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240182h/Google Drive/Curtin Teaching/CHEN3010 Chemical Reaction Engineering/2020_S1/Labs/Experiment 2 - Reaction rate constant using a tubular reactor/"/>
    </mc:Choice>
  </mc:AlternateContent>
  <xr:revisionPtr revIDLastSave="0" documentId="13_ncr:1_{460AA71C-AA58-C847-8D42-EAB601DDD17B}" xr6:coauthVersionLast="45" xr6:coauthVersionMax="45" xr10:uidLastSave="{00000000-0000-0000-0000-000000000000}"/>
  <bookViews>
    <workbookView xWindow="3940" yWindow="460" windowWidth="49860" windowHeight="26860" activeTab="3" xr2:uid="{00000000-000D-0000-FFFF-FFFF00000000}"/>
  </bookViews>
  <sheets>
    <sheet name="25C" sheetId="1" r:id="rId1"/>
    <sheet name="30C" sheetId="2" r:id="rId2"/>
    <sheet name="35C" sheetId="3" r:id="rId3"/>
    <sheet name="Analysis" sheetId="5" r:id="rId4"/>
    <sheet name="Conductivity Only" sheetId="6" r:id="rId5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5" l="1"/>
  <c r="P7" i="5"/>
  <c r="P5" i="5"/>
  <c r="BH170" i="1"/>
  <c r="AC170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2" i="1"/>
  <c r="V2" i="1" l="1"/>
  <c r="W2" i="1"/>
  <c r="Y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T26" i="1" s="1"/>
  <c r="O27" i="1"/>
  <c r="O28" i="1"/>
  <c r="O29" i="1"/>
  <c r="O30" i="1"/>
  <c r="O31" i="1"/>
  <c r="O32" i="1"/>
  <c r="O33" i="1"/>
  <c r="P33" i="1" s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P49" i="1" s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P74" i="1" s="1"/>
  <c r="O75" i="1"/>
  <c r="O76" i="1"/>
  <c r="O77" i="1"/>
  <c r="O78" i="1"/>
  <c r="O79" i="1"/>
  <c r="O80" i="1"/>
  <c r="O81" i="1"/>
  <c r="O82" i="1"/>
  <c r="P82" i="1" s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T97" i="1" s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T146" i="1" s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2" i="1"/>
  <c r="M176" i="1"/>
  <c r="N3" i="1"/>
  <c r="N4" i="1"/>
  <c r="N5" i="1"/>
  <c r="N6" i="1"/>
  <c r="N7" i="1"/>
  <c r="N8" i="1"/>
  <c r="N9" i="1"/>
  <c r="N10" i="1"/>
  <c r="S10" i="1" s="1"/>
  <c r="AG10" i="1" s="1"/>
  <c r="N11" i="1"/>
  <c r="N12" i="1"/>
  <c r="N13" i="1"/>
  <c r="N14" i="1"/>
  <c r="N15" i="1"/>
  <c r="N16" i="1"/>
  <c r="N17" i="1"/>
  <c r="S17" i="1" s="1"/>
  <c r="AG17" i="1" s="1"/>
  <c r="N18" i="1"/>
  <c r="S18" i="1" s="1"/>
  <c r="AG18" i="1" s="1"/>
  <c r="N19" i="1"/>
  <c r="N20" i="1"/>
  <c r="N21" i="1"/>
  <c r="N22" i="1"/>
  <c r="N23" i="1"/>
  <c r="N24" i="1"/>
  <c r="N25" i="1"/>
  <c r="N26" i="1"/>
  <c r="S26" i="1" s="1"/>
  <c r="AG26" i="1" s="1"/>
  <c r="N27" i="1"/>
  <c r="N28" i="1"/>
  <c r="N29" i="1"/>
  <c r="N30" i="1"/>
  <c r="N31" i="1"/>
  <c r="N32" i="1"/>
  <c r="N33" i="1"/>
  <c r="S33" i="1" s="1"/>
  <c r="AG33" i="1" s="1"/>
  <c r="N34" i="1"/>
  <c r="S34" i="1" s="1"/>
  <c r="AG34" i="1" s="1"/>
  <c r="N35" i="1"/>
  <c r="N36" i="1"/>
  <c r="N37" i="1"/>
  <c r="N38" i="1"/>
  <c r="N39" i="1"/>
  <c r="N40" i="1"/>
  <c r="N41" i="1"/>
  <c r="N42" i="1"/>
  <c r="S42" i="1" s="1"/>
  <c r="AG42" i="1" s="1"/>
  <c r="N43" i="1"/>
  <c r="N44" i="1"/>
  <c r="N45" i="1"/>
  <c r="N46" i="1"/>
  <c r="N47" i="1"/>
  <c r="N48" i="1"/>
  <c r="N49" i="1"/>
  <c r="N50" i="1"/>
  <c r="S50" i="1" s="1"/>
  <c r="AG50" i="1" s="1"/>
  <c r="N51" i="1"/>
  <c r="N52" i="1"/>
  <c r="N53" i="1"/>
  <c r="N54" i="1"/>
  <c r="N55" i="1"/>
  <c r="N56" i="1"/>
  <c r="N57" i="1"/>
  <c r="N58" i="1"/>
  <c r="S58" i="1" s="1"/>
  <c r="AG58" i="1" s="1"/>
  <c r="N59" i="1"/>
  <c r="N60" i="1"/>
  <c r="N61" i="1"/>
  <c r="N62" i="1"/>
  <c r="N63" i="1"/>
  <c r="N64" i="1"/>
  <c r="N65" i="1"/>
  <c r="N66" i="1"/>
  <c r="S66" i="1" s="1"/>
  <c r="AG66" i="1" s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S138" i="1" s="1"/>
  <c r="AG138" i="1" s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2" i="1"/>
  <c r="P3" i="1"/>
  <c r="S3" i="1"/>
  <c r="AG3" i="1" s="1"/>
  <c r="T3" i="1"/>
  <c r="P4" i="1"/>
  <c r="S5" i="1"/>
  <c r="AG5" i="1" s="1"/>
  <c r="P5" i="1"/>
  <c r="T6" i="1"/>
  <c r="P6" i="1"/>
  <c r="S6" i="1"/>
  <c r="AG6" i="1" s="1"/>
  <c r="P7" i="1"/>
  <c r="S7" i="1"/>
  <c r="AG7" i="1" s="1"/>
  <c r="T7" i="1"/>
  <c r="P8" i="1"/>
  <c r="S9" i="1"/>
  <c r="AG9" i="1" s="1"/>
  <c r="P11" i="1"/>
  <c r="S11" i="1"/>
  <c r="AG11" i="1" s="1"/>
  <c r="T11" i="1"/>
  <c r="P12" i="1"/>
  <c r="S13" i="1"/>
  <c r="AG13" i="1" s="1"/>
  <c r="P13" i="1"/>
  <c r="T14" i="1"/>
  <c r="P14" i="1"/>
  <c r="S14" i="1"/>
  <c r="AG14" i="1" s="1"/>
  <c r="P15" i="1"/>
  <c r="S15" i="1"/>
  <c r="AG15" i="1" s="1"/>
  <c r="T15" i="1"/>
  <c r="P16" i="1"/>
  <c r="T18" i="1"/>
  <c r="P19" i="1"/>
  <c r="S19" i="1"/>
  <c r="AG19" i="1" s="1"/>
  <c r="T19" i="1"/>
  <c r="P21" i="1"/>
  <c r="S21" i="1"/>
  <c r="AG21" i="1" s="1"/>
  <c r="T22" i="1"/>
  <c r="S22" i="1"/>
  <c r="AG22" i="1" s="1"/>
  <c r="S23" i="1"/>
  <c r="AG23" i="1" s="1"/>
  <c r="P23" i="1"/>
  <c r="T23" i="1"/>
  <c r="P24" i="1"/>
  <c r="S25" i="1"/>
  <c r="AG25" i="1" s="1"/>
  <c r="S27" i="1"/>
  <c r="AG27" i="1" s="1"/>
  <c r="P27" i="1"/>
  <c r="T27" i="1"/>
  <c r="P29" i="1"/>
  <c r="S29" i="1"/>
  <c r="AG29" i="1" s="1"/>
  <c r="T30" i="1"/>
  <c r="S30" i="1"/>
  <c r="AG30" i="1" s="1"/>
  <c r="S31" i="1"/>
  <c r="AG31" i="1" s="1"/>
  <c r="P31" i="1"/>
  <c r="T31" i="1"/>
  <c r="S35" i="1"/>
  <c r="AG35" i="1" s="1"/>
  <c r="P35" i="1"/>
  <c r="T35" i="1"/>
  <c r="P36" i="1"/>
  <c r="P37" i="1"/>
  <c r="S37" i="1"/>
  <c r="AG37" i="1" s="1"/>
  <c r="S38" i="1"/>
  <c r="AG38" i="1" s="1"/>
  <c r="P39" i="1"/>
  <c r="T39" i="1"/>
  <c r="P40" i="1"/>
  <c r="S41" i="1"/>
  <c r="AG41" i="1" s="1"/>
  <c r="P43" i="1"/>
  <c r="T43" i="1"/>
  <c r="P44" i="1"/>
  <c r="T45" i="1"/>
  <c r="P45" i="1"/>
  <c r="S45" i="1"/>
  <c r="AG45" i="1" s="1"/>
  <c r="S46" i="1"/>
  <c r="AG46" i="1" s="1"/>
  <c r="P47" i="1"/>
  <c r="T47" i="1"/>
  <c r="P48" i="1"/>
  <c r="S52" i="1"/>
  <c r="AG52" i="1" s="1"/>
  <c r="P52" i="1"/>
  <c r="T54" i="1"/>
  <c r="P54" i="1"/>
  <c r="S54" i="1"/>
  <c r="AG54" i="1" s="1"/>
  <c r="T55" i="1"/>
  <c r="T59" i="1"/>
  <c r="S59" i="1"/>
  <c r="AG59" i="1" s="1"/>
  <c r="P60" i="1"/>
  <c r="S60" i="1"/>
  <c r="AG60" i="1" s="1"/>
  <c r="T60" i="1"/>
  <c r="P61" i="1"/>
  <c r="P62" i="1"/>
  <c r="S62" i="1"/>
  <c r="AG62" i="1" s="1"/>
  <c r="T63" i="1"/>
  <c r="P63" i="1"/>
  <c r="S63" i="1"/>
  <c r="AG63" i="1" s="1"/>
  <c r="P64" i="1"/>
  <c r="S64" i="1"/>
  <c r="AG64" i="1" s="1"/>
  <c r="T64" i="1"/>
  <c r="T67" i="1"/>
  <c r="P67" i="1"/>
  <c r="S67" i="1"/>
  <c r="AG67" i="1" s="1"/>
  <c r="P68" i="1"/>
  <c r="S68" i="1"/>
  <c r="AG68" i="1" s="1"/>
  <c r="S69" i="1"/>
  <c r="AG69" i="1" s="1"/>
  <c r="P69" i="1"/>
  <c r="T69" i="1"/>
  <c r="P70" i="1"/>
  <c r="P71" i="1"/>
  <c r="S71" i="1"/>
  <c r="AG71" i="1" s="1"/>
  <c r="P72" i="1"/>
  <c r="S72" i="1"/>
  <c r="AG72" i="1" s="1"/>
  <c r="T72" i="1"/>
  <c r="S73" i="1"/>
  <c r="AG73" i="1" s="1"/>
  <c r="P75" i="1"/>
  <c r="S75" i="1"/>
  <c r="AG75" i="1" s="1"/>
  <c r="P76" i="1"/>
  <c r="S76" i="1"/>
  <c r="AG76" i="1" s="1"/>
  <c r="S77" i="1"/>
  <c r="AG77" i="1" s="1"/>
  <c r="P77" i="1"/>
  <c r="T77" i="1"/>
  <c r="P78" i="1"/>
  <c r="P79" i="1"/>
  <c r="S79" i="1"/>
  <c r="AG79" i="1" s="1"/>
  <c r="P80" i="1"/>
  <c r="S80" i="1"/>
  <c r="AG80" i="1" s="1"/>
  <c r="S81" i="1"/>
  <c r="AG81" i="1" s="1"/>
  <c r="P83" i="1"/>
  <c r="S83" i="1"/>
  <c r="AG83" i="1" s="1"/>
  <c r="P84" i="1"/>
  <c r="S84" i="1"/>
  <c r="AG84" i="1" s="1"/>
  <c r="T84" i="1"/>
  <c r="P85" i="1"/>
  <c r="S85" i="1"/>
  <c r="AG85" i="1" s="1"/>
  <c r="T85" i="1"/>
  <c r="P86" i="1"/>
  <c r="P87" i="1"/>
  <c r="S87" i="1"/>
  <c r="AG87" i="1" s="1"/>
  <c r="T88" i="1"/>
  <c r="S88" i="1"/>
  <c r="AG88" i="1" s="1"/>
  <c r="T90" i="1"/>
  <c r="S92" i="1"/>
  <c r="AG92" i="1" s="1"/>
  <c r="T93" i="1"/>
  <c r="P93" i="1"/>
  <c r="P94" i="1"/>
  <c r="T94" i="1"/>
  <c r="P95" i="1"/>
  <c r="S95" i="1"/>
  <c r="AG95" i="1" s="1"/>
  <c r="T96" i="1"/>
  <c r="P96" i="1"/>
  <c r="S96" i="1"/>
  <c r="AG96" i="1" s="1"/>
  <c r="P97" i="1"/>
  <c r="S97" i="1"/>
  <c r="AG97" i="1" s="1"/>
  <c r="P99" i="1"/>
  <c r="S99" i="1"/>
  <c r="AG99" i="1" s="1"/>
  <c r="T100" i="1"/>
  <c r="S100" i="1"/>
  <c r="AG100" i="1" s="1"/>
  <c r="P101" i="1"/>
  <c r="S101" i="1"/>
  <c r="AG101" i="1" s="1"/>
  <c r="T101" i="1"/>
  <c r="P102" i="1"/>
  <c r="T102" i="1"/>
  <c r="P103" i="1"/>
  <c r="P104" i="1"/>
  <c r="S104" i="1"/>
  <c r="AG104" i="1" s="1"/>
  <c r="T104" i="1"/>
  <c r="P105" i="1"/>
  <c r="S105" i="1"/>
  <c r="AG105" i="1" s="1"/>
  <c r="T105" i="1"/>
  <c r="P107" i="1"/>
  <c r="S107" i="1"/>
  <c r="AG107" i="1" s="1"/>
  <c r="T108" i="1"/>
  <c r="S108" i="1"/>
  <c r="AG108" i="1" s="1"/>
  <c r="P109" i="1"/>
  <c r="S109" i="1"/>
  <c r="AG109" i="1" s="1"/>
  <c r="T109" i="1"/>
  <c r="P110" i="1"/>
  <c r="T110" i="1"/>
  <c r="P111" i="1"/>
  <c r="P112" i="1"/>
  <c r="S112" i="1"/>
  <c r="AG112" i="1" s="1"/>
  <c r="T112" i="1"/>
  <c r="P113" i="1"/>
  <c r="S113" i="1"/>
  <c r="AG113" i="1" s="1"/>
  <c r="T113" i="1"/>
  <c r="P115" i="1"/>
  <c r="S115" i="1"/>
  <c r="AG115" i="1" s="1"/>
  <c r="T116" i="1"/>
  <c r="S116" i="1"/>
  <c r="AG116" i="1" s="1"/>
  <c r="S117" i="1"/>
  <c r="AG117" i="1" s="1"/>
  <c r="P117" i="1"/>
  <c r="T117" i="1"/>
  <c r="P118" i="1"/>
  <c r="T118" i="1"/>
  <c r="P119" i="1"/>
  <c r="S119" i="1"/>
  <c r="AG119" i="1" s="1"/>
  <c r="S120" i="1"/>
  <c r="AG120" i="1" s="1"/>
  <c r="T120" i="1"/>
  <c r="T121" i="1"/>
  <c r="P123" i="1"/>
  <c r="S123" i="1"/>
  <c r="AG123" i="1" s="1"/>
  <c r="S124" i="1"/>
  <c r="AG124" i="1" s="1"/>
  <c r="T124" i="1"/>
  <c r="T125" i="1"/>
  <c r="P126" i="1"/>
  <c r="S126" i="1"/>
  <c r="AG126" i="1" s="1"/>
  <c r="T126" i="1"/>
  <c r="P127" i="1"/>
  <c r="S127" i="1"/>
  <c r="AG127" i="1" s="1"/>
  <c r="S128" i="1"/>
  <c r="AG128" i="1" s="1"/>
  <c r="T129" i="1"/>
  <c r="P131" i="1"/>
  <c r="S131" i="1"/>
  <c r="AG131" i="1" s="1"/>
  <c r="S132" i="1"/>
  <c r="AG132" i="1" s="1"/>
  <c r="T133" i="1"/>
  <c r="P134" i="1"/>
  <c r="S134" i="1"/>
  <c r="AG134" i="1" s="1"/>
  <c r="T134" i="1"/>
  <c r="P135" i="1"/>
  <c r="S135" i="1"/>
  <c r="AG135" i="1" s="1"/>
  <c r="S136" i="1"/>
  <c r="AG136" i="1" s="1"/>
  <c r="P137" i="1"/>
  <c r="P139" i="1"/>
  <c r="S139" i="1"/>
  <c r="AG139" i="1" s="1"/>
  <c r="P140" i="1"/>
  <c r="V140" i="1" s="1"/>
  <c r="S140" i="1"/>
  <c r="AG140" i="1" s="1"/>
  <c r="T140" i="1"/>
  <c r="P141" i="1"/>
  <c r="P142" i="1"/>
  <c r="S142" i="1"/>
  <c r="AG142" i="1" s="1"/>
  <c r="T142" i="1"/>
  <c r="P143" i="1"/>
  <c r="S143" i="1"/>
  <c r="AG143" i="1" s="1"/>
  <c r="S144" i="1"/>
  <c r="AG144" i="1" s="1"/>
  <c r="P144" i="1"/>
  <c r="T144" i="1"/>
  <c r="T145" i="1"/>
  <c r="P145" i="1"/>
  <c r="S145" i="1"/>
  <c r="AG145" i="1" s="1"/>
  <c r="P147" i="1"/>
  <c r="P148" i="1"/>
  <c r="S148" i="1"/>
  <c r="AG148" i="1" s="1"/>
  <c r="P149" i="1"/>
  <c r="S149" i="1"/>
  <c r="AG149" i="1" s="1"/>
  <c r="T149" i="1"/>
  <c r="P150" i="1"/>
  <c r="T150" i="1"/>
  <c r="P151" i="1"/>
  <c r="T152" i="1"/>
  <c r="P152" i="1"/>
  <c r="S152" i="1"/>
  <c r="AG152" i="1" s="1"/>
  <c r="P153" i="1"/>
  <c r="S153" i="1"/>
  <c r="AG153" i="1" s="1"/>
  <c r="T153" i="1"/>
  <c r="P155" i="1"/>
  <c r="T156" i="1"/>
  <c r="P156" i="1"/>
  <c r="S156" i="1"/>
  <c r="AG156" i="1" s="1"/>
  <c r="P157" i="1"/>
  <c r="S157" i="1"/>
  <c r="AG157" i="1" s="1"/>
  <c r="T157" i="1"/>
  <c r="P158" i="1"/>
  <c r="T158" i="1"/>
  <c r="P159" i="1"/>
  <c r="T160" i="1"/>
  <c r="P160" i="1"/>
  <c r="S160" i="1"/>
  <c r="AG160" i="1" s="1"/>
  <c r="P161" i="1"/>
  <c r="S161" i="1"/>
  <c r="AG161" i="1" s="1"/>
  <c r="T161" i="1"/>
  <c r="P163" i="1"/>
  <c r="T164" i="1"/>
  <c r="P164" i="1"/>
  <c r="S164" i="1"/>
  <c r="AG164" i="1" s="1"/>
  <c r="T165" i="1"/>
  <c r="P165" i="1"/>
  <c r="S165" i="1"/>
  <c r="AG165" i="1" s="1"/>
  <c r="P166" i="1"/>
  <c r="T166" i="1"/>
  <c r="P167" i="1"/>
  <c r="P168" i="1"/>
  <c r="S168" i="1"/>
  <c r="AG168" i="1" s="1"/>
  <c r="T168" i="1"/>
  <c r="T169" i="1"/>
  <c r="P169" i="1"/>
  <c r="S2" i="1"/>
  <c r="AG2" i="1" s="1"/>
  <c r="T2" i="1"/>
  <c r="P2" i="1"/>
  <c r="BH171" i="1"/>
  <c r="BH172" i="1"/>
  <c r="BH173" i="1"/>
  <c r="BH174" i="1"/>
  <c r="BH175" i="1"/>
  <c r="BH176" i="1"/>
  <c r="BH177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2" i="1"/>
  <c r="AF140" i="1" l="1"/>
  <c r="AE140" i="1"/>
  <c r="V93" i="1"/>
  <c r="P170" i="1"/>
  <c r="T162" i="1"/>
  <c r="P146" i="1"/>
  <c r="P98" i="1"/>
  <c r="V144" i="1"/>
  <c r="V97" i="1"/>
  <c r="T57" i="1"/>
  <c r="P41" i="1"/>
  <c r="P25" i="1"/>
  <c r="P9" i="1"/>
  <c r="P122" i="1"/>
  <c r="T154" i="1"/>
  <c r="P130" i="1"/>
  <c r="V72" i="1"/>
  <c r="Z134" i="1"/>
  <c r="P10" i="1"/>
  <c r="V134" i="1"/>
  <c r="V117" i="1"/>
  <c r="AD117" i="1" s="1"/>
  <c r="V109" i="1"/>
  <c r="T10" i="1"/>
  <c r="T170" i="1"/>
  <c r="V170" i="1" s="1"/>
  <c r="V126" i="1"/>
  <c r="Z112" i="1"/>
  <c r="V101" i="1"/>
  <c r="S57" i="1"/>
  <c r="AG57" i="1" s="1"/>
  <c r="P17" i="1"/>
  <c r="T138" i="1"/>
  <c r="T130" i="1"/>
  <c r="V130" i="1" s="1"/>
  <c r="T122" i="1"/>
  <c r="V122" i="1" s="1"/>
  <c r="Z104" i="1"/>
  <c r="V84" i="1"/>
  <c r="V77" i="1"/>
  <c r="V145" i="1"/>
  <c r="P66" i="1"/>
  <c r="T50" i="1"/>
  <c r="V166" i="1"/>
  <c r="Z126" i="1"/>
  <c r="P154" i="1"/>
  <c r="P138" i="1"/>
  <c r="V138" i="1" s="1"/>
  <c r="S130" i="1"/>
  <c r="AG130" i="1" s="1"/>
  <c r="S122" i="1"/>
  <c r="AG122" i="1" s="1"/>
  <c r="Z144" i="1"/>
  <c r="V113" i="1"/>
  <c r="AD113" i="1" s="1"/>
  <c r="T98" i="1"/>
  <c r="V69" i="1"/>
  <c r="P162" i="1"/>
  <c r="V162" i="1" s="1"/>
  <c r="Z142" i="1"/>
  <c r="V105" i="1"/>
  <c r="P18" i="1"/>
  <c r="Z2" i="1"/>
  <c r="V154" i="1"/>
  <c r="Z149" i="1"/>
  <c r="V149" i="1"/>
  <c r="Z164" i="1"/>
  <c r="Z165" i="1"/>
  <c r="Z160" i="1"/>
  <c r="Z161" i="1"/>
  <c r="V161" i="1"/>
  <c r="Z150" i="1"/>
  <c r="V150" i="1"/>
  <c r="V146" i="1"/>
  <c r="V168" i="1"/>
  <c r="Z156" i="1"/>
  <c r="Z168" i="1"/>
  <c r="V164" i="1"/>
  <c r="Z157" i="1"/>
  <c r="V157" i="1"/>
  <c r="Z152" i="1"/>
  <c r="V158" i="1"/>
  <c r="Z153" i="1"/>
  <c r="V153" i="1"/>
  <c r="S106" i="1"/>
  <c r="AG106" i="1" s="1"/>
  <c r="P106" i="1"/>
  <c r="T106" i="1"/>
  <c r="S169" i="1"/>
  <c r="AG169" i="1" s="1"/>
  <c r="V110" i="1"/>
  <c r="V102" i="1"/>
  <c r="T147" i="1"/>
  <c r="T137" i="1"/>
  <c r="S137" i="1"/>
  <c r="AG137" i="1" s="1"/>
  <c r="V85" i="1"/>
  <c r="S170" i="1"/>
  <c r="T167" i="1"/>
  <c r="S166" i="1"/>
  <c r="T163" i="1"/>
  <c r="S162" i="1"/>
  <c r="AG162" i="1" s="1"/>
  <c r="T159" i="1"/>
  <c r="S158" i="1"/>
  <c r="AG158" i="1" s="1"/>
  <c r="T155" i="1"/>
  <c r="S154" i="1"/>
  <c r="AG154" i="1" s="1"/>
  <c r="T151" i="1"/>
  <c r="S150" i="1"/>
  <c r="AG150" i="1" s="1"/>
  <c r="T148" i="1"/>
  <c r="V142" i="1"/>
  <c r="Z145" i="1"/>
  <c r="Z140" i="1"/>
  <c r="V118" i="1"/>
  <c r="V94" i="1"/>
  <c r="S167" i="1"/>
  <c r="AG167" i="1" s="1"/>
  <c r="S163" i="1"/>
  <c r="AG163" i="1" s="1"/>
  <c r="S159" i="1"/>
  <c r="AG159" i="1" s="1"/>
  <c r="S155" i="1"/>
  <c r="AG155" i="1" s="1"/>
  <c r="S151" i="1"/>
  <c r="AG151" i="1" s="1"/>
  <c r="T143" i="1"/>
  <c r="T141" i="1"/>
  <c r="S141" i="1"/>
  <c r="AG141" i="1" s="1"/>
  <c r="T132" i="1"/>
  <c r="P132" i="1"/>
  <c r="T128" i="1"/>
  <c r="P128" i="1"/>
  <c r="Z60" i="1"/>
  <c r="V60" i="1"/>
  <c r="T136" i="1"/>
  <c r="P136" i="1"/>
  <c r="AD126" i="1"/>
  <c r="S114" i="1"/>
  <c r="AG114" i="1" s="1"/>
  <c r="P114" i="1"/>
  <c r="T114" i="1"/>
  <c r="S147" i="1"/>
  <c r="AG147" i="1" s="1"/>
  <c r="AD140" i="1"/>
  <c r="Z96" i="1"/>
  <c r="P92" i="1"/>
  <c r="T92" i="1"/>
  <c r="S133" i="1"/>
  <c r="AG133" i="1" s="1"/>
  <c r="S129" i="1"/>
  <c r="AG129" i="1" s="1"/>
  <c r="S125" i="1"/>
  <c r="AG125" i="1" s="1"/>
  <c r="P124" i="1"/>
  <c r="S121" i="1"/>
  <c r="AG121" i="1" s="1"/>
  <c r="P120" i="1"/>
  <c r="P116" i="1"/>
  <c r="P108" i="1"/>
  <c r="P100" i="1"/>
  <c r="P91" i="1"/>
  <c r="P90" i="1"/>
  <c r="T49" i="1"/>
  <c r="S49" i="1"/>
  <c r="AG49" i="1" s="1"/>
  <c r="Z113" i="1"/>
  <c r="T111" i="1"/>
  <c r="AD109" i="1"/>
  <c r="Z105" i="1"/>
  <c r="T103" i="1"/>
  <c r="AD101" i="1"/>
  <c r="T91" i="1"/>
  <c r="S89" i="1"/>
  <c r="AG89" i="1" s="1"/>
  <c r="S146" i="1"/>
  <c r="AG146" i="1" s="1"/>
  <c r="T139" i="1"/>
  <c r="T135" i="1"/>
  <c r="P133" i="1"/>
  <c r="T131" i="1"/>
  <c r="P129" i="1"/>
  <c r="T127" i="1"/>
  <c r="P125" i="1"/>
  <c r="T123" i="1"/>
  <c r="P121" i="1"/>
  <c r="T119" i="1"/>
  <c r="V98" i="1"/>
  <c r="T95" i="1"/>
  <c r="S93" i="1"/>
  <c r="AG93" i="1" s="1"/>
  <c r="S65" i="1"/>
  <c r="AG65" i="1" s="1"/>
  <c r="T65" i="1"/>
  <c r="V43" i="1"/>
  <c r="Z15" i="1"/>
  <c r="V15" i="1"/>
  <c r="S118" i="1"/>
  <c r="AG118" i="1" s="1"/>
  <c r="V112" i="1"/>
  <c r="S110" i="1"/>
  <c r="AG110" i="1" s="1"/>
  <c r="V104" i="1"/>
  <c r="S102" i="1"/>
  <c r="AG102" i="1" s="1"/>
  <c r="T99" i="1"/>
  <c r="P88" i="1"/>
  <c r="Z63" i="1"/>
  <c r="V63" i="1"/>
  <c r="AD63" i="1" s="1"/>
  <c r="P89" i="1"/>
  <c r="T89" i="1"/>
  <c r="Z117" i="1"/>
  <c r="T115" i="1"/>
  <c r="S111" i="1"/>
  <c r="AG111" i="1" s="1"/>
  <c r="Z109" i="1"/>
  <c r="T107" i="1"/>
  <c r="AD105" i="1"/>
  <c r="S103" i="1"/>
  <c r="AG103" i="1" s="1"/>
  <c r="Z101" i="1"/>
  <c r="Z97" i="1"/>
  <c r="S86" i="1"/>
  <c r="AG86" i="1" s="1"/>
  <c r="T86" i="1"/>
  <c r="V67" i="1"/>
  <c r="S91" i="1"/>
  <c r="AG91" i="1" s="1"/>
  <c r="P38" i="1"/>
  <c r="T38" i="1"/>
  <c r="S56" i="1"/>
  <c r="AG56" i="1" s="1"/>
  <c r="T56" i="1"/>
  <c r="P46" i="1"/>
  <c r="T46" i="1"/>
  <c r="Z35" i="1"/>
  <c r="V35" i="1"/>
  <c r="S20" i="1"/>
  <c r="AG20" i="1" s="1"/>
  <c r="T20" i="1"/>
  <c r="Z84" i="1"/>
  <c r="S82" i="1"/>
  <c r="AG82" i="1" s="1"/>
  <c r="T82" i="1"/>
  <c r="T80" i="1"/>
  <c r="S74" i="1"/>
  <c r="AG74" i="1" s="1"/>
  <c r="T74" i="1"/>
  <c r="S12" i="1"/>
  <c r="AG12" i="1" s="1"/>
  <c r="T12" i="1"/>
  <c r="T87" i="1"/>
  <c r="P81" i="1"/>
  <c r="T79" i="1"/>
  <c r="P73" i="1"/>
  <c r="T71" i="1"/>
  <c r="P42" i="1"/>
  <c r="T42" i="1"/>
  <c r="V31" i="1"/>
  <c r="P65" i="1"/>
  <c r="Z64" i="1"/>
  <c r="V64" i="1"/>
  <c r="P58" i="1"/>
  <c r="T58" i="1"/>
  <c r="T53" i="1"/>
  <c r="P53" i="1"/>
  <c r="S53" i="1"/>
  <c r="AG53" i="1" s="1"/>
  <c r="Z7" i="1"/>
  <c r="Z6" i="1"/>
  <c r="S78" i="1"/>
  <c r="AG78" i="1" s="1"/>
  <c r="T78" i="1"/>
  <c r="T76" i="1"/>
  <c r="Z72" i="1"/>
  <c r="S70" i="1"/>
  <c r="AG70" i="1" s="1"/>
  <c r="T70" i="1"/>
  <c r="T68" i="1"/>
  <c r="S61" i="1"/>
  <c r="AG61" i="1" s="1"/>
  <c r="T61" i="1"/>
  <c r="Z54" i="1"/>
  <c r="S98" i="1"/>
  <c r="S94" i="1"/>
  <c r="S90" i="1"/>
  <c r="AG90" i="1" s="1"/>
  <c r="Z85" i="1"/>
  <c r="T83" i="1"/>
  <c r="Z77" i="1"/>
  <c r="T75" i="1"/>
  <c r="Z69" i="1"/>
  <c r="P56" i="1"/>
  <c r="T81" i="1"/>
  <c r="T73" i="1"/>
  <c r="S51" i="1"/>
  <c r="AG51" i="1" s="1"/>
  <c r="T51" i="1"/>
  <c r="V39" i="1"/>
  <c r="Z27" i="1"/>
  <c r="P59" i="1"/>
  <c r="S55" i="1"/>
  <c r="AG55" i="1" s="1"/>
  <c r="P50" i="1"/>
  <c r="S47" i="1"/>
  <c r="S43" i="1"/>
  <c r="S39" i="1"/>
  <c r="AG39" i="1" s="1"/>
  <c r="S36" i="1"/>
  <c r="AG36" i="1" s="1"/>
  <c r="T36" i="1"/>
  <c r="Z31" i="1"/>
  <c r="S24" i="1"/>
  <c r="AG24" i="1" s="1"/>
  <c r="T24" i="1"/>
  <c r="P57" i="1"/>
  <c r="S48" i="1"/>
  <c r="AG48" i="1" s="1"/>
  <c r="T48" i="1"/>
  <c r="S44" i="1"/>
  <c r="AG44" i="1" s="1"/>
  <c r="T44" i="1"/>
  <c r="S40" i="1"/>
  <c r="AG40" i="1" s="1"/>
  <c r="T40" i="1"/>
  <c r="Z19" i="1"/>
  <c r="V19" i="1"/>
  <c r="T66" i="1"/>
  <c r="T62" i="1"/>
  <c r="P55" i="1"/>
  <c r="P32" i="1"/>
  <c r="P28" i="1"/>
  <c r="S16" i="1"/>
  <c r="AG16" i="1" s="1"/>
  <c r="T16" i="1"/>
  <c r="Z10" i="1"/>
  <c r="S32" i="1"/>
  <c r="AG32" i="1" s="1"/>
  <c r="T32" i="1"/>
  <c r="S28" i="1"/>
  <c r="AG28" i="1" s="1"/>
  <c r="T28" i="1"/>
  <c r="Z23" i="1"/>
  <c r="V23" i="1"/>
  <c r="Z11" i="1"/>
  <c r="V11" i="1"/>
  <c r="Z3" i="1"/>
  <c r="V3" i="1"/>
  <c r="T52" i="1"/>
  <c r="P51" i="1"/>
  <c r="Z45" i="1"/>
  <c r="T34" i="1"/>
  <c r="P34" i="1"/>
  <c r="P20" i="1"/>
  <c r="Z14" i="1"/>
  <c r="V14" i="1"/>
  <c r="S8" i="1"/>
  <c r="AG8" i="1" s="1"/>
  <c r="T8" i="1"/>
  <c r="P30" i="1"/>
  <c r="P26" i="1"/>
  <c r="P22" i="1"/>
  <c r="T4" i="1"/>
  <c r="T41" i="1"/>
  <c r="T37" i="1"/>
  <c r="T33" i="1"/>
  <c r="T29" i="1"/>
  <c r="T25" i="1"/>
  <c r="T21" i="1"/>
  <c r="T17" i="1"/>
  <c r="T13" i="1"/>
  <c r="T9" i="1"/>
  <c r="T5" i="1"/>
  <c r="S4" i="1"/>
  <c r="AG4" i="1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2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2" i="2"/>
  <c r="Z47" i="1" l="1"/>
  <c r="AG47" i="1"/>
  <c r="Z169" i="1"/>
  <c r="Z93" i="1"/>
  <c r="Z166" i="1"/>
  <c r="AG166" i="1"/>
  <c r="Z94" i="1"/>
  <c r="AG94" i="1"/>
  <c r="Z98" i="1"/>
  <c r="AG98" i="1"/>
  <c r="AD93" i="1"/>
  <c r="Z170" i="1"/>
  <c r="AG170" i="1"/>
  <c r="Z43" i="1"/>
  <c r="AG43" i="1"/>
  <c r="Z158" i="1"/>
  <c r="AF149" i="1"/>
  <c r="AE149" i="1"/>
  <c r="AD15" i="1"/>
  <c r="AF15" i="1"/>
  <c r="AE15" i="1"/>
  <c r="AF122" i="1"/>
  <c r="AE122" i="1"/>
  <c r="AD157" i="1"/>
  <c r="AF157" i="1"/>
  <c r="AE157" i="1"/>
  <c r="AF43" i="1"/>
  <c r="AE43" i="1"/>
  <c r="AD118" i="1"/>
  <c r="AE118" i="1"/>
  <c r="AF118" i="1"/>
  <c r="AE110" i="1"/>
  <c r="AF110" i="1"/>
  <c r="AF154" i="1"/>
  <c r="AE154" i="1"/>
  <c r="AF113" i="1"/>
  <c r="AE113" i="1"/>
  <c r="AF109" i="1"/>
  <c r="AE109" i="1"/>
  <c r="AF146" i="1"/>
  <c r="AE146" i="1"/>
  <c r="AD3" i="1"/>
  <c r="AF3" i="1"/>
  <c r="AE3" i="1"/>
  <c r="AD130" i="1"/>
  <c r="AF130" i="1"/>
  <c r="AE130" i="1"/>
  <c r="AD11" i="1"/>
  <c r="AF11" i="1"/>
  <c r="AE11" i="1"/>
  <c r="AD19" i="1"/>
  <c r="AF19" i="1"/>
  <c r="AE19" i="1"/>
  <c r="AF39" i="1"/>
  <c r="AE39" i="1"/>
  <c r="AD85" i="1"/>
  <c r="AF85" i="1"/>
  <c r="AE85" i="1"/>
  <c r="AE158" i="1"/>
  <c r="AF158" i="1"/>
  <c r="AD164" i="1"/>
  <c r="AF164" i="1"/>
  <c r="AE164" i="1"/>
  <c r="AD161" i="1"/>
  <c r="AF161" i="1"/>
  <c r="AE161" i="1"/>
  <c r="AF117" i="1"/>
  <c r="AE117" i="1"/>
  <c r="AE144" i="1"/>
  <c r="AF144" i="1"/>
  <c r="AD102" i="1"/>
  <c r="AE102" i="1"/>
  <c r="AF102" i="1"/>
  <c r="AE166" i="1"/>
  <c r="AF166" i="1"/>
  <c r="AD104" i="1"/>
  <c r="AF104" i="1"/>
  <c r="AE104" i="1"/>
  <c r="AD145" i="1"/>
  <c r="AF145" i="1"/>
  <c r="AE145" i="1"/>
  <c r="AE134" i="1"/>
  <c r="AF134" i="1"/>
  <c r="AD14" i="1"/>
  <c r="AF14" i="1"/>
  <c r="AE14" i="1"/>
  <c r="AD69" i="1"/>
  <c r="AF69" i="1"/>
  <c r="AE69" i="1"/>
  <c r="AD23" i="1"/>
  <c r="AF23" i="1"/>
  <c r="AE23" i="1"/>
  <c r="AF35" i="1"/>
  <c r="AE35" i="1"/>
  <c r="AD134" i="1"/>
  <c r="AD149" i="1"/>
  <c r="AF105" i="1"/>
  <c r="AE105" i="1"/>
  <c r="AD77" i="1"/>
  <c r="AF77" i="1"/>
  <c r="AE77" i="1"/>
  <c r="AF101" i="1"/>
  <c r="AE101" i="1"/>
  <c r="AF93" i="1"/>
  <c r="AE93" i="1"/>
  <c r="AF31" i="1"/>
  <c r="AE31" i="1"/>
  <c r="AD64" i="1"/>
  <c r="AF64" i="1"/>
  <c r="AE64" i="1"/>
  <c r="AD67" i="1"/>
  <c r="AF67" i="1"/>
  <c r="AE67" i="1"/>
  <c r="AD112" i="1"/>
  <c r="AF112" i="1"/>
  <c r="AE112" i="1"/>
  <c r="AD60" i="1"/>
  <c r="AF60" i="1"/>
  <c r="AE60" i="1"/>
  <c r="AD142" i="1"/>
  <c r="AE142" i="1"/>
  <c r="AF142" i="1"/>
  <c r="AD158" i="1"/>
  <c r="AD138" i="1"/>
  <c r="AE138" i="1"/>
  <c r="AF138" i="1"/>
  <c r="AD84" i="1"/>
  <c r="AF84" i="1"/>
  <c r="AE84" i="1"/>
  <c r="AF170" i="1"/>
  <c r="AE170" i="1"/>
  <c r="AE94" i="1"/>
  <c r="AF94" i="1"/>
  <c r="AD153" i="1"/>
  <c r="AF153" i="1"/>
  <c r="AE153" i="1"/>
  <c r="AE150" i="1"/>
  <c r="AF150" i="1"/>
  <c r="AF63" i="1"/>
  <c r="AE63" i="1"/>
  <c r="AF98" i="1"/>
  <c r="AE98" i="1"/>
  <c r="AD168" i="1"/>
  <c r="AF168" i="1"/>
  <c r="AE168" i="1"/>
  <c r="AE162" i="1"/>
  <c r="AF162" i="1"/>
  <c r="AF126" i="1"/>
  <c r="AE126" i="1"/>
  <c r="AD72" i="1"/>
  <c r="AE72" i="1"/>
  <c r="AF72" i="1"/>
  <c r="AD97" i="1"/>
  <c r="AF97" i="1"/>
  <c r="AE97" i="1"/>
  <c r="AD39" i="1"/>
  <c r="Z138" i="1"/>
  <c r="AD154" i="1"/>
  <c r="Z110" i="1"/>
  <c r="Z67" i="1"/>
  <c r="V160" i="1"/>
  <c r="Z18" i="1"/>
  <c r="Z122" i="1"/>
  <c r="Z118" i="1"/>
  <c r="Z162" i="1"/>
  <c r="V169" i="1"/>
  <c r="Z130" i="1"/>
  <c r="V10" i="1"/>
  <c r="V152" i="1"/>
  <c r="Z102" i="1"/>
  <c r="AD122" i="1"/>
  <c r="V47" i="1"/>
  <c r="V7" i="1"/>
  <c r="AD150" i="1"/>
  <c r="Y102" i="1"/>
  <c r="AC102" i="1" s="1"/>
  <c r="Y164" i="1"/>
  <c r="AC164" i="1" s="1"/>
  <c r="Y3" i="1"/>
  <c r="AC3" i="1" s="1"/>
  <c r="Y154" i="1"/>
  <c r="AC154" i="1" s="1"/>
  <c r="AD146" i="1"/>
  <c r="Y23" i="1"/>
  <c r="AC23" i="1" s="1"/>
  <c r="Y14" i="1"/>
  <c r="AC14" i="1" s="1"/>
  <c r="Y153" i="1"/>
  <c r="AC153" i="1" s="1"/>
  <c r="Z21" i="1"/>
  <c r="Z22" i="1"/>
  <c r="V22" i="1"/>
  <c r="Z8" i="1"/>
  <c r="Z55" i="1"/>
  <c r="V55" i="1"/>
  <c r="Z50" i="1"/>
  <c r="V50" i="1"/>
  <c r="Y63" i="1"/>
  <c r="AC63" i="1" s="1"/>
  <c r="AD43" i="1"/>
  <c r="Z123" i="1"/>
  <c r="Y101" i="1"/>
  <c r="AC101" i="1" s="1"/>
  <c r="Y117" i="1"/>
  <c r="AC117" i="1" s="1"/>
  <c r="Z116" i="1"/>
  <c r="V116" i="1"/>
  <c r="V92" i="1"/>
  <c r="Y140" i="1"/>
  <c r="AC140" i="1" s="1"/>
  <c r="Y158" i="1"/>
  <c r="AC158" i="1" s="1"/>
  <c r="Z154" i="1"/>
  <c r="Z36" i="1"/>
  <c r="Z115" i="1"/>
  <c r="Y72" i="1"/>
  <c r="AC72" i="1" s="1"/>
  <c r="Z26" i="1"/>
  <c r="V26" i="1"/>
  <c r="Z28" i="1"/>
  <c r="Z62" i="1"/>
  <c r="Z40" i="1"/>
  <c r="V48" i="1"/>
  <c r="Z75" i="1"/>
  <c r="V65" i="1"/>
  <c r="Z42" i="1"/>
  <c r="V12" i="1"/>
  <c r="Z39" i="1"/>
  <c r="Y84" i="1"/>
  <c r="AC84" i="1" s="1"/>
  <c r="Y105" i="1"/>
  <c r="AC105" i="1" s="1"/>
  <c r="Z125" i="1"/>
  <c r="V125" i="1"/>
  <c r="Z103" i="1"/>
  <c r="Z120" i="1"/>
  <c r="V120" i="1"/>
  <c r="Z132" i="1"/>
  <c r="AD94" i="1"/>
  <c r="Z146" i="1"/>
  <c r="Z148" i="1"/>
  <c r="V163" i="1"/>
  <c r="AD110" i="1"/>
  <c r="AD98" i="1"/>
  <c r="V156" i="1"/>
  <c r="Z20" i="1"/>
  <c r="V20" i="1"/>
  <c r="Z108" i="1"/>
  <c r="V108" i="1"/>
  <c r="Z29" i="1"/>
  <c r="Z30" i="1"/>
  <c r="V30" i="1"/>
  <c r="V8" i="1"/>
  <c r="Z66" i="1"/>
  <c r="Z24" i="1"/>
  <c r="Z70" i="1"/>
  <c r="Z46" i="1"/>
  <c r="Z86" i="1"/>
  <c r="Z107" i="1"/>
  <c r="Z127" i="1"/>
  <c r="Z114" i="1"/>
  <c r="V96" i="1"/>
  <c r="Y126" i="1"/>
  <c r="AC126" i="1" s="1"/>
  <c r="V147" i="1"/>
  <c r="Y161" i="1"/>
  <c r="AC161" i="1" s="1"/>
  <c r="AD162" i="1"/>
  <c r="Z52" i="1"/>
  <c r="Z121" i="1"/>
  <c r="V121" i="1"/>
  <c r="Z16" i="1"/>
  <c r="Z57" i="1"/>
  <c r="V57" i="1"/>
  <c r="Z59" i="1"/>
  <c r="V59" i="1"/>
  <c r="Z73" i="1"/>
  <c r="Z83" i="1"/>
  <c r="Z53" i="1"/>
  <c r="V6" i="1"/>
  <c r="V74" i="1"/>
  <c r="V46" i="1"/>
  <c r="Z38" i="1"/>
  <c r="V45" i="1"/>
  <c r="Z65" i="1"/>
  <c r="Z129" i="1"/>
  <c r="V129" i="1"/>
  <c r="Z124" i="1"/>
  <c r="V124" i="1"/>
  <c r="Y130" i="1"/>
  <c r="AC130" i="1" s="1"/>
  <c r="Z151" i="1"/>
  <c r="Z167" i="1"/>
  <c r="Y142" i="1"/>
  <c r="AC142" i="1" s="1"/>
  <c r="Z106" i="1"/>
  <c r="Y149" i="1"/>
  <c r="AC149" i="1" s="1"/>
  <c r="Y64" i="1"/>
  <c r="AC64" i="1" s="1"/>
  <c r="Y104" i="1"/>
  <c r="AC104" i="1" s="1"/>
  <c r="Z37" i="1"/>
  <c r="Z34" i="1"/>
  <c r="AD47" i="1"/>
  <c r="V27" i="1"/>
  <c r="Z131" i="1"/>
  <c r="Z91" i="1"/>
  <c r="Y109" i="1"/>
  <c r="AC109" i="1" s="1"/>
  <c r="V90" i="1"/>
  <c r="Z90" i="1"/>
  <c r="V106" i="1"/>
  <c r="V165" i="1"/>
  <c r="V4" i="1"/>
  <c r="Z92" i="1"/>
  <c r="Z32" i="1"/>
  <c r="Z44" i="1"/>
  <c r="Z51" i="1"/>
  <c r="Z81" i="1"/>
  <c r="V61" i="1"/>
  <c r="Z58" i="1"/>
  <c r="Z56" i="1"/>
  <c r="Z89" i="1"/>
  <c r="Y118" i="1"/>
  <c r="AC118" i="1" s="1"/>
  <c r="Z133" i="1"/>
  <c r="V133" i="1"/>
  <c r="Z111" i="1"/>
  <c r="Z49" i="1"/>
  <c r="Z136" i="1"/>
  <c r="Z155" i="1"/>
  <c r="Y168" i="1"/>
  <c r="AC168" i="1" s="1"/>
  <c r="AD166" i="1"/>
  <c r="Z82" i="1"/>
  <c r="V88" i="1"/>
  <c r="Z88" i="1"/>
  <c r="Z139" i="1"/>
  <c r="Y138" i="1"/>
  <c r="AC138" i="1" s="1"/>
  <c r="Z128" i="1"/>
  <c r="Z159" i="1"/>
  <c r="Z78" i="1"/>
  <c r="V40" i="1"/>
  <c r="V18" i="1"/>
  <c r="V54" i="1"/>
  <c r="Y113" i="1"/>
  <c r="AC113" i="1" s="1"/>
  <c r="V82" i="1"/>
  <c r="Z119" i="1"/>
  <c r="Z135" i="1"/>
  <c r="Z100" i="1"/>
  <c r="V100" i="1"/>
  <c r="Y134" i="1"/>
  <c r="AC134" i="1" s="1"/>
  <c r="V128" i="1"/>
  <c r="Z143" i="1"/>
  <c r="AD170" i="1"/>
  <c r="BJ15" i="1"/>
  <c r="N5" i="5"/>
  <c r="K172" i="1"/>
  <c r="N7" i="5"/>
  <c r="N6" i="5"/>
  <c r="R5" i="5"/>
  <c r="Y15" i="1" l="1"/>
  <c r="AC15" i="1" s="1"/>
  <c r="Y11" i="1"/>
  <c r="AC11" i="1" s="1"/>
  <c r="Y60" i="1"/>
  <c r="AC60" i="1" s="1"/>
  <c r="Y157" i="1"/>
  <c r="AC157" i="1" s="1"/>
  <c r="Y19" i="1"/>
  <c r="AC19" i="1" s="1"/>
  <c r="Y93" i="1"/>
  <c r="AC93" i="1" s="1"/>
  <c r="Y85" i="1"/>
  <c r="AC85" i="1" s="1"/>
  <c r="Y67" i="1"/>
  <c r="AC67" i="1" s="1"/>
  <c r="Y39" i="1"/>
  <c r="AC39" i="1" s="1"/>
  <c r="Y97" i="1"/>
  <c r="AC97" i="1" s="1"/>
  <c r="AD18" i="1"/>
  <c r="AF18" i="1"/>
  <c r="AE18" i="1"/>
  <c r="AD8" i="1"/>
  <c r="AF8" i="1"/>
  <c r="AE8" i="1"/>
  <c r="AD156" i="1"/>
  <c r="AF156" i="1"/>
  <c r="AE156" i="1"/>
  <c r="AD4" i="1"/>
  <c r="AF4" i="1"/>
  <c r="AE4" i="1"/>
  <c r="AD165" i="1"/>
  <c r="AF165" i="1"/>
  <c r="AE165" i="1"/>
  <c r="AD30" i="1"/>
  <c r="AF30" i="1"/>
  <c r="AE30" i="1"/>
  <c r="AD120" i="1"/>
  <c r="AE120" i="1"/>
  <c r="AF120" i="1"/>
  <c r="AD12" i="1"/>
  <c r="AF12" i="1"/>
  <c r="AE12" i="1"/>
  <c r="AD22" i="1"/>
  <c r="AF22" i="1"/>
  <c r="AE22" i="1"/>
  <c r="AD124" i="1"/>
  <c r="AF124" i="1"/>
  <c r="AE124" i="1"/>
  <c r="AD106" i="1"/>
  <c r="AF106" i="1"/>
  <c r="AE106" i="1"/>
  <c r="AD129" i="1"/>
  <c r="AF129" i="1"/>
  <c r="AE129" i="1"/>
  <c r="AD74" i="1"/>
  <c r="AF74" i="1"/>
  <c r="AE74" i="1"/>
  <c r="AD147" i="1"/>
  <c r="AF147" i="1"/>
  <c r="AE147" i="1"/>
  <c r="AD26" i="1"/>
  <c r="AF26" i="1"/>
  <c r="AE26" i="1"/>
  <c r="AF152" i="1"/>
  <c r="AE152" i="1"/>
  <c r="Y35" i="1"/>
  <c r="AC35" i="1" s="1"/>
  <c r="AD35" i="1"/>
  <c r="AD144" i="1"/>
  <c r="Y144" i="1"/>
  <c r="AC144" i="1" s="1"/>
  <c r="AD100" i="1"/>
  <c r="AF100" i="1"/>
  <c r="AE100" i="1"/>
  <c r="AD46" i="1"/>
  <c r="AE46" i="1"/>
  <c r="AF46" i="1"/>
  <c r="AD125" i="1"/>
  <c r="AF125" i="1"/>
  <c r="AE125" i="1"/>
  <c r="AD50" i="1"/>
  <c r="AF50" i="1"/>
  <c r="AE50" i="1"/>
  <c r="Y69" i="1"/>
  <c r="AC69" i="1" s="1"/>
  <c r="AE160" i="1"/>
  <c r="AF160" i="1"/>
  <c r="Y31" i="1"/>
  <c r="AC31" i="1" s="1"/>
  <c r="AD31" i="1"/>
  <c r="AD27" i="1"/>
  <c r="AF27" i="1"/>
  <c r="AE27" i="1"/>
  <c r="AD6" i="1"/>
  <c r="AF6" i="1"/>
  <c r="AE6" i="1"/>
  <c r="AD65" i="1"/>
  <c r="AF65" i="1"/>
  <c r="AE65" i="1"/>
  <c r="AD90" i="1"/>
  <c r="AF90" i="1"/>
  <c r="AE90" i="1"/>
  <c r="AD96" i="1"/>
  <c r="AE96" i="1"/>
  <c r="AF96" i="1"/>
  <c r="AD82" i="1"/>
  <c r="AF82" i="1"/>
  <c r="AE82" i="1"/>
  <c r="AD88" i="1"/>
  <c r="AE88" i="1"/>
  <c r="AF88" i="1"/>
  <c r="Y112" i="1"/>
  <c r="AC112" i="1" s="1"/>
  <c r="AD121" i="1"/>
  <c r="AF121" i="1"/>
  <c r="AE121" i="1"/>
  <c r="Y77" i="1"/>
  <c r="AC77" i="1" s="1"/>
  <c r="AD57" i="1"/>
  <c r="AF57" i="1"/>
  <c r="AE57" i="1"/>
  <c r="AD92" i="1"/>
  <c r="AF92" i="1"/>
  <c r="AE92" i="1"/>
  <c r="AD108" i="1"/>
  <c r="AF108" i="1"/>
  <c r="AE108" i="1"/>
  <c r="AD45" i="1"/>
  <c r="AF45" i="1"/>
  <c r="AE45" i="1"/>
  <c r="AD20" i="1"/>
  <c r="AF20" i="1"/>
  <c r="AE20" i="1"/>
  <c r="AD48" i="1"/>
  <c r="AF48" i="1"/>
  <c r="AE48" i="1"/>
  <c r="AD55" i="1"/>
  <c r="AF55" i="1"/>
  <c r="AE55" i="1"/>
  <c r="AF7" i="1"/>
  <c r="AE7" i="1"/>
  <c r="AD163" i="1"/>
  <c r="AF163" i="1"/>
  <c r="AE163" i="1"/>
  <c r="AF10" i="1"/>
  <c r="AE10" i="1"/>
  <c r="AD40" i="1"/>
  <c r="AF40" i="1"/>
  <c r="AE40" i="1"/>
  <c r="AD116" i="1"/>
  <c r="AF116" i="1"/>
  <c r="AE116" i="1"/>
  <c r="AD128" i="1"/>
  <c r="AF128" i="1"/>
  <c r="AE128" i="1"/>
  <c r="AD54" i="1"/>
  <c r="AF54" i="1"/>
  <c r="AE54" i="1"/>
  <c r="AD133" i="1"/>
  <c r="AF133" i="1"/>
  <c r="AE133" i="1"/>
  <c r="AD61" i="1"/>
  <c r="AF61" i="1"/>
  <c r="AE61" i="1"/>
  <c r="AD59" i="1"/>
  <c r="AF59" i="1"/>
  <c r="AE59" i="1"/>
  <c r="Y145" i="1"/>
  <c r="AC145" i="1" s="1"/>
  <c r="Y150" i="1"/>
  <c r="AC150" i="1" s="1"/>
  <c r="AF47" i="1"/>
  <c r="AE47" i="1"/>
  <c r="AF169" i="1"/>
  <c r="AE169" i="1"/>
  <c r="AF2" i="1"/>
  <c r="AD2" i="1"/>
  <c r="AE2" i="1"/>
  <c r="V127" i="1"/>
  <c r="V70" i="1"/>
  <c r="V136" i="1"/>
  <c r="V167" i="1"/>
  <c r="V111" i="1"/>
  <c r="Y122" i="1"/>
  <c r="AC122" i="1" s="1"/>
  <c r="V38" i="1"/>
  <c r="V42" i="1"/>
  <c r="V155" i="1"/>
  <c r="V103" i="1"/>
  <c r="V49" i="1"/>
  <c r="V56" i="1"/>
  <c r="V66" i="1"/>
  <c r="V132" i="1"/>
  <c r="V58" i="1"/>
  <c r="V51" i="1"/>
  <c r="V36" i="1"/>
  <c r="Y40" i="1"/>
  <c r="AC40" i="1" s="1"/>
  <c r="Y4" i="1"/>
  <c r="AC4" i="1" s="1"/>
  <c r="Y106" i="1"/>
  <c r="AC106" i="1" s="1"/>
  <c r="Y90" i="1"/>
  <c r="AC90" i="1" s="1"/>
  <c r="Y46" i="1"/>
  <c r="AC46" i="1" s="1"/>
  <c r="Y8" i="1"/>
  <c r="AC8" i="1" s="1"/>
  <c r="Y55" i="1"/>
  <c r="AC55" i="1" s="1"/>
  <c r="Y133" i="1"/>
  <c r="AC133" i="1" s="1"/>
  <c r="Y98" i="1"/>
  <c r="AC98" i="1" s="1"/>
  <c r="V28" i="1"/>
  <c r="Z61" i="1"/>
  <c r="Z137" i="1"/>
  <c r="V137" i="1"/>
  <c r="V131" i="1"/>
  <c r="V107" i="1"/>
  <c r="Y27" i="1"/>
  <c r="AC27" i="1" s="1"/>
  <c r="V135" i="1"/>
  <c r="Y57" i="1"/>
  <c r="AC57" i="1" s="1"/>
  <c r="V151" i="1"/>
  <c r="Y110" i="1"/>
  <c r="AC110" i="1" s="1"/>
  <c r="Z68" i="1"/>
  <c r="V68" i="1"/>
  <c r="Y26" i="1"/>
  <c r="AC26" i="1" s="1"/>
  <c r="Y43" i="1"/>
  <c r="AC43" i="1" s="1"/>
  <c r="V29" i="1"/>
  <c r="Z147" i="1"/>
  <c r="Z4" i="1"/>
  <c r="Y18" i="1"/>
  <c r="AC18" i="1" s="1"/>
  <c r="V81" i="1"/>
  <c r="V83" i="1"/>
  <c r="V62" i="1"/>
  <c r="V24" i="1"/>
  <c r="Z74" i="1"/>
  <c r="V53" i="1"/>
  <c r="V123" i="1"/>
  <c r="V17" i="1"/>
  <c r="Z17" i="1"/>
  <c r="Z163" i="1"/>
  <c r="Y30" i="1"/>
  <c r="AC30" i="1" s="1"/>
  <c r="V21" i="1"/>
  <c r="Z25" i="1"/>
  <c r="V25" i="1"/>
  <c r="V86" i="1"/>
  <c r="Y22" i="1"/>
  <c r="AC22" i="1" s="1"/>
  <c r="Z48" i="1"/>
  <c r="Y146" i="1"/>
  <c r="AC146" i="1" s="1"/>
  <c r="Z12" i="1"/>
  <c r="Z76" i="1"/>
  <c r="V76" i="1"/>
  <c r="Y94" i="1"/>
  <c r="AC94" i="1" s="1"/>
  <c r="V80" i="1"/>
  <c r="Z80" i="1"/>
  <c r="Y166" i="1"/>
  <c r="AC166" i="1" s="1"/>
  <c r="Z5" i="1"/>
  <c r="V5" i="1"/>
  <c r="Y170" i="1"/>
  <c r="Y47" i="1"/>
  <c r="AC47" i="1" s="1"/>
  <c r="V143" i="1"/>
  <c r="V89" i="1"/>
  <c r="V114" i="1"/>
  <c r="V34" i="1"/>
  <c r="V95" i="1"/>
  <c r="Z95" i="1"/>
  <c r="Y156" i="1"/>
  <c r="AC156" i="1" s="1"/>
  <c r="V75" i="1"/>
  <c r="V52" i="1"/>
  <c r="V32" i="1"/>
  <c r="V148" i="1"/>
  <c r="V44" i="1"/>
  <c r="V16" i="1"/>
  <c r="V71" i="1"/>
  <c r="Z71" i="1"/>
  <c r="Z33" i="1"/>
  <c r="V33" i="1"/>
  <c r="Z79" i="1"/>
  <c r="V79" i="1"/>
  <c r="Z141" i="1"/>
  <c r="V141" i="1"/>
  <c r="V41" i="1"/>
  <c r="Z41" i="1"/>
  <c r="V119" i="1"/>
  <c r="Z87" i="1"/>
  <c r="V87" i="1"/>
  <c r="V115" i="1"/>
  <c r="Z13" i="1"/>
  <c r="V13" i="1"/>
  <c r="V91" i="1"/>
  <c r="Z9" i="1"/>
  <c r="V9" i="1"/>
  <c r="Y124" i="1"/>
  <c r="AC124" i="1" s="1"/>
  <c r="V78" i="1"/>
  <c r="Y162" i="1"/>
  <c r="AC162" i="1" s="1"/>
  <c r="Z99" i="1"/>
  <c r="V99" i="1"/>
  <c r="V159" i="1"/>
  <c r="V37" i="1"/>
  <c r="V139" i="1"/>
  <c r="V73" i="1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Y100" i="1" l="1"/>
  <c r="AC100" i="1" s="1"/>
  <c r="Y61" i="1"/>
  <c r="AC61" i="1" s="1"/>
  <c r="Y121" i="1"/>
  <c r="AC121" i="1" s="1"/>
  <c r="Y128" i="1"/>
  <c r="AC128" i="1" s="1"/>
  <c r="Y165" i="1"/>
  <c r="AC165" i="1" s="1"/>
  <c r="Y74" i="1"/>
  <c r="AC74" i="1" s="1"/>
  <c r="Y50" i="1"/>
  <c r="AC50" i="1" s="1"/>
  <c r="Y96" i="1"/>
  <c r="AC96" i="1" s="1"/>
  <c r="Y125" i="1"/>
  <c r="AC125" i="1" s="1"/>
  <c r="Y88" i="1"/>
  <c r="AC88" i="1" s="1"/>
  <c r="Y92" i="1"/>
  <c r="AC92" i="1" s="1"/>
  <c r="Y59" i="1"/>
  <c r="AC59" i="1" s="1"/>
  <c r="Y45" i="1"/>
  <c r="AC45" i="1" s="1"/>
  <c r="Y163" i="1"/>
  <c r="AC163" i="1" s="1"/>
  <c r="Y6" i="1"/>
  <c r="AC6" i="1" s="1"/>
  <c r="Y116" i="1"/>
  <c r="AC116" i="1" s="1"/>
  <c r="Y120" i="1"/>
  <c r="AC120" i="1" s="1"/>
  <c r="Y129" i="1"/>
  <c r="AC129" i="1" s="1"/>
  <c r="Y12" i="1"/>
  <c r="AC12" i="1" s="1"/>
  <c r="AD37" i="1"/>
  <c r="AF37" i="1"/>
  <c r="AE37" i="1"/>
  <c r="AD119" i="1"/>
  <c r="AE119" i="1"/>
  <c r="AF119" i="1"/>
  <c r="AD52" i="1"/>
  <c r="AF52" i="1"/>
  <c r="AE52" i="1"/>
  <c r="AD89" i="1"/>
  <c r="AF89" i="1"/>
  <c r="AE89" i="1"/>
  <c r="AD83" i="1"/>
  <c r="AF83" i="1"/>
  <c r="AE83" i="1"/>
  <c r="AD29" i="1"/>
  <c r="AF29" i="1"/>
  <c r="AE29" i="1"/>
  <c r="AD151" i="1"/>
  <c r="AE151" i="1"/>
  <c r="AF151" i="1"/>
  <c r="AD137" i="1"/>
  <c r="AF137" i="1"/>
  <c r="AE137" i="1"/>
  <c r="AD49" i="1"/>
  <c r="AF49" i="1"/>
  <c r="AE49" i="1"/>
  <c r="AF136" i="1"/>
  <c r="AE136" i="1"/>
  <c r="AD169" i="1"/>
  <c r="Y169" i="1"/>
  <c r="AC169" i="1" s="1"/>
  <c r="AD159" i="1"/>
  <c r="AE159" i="1"/>
  <c r="AF159" i="1"/>
  <c r="AD75" i="1"/>
  <c r="AF75" i="1"/>
  <c r="AE75" i="1"/>
  <c r="AD17" i="1"/>
  <c r="AF17" i="1"/>
  <c r="AE17" i="1"/>
  <c r="AD81" i="1"/>
  <c r="AF81" i="1"/>
  <c r="AE81" i="1"/>
  <c r="AF103" i="1"/>
  <c r="AE103" i="1"/>
  <c r="AE70" i="1"/>
  <c r="AF70" i="1"/>
  <c r="AF36" i="1"/>
  <c r="AE36" i="1"/>
  <c r="AF155" i="1"/>
  <c r="AE155" i="1"/>
  <c r="AE127" i="1"/>
  <c r="AF127" i="1"/>
  <c r="Y7" i="1"/>
  <c r="AC7" i="1" s="1"/>
  <c r="AD7" i="1"/>
  <c r="AD152" i="1"/>
  <c r="Y152" i="1"/>
  <c r="AC152" i="1" s="1"/>
  <c r="AD25" i="1"/>
  <c r="AF25" i="1"/>
  <c r="AE25" i="1"/>
  <c r="AD141" i="1"/>
  <c r="AF141" i="1"/>
  <c r="AE141" i="1"/>
  <c r="AD76" i="1"/>
  <c r="AF76" i="1"/>
  <c r="AE76" i="1"/>
  <c r="AF42" i="1"/>
  <c r="AE42" i="1"/>
  <c r="AD86" i="1"/>
  <c r="AF86" i="1"/>
  <c r="AE86" i="1"/>
  <c r="AD99" i="1"/>
  <c r="AF99" i="1"/>
  <c r="AE99" i="1"/>
  <c r="AD71" i="1"/>
  <c r="AF71" i="1"/>
  <c r="AE71" i="1"/>
  <c r="AD123" i="1"/>
  <c r="AF123" i="1"/>
  <c r="AE123" i="1"/>
  <c r="AF51" i="1"/>
  <c r="AE51" i="1"/>
  <c r="AD16" i="1"/>
  <c r="AF16" i="1"/>
  <c r="AE16" i="1"/>
  <c r="AD95" i="1"/>
  <c r="AF95" i="1"/>
  <c r="AE95" i="1"/>
  <c r="AD21" i="1"/>
  <c r="AF21" i="1"/>
  <c r="AE21" i="1"/>
  <c r="AD53" i="1"/>
  <c r="AF53" i="1"/>
  <c r="AE53" i="1"/>
  <c r="AD68" i="1"/>
  <c r="AF68" i="1"/>
  <c r="AE68" i="1"/>
  <c r="AD107" i="1"/>
  <c r="AF107" i="1"/>
  <c r="AE107" i="1"/>
  <c r="AD28" i="1"/>
  <c r="AF28" i="1"/>
  <c r="AE28" i="1"/>
  <c r="Y20" i="1"/>
  <c r="AC20" i="1" s="1"/>
  <c r="Y48" i="1"/>
  <c r="AC48" i="1" s="1"/>
  <c r="AF58" i="1"/>
  <c r="AE58" i="1"/>
  <c r="AF38" i="1"/>
  <c r="AE38" i="1"/>
  <c r="Y10" i="1"/>
  <c r="AC10" i="1" s="1"/>
  <c r="AD10" i="1"/>
  <c r="AD143" i="1"/>
  <c r="AE143" i="1"/>
  <c r="AF143" i="1"/>
  <c r="AD13" i="1"/>
  <c r="AF13" i="1"/>
  <c r="AE13" i="1"/>
  <c r="AD44" i="1"/>
  <c r="AF44" i="1"/>
  <c r="AE44" i="1"/>
  <c r="AD132" i="1"/>
  <c r="AF132" i="1"/>
  <c r="AE132" i="1"/>
  <c r="AD91" i="1"/>
  <c r="AF91" i="1"/>
  <c r="AE91" i="1"/>
  <c r="AD135" i="1"/>
  <c r="AF135" i="1"/>
  <c r="AE135" i="1"/>
  <c r="AD78" i="1"/>
  <c r="AF78" i="1"/>
  <c r="AE78" i="1"/>
  <c r="AD115" i="1"/>
  <c r="AF115" i="1"/>
  <c r="AE115" i="1"/>
  <c r="AD34" i="1"/>
  <c r="AF34" i="1"/>
  <c r="AE34" i="1"/>
  <c r="AD73" i="1"/>
  <c r="AF73" i="1"/>
  <c r="AE73" i="1"/>
  <c r="AD87" i="1"/>
  <c r="AF87" i="1"/>
  <c r="AE87" i="1"/>
  <c r="AD148" i="1"/>
  <c r="AF148" i="1"/>
  <c r="AE148" i="1"/>
  <c r="AD114" i="1"/>
  <c r="AF114" i="1"/>
  <c r="AE114" i="1"/>
  <c r="AD24" i="1"/>
  <c r="AE24" i="1"/>
  <c r="AF24" i="1"/>
  <c r="Y54" i="1"/>
  <c r="AC54" i="1" s="1"/>
  <c r="Y82" i="1"/>
  <c r="AC82" i="1" s="1"/>
  <c r="AF66" i="1"/>
  <c r="AE66" i="1"/>
  <c r="AE111" i="1"/>
  <c r="AF111" i="1"/>
  <c r="AD160" i="1"/>
  <c r="Y160" i="1"/>
  <c r="AC160" i="1" s="1"/>
  <c r="AD80" i="1"/>
  <c r="AF80" i="1"/>
  <c r="AE80" i="1"/>
  <c r="AD41" i="1"/>
  <c r="AF41" i="1"/>
  <c r="AE41" i="1"/>
  <c r="AD79" i="1"/>
  <c r="AF79" i="1"/>
  <c r="AE79" i="1"/>
  <c r="AD5" i="1"/>
  <c r="AF5" i="1"/>
  <c r="AE5" i="1"/>
  <c r="AD139" i="1"/>
  <c r="AF139" i="1"/>
  <c r="AE139" i="1"/>
  <c r="AD9" i="1"/>
  <c r="AF9" i="1"/>
  <c r="AE9" i="1"/>
  <c r="AD33" i="1"/>
  <c r="AF33" i="1"/>
  <c r="AE33" i="1"/>
  <c r="AD32" i="1"/>
  <c r="AE32" i="1"/>
  <c r="AF32" i="1"/>
  <c r="AD62" i="1"/>
  <c r="AE62" i="1"/>
  <c r="AF62" i="1"/>
  <c r="Y108" i="1"/>
  <c r="AC108" i="1" s="1"/>
  <c r="AD131" i="1"/>
  <c r="AF131" i="1"/>
  <c r="AE131" i="1"/>
  <c r="Y65" i="1"/>
  <c r="AC65" i="1" s="1"/>
  <c r="Y147" i="1"/>
  <c r="AC147" i="1" s="1"/>
  <c r="AE56" i="1"/>
  <c r="AF56" i="1"/>
  <c r="AE167" i="1"/>
  <c r="AF167" i="1"/>
  <c r="Y49" i="1"/>
  <c r="AC49" i="1" s="1"/>
  <c r="Y24" i="1"/>
  <c r="AC24" i="1" s="1"/>
  <c r="Y139" i="1"/>
  <c r="AC139" i="1" s="1"/>
  <c r="Y71" i="1"/>
  <c r="AC71" i="1" s="1"/>
  <c r="Y143" i="1"/>
  <c r="AC143" i="1" s="1"/>
  <c r="Y25" i="1"/>
  <c r="AC25" i="1" s="1"/>
  <c r="Y37" i="1"/>
  <c r="AC37" i="1" s="1"/>
  <c r="Y16" i="1"/>
  <c r="AC16" i="1" s="1"/>
  <c r="Y17" i="1"/>
  <c r="AC17" i="1" s="1"/>
  <c r="Y83" i="1"/>
  <c r="AC83" i="1" s="1"/>
  <c r="Y159" i="1"/>
  <c r="AC159" i="1" s="1"/>
  <c r="Y151" i="1"/>
  <c r="AC151" i="1" s="1"/>
  <c r="Y99" i="1"/>
  <c r="AC99" i="1" s="1"/>
  <c r="Y33" i="1"/>
  <c r="AC33" i="1" s="1"/>
  <c r="Y148" i="1"/>
  <c r="AC148" i="1" s="1"/>
  <c r="Y34" i="1"/>
  <c r="AC34" i="1" s="1"/>
  <c r="Y28" i="1"/>
  <c r="AC28" i="1" s="1"/>
  <c r="Y87" i="1"/>
  <c r="AC87" i="1" s="1"/>
  <c r="Y119" i="1"/>
  <c r="AC119" i="1" s="1"/>
  <c r="Y123" i="1"/>
  <c r="AC123" i="1" s="1"/>
  <c r="Y68" i="1"/>
  <c r="AC68" i="1" s="1"/>
  <c r="Y81" i="1"/>
  <c r="AC81" i="1" s="1"/>
  <c r="Y13" i="1"/>
  <c r="AC13" i="1" s="1"/>
  <c r="Y52" i="1"/>
  <c r="AC52" i="1" s="1"/>
  <c r="Y53" i="1"/>
  <c r="AC53" i="1" s="1"/>
  <c r="Y29" i="1"/>
  <c r="AC29" i="1" s="1"/>
  <c r="I2" i="1"/>
  <c r="AS2" i="1"/>
  <c r="AT2" i="1"/>
  <c r="AV2" i="1" s="1"/>
  <c r="AU2" i="1"/>
  <c r="BD2" i="1"/>
  <c r="BJ2" i="1"/>
  <c r="I3" i="1"/>
  <c r="AS3" i="1"/>
  <c r="AT3" i="1"/>
  <c r="BJ3" i="1"/>
  <c r="I4" i="1"/>
  <c r="AS4" i="1"/>
  <c r="AT4" i="1"/>
  <c r="BD4" i="1"/>
  <c r="BJ4" i="1"/>
  <c r="I5" i="1"/>
  <c r="AS5" i="1"/>
  <c r="AT5" i="1"/>
  <c r="AU5" i="1"/>
  <c r="BJ5" i="1"/>
  <c r="I6" i="1"/>
  <c r="AS6" i="1"/>
  <c r="AT6" i="1"/>
  <c r="BJ6" i="1"/>
  <c r="I7" i="1"/>
  <c r="AS7" i="1"/>
  <c r="AT7" i="1"/>
  <c r="BJ7" i="1"/>
  <c r="I8" i="1"/>
  <c r="AS8" i="1"/>
  <c r="AT8" i="1"/>
  <c r="BJ8" i="1"/>
  <c r="I9" i="1"/>
  <c r="AS9" i="1"/>
  <c r="AT9" i="1"/>
  <c r="BJ9" i="1"/>
  <c r="I10" i="1"/>
  <c r="AS10" i="1"/>
  <c r="AT10" i="1"/>
  <c r="BD10" i="1"/>
  <c r="BJ10" i="1"/>
  <c r="I11" i="1"/>
  <c r="AS11" i="1"/>
  <c r="AT11" i="1"/>
  <c r="BJ11" i="1"/>
  <c r="I12" i="1"/>
  <c r="AS12" i="1"/>
  <c r="AT12" i="1"/>
  <c r="BJ12" i="1"/>
  <c r="I13" i="1"/>
  <c r="BD12" i="1" s="1"/>
  <c r="AS13" i="1"/>
  <c r="AT13" i="1"/>
  <c r="BJ13" i="1"/>
  <c r="I14" i="1"/>
  <c r="AS14" i="1"/>
  <c r="AT14" i="1"/>
  <c r="BJ14" i="1"/>
  <c r="I15" i="1"/>
  <c r="AS15" i="1"/>
  <c r="AT15" i="1"/>
  <c r="BD15" i="1"/>
  <c r="I16" i="1"/>
  <c r="AS16" i="1"/>
  <c r="AT16" i="1"/>
  <c r="BJ16" i="1"/>
  <c r="I17" i="1"/>
  <c r="AS17" i="1"/>
  <c r="AT17" i="1"/>
  <c r="BD17" i="1"/>
  <c r="BJ17" i="1"/>
  <c r="I18" i="1"/>
  <c r="AS18" i="1"/>
  <c r="AT18" i="1"/>
  <c r="AU18" i="1"/>
  <c r="AV18" i="1"/>
  <c r="BD18" i="1"/>
  <c r="BJ18" i="1"/>
  <c r="I19" i="1"/>
  <c r="AS19" i="1"/>
  <c r="AT19" i="1"/>
  <c r="BJ19" i="1"/>
  <c r="I20" i="1"/>
  <c r="BD19" i="1" s="1"/>
  <c r="AS20" i="1"/>
  <c r="AT20" i="1"/>
  <c r="BJ20" i="1"/>
  <c r="I21" i="1"/>
  <c r="AS21" i="1"/>
  <c r="AU21" i="1" s="1"/>
  <c r="AT21" i="1"/>
  <c r="BJ21" i="1"/>
  <c r="I22" i="1"/>
  <c r="AS22" i="1"/>
  <c r="AT22" i="1"/>
  <c r="BJ22" i="1"/>
  <c r="I23" i="1"/>
  <c r="AS23" i="1"/>
  <c r="AV23" i="1" s="1"/>
  <c r="AT23" i="1"/>
  <c r="BJ23" i="1"/>
  <c r="I24" i="1"/>
  <c r="AS24" i="1"/>
  <c r="AT24" i="1"/>
  <c r="BJ24" i="1"/>
  <c r="I25" i="1"/>
  <c r="AS25" i="1"/>
  <c r="AT25" i="1"/>
  <c r="AU25" i="1"/>
  <c r="BD25" i="1"/>
  <c r="BJ25" i="1"/>
  <c r="I26" i="1"/>
  <c r="AS26" i="1"/>
  <c r="AT26" i="1"/>
  <c r="BJ26" i="1"/>
  <c r="I27" i="1"/>
  <c r="AS27" i="1"/>
  <c r="AT27" i="1"/>
  <c r="BD27" i="1"/>
  <c r="BJ27" i="1"/>
  <c r="I28" i="1"/>
  <c r="AS28" i="1"/>
  <c r="AU28" i="1" s="1"/>
  <c r="AT28" i="1"/>
  <c r="BJ28" i="1"/>
  <c r="I29" i="1"/>
  <c r="AS29" i="1"/>
  <c r="AU29" i="1" s="1"/>
  <c r="AT29" i="1"/>
  <c r="BJ29" i="1"/>
  <c r="I30" i="1"/>
  <c r="AS30" i="1"/>
  <c r="AT30" i="1"/>
  <c r="BJ30" i="1"/>
  <c r="I31" i="1"/>
  <c r="AS31" i="1"/>
  <c r="AT31" i="1"/>
  <c r="BJ31" i="1"/>
  <c r="I32" i="1"/>
  <c r="BD31" i="1" s="1"/>
  <c r="AS32" i="1"/>
  <c r="AT32" i="1"/>
  <c r="BJ32" i="1"/>
  <c r="I33" i="1"/>
  <c r="BD32" i="1" s="1"/>
  <c r="AS33" i="1"/>
  <c r="AU33" i="1" s="1"/>
  <c r="AT33" i="1"/>
  <c r="BJ33" i="1"/>
  <c r="I34" i="1"/>
  <c r="BD33" i="1" s="1"/>
  <c r="AS34" i="1"/>
  <c r="AT34" i="1"/>
  <c r="BJ34" i="1"/>
  <c r="I35" i="1"/>
  <c r="BD34" i="1" s="1"/>
  <c r="AS35" i="1"/>
  <c r="AT35" i="1"/>
  <c r="BJ35" i="1"/>
  <c r="I36" i="1"/>
  <c r="AS36" i="1"/>
  <c r="AT36" i="1"/>
  <c r="BJ36" i="1"/>
  <c r="I37" i="1"/>
  <c r="AS37" i="1"/>
  <c r="AT37" i="1"/>
  <c r="BJ37" i="1"/>
  <c r="I38" i="1"/>
  <c r="AS38" i="1"/>
  <c r="AU38" i="1" s="1"/>
  <c r="AT38" i="1"/>
  <c r="BJ38" i="1"/>
  <c r="I39" i="1"/>
  <c r="AS39" i="1"/>
  <c r="AT39" i="1"/>
  <c r="BJ39" i="1"/>
  <c r="I40" i="1"/>
  <c r="AS40" i="1"/>
  <c r="AT40" i="1"/>
  <c r="BJ40" i="1"/>
  <c r="I41" i="1"/>
  <c r="AS41" i="1"/>
  <c r="AU41" i="1" s="1"/>
  <c r="AT41" i="1"/>
  <c r="BJ41" i="1"/>
  <c r="I42" i="1"/>
  <c r="AS42" i="1"/>
  <c r="AT42" i="1"/>
  <c r="BJ42" i="1"/>
  <c r="I43" i="1"/>
  <c r="AS43" i="1"/>
  <c r="AT43" i="1"/>
  <c r="BJ43" i="1"/>
  <c r="I44" i="1"/>
  <c r="AS44" i="1"/>
  <c r="AT44" i="1"/>
  <c r="BJ44" i="1"/>
  <c r="I45" i="1"/>
  <c r="BD44" i="1" s="1"/>
  <c r="AS45" i="1"/>
  <c r="AT45" i="1"/>
  <c r="BJ45" i="1"/>
  <c r="I46" i="1"/>
  <c r="AS46" i="1"/>
  <c r="AT46" i="1"/>
  <c r="BJ46" i="1"/>
  <c r="I47" i="1"/>
  <c r="AS47" i="1"/>
  <c r="AT47" i="1"/>
  <c r="BJ47" i="1"/>
  <c r="I48" i="1"/>
  <c r="BD48" i="1" s="1"/>
  <c r="AS48" i="1"/>
  <c r="AT48" i="1"/>
  <c r="BJ48" i="1"/>
  <c r="I49" i="1"/>
  <c r="AS49" i="1"/>
  <c r="AU49" i="1" s="1"/>
  <c r="AT49" i="1"/>
  <c r="BJ49" i="1"/>
  <c r="I50" i="1"/>
  <c r="BD49" i="1" s="1"/>
  <c r="AS50" i="1"/>
  <c r="AV50" i="1" s="1"/>
  <c r="AT50" i="1"/>
  <c r="BD50" i="1"/>
  <c r="BJ50" i="1"/>
  <c r="I51" i="1"/>
  <c r="AS51" i="1"/>
  <c r="AT51" i="1"/>
  <c r="BJ51" i="1"/>
  <c r="I52" i="1"/>
  <c r="BD51" i="1" s="1"/>
  <c r="AS52" i="1"/>
  <c r="AT52" i="1"/>
  <c r="BJ52" i="1"/>
  <c r="I53" i="1"/>
  <c r="AS53" i="1"/>
  <c r="AT53" i="1"/>
  <c r="BJ53" i="1"/>
  <c r="I54" i="1"/>
  <c r="AS54" i="1"/>
  <c r="AT54" i="1"/>
  <c r="BJ54" i="1"/>
  <c r="I55" i="1"/>
  <c r="BD54" i="1" s="1"/>
  <c r="AS55" i="1"/>
  <c r="AT55" i="1"/>
  <c r="BJ55" i="1"/>
  <c r="I56" i="1"/>
  <c r="AS56" i="1"/>
  <c r="AT56" i="1"/>
  <c r="BJ56" i="1"/>
  <c r="I57" i="1"/>
  <c r="AS57" i="1"/>
  <c r="AT57" i="1"/>
  <c r="BJ57" i="1"/>
  <c r="I58" i="1"/>
  <c r="BD57" i="1" s="1"/>
  <c r="AS58" i="1"/>
  <c r="AT58" i="1"/>
  <c r="BJ58" i="1"/>
  <c r="I59" i="1"/>
  <c r="AS59" i="1"/>
  <c r="AT59" i="1"/>
  <c r="BJ59" i="1"/>
  <c r="I60" i="1"/>
  <c r="AS60" i="1"/>
  <c r="AT60" i="1"/>
  <c r="BJ60" i="1"/>
  <c r="I61" i="1"/>
  <c r="BD60" i="1" s="1"/>
  <c r="AS61" i="1"/>
  <c r="AT61" i="1"/>
  <c r="BJ61" i="1"/>
  <c r="I62" i="1"/>
  <c r="AS62" i="1"/>
  <c r="AT62" i="1"/>
  <c r="BJ62" i="1"/>
  <c r="I63" i="1"/>
  <c r="AS63" i="1"/>
  <c r="AT63" i="1"/>
  <c r="BD63" i="1"/>
  <c r="BJ63" i="1"/>
  <c r="I64" i="1"/>
  <c r="AS64" i="1"/>
  <c r="AT64" i="1"/>
  <c r="BJ64" i="1"/>
  <c r="I65" i="1"/>
  <c r="BD64" i="1" s="1"/>
  <c r="AS65" i="1"/>
  <c r="AT65" i="1"/>
  <c r="BJ65" i="1"/>
  <c r="I66" i="1"/>
  <c r="AS66" i="1"/>
  <c r="AT66" i="1"/>
  <c r="BJ66" i="1"/>
  <c r="I67" i="1"/>
  <c r="AS67" i="1"/>
  <c r="AT67" i="1"/>
  <c r="BJ67" i="1"/>
  <c r="I68" i="1"/>
  <c r="AS68" i="1"/>
  <c r="AU68" i="1" s="1"/>
  <c r="AT68" i="1"/>
  <c r="AV68" i="1" s="1"/>
  <c r="BJ68" i="1"/>
  <c r="I69" i="1"/>
  <c r="AS69" i="1"/>
  <c r="AU69" i="1" s="1"/>
  <c r="AT69" i="1"/>
  <c r="BJ69" i="1"/>
  <c r="I70" i="1"/>
  <c r="AS70" i="1"/>
  <c r="AT70" i="1"/>
  <c r="BD70" i="1"/>
  <c r="BJ70" i="1"/>
  <c r="I71" i="1"/>
  <c r="AS71" i="1"/>
  <c r="AT71" i="1"/>
  <c r="AW71" i="1" s="1"/>
  <c r="BJ71" i="1"/>
  <c r="I72" i="1"/>
  <c r="BD71" i="1" s="1"/>
  <c r="AS72" i="1"/>
  <c r="AT72" i="1"/>
  <c r="BJ72" i="1"/>
  <c r="I73" i="1"/>
  <c r="BD72" i="1" s="1"/>
  <c r="AS73" i="1"/>
  <c r="AT73" i="1"/>
  <c r="AU73" i="1"/>
  <c r="BJ73" i="1"/>
  <c r="I74" i="1"/>
  <c r="BD74" i="1" s="1"/>
  <c r="AS74" i="1"/>
  <c r="AT74" i="1"/>
  <c r="BJ74" i="1"/>
  <c r="I75" i="1"/>
  <c r="AS75" i="1"/>
  <c r="AU75" i="1" s="1"/>
  <c r="AT75" i="1"/>
  <c r="AW75" i="1" s="1"/>
  <c r="BJ75" i="1"/>
  <c r="I76" i="1"/>
  <c r="BD75" i="1" s="1"/>
  <c r="AS76" i="1"/>
  <c r="AU76" i="1" s="1"/>
  <c r="AT76" i="1"/>
  <c r="BJ76" i="1"/>
  <c r="I77" i="1"/>
  <c r="AS77" i="1"/>
  <c r="AU77" i="1" s="1"/>
  <c r="AT77" i="1"/>
  <c r="BJ77" i="1"/>
  <c r="I78" i="1"/>
  <c r="AS78" i="1"/>
  <c r="AT78" i="1"/>
  <c r="BJ78" i="1"/>
  <c r="I79" i="1"/>
  <c r="AS79" i="1"/>
  <c r="AT79" i="1"/>
  <c r="BJ79" i="1"/>
  <c r="I80" i="1"/>
  <c r="BD79" i="1" s="1"/>
  <c r="AS80" i="1"/>
  <c r="AU80" i="1" s="1"/>
  <c r="AT80" i="1"/>
  <c r="BJ80" i="1"/>
  <c r="I81" i="1"/>
  <c r="AS81" i="1"/>
  <c r="AT81" i="1"/>
  <c r="BJ81" i="1"/>
  <c r="I82" i="1"/>
  <c r="AS82" i="1"/>
  <c r="AT82" i="1"/>
  <c r="AU82" i="1"/>
  <c r="AV82" i="1"/>
  <c r="BJ82" i="1"/>
  <c r="I83" i="1"/>
  <c r="AS83" i="1"/>
  <c r="AT83" i="1"/>
  <c r="AW83" i="1" s="1"/>
  <c r="AU83" i="1"/>
  <c r="BJ83" i="1"/>
  <c r="I84" i="1"/>
  <c r="AS84" i="1"/>
  <c r="AT84" i="1"/>
  <c r="BJ84" i="1"/>
  <c r="I85" i="1"/>
  <c r="BD84" i="1" s="1"/>
  <c r="AS85" i="1"/>
  <c r="AT85" i="1"/>
  <c r="BJ85" i="1"/>
  <c r="I86" i="1"/>
  <c r="AS86" i="1"/>
  <c r="AT86" i="1"/>
  <c r="BJ86" i="1"/>
  <c r="I87" i="1"/>
  <c r="AS87" i="1"/>
  <c r="AT87" i="1"/>
  <c r="AV87" i="1" s="1"/>
  <c r="BJ87" i="1"/>
  <c r="I88" i="1"/>
  <c r="BD87" i="1" s="1"/>
  <c r="AS88" i="1"/>
  <c r="AU88" i="1" s="1"/>
  <c r="AT88" i="1"/>
  <c r="BJ88" i="1"/>
  <c r="I89" i="1"/>
  <c r="BD88" i="1" s="1"/>
  <c r="AS89" i="1"/>
  <c r="AT89" i="1"/>
  <c r="BJ89" i="1"/>
  <c r="I90" i="1"/>
  <c r="AS90" i="1"/>
  <c r="AU90" i="1" s="1"/>
  <c r="AT90" i="1"/>
  <c r="BJ90" i="1"/>
  <c r="I91" i="1"/>
  <c r="AS91" i="1"/>
  <c r="AT91" i="1"/>
  <c r="BJ91" i="1"/>
  <c r="I92" i="1"/>
  <c r="BD91" i="1" s="1"/>
  <c r="AS92" i="1"/>
  <c r="AT92" i="1"/>
  <c r="BJ92" i="1"/>
  <c r="I93" i="1"/>
  <c r="AS93" i="1"/>
  <c r="AU93" i="1" s="1"/>
  <c r="AT93" i="1"/>
  <c r="BJ93" i="1"/>
  <c r="I94" i="1"/>
  <c r="AS94" i="1"/>
  <c r="AT94" i="1"/>
  <c r="BJ94" i="1"/>
  <c r="I95" i="1"/>
  <c r="AS95" i="1"/>
  <c r="AT95" i="1"/>
  <c r="BJ95" i="1"/>
  <c r="I96" i="1"/>
  <c r="AS96" i="1"/>
  <c r="AT96" i="1"/>
  <c r="BJ96" i="1"/>
  <c r="I97" i="1"/>
  <c r="BD96" i="1" s="1"/>
  <c r="AS97" i="1"/>
  <c r="AU97" i="1" s="1"/>
  <c r="AT97" i="1"/>
  <c r="BJ97" i="1"/>
  <c r="I98" i="1"/>
  <c r="BD97" i="1" s="1"/>
  <c r="AS98" i="1"/>
  <c r="AU98" i="1" s="1"/>
  <c r="AT98" i="1"/>
  <c r="BJ98" i="1"/>
  <c r="I99" i="1"/>
  <c r="AS99" i="1"/>
  <c r="AT99" i="1"/>
  <c r="BJ99" i="1"/>
  <c r="I100" i="1"/>
  <c r="BD100" i="1" s="1"/>
  <c r="AS100" i="1"/>
  <c r="AT100" i="1"/>
  <c r="BJ100" i="1"/>
  <c r="I101" i="1"/>
  <c r="AS101" i="1"/>
  <c r="AT101" i="1"/>
  <c r="BJ101" i="1"/>
  <c r="I102" i="1"/>
  <c r="AS102" i="1"/>
  <c r="AT102" i="1"/>
  <c r="BJ102" i="1"/>
  <c r="I103" i="1"/>
  <c r="AS103" i="1"/>
  <c r="AT103" i="1"/>
  <c r="BJ103" i="1"/>
  <c r="I104" i="1"/>
  <c r="AS104" i="1"/>
  <c r="AT104" i="1"/>
  <c r="BJ104" i="1"/>
  <c r="I105" i="1"/>
  <c r="AS105" i="1"/>
  <c r="AU105" i="1" s="1"/>
  <c r="AT105" i="1"/>
  <c r="BJ105" i="1"/>
  <c r="I106" i="1"/>
  <c r="BD106" i="1" s="1"/>
  <c r="AS106" i="1"/>
  <c r="AT106" i="1"/>
  <c r="BJ106" i="1"/>
  <c r="I107" i="1"/>
  <c r="AS107" i="1"/>
  <c r="AT107" i="1"/>
  <c r="BJ107" i="1"/>
  <c r="I108" i="1"/>
  <c r="BD108" i="1" s="1"/>
  <c r="AS108" i="1"/>
  <c r="AT108" i="1"/>
  <c r="BJ108" i="1"/>
  <c r="I109" i="1"/>
  <c r="AS109" i="1"/>
  <c r="AT109" i="1"/>
  <c r="BJ109" i="1"/>
  <c r="I110" i="1"/>
  <c r="BD109" i="1" s="1"/>
  <c r="AS110" i="1"/>
  <c r="AT110" i="1"/>
  <c r="BD110" i="1"/>
  <c r="BJ110" i="1"/>
  <c r="I111" i="1"/>
  <c r="BD111" i="1" s="1"/>
  <c r="AS111" i="1"/>
  <c r="AT111" i="1"/>
  <c r="BJ111" i="1"/>
  <c r="I112" i="1"/>
  <c r="AS112" i="1"/>
  <c r="AT112" i="1"/>
  <c r="BJ112" i="1"/>
  <c r="I113" i="1"/>
  <c r="AS113" i="1"/>
  <c r="AT113" i="1"/>
  <c r="AW113" i="1" s="1"/>
  <c r="BD113" i="1"/>
  <c r="BJ113" i="1"/>
  <c r="I114" i="1"/>
  <c r="AS114" i="1"/>
  <c r="AT114" i="1"/>
  <c r="BJ114" i="1"/>
  <c r="I115" i="1"/>
  <c r="AS115" i="1"/>
  <c r="AT115" i="1"/>
  <c r="BJ115" i="1"/>
  <c r="I116" i="1"/>
  <c r="AS116" i="1"/>
  <c r="AU116" i="1" s="1"/>
  <c r="AT116" i="1"/>
  <c r="AV116" i="1" s="1"/>
  <c r="BJ116" i="1"/>
  <c r="I117" i="1"/>
  <c r="BD116" i="1" s="1"/>
  <c r="AS117" i="1"/>
  <c r="AT117" i="1"/>
  <c r="BJ117" i="1"/>
  <c r="I118" i="1"/>
  <c r="AS118" i="1"/>
  <c r="AT118" i="1"/>
  <c r="BJ118" i="1"/>
  <c r="I119" i="1"/>
  <c r="AS119" i="1"/>
  <c r="AT119" i="1"/>
  <c r="BJ119" i="1"/>
  <c r="I120" i="1"/>
  <c r="AS120" i="1"/>
  <c r="AT120" i="1"/>
  <c r="BJ120" i="1"/>
  <c r="I121" i="1"/>
  <c r="AS121" i="1"/>
  <c r="AV121" i="1" s="1"/>
  <c r="AT121" i="1"/>
  <c r="BD121" i="1"/>
  <c r="BJ121" i="1"/>
  <c r="I122" i="1"/>
  <c r="AS122" i="1"/>
  <c r="AU122" i="1" s="1"/>
  <c r="AT122" i="1"/>
  <c r="BJ122" i="1"/>
  <c r="I123" i="1"/>
  <c r="AS123" i="1"/>
  <c r="AT123" i="1"/>
  <c r="BJ123" i="1"/>
  <c r="I124" i="1"/>
  <c r="AS124" i="1"/>
  <c r="AU124" i="1" s="1"/>
  <c r="AT124" i="1"/>
  <c r="BJ124" i="1"/>
  <c r="I125" i="1"/>
  <c r="AS125" i="1"/>
  <c r="AT125" i="1"/>
  <c r="BD125" i="1"/>
  <c r="BJ125" i="1"/>
  <c r="I126" i="1"/>
  <c r="AS126" i="1"/>
  <c r="AT126" i="1"/>
  <c r="BJ126" i="1"/>
  <c r="I127" i="1"/>
  <c r="BD126" i="1" s="1"/>
  <c r="AS127" i="1"/>
  <c r="AT127" i="1"/>
  <c r="AU127" i="1"/>
  <c r="BJ127" i="1"/>
  <c r="I128" i="1"/>
  <c r="AS128" i="1"/>
  <c r="AT128" i="1"/>
  <c r="BJ128" i="1"/>
  <c r="I129" i="1"/>
  <c r="AS129" i="1"/>
  <c r="AT129" i="1"/>
  <c r="BJ129" i="1"/>
  <c r="I130" i="1"/>
  <c r="BD129" i="1" s="1"/>
  <c r="AS130" i="1"/>
  <c r="AT130" i="1"/>
  <c r="BJ130" i="1"/>
  <c r="I131" i="1"/>
  <c r="AS131" i="1"/>
  <c r="AT131" i="1"/>
  <c r="BJ131" i="1"/>
  <c r="I132" i="1"/>
  <c r="AS132" i="1"/>
  <c r="AT132" i="1"/>
  <c r="BD132" i="1"/>
  <c r="BJ132" i="1"/>
  <c r="I133" i="1"/>
  <c r="AS133" i="1"/>
  <c r="AT133" i="1"/>
  <c r="BJ133" i="1"/>
  <c r="I134" i="1"/>
  <c r="BD133" i="1" s="1"/>
  <c r="AS134" i="1"/>
  <c r="AT134" i="1"/>
  <c r="BJ134" i="1"/>
  <c r="I135" i="1"/>
  <c r="AS135" i="1"/>
  <c r="AU135" i="1" s="1"/>
  <c r="AT135" i="1"/>
  <c r="BJ135" i="1"/>
  <c r="I136" i="1"/>
  <c r="AS136" i="1"/>
  <c r="AU136" i="1" s="1"/>
  <c r="AT136" i="1"/>
  <c r="BJ136" i="1"/>
  <c r="I137" i="1"/>
  <c r="BD136" i="1" s="1"/>
  <c r="AS137" i="1"/>
  <c r="AT137" i="1"/>
  <c r="BJ137" i="1"/>
  <c r="I138" i="1"/>
  <c r="BD137" i="1" s="1"/>
  <c r="AS138" i="1"/>
  <c r="AT138" i="1"/>
  <c r="AU138" i="1"/>
  <c r="BJ138" i="1"/>
  <c r="I139" i="1"/>
  <c r="AS139" i="1"/>
  <c r="AT139" i="1"/>
  <c r="BJ139" i="1"/>
  <c r="I140" i="1"/>
  <c r="AS140" i="1"/>
  <c r="AT140" i="1"/>
  <c r="AV140" i="1"/>
  <c r="BJ140" i="1"/>
  <c r="I141" i="1"/>
  <c r="AS141" i="1"/>
  <c r="AT141" i="1"/>
  <c r="BJ141" i="1"/>
  <c r="I142" i="1"/>
  <c r="AS142" i="1"/>
  <c r="AT142" i="1"/>
  <c r="BJ142" i="1"/>
  <c r="I143" i="1"/>
  <c r="AS143" i="1"/>
  <c r="AT143" i="1"/>
  <c r="BJ143" i="1"/>
  <c r="I144" i="1"/>
  <c r="AS144" i="1"/>
  <c r="AT144" i="1"/>
  <c r="BJ144" i="1"/>
  <c r="I145" i="1"/>
  <c r="AS145" i="1"/>
  <c r="AT145" i="1"/>
  <c r="BJ145" i="1"/>
  <c r="I146" i="1"/>
  <c r="AS146" i="1"/>
  <c r="AT146" i="1"/>
  <c r="BD146" i="1"/>
  <c r="BJ146" i="1"/>
  <c r="I147" i="1"/>
  <c r="AS147" i="1"/>
  <c r="AT147" i="1"/>
  <c r="BJ147" i="1"/>
  <c r="I148" i="1"/>
  <c r="AS148" i="1"/>
  <c r="AT148" i="1"/>
  <c r="BJ148" i="1"/>
  <c r="I149" i="1"/>
  <c r="BD148" i="1" s="1"/>
  <c r="AS149" i="1"/>
  <c r="AT149" i="1"/>
  <c r="BJ149" i="1"/>
  <c r="I150" i="1"/>
  <c r="AS150" i="1"/>
  <c r="AT150" i="1"/>
  <c r="BJ150" i="1"/>
  <c r="I151" i="1"/>
  <c r="BD150" i="1" s="1"/>
  <c r="AS151" i="1"/>
  <c r="AW151" i="1" s="1"/>
  <c r="AT151" i="1"/>
  <c r="BJ151" i="1"/>
  <c r="I152" i="1"/>
  <c r="AS152" i="1"/>
  <c r="AT152" i="1"/>
  <c r="BJ152" i="1"/>
  <c r="I153" i="1"/>
  <c r="BD152" i="1" s="1"/>
  <c r="AS153" i="1"/>
  <c r="AT153" i="1"/>
  <c r="BJ153" i="1"/>
  <c r="I154" i="1"/>
  <c r="BD154" i="1" s="1"/>
  <c r="AS154" i="1"/>
  <c r="AV154" i="1" s="1"/>
  <c r="AT154" i="1"/>
  <c r="BJ154" i="1"/>
  <c r="I155" i="1"/>
  <c r="AS155" i="1"/>
  <c r="AT155" i="1"/>
  <c r="BJ155" i="1"/>
  <c r="I156" i="1"/>
  <c r="AS156" i="1"/>
  <c r="AU156" i="1" s="1"/>
  <c r="AT156" i="1"/>
  <c r="BD156" i="1"/>
  <c r="BJ156" i="1"/>
  <c r="I157" i="1"/>
  <c r="AS157" i="1"/>
  <c r="AU157" i="1" s="1"/>
  <c r="AT157" i="1"/>
  <c r="BJ157" i="1"/>
  <c r="I158" i="1"/>
  <c r="BD157" i="1" s="1"/>
  <c r="AS158" i="1"/>
  <c r="AT158" i="1"/>
  <c r="BJ158" i="1"/>
  <c r="I159" i="1"/>
  <c r="BD158" i="1" s="1"/>
  <c r="AS159" i="1"/>
  <c r="AT159" i="1"/>
  <c r="AU159" i="1"/>
  <c r="BJ159" i="1"/>
  <c r="I160" i="1"/>
  <c r="AS160" i="1"/>
  <c r="AT160" i="1"/>
  <c r="BJ160" i="1"/>
  <c r="I161" i="1"/>
  <c r="AS161" i="1"/>
  <c r="AT161" i="1"/>
  <c r="BJ161" i="1"/>
  <c r="I162" i="1"/>
  <c r="BD161" i="1" s="1"/>
  <c r="AS162" i="1"/>
  <c r="AT162" i="1"/>
  <c r="BJ162" i="1"/>
  <c r="I163" i="1"/>
  <c r="AS163" i="1"/>
  <c r="AU163" i="1" s="1"/>
  <c r="AT163" i="1"/>
  <c r="BJ163" i="1"/>
  <c r="I164" i="1"/>
  <c r="AS164" i="1"/>
  <c r="AU164" i="1" s="1"/>
  <c r="AT164" i="1"/>
  <c r="BJ164" i="1"/>
  <c r="I165" i="1"/>
  <c r="AS165" i="1"/>
  <c r="AT165" i="1"/>
  <c r="BJ165" i="1"/>
  <c r="I166" i="1"/>
  <c r="BD165" i="1" s="1"/>
  <c r="AS166" i="1"/>
  <c r="AT166" i="1"/>
  <c r="BJ166" i="1"/>
  <c r="I167" i="1"/>
  <c r="AS167" i="1"/>
  <c r="AU167" i="1" s="1"/>
  <c r="AT167" i="1"/>
  <c r="BJ167" i="1"/>
  <c r="I168" i="1"/>
  <c r="AS168" i="1"/>
  <c r="AT168" i="1"/>
  <c r="BJ168" i="1"/>
  <c r="I169" i="1"/>
  <c r="AS169" i="1"/>
  <c r="AT169" i="1"/>
  <c r="BJ169" i="1"/>
  <c r="I170" i="1"/>
  <c r="BD169" i="1" s="1"/>
  <c r="AS170" i="1"/>
  <c r="AU170" i="1" s="1"/>
  <c r="AT170" i="1"/>
  <c r="BD170" i="1"/>
  <c r="BJ170" i="1"/>
  <c r="I171" i="1"/>
  <c r="BE171" i="1" s="1"/>
  <c r="AS171" i="1"/>
  <c r="AX171" i="1" s="1"/>
  <c r="AT171" i="1"/>
  <c r="BI171" i="1"/>
  <c r="BJ171" i="1"/>
  <c r="I172" i="1"/>
  <c r="BE172" i="1" s="1"/>
  <c r="AS172" i="1"/>
  <c r="AV172" i="1" s="1"/>
  <c r="AT172" i="1"/>
  <c r="BF172" i="1"/>
  <c r="BI172" i="1"/>
  <c r="I173" i="1"/>
  <c r="BD172" i="1" s="1"/>
  <c r="AS173" i="1"/>
  <c r="AX173" i="1" s="1"/>
  <c r="AT173" i="1"/>
  <c r="BF173" i="1"/>
  <c r="BG171" i="1" s="1"/>
  <c r="BI173" i="1"/>
  <c r="BJ173" i="1"/>
  <c r="I174" i="1"/>
  <c r="AS174" i="1"/>
  <c r="AT174" i="1"/>
  <c r="BF174" i="1"/>
  <c r="BG172" i="1" s="1"/>
  <c r="BJ174" i="1"/>
  <c r="I175" i="1"/>
  <c r="BE175" i="1" s="1"/>
  <c r="AS175" i="1"/>
  <c r="AY175" i="1" s="1"/>
  <c r="AT175" i="1"/>
  <c r="AU175" i="1"/>
  <c r="BI175" i="1"/>
  <c r="BJ175" i="1"/>
  <c r="I176" i="1"/>
  <c r="AS176" i="1"/>
  <c r="AV176" i="1" s="1"/>
  <c r="AT176" i="1"/>
  <c r="BE176" i="1"/>
  <c r="BG176" i="1"/>
  <c r="BI176" i="1"/>
  <c r="BJ176" i="1"/>
  <c r="I177" i="1"/>
  <c r="BF177" i="1" s="1"/>
  <c r="BG175" i="1" s="1"/>
  <c r="AS177" i="1"/>
  <c r="AY177" i="1" s="1"/>
  <c r="AT177" i="1"/>
  <c r="BD177" i="1"/>
  <c r="BE177" i="1"/>
  <c r="BG177" i="1"/>
  <c r="BI177" i="1"/>
  <c r="BJ177" i="1"/>
  <c r="I2" i="2"/>
  <c r="X2" i="2" s="1"/>
  <c r="M2" i="2"/>
  <c r="O2" i="2" s="1"/>
  <c r="N2" i="2"/>
  <c r="AD2" i="2"/>
  <c r="I3" i="2"/>
  <c r="M3" i="2"/>
  <c r="N3" i="2"/>
  <c r="X3" i="2"/>
  <c r="AD3" i="2"/>
  <c r="I4" i="2"/>
  <c r="M4" i="2"/>
  <c r="N4" i="2"/>
  <c r="AD4" i="2"/>
  <c r="I5" i="2"/>
  <c r="X4" i="2" s="1"/>
  <c r="M5" i="2"/>
  <c r="O5" i="2" s="1"/>
  <c r="N5" i="2"/>
  <c r="AD5" i="2"/>
  <c r="I6" i="2"/>
  <c r="M6" i="2"/>
  <c r="O6" i="2" s="1"/>
  <c r="N6" i="2"/>
  <c r="Q6" i="2" s="1"/>
  <c r="AD6" i="2"/>
  <c r="I7" i="2"/>
  <c r="M7" i="2"/>
  <c r="N7" i="2"/>
  <c r="Q7" i="2" s="1"/>
  <c r="O7" i="2"/>
  <c r="AD7" i="2"/>
  <c r="I8" i="2"/>
  <c r="M8" i="2"/>
  <c r="O8" i="2" s="1"/>
  <c r="N8" i="2"/>
  <c r="Q8" i="2" s="1"/>
  <c r="P8" i="2"/>
  <c r="X8" i="2"/>
  <c r="AD8" i="2"/>
  <c r="I9" i="2"/>
  <c r="M9" i="2"/>
  <c r="N9" i="2"/>
  <c r="Q9" i="2" s="1"/>
  <c r="AD9" i="2"/>
  <c r="I10" i="2"/>
  <c r="X9" i="2" s="1"/>
  <c r="M10" i="2"/>
  <c r="O10" i="2" s="1"/>
  <c r="N10" i="2"/>
  <c r="AD10" i="2"/>
  <c r="I11" i="2"/>
  <c r="M11" i="2"/>
  <c r="N11" i="2"/>
  <c r="AD11" i="2"/>
  <c r="I12" i="2"/>
  <c r="M12" i="2"/>
  <c r="P12" i="2" s="1"/>
  <c r="N12" i="2"/>
  <c r="AD12" i="2"/>
  <c r="I13" i="2"/>
  <c r="M13" i="2"/>
  <c r="N13" i="2"/>
  <c r="AD13" i="2"/>
  <c r="I14" i="2"/>
  <c r="M14" i="2"/>
  <c r="N14" i="2"/>
  <c r="O14" i="2"/>
  <c r="AD14" i="2"/>
  <c r="I15" i="2"/>
  <c r="M15" i="2"/>
  <c r="N15" i="2"/>
  <c r="O15" i="2"/>
  <c r="AD15" i="2"/>
  <c r="I16" i="2"/>
  <c r="M16" i="2"/>
  <c r="O16" i="2" s="1"/>
  <c r="N16" i="2"/>
  <c r="P16" i="2" s="1"/>
  <c r="AD16" i="2"/>
  <c r="I17" i="2"/>
  <c r="X16" i="2" s="1"/>
  <c r="M17" i="2"/>
  <c r="N17" i="2"/>
  <c r="AD17" i="2"/>
  <c r="I18" i="2"/>
  <c r="X17" i="2" s="1"/>
  <c r="M18" i="2"/>
  <c r="O18" i="2" s="1"/>
  <c r="N18" i="2"/>
  <c r="P18" i="2" s="1"/>
  <c r="AD18" i="2"/>
  <c r="I19" i="2"/>
  <c r="X18" i="2" s="1"/>
  <c r="M19" i="2"/>
  <c r="N19" i="2"/>
  <c r="O19" i="2"/>
  <c r="AD19" i="2"/>
  <c r="I20" i="2"/>
  <c r="M20" i="2"/>
  <c r="N20" i="2"/>
  <c r="X20" i="2"/>
  <c r="AD20" i="2"/>
  <c r="I21" i="2"/>
  <c r="M21" i="2"/>
  <c r="Q21" i="2" s="1"/>
  <c r="N21" i="2"/>
  <c r="AD21" i="2"/>
  <c r="I22" i="2"/>
  <c r="M22" i="2"/>
  <c r="O22" i="2" s="1"/>
  <c r="N22" i="2"/>
  <c r="AD22" i="2"/>
  <c r="I23" i="2"/>
  <c r="M23" i="2"/>
  <c r="N23" i="2"/>
  <c r="Q23" i="2" s="1"/>
  <c r="AD23" i="2"/>
  <c r="I24" i="2"/>
  <c r="M24" i="2"/>
  <c r="O24" i="2" s="1"/>
  <c r="N24" i="2"/>
  <c r="AD24" i="2"/>
  <c r="I25" i="2"/>
  <c r="X24" i="2" s="1"/>
  <c r="M25" i="2"/>
  <c r="N25" i="2"/>
  <c r="Q25" i="2"/>
  <c r="AD25" i="2"/>
  <c r="I26" i="2"/>
  <c r="M26" i="2"/>
  <c r="O26" i="2" s="1"/>
  <c r="N26" i="2"/>
  <c r="P26" i="2"/>
  <c r="AD26" i="2"/>
  <c r="I27" i="2"/>
  <c r="X26" i="2" s="1"/>
  <c r="M27" i="2"/>
  <c r="N27" i="2"/>
  <c r="AD27" i="2"/>
  <c r="I28" i="2"/>
  <c r="M28" i="2"/>
  <c r="P28" i="2" s="1"/>
  <c r="N28" i="2"/>
  <c r="AD28" i="2"/>
  <c r="I29" i="2"/>
  <c r="M29" i="2"/>
  <c r="N29" i="2"/>
  <c r="AD29" i="2"/>
  <c r="I30" i="2"/>
  <c r="M30" i="2"/>
  <c r="N30" i="2"/>
  <c r="O30" i="2"/>
  <c r="AD30" i="2"/>
  <c r="I31" i="2"/>
  <c r="M31" i="2"/>
  <c r="Q31" i="2" s="1"/>
  <c r="N31" i="2"/>
  <c r="AD31" i="2"/>
  <c r="I32" i="2"/>
  <c r="M32" i="2"/>
  <c r="O32" i="2" s="1"/>
  <c r="N32" i="2"/>
  <c r="X32" i="2"/>
  <c r="AD32" i="2"/>
  <c r="I33" i="2"/>
  <c r="M33" i="2"/>
  <c r="N33" i="2"/>
  <c r="Q33" i="2"/>
  <c r="AD33" i="2"/>
  <c r="I34" i="2"/>
  <c r="M34" i="2"/>
  <c r="O34" i="2" s="1"/>
  <c r="N34" i="2"/>
  <c r="AD34" i="2"/>
  <c r="I35" i="2"/>
  <c r="X34" i="2" s="1"/>
  <c r="M35" i="2"/>
  <c r="O35" i="2" s="1"/>
  <c r="N35" i="2"/>
  <c r="AD35" i="2"/>
  <c r="I36" i="2"/>
  <c r="M36" i="2"/>
  <c r="N36" i="2"/>
  <c r="AD36" i="2"/>
  <c r="I37" i="2"/>
  <c r="M37" i="2"/>
  <c r="O37" i="2" s="1"/>
  <c r="N37" i="2"/>
  <c r="AD37" i="2"/>
  <c r="I38" i="2"/>
  <c r="M38" i="2"/>
  <c r="N38" i="2"/>
  <c r="O38" i="2"/>
  <c r="AD38" i="2"/>
  <c r="I39" i="2"/>
  <c r="M39" i="2"/>
  <c r="O39" i="2" s="1"/>
  <c r="N39" i="2"/>
  <c r="AD39" i="2"/>
  <c r="I40" i="2"/>
  <c r="M40" i="2"/>
  <c r="O40" i="2" s="1"/>
  <c r="N40" i="2"/>
  <c r="AD40" i="2"/>
  <c r="I41" i="2"/>
  <c r="X40" i="2" s="1"/>
  <c r="M41" i="2"/>
  <c r="N41" i="2"/>
  <c r="Q41" i="2"/>
  <c r="AD41" i="2"/>
  <c r="I42" i="2"/>
  <c r="M42" i="2"/>
  <c r="O42" i="2" s="1"/>
  <c r="N42" i="2"/>
  <c r="P42" i="2"/>
  <c r="AD42" i="2"/>
  <c r="I43" i="2"/>
  <c r="M43" i="2"/>
  <c r="N43" i="2"/>
  <c r="P43" i="2" s="1"/>
  <c r="O43" i="2"/>
  <c r="AD43" i="2"/>
  <c r="I44" i="2"/>
  <c r="X44" i="2" s="1"/>
  <c r="M44" i="2"/>
  <c r="N44" i="2"/>
  <c r="AD44" i="2"/>
  <c r="I45" i="2"/>
  <c r="M45" i="2"/>
  <c r="N45" i="2"/>
  <c r="Q45" i="2"/>
  <c r="AD45" i="2"/>
  <c r="I46" i="2"/>
  <c r="M46" i="2"/>
  <c r="O46" i="2" s="1"/>
  <c r="N46" i="2"/>
  <c r="X46" i="2"/>
  <c r="AD46" i="2"/>
  <c r="I47" i="2"/>
  <c r="M47" i="2"/>
  <c r="N47" i="2"/>
  <c r="AD47" i="2"/>
  <c r="I48" i="2"/>
  <c r="X48" i="2" s="1"/>
  <c r="M48" i="2"/>
  <c r="O48" i="2" s="1"/>
  <c r="N48" i="2"/>
  <c r="Q48" i="2" s="1"/>
  <c r="AD48" i="2"/>
  <c r="I49" i="2"/>
  <c r="M49" i="2"/>
  <c r="N49" i="2"/>
  <c r="AD49" i="2"/>
  <c r="I50" i="2"/>
  <c r="M50" i="2"/>
  <c r="N50" i="2"/>
  <c r="X50" i="2"/>
  <c r="AD50" i="2"/>
  <c r="I51" i="2"/>
  <c r="M51" i="2"/>
  <c r="O51" i="2" s="1"/>
  <c r="N51" i="2"/>
  <c r="Q51" i="2"/>
  <c r="X51" i="2"/>
  <c r="AD51" i="2"/>
  <c r="I52" i="2"/>
  <c r="M52" i="2"/>
  <c r="N52" i="2"/>
  <c r="AD52" i="2"/>
  <c r="I53" i="2"/>
  <c r="M53" i="2"/>
  <c r="N53" i="2"/>
  <c r="AD53" i="2"/>
  <c r="I54" i="2"/>
  <c r="M54" i="2"/>
  <c r="O54" i="2" s="1"/>
  <c r="N54" i="2"/>
  <c r="P54" i="2" s="1"/>
  <c r="AD54" i="2"/>
  <c r="I55" i="2"/>
  <c r="M55" i="2"/>
  <c r="N55" i="2"/>
  <c r="O55" i="2"/>
  <c r="AD55" i="2"/>
  <c r="I56" i="2"/>
  <c r="M56" i="2"/>
  <c r="N56" i="2"/>
  <c r="P56" i="2" s="1"/>
  <c r="O56" i="2"/>
  <c r="Q56" i="2"/>
  <c r="X56" i="2"/>
  <c r="AD56" i="2"/>
  <c r="I57" i="2"/>
  <c r="M57" i="2"/>
  <c r="N57" i="2"/>
  <c r="Q57" i="2"/>
  <c r="AD57" i="2"/>
  <c r="I58" i="2"/>
  <c r="M58" i="2"/>
  <c r="O58" i="2" s="1"/>
  <c r="N58" i="2"/>
  <c r="AD58" i="2"/>
  <c r="I59" i="2"/>
  <c r="M59" i="2"/>
  <c r="O59" i="2" s="1"/>
  <c r="N59" i="2"/>
  <c r="Q59" i="2" s="1"/>
  <c r="P59" i="2"/>
  <c r="T59" i="2" s="1"/>
  <c r="AD59" i="2"/>
  <c r="I60" i="2"/>
  <c r="X59" i="2" s="1"/>
  <c r="M60" i="2"/>
  <c r="N60" i="2"/>
  <c r="P60" i="2" s="1"/>
  <c r="AD60" i="2"/>
  <c r="I61" i="2"/>
  <c r="X60" i="2" s="1"/>
  <c r="M61" i="2"/>
  <c r="N61" i="2"/>
  <c r="AD61" i="2"/>
  <c r="I62" i="2"/>
  <c r="M62" i="2"/>
  <c r="N62" i="2"/>
  <c r="O62" i="2"/>
  <c r="AD62" i="2"/>
  <c r="I63" i="2"/>
  <c r="M63" i="2"/>
  <c r="N63" i="2"/>
  <c r="O63" i="2"/>
  <c r="AD63" i="2"/>
  <c r="I64" i="2"/>
  <c r="M64" i="2"/>
  <c r="P64" i="2" s="1"/>
  <c r="N64" i="2"/>
  <c r="O64" i="2"/>
  <c r="Q64" i="2"/>
  <c r="AD64" i="2"/>
  <c r="I65" i="2"/>
  <c r="X64" i="2" s="1"/>
  <c r="M65" i="2"/>
  <c r="N65" i="2"/>
  <c r="AD65" i="2"/>
  <c r="I66" i="2"/>
  <c r="M66" i="2"/>
  <c r="O66" i="2" s="1"/>
  <c r="N66" i="2"/>
  <c r="AD66" i="2"/>
  <c r="I67" i="2"/>
  <c r="X66" i="2" s="1"/>
  <c r="M67" i="2"/>
  <c r="P67" i="2" s="1"/>
  <c r="N67" i="2"/>
  <c r="O67" i="2"/>
  <c r="AD67" i="2"/>
  <c r="I68" i="2"/>
  <c r="M68" i="2"/>
  <c r="N68" i="2"/>
  <c r="AD68" i="2"/>
  <c r="I69" i="2"/>
  <c r="M69" i="2"/>
  <c r="N69" i="2"/>
  <c r="Q69" i="2"/>
  <c r="AD69" i="2"/>
  <c r="I70" i="2"/>
  <c r="M70" i="2"/>
  <c r="O70" i="2" s="1"/>
  <c r="N70" i="2"/>
  <c r="AD70" i="2"/>
  <c r="I71" i="2"/>
  <c r="M71" i="2"/>
  <c r="N71" i="2"/>
  <c r="P71" i="2" s="1"/>
  <c r="O71" i="2"/>
  <c r="AD71" i="2"/>
  <c r="I72" i="2"/>
  <c r="M72" i="2"/>
  <c r="N72" i="2"/>
  <c r="Q72" i="2"/>
  <c r="AD72" i="2"/>
  <c r="I73" i="2"/>
  <c r="M73" i="2"/>
  <c r="Q73" i="2" s="1"/>
  <c r="N73" i="2"/>
  <c r="AD73" i="2"/>
  <c r="I74" i="2"/>
  <c r="M74" i="2"/>
  <c r="N74" i="2"/>
  <c r="Q74" i="2" s="1"/>
  <c r="O74" i="2"/>
  <c r="AD74" i="2"/>
  <c r="I75" i="2"/>
  <c r="M75" i="2"/>
  <c r="N75" i="2"/>
  <c r="O75" i="2"/>
  <c r="AD75" i="2"/>
  <c r="I76" i="2"/>
  <c r="X75" i="2" s="1"/>
  <c r="M76" i="2"/>
  <c r="N76" i="2"/>
  <c r="AD76" i="2"/>
  <c r="I77" i="2"/>
  <c r="M77" i="2"/>
  <c r="N77" i="2"/>
  <c r="X77" i="2"/>
  <c r="AD77" i="2"/>
  <c r="I78" i="2"/>
  <c r="M78" i="2"/>
  <c r="O78" i="2" s="1"/>
  <c r="N78" i="2"/>
  <c r="AD78" i="2"/>
  <c r="I79" i="2"/>
  <c r="M79" i="2"/>
  <c r="N79" i="2"/>
  <c r="P79" i="2"/>
  <c r="AD79" i="2"/>
  <c r="I80" i="2"/>
  <c r="X79" i="2" s="1"/>
  <c r="M80" i="2"/>
  <c r="Q80" i="2" s="1"/>
  <c r="N80" i="2"/>
  <c r="P80" i="2"/>
  <c r="AD80" i="2"/>
  <c r="I81" i="2"/>
  <c r="X81" i="2" s="1"/>
  <c r="M81" i="2"/>
  <c r="N81" i="2"/>
  <c r="AD81" i="2"/>
  <c r="I82" i="2"/>
  <c r="M82" i="2"/>
  <c r="N82" i="2"/>
  <c r="AD82" i="2"/>
  <c r="I83" i="2"/>
  <c r="M83" i="2"/>
  <c r="O83" i="2" s="1"/>
  <c r="N83" i="2"/>
  <c r="Q83" i="2" s="1"/>
  <c r="AD83" i="2"/>
  <c r="I84" i="2"/>
  <c r="M84" i="2"/>
  <c r="N84" i="2"/>
  <c r="AD84" i="2"/>
  <c r="I85" i="2"/>
  <c r="M85" i="2"/>
  <c r="N85" i="2"/>
  <c r="AD85" i="2"/>
  <c r="I86" i="2"/>
  <c r="X85" i="2" s="1"/>
  <c r="M86" i="2"/>
  <c r="P86" i="2" s="1"/>
  <c r="N86" i="2"/>
  <c r="AD86" i="2"/>
  <c r="I87" i="2"/>
  <c r="M87" i="2"/>
  <c r="Q87" i="2" s="1"/>
  <c r="N87" i="2"/>
  <c r="O87" i="2"/>
  <c r="P87" i="2"/>
  <c r="AD87" i="2"/>
  <c r="I88" i="2"/>
  <c r="M88" i="2"/>
  <c r="N88" i="2"/>
  <c r="AD88" i="2"/>
  <c r="I89" i="2"/>
  <c r="X88" i="2" s="1"/>
  <c r="M89" i="2"/>
  <c r="Q89" i="2" s="1"/>
  <c r="N89" i="2"/>
  <c r="AD89" i="2"/>
  <c r="I90" i="2"/>
  <c r="M90" i="2"/>
  <c r="N90" i="2"/>
  <c r="O90" i="2"/>
  <c r="AD90" i="2"/>
  <c r="I91" i="2"/>
  <c r="M91" i="2"/>
  <c r="O91" i="2" s="1"/>
  <c r="N91" i="2"/>
  <c r="AD91" i="2"/>
  <c r="I92" i="2"/>
  <c r="M92" i="2"/>
  <c r="O92" i="2" s="1"/>
  <c r="N92" i="2"/>
  <c r="AD92" i="2"/>
  <c r="I93" i="2"/>
  <c r="M93" i="2"/>
  <c r="N93" i="2"/>
  <c r="P93" i="2"/>
  <c r="AD93" i="2"/>
  <c r="I94" i="2"/>
  <c r="M94" i="2"/>
  <c r="N94" i="2"/>
  <c r="AD94" i="2"/>
  <c r="I95" i="2"/>
  <c r="X95" i="2" s="1"/>
  <c r="M95" i="2"/>
  <c r="N95" i="2"/>
  <c r="P95" i="2" s="1"/>
  <c r="O95" i="2"/>
  <c r="AD95" i="2"/>
  <c r="I96" i="2"/>
  <c r="M96" i="2"/>
  <c r="Q96" i="2" s="1"/>
  <c r="N96" i="2"/>
  <c r="AD96" i="2"/>
  <c r="I97" i="2"/>
  <c r="X96" i="2" s="1"/>
  <c r="M97" i="2"/>
  <c r="N97" i="2"/>
  <c r="P97" i="2"/>
  <c r="AD97" i="2"/>
  <c r="I98" i="2"/>
  <c r="M98" i="2"/>
  <c r="O98" i="2" s="1"/>
  <c r="N98" i="2"/>
  <c r="Q98" i="2" s="1"/>
  <c r="AD98" i="2"/>
  <c r="I99" i="2"/>
  <c r="M99" i="2"/>
  <c r="P99" i="2" s="1"/>
  <c r="N99" i="2"/>
  <c r="Q99" i="2" s="1"/>
  <c r="AD99" i="2"/>
  <c r="I100" i="2"/>
  <c r="M100" i="2"/>
  <c r="O100" i="2" s="1"/>
  <c r="N100" i="2"/>
  <c r="Q100" i="2" s="1"/>
  <c r="AD100" i="2"/>
  <c r="I101" i="2"/>
  <c r="M101" i="2"/>
  <c r="N101" i="2"/>
  <c r="Q101" i="2"/>
  <c r="AD101" i="2"/>
  <c r="I102" i="2"/>
  <c r="M102" i="2"/>
  <c r="Q102" i="2" s="1"/>
  <c r="N102" i="2"/>
  <c r="O102" i="2"/>
  <c r="AD102" i="2"/>
  <c r="I103" i="2"/>
  <c r="X102" i="2" s="1"/>
  <c r="M103" i="2"/>
  <c r="N103" i="2"/>
  <c r="Q103" i="2" s="1"/>
  <c r="AD103" i="2"/>
  <c r="I104" i="2"/>
  <c r="M104" i="2"/>
  <c r="N104" i="2"/>
  <c r="AD104" i="2"/>
  <c r="I105" i="2"/>
  <c r="M105" i="2"/>
  <c r="N105" i="2"/>
  <c r="P105" i="2"/>
  <c r="AD105" i="2"/>
  <c r="I106" i="2"/>
  <c r="X106" i="2" s="1"/>
  <c r="M106" i="2"/>
  <c r="N106" i="2"/>
  <c r="O106" i="2"/>
  <c r="AD106" i="2"/>
  <c r="I107" i="2"/>
  <c r="M107" i="2"/>
  <c r="N107" i="2"/>
  <c r="AD107" i="2"/>
  <c r="I108" i="2"/>
  <c r="M108" i="2"/>
  <c r="N108" i="2"/>
  <c r="Q108" i="2" s="1"/>
  <c r="O108" i="2"/>
  <c r="AD108" i="2"/>
  <c r="I109" i="2"/>
  <c r="M109" i="2"/>
  <c r="N109" i="2"/>
  <c r="AD109" i="2"/>
  <c r="I110" i="2"/>
  <c r="M110" i="2"/>
  <c r="O110" i="2" s="1"/>
  <c r="N110" i="2"/>
  <c r="Q110" i="2" s="1"/>
  <c r="AD110" i="2"/>
  <c r="I111" i="2"/>
  <c r="M111" i="2"/>
  <c r="N111" i="2"/>
  <c r="X111" i="2"/>
  <c r="AD111" i="2"/>
  <c r="I112" i="2"/>
  <c r="M112" i="2"/>
  <c r="N112" i="2"/>
  <c r="AD112" i="2"/>
  <c r="I113" i="2"/>
  <c r="X112" i="2" s="1"/>
  <c r="M113" i="2"/>
  <c r="O113" i="2" s="1"/>
  <c r="N113" i="2"/>
  <c r="X113" i="2"/>
  <c r="AD113" i="2"/>
  <c r="I114" i="2"/>
  <c r="M114" i="2"/>
  <c r="N114" i="2"/>
  <c r="X114" i="2"/>
  <c r="AD114" i="2"/>
  <c r="I115" i="2"/>
  <c r="M115" i="2"/>
  <c r="N115" i="2"/>
  <c r="AD115" i="2"/>
  <c r="I116" i="2"/>
  <c r="M116" i="2"/>
  <c r="N116" i="2"/>
  <c r="Q116" i="2" s="1"/>
  <c r="AD116" i="2"/>
  <c r="I117" i="2"/>
  <c r="M117" i="2"/>
  <c r="O117" i="2" s="1"/>
  <c r="N117" i="2"/>
  <c r="P117" i="2" s="1"/>
  <c r="AD117" i="2"/>
  <c r="I118" i="2"/>
  <c r="M118" i="2"/>
  <c r="Q118" i="2" s="1"/>
  <c r="N118" i="2"/>
  <c r="AD118" i="2"/>
  <c r="I119" i="2"/>
  <c r="M119" i="2"/>
  <c r="N119" i="2"/>
  <c r="X119" i="2"/>
  <c r="AD119" i="2"/>
  <c r="I120" i="2"/>
  <c r="M120" i="2"/>
  <c r="N120" i="2"/>
  <c r="AD120" i="2"/>
  <c r="I121" i="2"/>
  <c r="X120" i="2" s="1"/>
  <c r="M121" i="2"/>
  <c r="P121" i="2" s="1"/>
  <c r="N121" i="2"/>
  <c r="O121" i="2"/>
  <c r="AD121" i="2"/>
  <c r="I122" i="2"/>
  <c r="M122" i="2"/>
  <c r="N122" i="2"/>
  <c r="AD122" i="2"/>
  <c r="I123" i="2"/>
  <c r="X122" i="2" s="1"/>
  <c r="M123" i="2"/>
  <c r="N123" i="2"/>
  <c r="AD123" i="2"/>
  <c r="I124" i="2"/>
  <c r="M124" i="2"/>
  <c r="P124" i="2" s="1"/>
  <c r="N124" i="2"/>
  <c r="O124" i="2"/>
  <c r="Q124" i="2"/>
  <c r="AD124" i="2"/>
  <c r="I125" i="2"/>
  <c r="M125" i="2"/>
  <c r="O125" i="2" s="1"/>
  <c r="N125" i="2"/>
  <c r="AD125" i="2"/>
  <c r="I126" i="2"/>
  <c r="M126" i="2"/>
  <c r="O126" i="2" s="1"/>
  <c r="N126" i="2"/>
  <c r="AD126" i="2"/>
  <c r="I127" i="2"/>
  <c r="M127" i="2"/>
  <c r="N127" i="2"/>
  <c r="P127" i="2"/>
  <c r="X127" i="2"/>
  <c r="AD127" i="2"/>
  <c r="I128" i="2"/>
  <c r="M128" i="2"/>
  <c r="N128" i="2"/>
  <c r="AD128" i="2"/>
  <c r="I129" i="2"/>
  <c r="X128" i="2" s="1"/>
  <c r="M129" i="2"/>
  <c r="N129" i="2"/>
  <c r="P129" i="2" s="1"/>
  <c r="O129" i="2"/>
  <c r="AD129" i="2"/>
  <c r="I130" i="2"/>
  <c r="M130" i="2"/>
  <c r="N130" i="2"/>
  <c r="AD130" i="2"/>
  <c r="I131" i="2"/>
  <c r="M131" i="2"/>
  <c r="N131" i="2"/>
  <c r="AD131" i="2"/>
  <c r="I132" i="2"/>
  <c r="M132" i="2"/>
  <c r="N132" i="2"/>
  <c r="Q132" i="2" s="1"/>
  <c r="O132" i="2"/>
  <c r="AD132" i="2"/>
  <c r="I133" i="2"/>
  <c r="M133" i="2"/>
  <c r="O133" i="2" s="1"/>
  <c r="N133" i="2"/>
  <c r="P133" i="2" s="1"/>
  <c r="X133" i="2"/>
  <c r="AD133" i="2"/>
  <c r="I134" i="2"/>
  <c r="M134" i="2"/>
  <c r="P134" i="2" s="1"/>
  <c r="N134" i="2"/>
  <c r="AD134" i="2"/>
  <c r="I135" i="2"/>
  <c r="X134" i="2" s="1"/>
  <c r="M135" i="2"/>
  <c r="N135" i="2"/>
  <c r="X135" i="2"/>
  <c r="AD135" i="2"/>
  <c r="I136" i="2"/>
  <c r="M136" i="2"/>
  <c r="O136" i="2" s="1"/>
  <c r="N136" i="2"/>
  <c r="AD136" i="2"/>
  <c r="I137" i="2"/>
  <c r="M137" i="2"/>
  <c r="N137" i="2"/>
  <c r="P137" i="2"/>
  <c r="AD137" i="2"/>
  <c r="I138" i="2"/>
  <c r="M138" i="2"/>
  <c r="O138" i="2" s="1"/>
  <c r="N138" i="2"/>
  <c r="P138" i="2"/>
  <c r="AD138" i="2"/>
  <c r="I139" i="2"/>
  <c r="X139" i="2" s="1"/>
  <c r="M139" i="2"/>
  <c r="N139" i="2"/>
  <c r="Q139" i="2" s="1"/>
  <c r="AD139" i="2"/>
  <c r="I140" i="2"/>
  <c r="M140" i="2"/>
  <c r="N140" i="2"/>
  <c r="O140" i="2"/>
  <c r="AD140" i="2"/>
  <c r="I141" i="2"/>
  <c r="M141" i="2"/>
  <c r="O141" i="2" s="1"/>
  <c r="N141" i="2"/>
  <c r="AD141" i="2"/>
  <c r="I142" i="2"/>
  <c r="M142" i="2"/>
  <c r="P142" i="2" s="1"/>
  <c r="N142" i="2"/>
  <c r="AD142" i="2"/>
  <c r="I143" i="2"/>
  <c r="M143" i="2"/>
  <c r="N143" i="2"/>
  <c r="Q143" i="2" s="1"/>
  <c r="AD143" i="2"/>
  <c r="I144" i="2"/>
  <c r="M144" i="2"/>
  <c r="N144" i="2"/>
  <c r="AD144" i="2"/>
  <c r="I145" i="2"/>
  <c r="M145" i="2"/>
  <c r="N145" i="2"/>
  <c r="O145" i="2"/>
  <c r="AD145" i="2"/>
  <c r="I146" i="2"/>
  <c r="M146" i="2"/>
  <c r="O146" i="2" s="1"/>
  <c r="N146" i="2"/>
  <c r="AD146" i="2"/>
  <c r="I147" i="2"/>
  <c r="M147" i="2"/>
  <c r="P147" i="2" s="1"/>
  <c r="N147" i="2"/>
  <c r="AD147" i="2"/>
  <c r="I148" i="2"/>
  <c r="M148" i="2"/>
  <c r="N148" i="2"/>
  <c r="AD148" i="2"/>
  <c r="I149" i="2"/>
  <c r="M149" i="2"/>
  <c r="N149" i="2"/>
  <c r="P149" i="2" s="1"/>
  <c r="AD149" i="2"/>
  <c r="I150" i="2"/>
  <c r="X149" i="2" s="1"/>
  <c r="M150" i="2"/>
  <c r="Q150" i="2" s="1"/>
  <c r="N150" i="2"/>
  <c r="X150" i="2"/>
  <c r="AD150" i="2"/>
  <c r="I151" i="2"/>
  <c r="M151" i="2"/>
  <c r="N151" i="2"/>
  <c r="X151" i="2"/>
  <c r="AD151" i="2"/>
  <c r="I152" i="2"/>
  <c r="M152" i="2"/>
  <c r="O152" i="2" s="1"/>
  <c r="N152" i="2"/>
  <c r="AD152" i="2"/>
  <c r="I153" i="2"/>
  <c r="M153" i="2"/>
  <c r="P153" i="2" s="1"/>
  <c r="N153" i="2"/>
  <c r="O153" i="2"/>
  <c r="AD153" i="2"/>
  <c r="I154" i="2"/>
  <c r="M154" i="2"/>
  <c r="N154" i="2"/>
  <c r="AD154" i="2"/>
  <c r="I155" i="2"/>
  <c r="X154" i="2" s="1"/>
  <c r="M155" i="2"/>
  <c r="N155" i="2"/>
  <c r="AD155" i="2"/>
  <c r="I156" i="2"/>
  <c r="X155" i="2" s="1"/>
  <c r="M156" i="2"/>
  <c r="N156" i="2"/>
  <c r="O156" i="2"/>
  <c r="AD156" i="2"/>
  <c r="I157" i="2"/>
  <c r="M157" i="2"/>
  <c r="P157" i="2" s="1"/>
  <c r="N157" i="2"/>
  <c r="O157" i="2"/>
  <c r="AD157" i="2"/>
  <c r="I158" i="2"/>
  <c r="M158" i="2"/>
  <c r="N158" i="2"/>
  <c r="O158" i="2"/>
  <c r="P158" i="2"/>
  <c r="AD158" i="2"/>
  <c r="I159" i="2"/>
  <c r="M159" i="2"/>
  <c r="O159" i="2" s="1"/>
  <c r="N159" i="2"/>
  <c r="AD159" i="2"/>
  <c r="I160" i="2"/>
  <c r="X160" i="2" s="1"/>
  <c r="M160" i="2"/>
  <c r="N160" i="2"/>
  <c r="AD160" i="2"/>
  <c r="I161" i="2"/>
  <c r="M161" i="2"/>
  <c r="N161" i="2"/>
  <c r="O161" i="2"/>
  <c r="AD161" i="2"/>
  <c r="I162" i="2"/>
  <c r="X161" i="2" s="1"/>
  <c r="M162" i="2"/>
  <c r="O162" i="2" s="1"/>
  <c r="N162" i="2"/>
  <c r="Q162" i="2" s="1"/>
  <c r="X162" i="2"/>
  <c r="AD162" i="2"/>
  <c r="I163" i="2"/>
  <c r="M163" i="2"/>
  <c r="N163" i="2"/>
  <c r="AD163" i="2"/>
  <c r="I164" i="2"/>
  <c r="X163" i="2" s="1"/>
  <c r="M164" i="2"/>
  <c r="Q164" i="2" s="1"/>
  <c r="N164" i="2"/>
  <c r="X164" i="2"/>
  <c r="AD164" i="2"/>
  <c r="I165" i="2"/>
  <c r="M165" i="2"/>
  <c r="Q165" i="2" s="1"/>
  <c r="V165" i="2" s="1"/>
  <c r="N165" i="2"/>
  <c r="O165" i="2"/>
  <c r="P165" i="2"/>
  <c r="T165" i="2"/>
  <c r="S165" i="2"/>
  <c r="Y165" i="2"/>
  <c r="Z165" i="2"/>
  <c r="AA163" i="2" s="1"/>
  <c r="AB165" i="2"/>
  <c r="AC165" i="2" s="1"/>
  <c r="AD165" i="2"/>
  <c r="I166" i="2"/>
  <c r="M166" i="2"/>
  <c r="Q166" i="2" s="1"/>
  <c r="V166" i="2" s="1"/>
  <c r="N166" i="2"/>
  <c r="O166" i="2"/>
  <c r="P166" i="2"/>
  <c r="U166" i="2"/>
  <c r="W166" i="2" s="1"/>
  <c r="AA166" i="2"/>
  <c r="AB166" i="2"/>
  <c r="AC166" i="2" s="1"/>
  <c r="AD166" i="2"/>
  <c r="I167" i="2"/>
  <c r="Y167" i="2" s="1"/>
  <c r="M167" i="2"/>
  <c r="O167" i="2" s="1"/>
  <c r="N167" i="2"/>
  <c r="X167" i="2"/>
  <c r="AA167" i="2"/>
  <c r="AB167" i="2"/>
  <c r="AC167" i="2" s="1"/>
  <c r="AD167" i="2"/>
  <c r="I2" i="3"/>
  <c r="M2" i="3"/>
  <c r="N2" i="3"/>
  <c r="AD2" i="3"/>
  <c r="I3" i="3"/>
  <c r="X2" i="3" s="1"/>
  <c r="M3" i="3"/>
  <c r="P3" i="3" s="1"/>
  <c r="N3" i="3"/>
  <c r="AD3" i="3"/>
  <c r="I4" i="3"/>
  <c r="M4" i="3"/>
  <c r="Q4" i="3" s="1"/>
  <c r="N4" i="3"/>
  <c r="O4" i="3"/>
  <c r="P4" i="3"/>
  <c r="X4" i="3"/>
  <c r="AD4" i="3"/>
  <c r="I5" i="3"/>
  <c r="M5" i="3"/>
  <c r="N5" i="3"/>
  <c r="P5" i="3"/>
  <c r="AD5" i="3"/>
  <c r="I6" i="3"/>
  <c r="X6" i="3" s="1"/>
  <c r="M6" i="3"/>
  <c r="N6" i="3"/>
  <c r="AD6" i="3"/>
  <c r="I7" i="3"/>
  <c r="M7" i="3"/>
  <c r="O7" i="3" s="1"/>
  <c r="N7" i="3"/>
  <c r="AD7" i="3"/>
  <c r="I8" i="3"/>
  <c r="M8" i="3"/>
  <c r="N8" i="3"/>
  <c r="O8" i="3"/>
  <c r="P8" i="3"/>
  <c r="AD8" i="3"/>
  <c r="I9" i="3"/>
  <c r="M9" i="3"/>
  <c r="O9" i="3" s="1"/>
  <c r="N9" i="3"/>
  <c r="AD9" i="3"/>
  <c r="I10" i="3"/>
  <c r="X9" i="3" s="1"/>
  <c r="M10" i="3"/>
  <c r="N10" i="3"/>
  <c r="Q10" i="3"/>
  <c r="AD10" i="3"/>
  <c r="I11" i="3"/>
  <c r="M11" i="3"/>
  <c r="N11" i="3"/>
  <c r="Q11" i="3" s="1"/>
  <c r="O11" i="3"/>
  <c r="AD11" i="3"/>
  <c r="I12" i="3"/>
  <c r="M12" i="3"/>
  <c r="P12" i="3" s="1"/>
  <c r="T12" i="3" s="1"/>
  <c r="N12" i="3"/>
  <c r="Q12" i="3" s="1"/>
  <c r="O12" i="3"/>
  <c r="X12" i="3"/>
  <c r="AD12" i="3"/>
  <c r="I13" i="3"/>
  <c r="M13" i="3"/>
  <c r="N13" i="3"/>
  <c r="P13" i="3"/>
  <c r="AD13" i="3"/>
  <c r="I14" i="3"/>
  <c r="X13" i="3" s="1"/>
  <c r="M14" i="3"/>
  <c r="N14" i="3"/>
  <c r="AD14" i="3"/>
  <c r="I15" i="3"/>
  <c r="X14" i="3" s="1"/>
  <c r="M15" i="3"/>
  <c r="N15" i="3"/>
  <c r="O15" i="3"/>
  <c r="AD15" i="3"/>
  <c r="I16" i="3"/>
  <c r="M16" i="3"/>
  <c r="N16" i="3"/>
  <c r="O16" i="3"/>
  <c r="AD16" i="3"/>
  <c r="I17" i="3"/>
  <c r="M17" i="3"/>
  <c r="N17" i="3"/>
  <c r="O17" i="3"/>
  <c r="P17" i="3"/>
  <c r="Q17" i="3"/>
  <c r="AD17" i="3"/>
  <c r="I18" i="3"/>
  <c r="M18" i="3"/>
  <c r="N18" i="3"/>
  <c r="AD18" i="3"/>
  <c r="I19" i="3"/>
  <c r="M19" i="3"/>
  <c r="N19" i="3"/>
  <c r="Q19" i="3" s="1"/>
  <c r="AD19" i="3"/>
  <c r="I20" i="3"/>
  <c r="X19" i="3" s="1"/>
  <c r="M20" i="3"/>
  <c r="N20" i="3"/>
  <c r="Q20" i="3" s="1"/>
  <c r="O20" i="3"/>
  <c r="P20" i="3"/>
  <c r="T20" i="3" s="1"/>
  <c r="X20" i="3"/>
  <c r="AD20" i="3"/>
  <c r="I21" i="3"/>
  <c r="M21" i="3"/>
  <c r="P21" i="3" s="1"/>
  <c r="N21" i="3"/>
  <c r="AD21" i="3"/>
  <c r="I22" i="3"/>
  <c r="X22" i="3" s="1"/>
  <c r="M22" i="3"/>
  <c r="Q22" i="3" s="1"/>
  <c r="N22" i="3"/>
  <c r="AD22" i="3"/>
  <c r="I23" i="3"/>
  <c r="M23" i="3"/>
  <c r="N23" i="3"/>
  <c r="O23" i="3"/>
  <c r="AD23" i="3"/>
  <c r="I24" i="3"/>
  <c r="M24" i="3"/>
  <c r="O24" i="3" s="1"/>
  <c r="N24" i="3"/>
  <c r="P24" i="3" s="1"/>
  <c r="AD24" i="3"/>
  <c r="I25" i="3"/>
  <c r="M25" i="3"/>
  <c r="O25" i="3" s="1"/>
  <c r="N25" i="3"/>
  <c r="AD25" i="3"/>
  <c r="I26" i="3"/>
  <c r="M26" i="3"/>
  <c r="N26" i="3"/>
  <c r="AD26" i="3"/>
  <c r="I27" i="3"/>
  <c r="M27" i="3"/>
  <c r="P27" i="3" s="1"/>
  <c r="N27" i="3"/>
  <c r="AD27" i="3"/>
  <c r="I28" i="3"/>
  <c r="M28" i="3"/>
  <c r="O28" i="3" s="1"/>
  <c r="N28" i="3"/>
  <c r="Q28" i="3" s="1"/>
  <c r="AD28" i="3"/>
  <c r="I29" i="3"/>
  <c r="X28" i="3" s="1"/>
  <c r="M29" i="3"/>
  <c r="N29" i="3"/>
  <c r="AD29" i="3"/>
  <c r="I30" i="3"/>
  <c r="M30" i="3"/>
  <c r="N30" i="3"/>
  <c r="X30" i="3"/>
  <c r="AD30" i="3"/>
  <c r="I31" i="3"/>
  <c r="M31" i="3"/>
  <c r="N31" i="3"/>
  <c r="AD31" i="3"/>
  <c r="I32" i="3"/>
  <c r="M32" i="3"/>
  <c r="N32" i="3"/>
  <c r="O32" i="3"/>
  <c r="AD32" i="3"/>
  <c r="I33" i="3"/>
  <c r="M33" i="3"/>
  <c r="N33" i="3"/>
  <c r="O33" i="3"/>
  <c r="P33" i="3"/>
  <c r="Q33" i="3"/>
  <c r="AD33" i="3"/>
  <c r="I34" i="3"/>
  <c r="X33" i="3" s="1"/>
  <c r="M34" i="3"/>
  <c r="N34" i="3"/>
  <c r="AD34" i="3"/>
  <c r="I35" i="3"/>
  <c r="M35" i="3"/>
  <c r="O35" i="3" s="1"/>
  <c r="N35" i="3"/>
  <c r="AD35" i="3"/>
  <c r="I36" i="3"/>
  <c r="M36" i="3"/>
  <c r="N36" i="3"/>
  <c r="Q36" i="3" s="1"/>
  <c r="O36" i="3"/>
  <c r="AD36" i="3"/>
  <c r="I37" i="3"/>
  <c r="M37" i="3"/>
  <c r="P37" i="3" s="1"/>
  <c r="N37" i="3"/>
  <c r="AD37" i="3"/>
  <c r="I38" i="3"/>
  <c r="M38" i="3"/>
  <c r="P38" i="3" s="1"/>
  <c r="N38" i="3"/>
  <c r="X38" i="3"/>
  <c r="AD38" i="3"/>
  <c r="I39" i="3"/>
  <c r="M39" i="3"/>
  <c r="N39" i="3"/>
  <c r="O39" i="3"/>
  <c r="AD39" i="3"/>
  <c r="I40" i="3"/>
  <c r="M40" i="3"/>
  <c r="Q40" i="3" s="1"/>
  <c r="N40" i="3"/>
  <c r="AD40" i="3"/>
  <c r="I41" i="3"/>
  <c r="M41" i="3"/>
  <c r="Q41" i="3" s="1"/>
  <c r="N41" i="3"/>
  <c r="AD41" i="3"/>
  <c r="I42" i="3"/>
  <c r="X42" i="3" s="1"/>
  <c r="M42" i="3"/>
  <c r="N42" i="3"/>
  <c r="AD42" i="3"/>
  <c r="I43" i="3"/>
  <c r="M43" i="3"/>
  <c r="O43" i="3" s="1"/>
  <c r="N43" i="3"/>
  <c r="AD43" i="3"/>
  <c r="I44" i="3"/>
  <c r="X44" i="3" s="1"/>
  <c r="M44" i="3"/>
  <c r="N44" i="3"/>
  <c r="Q44" i="3" s="1"/>
  <c r="O44" i="3"/>
  <c r="AD44" i="3"/>
  <c r="I45" i="3"/>
  <c r="M45" i="3"/>
  <c r="O45" i="3" s="1"/>
  <c r="N45" i="3"/>
  <c r="AD45" i="3"/>
  <c r="I46" i="3"/>
  <c r="X46" i="3" s="1"/>
  <c r="M46" i="3"/>
  <c r="N46" i="3"/>
  <c r="P46" i="3" s="1"/>
  <c r="AD46" i="3"/>
  <c r="I47" i="3"/>
  <c r="M47" i="3"/>
  <c r="N47" i="3"/>
  <c r="Q47" i="3" s="1"/>
  <c r="O47" i="3"/>
  <c r="AD47" i="3"/>
  <c r="I48" i="3"/>
  <c r="M48" i="3"/>
  <c r="Q48" i="3" s="1"/>
  <c r="N48" i="3"/>
  <c r="AD48" i="3"/>
  <c r="I49" i="3"/>
  <c r="X48" i="3" s="1"/>
  <c r="M49" i="3"/>
  <c r="O49" i="3" s="1"/>
  <c r="N49" i="3"/>
  <c r="Q49" i="3"/>
  <c r="AD49" i="3"/>
  <c r="I50" i="3"/>
  <c r="X49" i="3" s="1"/>
  <c r="M50" i="3"/>
  <c r="N50" i="3"/>
  <c r="AD50" i="3"/>
  <c r="I51" i="3"/>
  <c r="X50" i="3" s="1"/>
  <c r="M51" i="3"/>
  <c r="N51" i="3"/>
  <c r="O51" i="3"/>
  <c r="AD51" i="3"/>
  <c r="I52" i="3"/>
  <c r="M52" i="3"/>
  <c r="P52" i="3" s="1"/>
  <c r="N52" i="3"/>
  <c r="O52" i="3"/>
  <c r="AD52" i="3"/>
  <c r="I53" i="3"/>
  <c r="M53" i="3"/>
  <c r="O53" i="3" s="1"/>
  <c r="N53" i="3"/>
  <c r="Q53" i="3" s="1"/>
  <c r="AD53" i="3"/>
  <c r="I54" i="3"/>
  <c r="M54" i="3"/>
  <c r="Q54" i="3" s="1"/>
  <c r="N54" i="3"/>
  <c r="P54" i="3"/>
  <c r="AD54" i="3"/>
  <c r="I55" i="3"/>
  <c r="M55" i="3"/>
  <c r="N55" i="3"/>
  <c r="AD55" i="3"/>
  <c r="I56" i="3"/>
  <c r="M56" i="3"/>
  <c r="N56" i="3"/>
  <c r="P56" i="3" s="1"/>
  <c r="O56" i="3"/>
  <c r="AD56" i="3"/>
  <c r="I57" i="3"/>
  <c r="X56" i="3" s="1"/>
  <c r="M57" i="3"/>
  <c r="O57" i="3" s="1"/>
  <c r="N57" i="3"/>
  <c r="AD57" i="3"/>
  <c r="I58" i="3"/>
  <c r="M58" i="3"/>
  <c r="N58" i="3"/>
  <c r="P58" i="3"/>
  <c r="Q58" i="3"/>
  <c r="AD58" i="3"/>
  <c r="I59" i="3"/>
  <c r="M59" i="3"/>
  <c r="Q59" i="3" s="1"/>
  <c r="N59" i="3"/>
  <c r="AD59" i="3"/>
  <c r="I60" i="3"/>
  <c r="M60" i="3"/>
  <c r="O60" i="3" s="1"/>
  <c r="N60" i="3"/>
  <c r="X60" i="3"/>
  <c r="AD60" i="3"/>
  <c r="I61" i="3"/>
  <c r="M61" i="3"/>
  <c r="N61" i="3"/>
  <c r="O61" i="3"/>
  <c r="AD61" i="3"/>
  <c r="I62" i="3"/>
  <c r="X61" i="3" s="1"/>
  <c r="M62" i="3"/>
  <c r="N62" i="3"/>
  <c r="P62" i="3"/>
  <c r="AD62" i="3"/>
  <c r="I63" i="3"/>
  <c r="M63" i="3"/>
  <c r="O63" i="3" s="1"/>
  <c r="N63" i="3"/>
  <c r="AD63" i="3"/>
  <c r="I64" i="3"/>
  <c r="M64" i="3"/>
  <c r="Q64" i="3" s="1"/>
  <c r="N64" i="3"/>
  <c r="AD64" i="3"/>
  <c r="I65" i="3"/>
  <c r="M65" i="3"/>
  <c r="N65" i="3"/>
  <c r="AD65" i="3"/>
  <c r="I66" i="3"/>
  <c r="M66" i="3"/>
  <c r="N66" i="3"/>
  <c r="X66" i="3"/>
  <c r="AD66" i="3"/>
  <c r="I67" i="3"/>
  <c r="M67" i="3"/>
  <c r="N67" i="3"/>
  <c r="AD67" i="3"/>
  <c r="I68" i="3"/>
  <c r="M68" i="3"/>
  <c r="N68" i="3"/>
  <c r="P68" i="3" s="1"/>
  <c r="O68" i="3"/>
  <c r="AD68" i="3"/>
  <c r="I69" i="3"/>
  <c r="X68" i="3" s="1"/>
  <c r="M69" i="3"/>
  <c r="P69" i="3" s="1"/>
  <c r="N69" i="3"/>
  <c r="AD69" i="3"/>
  <c r="I70" i="3"/>
  <c r="X69" i="3" s="1"/>
  <c r="M70" i="3"/>
  <c r="Q70" i="3" s="1"/>
  <c r="N70" i="3"/>
  <c r="AD70" i="3"/>
  <c r="I71" i="3"/>
  <c r="M71" i="3"/>
  <c r="O71" i="3" s="1"/>
  <c r="N71" i="3"/>
  <c r="AD71" i="3"/>
  <c r="I72" i="3"/>
  <c r="M72" i="3"/>
  <c r="N72" i="3"/>
  <c r="P72" i="3" s="1"/>
  <c r="O72" i="3"/>
  <c r="AD72" i="3"/>
  <c r="I73" i="3"/>
  <c r="X72" i="3" s="1"/>
  <c r="M73" i="3"/>
  <c r="O73" i="3" s="1"/>
  <c r="N73" i="3"/>
  <c r="Q73" i="3" s="1"/>
  <c r="AD73" i="3"/>
  <c r="I74" i="3"/>
  <c r="X74" i="3" s="1"/>
  <c r="M74" i="3"/>
  <c r="P74" i="3" s="1"/>
  <c r="N74" i="3"/>
  <c r="AD74" i="3"/>
  <c r="I75" i="3"/>
  <c r="M75" i="3"/>
  <c r="N75" i="3"/>
  <c r="O75" i="3"/>
  <c r="Q75" i="3"/>
  <c r="AD75" i="3"/>
  <c r="I76" i="3"/>
  <c r="M76" i="3"/>
  <c r="N76" i="3"/>
  <c r="O76" i="3"/>
  <c r="P76" i="3"/>
  <c r="X76" i="3"/>
  <c r="AD76" i="3"/>
  <c r="I77" i="3"/>
  <c r="M77" i="3"/>
  <c r="O77" i="3" s="1"/>
  <c r="N77" i="3"/>
  <c r="AD77" i="3"/>
  <c r="I78" i="3"/>
  <c r="X77" i="3" s="1"/>
  <c r="M78" i="3"/>
  <c r="N78" i="3"/>
  <c r="X78" i="3"/>
  <c r="AD78" i="3"/>
  <c r="I79" i="3"/>
  <c r="M79" i="3"/>
  <c r="N79" i="3"/>
  <c r="P79" i="3"/>
  <c r="AD79" i="3"/>
  <c r="I80" i="3"/>
  <c r="X79" i="3" s="1"/>
  <c r="M80" i="3"/>
  <c r="N80" i="3"/>
  <c r="AD80" i="3"/>
  <c r="I81" i="3"/>
  <c r="X80" i="3" s="1"/>
  <c r="M81" i="3"/>
  <c r="N81" i="3"/>
  <c r="O81" i="3"/>
  <c r="AD81" i="3"/>
  <c r="I82" i="3"/>
  <c r="M82" i="3"/>
  <c r="N82" i="3"/>
  <c r="O82" i="3"/>
  <c r="AD82" i="3"/>
  <c r="I83" i="3"/>
  <c r="M83" i="3"/>
  <c r="N83" i="3"/>
  <c r="O83" i="3"/>
  <c r="P83" i="3"/>
  <c r="Q83" i="3"/>
  <c r="AD83" i="3"/>
  <c r="I84" i="3"/>
  <c r="M84" i="3"/>
  <c r="N84" i="3"/>
  <c r="AD84" i="3"/>
  <c r="I85" i="3"/>
  <c r="M85" i="3"/>
  <c r="O85" i="3" s="1"/>
  <c r="N85" i="3"/>
  <c r="Q85" i="3" s="1"/>
  <c r="AD85" i="3"/>
  <c r="I86" i="3"/>
  <c r="M86" i="3"/>
  <c r="O86" i="3" s="1"/>
  <c r="N86" i="3"/>
  <c r="X86" i="3"/>
  <c r="AD86" i="3"/>
  <c r="I87" i="3"/>
  <c r="M87" i="3"/>
  <c r="P87" i="3" s="1"/>
  <c r="N87" i="3"/>
  <c r="AD87" i="3"/>
  <c r="I88" i="3"/>
  <c r="X88" i="3" s="1"/>
  <c r="M88" i="3"/>
  <c r="N88" i="3"/>
  <c r="AD88" i="3"/>
  <c r="I89" i="3"/>
  <c r="M89" i="3"/>
  <c r="N89" i="3"/>
  <c r="O89" i="3"/>
  <c r="AD89" i="3"/>
  <c r="I90" i="3"/>
  <c r="M90" i="3"/>
  <c r="O90" i="3" s="1"/>
  <c r="N90" i="3"/>
  <c r="P90" i="3" s="1"/>
  <c r="AD90" i="3"/>
  <c r="I91" i="3"/>
  <c r="M91" i="3"/>
  <c r="O91" i="3" s="1"/>
  <c r="N91" i="3"/>
  <c r="Q91" i="3" s="1"/>
  <c r="AD91" i="3"/>
  <c r="I92" i="3"/>
  <c r="M92" i="3"/>
  <c r="N92" i="3"/>
  <c r="Q92" i="3"/>
  <c r="AD92" i="3"/>
  <c r="I93" i="3"/>
  <c r="X92" i="3" s="1"/>
  <c r="M93" i="3"/>
  <c r="O93" i="3" s="1"/>
  <c r="N93" i="3"/>
  <c r="AD93" i="3"/>
  <c r="I94" i="3"/>
  <c r="X93" i="3" s="1"/>
  <c r="M94" i="3"/>
  <c r="N94" i="3"/>
  <c r="X94" i="3"/>
  <c r="AD94" i="3"/>
  <c r="I95" i="3"/>
  <c r="M95" i="3"/>
  <c r="N95" i="3"/>
  <c r="X95" i="3"/>
  <c r="AD95" i="3"/>
  <c r="I96" i="3"/>
  <c r="M96" i="3"/>
  <c r="N96" i="3"/>
  <c r="AD96" i="3"/>
  <c r="I97" i="3"/>
  <c r="X96" i="3" s="1"/>
  <c r="M97" i="3"/>
  <c r="O97" i="3" s="1"/>
  <c r="N97" i="3"/>
  <c r="AD97" i="3"/>
  <c r="I98" i="3"/>
  <c r="M98" i="3"/>
  <c r="N98" i="3"/>
  <c r="O98" i="3"/>
  <c r="AD98" i="3"/>
  <c r="I99" i="3"/>
  <c r="M99" i="3"/>
  <c r="O99" i="3" s="1"/>
  <c r="N99" i="3"/>
  <c r="Q99" i="3" s="1"/>
  <c r="AD99" i="3"/>
  <c r="I100" i="3"/>
  <c r="M100" i="3"/>
  <c r="N100" i="3"/>
  <c r="Q100" i="3"/>
  <c r="AD100" i="3"/>
  <c r="I101" i="3"/>
  <c r="M101" i="3"/>
  <c r="O101" i="3" s="1"/>
  <c r="N101" i="3"/>
  <c r="Q101" i="3" s="1"/>
  <c r="AD101" i="3"/>
  <c r="I102" i="3"/>
  <c r="M102" i="3"/>
  <c r="O102" i="3" s="1"/>
  <c r="N102" i="3"/>
  <c r="X102" i="3"/>
  <c r="AD102" i="3"/>
  <c r="I103" i="3"/>
  <c r="M103" i="3"/>
  <c r="P103" i="3" s="1"/>
  <c r="N103" i="3"/>
  <c r="AD103" i="3"/>
  <c r="I104" i="3"/>
  <c r="X104" i="3" s="1"/>
  <c r="M104" i="3"/>
  <c r="N104" i="3"/>
  <c r="AD104" i="3"/>
  <c r="I105" i="3"/>
  <c r="M105" i="3"/>
  <c r="N105" i="3"/>
  <c r="O105" i="3"/>
  <c r="AD105" i="3"/>
  <c r="I106" i="3"/>
  <c r="M106" i="3"/>
  <c r="O106" i="3" s="1"/>
  <c r="N106" i="3"/>
  <c r="AD106" i="3"/>
  <c r="I107" i="3"/>
  <c r="M107" i="3"/>
  <c r="O107" i="3" s="1"/>
  <c r="N107" i="3"/>
  <c r="Q107" i="3" s="1"/>
  <c r="AD107" i="3"/>
  <c r="I108" i="3"/>
  <c r="X107" i="3" s="1"/>
  <c r="M108" i="3"/>
  <c r="Q108" i="3" s="1"/>
  <c r="N108" i="3"/>
  <c r="AD108" i="3"/>
  <c r="I109" i="3"/>
  <c r="X108" i="3" s="1"/>
  <c r="M109" i="3"/>
  <c r="O109" i="3" s="1"/>
  <c r="N109" i="3"/>
  <c r="Q109" i="3" s="1"/>
  <c r="AD109" i="3"/>
  <c r="I110" i="3"/>
  <c r="M110" i="3"/>
  <c r="Q110" i="3" s="1"/>
  <c r="N110" i="3"/>
  <c r="AD110" i="3"/>
  <c r="I111" i="3"/>
  <c r="M111" i="3"/>
  <c r="N111" i="3"/>
  <c r="P111" i="3"/>
  <c r="AD111" i="3"/>
  <c r="I112" i="3"/>
  <c r="M112" i="3"/>
  <c r="Q112" i="3" s="1"/>
  <c r="N112" i="3"/>
  <c r="AD112" i="3"/>
  <c r="I113" i="3"/>
  <c r="X112" i="3" s="1"/>
  <c r="M113" i="3"/>
  <c r="O113" i="3" s="1"/>
  <c r="N113" i="3"/>
  <c r="AD113" i="3"/>
  <c r="I114" i="3"/>
  <c r="M114" i="3"/>
  <c r="N114" i="3"/>
  <c r="O114" i="3"/>
  <c r="AD114" i="3"/>
  <c r="I115" i="3"/>
  <c r="M115" i="3"/>
  <c r="O115" i="3" s="1"/>
  <c r="N115" i="3"/>
  <c r="Q115" i="3" s="1"/>
  <c r="AD115" i="3"/>
  <c r="I116" i="3"/>
  <c r="M116" i="3"/>
  <c r="N116" i="3"/>
  <c r="AD116" i="3"/>
  <c r="I117" i="3"/>
  <c r="M117" i="3"/>
  <c r="O117" i="3" s="1"/>
  <c r="N117" i="3"/>
  <c r="Q117" i="3" s="1"/>
  <c r="AD117" i="3"/>
  <c r="I118" i="3"/>
  <c r="X117" i="3" s="1"/>
  <c r="M118" i="3"/>
  <c r="N118" i="3"/>
  <c r="P118" i="3" s="1"/>
  <c r="O118" i="3"/>
  <c r="AD118" i="3"/>
  <c r="I119" i="3"/>
  <c r="M119" i="3"/>
  <c r="N119" i="3"/>
  <c r="P119" i="3"/>
  <c r="AD119" i="3"/>
  <c r="I120" i="3"/>
  <c r="X119" i="3" s="1"/>
  <c r="M120" i="3"/>
  <c r="N120" i="3"/>
  <c r="P120" i="3"/>
  <c r="Q120" i="3"/>
  <c r="X120" i="3"/>
  <c r="AD120" i="3"/>
  <c r="I121" i="3"/>
  <c r="M121" i="3"/>
  <c r="O121" i="3" s="1"/>
  <c r="N121" i="3"/>
  <c r="AD121" i="3"/>
  <c r="I122" i="3"/>
  <c r="M122" i="3"/>
  <c r="Q122" i="3" s="1"/>
  <c r="N122" i="3"/>
  <c r="AD122" i="3"/>
  <c r="I123" i="3"/>
  <c r="M123" i="3"/>
  <c r="P123" i="3" s="1"/>
  <c r="N123" i="3"/>
  <c r="O123" i="3"/>
  <c r="X123" i="3"/>
  <c r="AD123" i="3"/>
  <c r="I124" i="3"/>
  <c r="M124" i="3"/>
  <c r="N124" i="3"/>
  <c r="AD124" i="3"/>
  <c r="I125" i="3"/>
  <c r="M125" i="3"/>
  <c r="O125" i="3" s="1"/>
  <c r="N125" i="3"/>
  <c r="Q125" i="3" s="1"/>
  <c r="AD125" i="3"/>
  <c r="I126" i="3"/>
  <c r="X125" i="3" s="1"/>
  <c r="M126" i="3"/>
  <c r="N126" i="3"/>
  <c r="P126" i="3" s="1"/>
  <c r="O126" i="3"/>
  <c r="AD126" i="3"/>
  <c r="I127" i="3"/>
  <c r="X126" i="3" s="1"/>
  <c r="M127" i="3"/>
  <c r="P127" i="3" s="1"/>
  <c r="N127" i="3"/>
  <c r="AD127" i="3"/>
  <c r="I128" i="3"/>
  <c r="M128" i="3"/>
  <c r="N128" i="3"/>
  <c r="AD128" i="3"/>
  <c r="I129" i="3"/>
  <c r="X128" i="3" s="1"/>
  <c r="M129" i="3"/>
  <c r="O129" i="3" s="1"/>
  <c r="N129" i="3"/>
  <c r="AD129" i="3"/>
  <c r="I130" i="3"/>
  <c r="M130" i="3"/>
  <c r="N130" i="3"/>
  <c r="O130" i="3"/>
  <c r="AD130" i="3"/>
  <c r="I131" i="3"/>
  <c r="X130" i="3" s="1"/>
  <c r="M131" i="3"/>
  <c r="O131" i="3" s="1"/>
  <c r="N131" i="3"/>
  <c r="Q131" i="3" s="1"/>
  <c r="P131" i="3"/>
  <c r="AD131" i="3"/>
  <c r="I132" i="3"/>
  <c r="X132" i="3" s="1"/>
  <c r="M132" i="3"/>
  <c r="Q132" i="3" s="1"/>
  <c r="N132" i="3"/>
  <c r="AD132" i="3"/>
  <c r="I133" i="3"/>
  <c r="M133" i="3"/>
  <c r="N133" i="3"/>
  <c r="O133" i="3"/>
  <c r="AD133" i="3"/>
  <c r="I134" i="3"/>
  <c r="X133" i="3" s="1"/>
  <c r="M134" i="3"/>
  <c r="O134" i="3" s="1"/>
  <c r="N134" i="3"/>
  <c r="P134" i="3" s="1"/>
  <c r="AD134" i="3"/>
  <c r="I135" i="3"/>
  <c r="X134" i="3" s="1"/>
  <c r="M135" i="3"/>
  <c r="N135" i="3"/>
  <c r="P135" i="3"/>
  <c r="AD135" i="3"/>
  <c r="I136" i="3"/>
  <c r="X135" i="3" s="1"/>
  <c r="M136" i="3"/>
  <c r="N136" i="3"/>
  <c r="AD136" i="3"/>
  <c r="I137" i="3"/>
  <c r="X136" i="3" s="1"/>
  <c r="M137" i="3"/>
  <c r="N137" i="3"/>
  <c r="O137" i="3"/>
  <c r="AD137" i="3"/>
  <c r="I138" i="3"/>
  <c r="M138" i="3"/>
  <c r="P138" i="3" s="1"/>
  <c r="N138" i="3"/>
  <c r="Q138" i="3" s="1"/>
  <c r="O138" i="3"/>
  <c r="AD138" i="3"/>
  <c r="I139" i="3"/>
  <c r="M139" i="3"/>
  <c r="O139" i="3" s="1"/>
  <c r="N139" i="3"/>
  <c r="AD139" i="3"/>
  <c r="I140" i="3"/>
  <c r="X140" i="3" s="1"/>
  <c r="M140" i="3"/>
  <c r="N140" i="3"/>
  <c r="Q140" i="3"/>
  <c r="AD140" i="3"/>
  <c r="I141" i="3"/>
  <c r="M141" i="3"/>
  <c r="O141" i="3" s="1"/>
  <c r="N141" i="3"/>
  <c r="Q141" i="3" s="1"/>
  <c r="AD141" i="3"/>
  <c r="I142" i="3"/>
  <c r="X141" i="3" s="1"/>
  <c r="M142" i="3"/>
  <c r="O142" i="3" s="1"/>
  <c r="N142" i="3"/>
  <c r="Q142" i="3" s="1"/>
  <c r="X142" i="3"/>
  <c r="AD142" i="3"/>
  <c r="I143" i="3"/>
  <c r="M143" i="3"/>
  <c r="N143" i="3"/>
  <c r="P143" i="3"/>
  <c r="AD143" i="3"/>
  <c r="I144" i="3"/>
  <c r="X143" i="3" s="1"/>
  <c r="M144" i="3"/>
  <c r="N144" i="3"/>
  <c r="AD144" i="3"/>
  <c r="I145" i="3"/>
  <c r="X144" i="3" s="1"/>
  <c r="M145" i="3"/>
  <c r="N145" i="3"/>
  <c r="O145" i="3"/>
  <c r="AD145" i="3"/>
  <c r="I146" i="3"/>
  <c r="M146" i="3"/>
  <c r="N146" i="3"/>
  <c r="P146" i="3" s="1"/>
  <c r="O146" i="3"/>
  <c r="AD146" i="3"/>
  <c r="I147" i="3"/>
  <c r="X146" i="3" s="1"/>
  <c r="M147" i="3"/>
  <c r="O147" i="3" s="1"/>
  <c r="N147" i="3"/>
  <c r="AD147" i="3"/>
  <c r="I148" i="3"/>
  <c r="M148" i="3"/>
  <c r="Q148" i="3" s="1"/>
  <c r="N148" i="3"/>
  <c r="AD148" i="3"/>
  <c r="I149" i="3"/>
  <c r="M149" i="3"/>
  <c r="O149" i="3" s="1"/>
  <c r="N149" i="3"/>
  <c r="Q149" i="3" s="1"/>
  <c r="AD149" i="3"/>
  <c r="I150" i="3"/>
  <c r="M150" i="3"/>
  <c r="Q150" i="3" s="1"/>
  <c r="N150" i="3"/>
  <c r="X150" i="3"/>
  <c r="AD150" i="3"/>
  <c r="I151" i="3"/>
  <c r="M151" i="3"/>
  <c r="P151" i="3" s="1"/>
  <c r="N151" i="3"/>
  <c r="AD151" i="3"/>
  <c r="I152" i="3"/>
  <c r="X152" i="3" s="1"/>
  <c r="M152" i="3"/>
  <c r="Q152" i="3" s="1"/>
  <c r="N152" i="3"/>
  <c r="AD152" i="3"/>
  <c r="I153" i="3"/>
  <c r="M153" i="3"/>
  <c r="N153" i="3"/>
  <c r="O153" i="3"/>
  <c r="AD153" i="3"/>
  <c r="I154" i="3"/>
  <c r="M154" i="3"/>
  <c r="O154" i="3" s="1"/>
  <c r="N154" i="3"/>
  <c r="P154" i="3" s="1"/>
  <c r="AD154" i="3"/>
  <c r="I155" i="3"/>
  <c r="X154" i="3" s="1"/>
  <c r="M155" i="3"/>
  <c r="N155" i="3"/>
  <c r="Q155" i="3" s="1"/>
  <c r="AD155" i="3"/>
  <c r="I156" i="3"/>
  <c r="M156" i="3"/>
  <c r="N156" i="3"/>
  <c r="Q156" i="3"/>
  <c r="AD156" i="3"/>
  <c r="I157" i="3"/>
  <c r="M157" i="3"/>
  <c r="O157" i="3" s="1"/>
  <c r="N157" i="3"/>
  <c r="AD157" i="3"/>
  <c r="I158" i="3"/>
  <c r="X157" i="3" s="1"/>
  <c r="M158" i="3"/>
  <c r="N158" i="3"/>
  <c r="X158" i="3"/>
  <c r="AD158" i="3"/>
  <c r="I159" i="3"/>
  <c r="M159" i="3"/>
  <c r="N159" i="3"/>
  <c r="P159" i="3"/>
  <c r="AD159" i="3"/>
  <c r="I160" i="3"/>
  <c r="X159" i="3" s="1"/>
  <c r="M160" i="3"/>
  <c r="O160" i="3" s="1"/>
  <c r="N160" i="3"/>
  <c r="AD160" i="3"/>
  <c r="I161" i="3"/>
  <c r="X160" i="3" s="1"/>
  <c r="M161" i="3"/>
  <c r="N161" i="3"/>
  <c r="O161" i="3"/>
  <c r="AD161" i="3"/>
  <c r="I162" i="3"/>
  <c r="M162" i="3"/>
  <c r="N162" i="3"/>
  <c r="P162" i="3" s="1"/>
  <c r="O162" i="3"/>
  <c r="AD162" i="3"/>
  <c r="I163" i="3"/>
  <c r="X162" i="3" s="1"/>
  <c r="M163" i="3"/>
  <c r="P163" i="3" s="1"/>
  <c r="N163" i="3"/>
  <c r="AD163" i="3"/>
  <c r="I164" i="3"/>
  <c r="M164" i="3"/>
  <c r="Q164" i="3" s="1"/>
  <c r="N164" i="3"/>
  <c r="AD164" i="3"/>
  <c r="I165" i="3"/>
  <c r="Y165" i="3" s="1"/>
  <c r="M165" i="3"/>
  <c r="O165" i="3" s="1"/>
  <c r="N165" i="3"/>
  <c r="Z165" i="3"/>
  <c r="AA163" i="3" s="1"/>
  <c r="AB165" i="3"/>
  <c r="AC165" i="3" s="1"/>
  <c r="AD165" i="3"/>
  <c r="I166" i="3"/>
  <c r="X165" i="3" s="1"/>
  <c r="M166" i="3"/>
  <c r="N166" i="3"/>
  <c r="O166" i="3"/>
  <c r="P166" i="3"/>
  <c r="Q166" i="3"/>
  <c r="V166" i="3" s="1"/>
  <c r="S166" i="3"/>
  <c r="T166" i="3"/>
  <c r="U166" i="3"/>
  <c r="W166" i="3" s="1"/>
  <c r="X166" i="3"/>
  <c r="AA166" i="3"/>
  <c r="AB166" i="3"/>
  <c r="AC166" i="3" s="1"/>
  <c r="AD166" i="3"/>
  <c r="I167" i="3"/>
  <c r="Y167" i="3" s="1"/>
  <c r="M167" i="3"/>
  <c r="Q167" i="3" s="1"/>
  <c r="V167" i="3" s="1"/>
  <c r="N167" i="3"/>
  <c r="X167" i="3"/>
  <c r="AA167" i="3"/>
  <c r="AB167" i="3"/>
  <c r="AC167" i="3" s="1"/>
  <c r="AD167" i="3"/>
  <c r="AW143" i="1" l="1"/>
  <c r="AW121" i="1"/>
  <c r="AV98" i="1"/>
  <c r="AV90" i="1"/>
  <c r="AV65" i="1"/>
  <c r="AV38" i="1"/>
  <c r="AW28" i="1"/>
  <c r="AW175" i="1"/>
  <c r="BB175" i="1" s="1"/>
  <c r="AW135" i="1"/>
  <c r="AW122" i="1"/>
  <c r="AW86" i="1"/>
  <c r="AW49" i="1"/>
  <c r="AW8" i="1"/>
  <c r="AV34" i="1"/>
  <c r="AW94" i="1"/>
  <c r="AW170" i="1"/>
  <c r="AW164" i="1"/>
  <c r="AV136" i="1"/>
  <c r="AV72" i="1"/>
  <c r="AW38" i="1"/>
  <c r="AX38" i="1" s="1"/>
  <c r="AW33" i="1"/>
  <c r="AW22" i="1"/>
  <c r="Y9" i="1"/>
  <c r="AC9" i="1" s="1"/>
  <c r="Y86" i="1"/>
  <c r="AC86" i="1" s="1"/>
  <c r="Y41" i="1"/>
  <c r="AC41" i="1" s="1"/>
  <c r="Y75" i="1"/>
  <c r="AC75" i="1" s="1"/>
  <c r="Y89" i="1"/>
  <c r="AC89" i="1" s="1"/>
  <c r="Y131" i="1"/>
  <c r="AC131" i="1" s="1"/>
  <c r="Y107" i="1"/>
  <c r="AC107" i="1" s="1"/>
  <c r="Y141" i="1"/>
  <c r="AC141" i="1" s="1"/>
  <c r="Y80" i="1"/>
  <c r="AC80" i="1" s="1"/>
  <c r="Y114" i="1"/>
  <c r="AC114" i="1" s="1"/>
  <c r="Y76" i="1"/>
  <c r="AC76" i="1" s="1"/>
  <c r="Y91" i="1"/>
  <c r="AC91" i="1" s="1"/>
  <c r="Y21" i="1"/>
  <c r="AC21" i="1" s="1"/>
  <c r="Y95" i="1"/>
  <c r="AC95" i="1" s="1"/>
  <c r="Y137" i="1"/>
  <c r="AC137" i="1" s="1"/>
  <c r="Y135" i="1"/>
  <c r="AC135" i="1" s="1"/>
  <c r="Y132" i="1"/>
  <c r="AC132" i="1" s="1"/>
  <c r="Y51" i="1"/>
  <c r="AC51" i="1" s="1"/>
  <c r="AD51" i="1"/>
  <c r="AD70" i="1"/>
  <c r="Y70" i="1"/>
  <c r="AC70" i="1" s="1"/>
  <c r="AD56" i="1"/>
  <c r="Y56" i="1"/>
  <c r="AC56" i="1" s="1"/>
  <c r="AD66" i="1"/>
  <c r="Y66" i="1"/>
  <c r="AC66" i="1" s="1"/>
  <c r="Y155" i="1"/>
  <c r="AC155" i="1" s="1"/>
  <c r="AD155" i="1"/>
  <c r="Y62" i="1"/>
  <c r="AC62" i="1" s="1"/>
  <c r="Y5" i="1"/>
  <c r="AC5" i="1" s="1"/>
  <c r="Y38" i="1"/>
  <c r="AC38" i="1" s="1"/>
  <c r="AD38" i="1"/>
  <c r="AD103" i="1"/>
  <c r="Y103" i="1"/>
  <c r="AC103" i="1" s="1"/>
  <c r="AD136" i="1"/>
  <c r="Y136" i="1"/>
  <c r="AC136" i="1" s="1"/>
  <c r="AD36" i="1"/>
  <c r="Y36" i="1"/>
  <c r="AC36" i="1" s="1"/>
  <c r="Y32" i="1"/>
  <c r="AC32" i="1" s="1"/>
  <c r="Y79" i="1"/>
  <c r="AC79" i="1" s="1"/>
  <c r="Y78" i="1"/>
  <c r="AC78" i="1" s="1"/>
  <c r="AD167" i="1"/>
  <c r="Y167" i="1"/>
  <c r="AC167" i="1" s="1"/>
  <c r="Y58" i="1"/>
  <c r="AC58" i="1" s="1"/>
  <c r="AD58" i="1"/>
  <c r="Y44" i="1"/>
  <c r="AC44" i="1" s="1"/>
  <c r="Y115" i="1"/>
  <c r="AC115" i="1" s="1"/>
  <c r="Y73" i="1"/>
  <c r="AC73" i="1" s="1"/>
  <c r="Y111" i="1"/>
  <c r="AC111" i="1" s="1"/>
  <c r="AD111" i="1"/>
  <c r="Y42" i="1"/>
  <c r="AC42" i="1" s="1"/>
  <c r="AD42" i="1"/>
  <c r="AD127" i="1"/>
  <c r="Y127" i="1"/>
  <c r="AC127" i="1" s="1"/>
  <c r="AW92" i="1"/>
  <c r="AU62" i="1"/>
  <c r="AV158" i="1"/>
  <c r="AU153" i="1"/>
  <c r="AW112" i="1"/>
  <c r="AU72" i="1"/>
  <c r="AU54" i="1"/>
  <c r="AU52" i="1"/>
  <c r="AV37" i="1"/>
  <c r="AV30" i="1"/>
  <c r="AW10" i="1"/>
  <c r="AV99" i="1"/>
  <c r="AV74" i="1"/>
  <c r="AU60" i="1"/>
  <c r="AX177" i="1"/>
  <c r="AZ177" i="1" s="1"/>
  <c r="AX174" i="1"/>
  <c r="AZ174" i="1" s="1"/>
  <c r="AU168" i="1"/>
  <c r="AW163" i="1"/>
  <c r="AV151" i="1"/>
  <c r="AX151" i="1" s="1"/>
  <c r="AW147" i="1"/>
  <c r="AU140" i="1"/>
  <c r="AW138" i="1"/>
  <c r="AU133" i="1"/>
  <c r="AV124" i="1"/>
  <c r="AX121" i="1"/>
  <c r="AU119" i="1"/>
  <c r="AV110" i="1"/>
  <c r="AV108" i="1"/>
  <c r="AW106" i="1"/>
  <c r="AW104" i="1"/>
  <c r="AU95" i="1"/>
  <c r="AW85" i="1"/>
  <c r="AV77" i="1"/>
  <c r="AU70" i="1"/>
  <c r="AV47" i="1"/>
  <c r="AW20" i="1"/>
  <c r="AU17" i="1"/>
  <c r="AU15" i="1"/>
  <c r="AV6" i="1"/>
  <c r="AU115" i="1"/>
  <c r="AW102" i="1"/>
  <c r="AU23" i="1"/>
  <c r="AU143" i="1"/>
  <c r="AW141" i="1"/>
  <c r="AU91" i="1"/>
  <c r="AV88" i="1"/>
  <c r="AW59" i="1"/>
  <c r="AV57" i="1"/>
  <c r="AU55" i="1"/>
  <c r="AU31" i="1"/>
  <c r="AW26" i="1"/>
  <c r="AU13" i="1"/>
  <c r="AV11" i="1"/>
  <c r="AW4" i="1"/>
  <c r="AU160" i="1"/>
  <c r="AW114" i="1"/>
  <c r="AU166" i="1"/>
  <c r="AV175" i="1"/>
  <c r="AX175" i="1"/>
  <c r="AZ175" i="1" s="1"/>
  <c r="AU154" i="1"/>
  <c r="AU152" i="1"/>
  <c r="AW148" i="1"/>
  <c r="AW134" i="1"/>
  <c r="AU113" i="1"/>
  <c r="AU111" i="1"/>
  <c r="AV78" i="1"/>
  <c r="AV73" i="1"/>
  <c r="AV66" i="1"/>
  <c r="AU53" i="1"/>
  <c r="AW46" i="1"/>
  <c r="AU45" i="1"/>
  <c r="AU43" i="1"/>
  <c r="AV39" i="1"/>
  <c r="AU36" i="1"/>
  <c r="AV14" i="1"/>
  <c r="AU9" i="1"/>
  <c r="AW7" i="1"/>
  <c r="AU176" i="1"/>
  <c r="AX176" i="1"/>
  <c r="AZ176" i="1" s="1"/>
  <c r="AU165" i="1"/>
  <c r="AV164" i="1"/>
  <c r="AX164" i="1" s="1"/>
  <c r="AY164" i="1" s="1"/>
  <c r="AU162" i="1"/>
  <c r="AV157" i="1"/>
  <c r="AU139" i="1"/>
  <c r="AU128" i="1"/>
  <c r="AU120" i="1"/>
  <c r="AU114" i="1"/>
  <c r="AV107" i="1"/>
  <c r="AU101" i="1"/>
  <c r="AU86" i="1"/>
  <c r="AU84" i="1"/>
  <c r="AU81" i="1"/>
  <c r="AW62" i="1"/>
  <c r="AU48" i="1"/>
  <c r="AV46" i="1"/>
  <c r="AU39" i="1"/>
  <c r="AU34" i="1"/>
  <c r="AW32" i="1"/>
  <c r="AV22" i="1"/>
  <c r="AX22" i="1" s="1"/>
  <c r="AV21" i="1"/>
  <c r="AW16" i="1"/>
  <c r="AU14" i="1"/>
  <c r="AU7" i="1"/>
  <c r="BA177" i="1"/>
  <c r="BC177" i="1" s="1"/>
  <c r="BA175" i="1"/>
  <c r="BC175" i="1" s="1"/>
  <c r="AU173" i="1"/>
  <c r="AX172" i="1"/>
  <c r="AZ172" i="1" s="1"/>
  <c r="AV165" i="1"/>
  <c r="AV160" i="1"/>
  <c r="AU146" i="1"/>
  <c r="AV144" i="1"/>
  <c r="AW140" i="1"/>
  <c r="AX140" i="1" s="1"/>
  <c r="AW132" i="1"/>
  <c r="AU130" i="1"/>
  <c r="AV128" i="1"/>
  <c r="AU123" i="1"/>
  <c r="AU103" i="1"/>
  <c r="AU94" i="1"/>
  <c r="AW90" i="1"/>
  <c r="AX90" i="1" s="1"/>
  <c r="AW89" i="1"/>
  <c r="AU87" i="1"/>
  <c r="AW82" i="1"/>
  <c r="AX82" i="1" s="1"/>
  <c r="AV81" i="1"/>
  <c r="AW67" i="1"/>
  <c r="AW54" i="1"/>
  <c r="AV49" i="1"/>
  <c r="AU46" i="1"/>
  <c r="AU30" i="1"/>
  <c r="AU22" i="1"/>
  <c r="AW14" i="1"/>
  <c r="S44" i="3"/>
  <c r="AB44" i="3" s="1"/>
  <c r="AC44" i="3" s="1"/>
  <c r="T4" i="3"/>
  <c r="Q147" i="3"/>
  <c r="X109" i="3"/>
  <c r="Q94" i="3"/>
  <c r="Q78" i="3"/>
  <c r="X62" i="3"/>
  <c r="P50" i="3"/>
  <c r="P19" i="3"/>
  <c r="Q9" i="3"/>
  <c r="P145" i="2"/>
  <c r="P109" i="2"/>
  <c r="P106" i="2"/>
  <c r="P103" i="2"/>
  <c r="Q82" i="2"/>
  <c r="X80" i="2"/>
  <c r="X67" i="2"/>
  <c r="S59" i="2"/>
  <c r="P53" i="2"/>
  <c r="O53" i="2"/>
  <c r="Q46" i="2"/>
  <c r="Q163" i="3"/>
  <c r="T163" i="3" s="1"/>
  <c r="V163" i="3" s="1"/>
  <c r="Q143" i="3"/>
  <c r="X138" i="3"/>
  <c r="Q124" i="3"/>
  <c r="P86" i="3"/>
  <c r="Q82" i="3"/>
  <c r="P61" i="3"/>
  <c r="P48" i="3"/>
  <c r="T48" i="3" s="1"/>
  <c r="X45" i="3"/>
  <c r="Q43" i="3"/>
  <c r="P40" i="3"/>
  <c r="Q32" i="3"/>
  <c r="Q27" i="3"/>
  <c r="S20" i="3"/>
  <c r="Q16" i="3"/>
  <c r="P9" i="3"/>
  <c r="Q152" i="2"/>
  <c r="Q137" i="2"/>
  <c r="S137" i="2" s="1"/>
  <c r="O137" i="2"/>
  <c r="O114" i="2"/>
  <c r="P114" i="2"/>
  <c r="Q109" i="2"/>
  <c r="O109" i="2"/>
  <c r="P82" i="2"/>
  <c r="T82" i="2" s="1"/>
  <c r="V82" i="2" s="1"/>
  <c r="O82" i="2"/>
  <c r="Q162" i="3"/>
  <c r="Q159" i="3"/>
  <c r="P150" i="3"/>
  <c r="P147" i="3"/>
  <c r="P167" i="3"/>
  <c r="U165" i="3"/>
  <c r="W165" i="3" s="1"/>
  <c r="X164" i="3"/>
  <c r="O163" i="3"/>
  <c r="X151" i="3"/>
  <c r="O150" i="3"/>
  <c r="P133" i="3"/>
  <c r="X118" i="3"/>
  <c r="P115" i="3"/>
  <c r="T115" i="3" s="1"/>
  <c r="P114" i="3"/>
  <c r="X110" i="3"/>
  <c r="X103" i="3"/>
  <c r="P102" i="3"/>
  <c r="P99" i="3"/>
  <c r="P98" i="3"/>
  <c r="X87" i="3"/>
  <c r="P75" i="3"/>
  <c r="Q63" i="3"/>
  <c r="O48" i="3"/>
  <c r="Q45" i="3"/>
  <c r="O40" i="3"/>
  <c r="P30" i="3"/>
  <c r="P28" i="3"/>
  <c r="O27" i="3"/>
  <c r="Q8" i="3"/>
  <c r="P162" i="2"/>
  <c r="S162" i="2" s="1"/>
  <c r="Q159" i="2"/>
  <c r="P146" i="2"/>
  <c r="P141" i="2"/>
  <c r="Q127" i="2"/>
  <c r="T64" i="2"/>
  <c r="X42" i="2"/>
  <c r="P34" i="2"/>
  <c r="P23" i="2"/>
  <c r="O23" i="2"/>
  <c r="O21" i="2"/>
  <c r="Q16" i="2"/>
  <c r="Q15" i="2"/>
  <c r="BD162" i="1"/>
  <c r="AW156" i="1"/>
  <c r="AV156" i="1"/>
  <c r="AX156" i="1" s="1"/>
  <c r="AU149" i="1"/>
  <c r="AV149" i="1"/>
  <c r="AW149" i="1"/>
  <c r="AV135" i="1"/>
  <c r="AX135" i="1" s="1"/>
  <c r="AY135" i="1" s="1"/>
  <c r="Q158" i="3"/>
  <c r="S165" i="3"/>
  <c r="Q157" i="3"/>
  <c r="P137" i="3"/>
  <c r="P130" i="3"/>
  <c r="Q93" i="3"/>
  <c r="Q86" i="3"/>
  <c r="Q84" i="3"/>
  <c r="T83" i="3"/>
  <c r="Q77" i="3"/>
  <c r="Q76" i="3"/>
  <c r="X73" i="3"/>
  <c r="X65" i="3"/>
  <c r="T64" i="3"/>
  <c r="V64" i="3" s="1"/>
  <c r="Q62" i="3"/>
  <c r="Q51" i="3"/>
  <c r="P44" i="3"/>
  <c r="T44" i="3" s="1"/>
  <c r="X35" i="3"/>
  <c r="Q34" i="3"/>
  <c r="T33" i="3"/>
  <c r="Q25" i="3"/>
  <c r="X3" i="3"/>
  <c r="U167" i="2"/>
  <c r="W167" i="2" s="1"/>
  <c r="U165" i="2"/>
  <c r="W165" i="2" s="1"/>
  <c r="P159" i="2"/>
  <c r="Q158" i="2"/>
  <c r="X129" i="2"/>
  <c r="T124" i="2"/>
  <c r="V124" i="2" s="1"/>
  <c r="X105" i="2"/>
  <c r="O101" i="2"/>
  <c r="P101" i="2"/>
  <c r="X97" i="2"/>
  <c r="P83" i="2"/>
  <c r="Q75" i="2"/>
  <c r="P75" i="2"/>
  <c r="Q49" i="2"/>
  <c r="O49" i="2"/>
  <c r="Q13" i="2"/>
  <c r="P11" i="2"/>
  <c r="AV159" i="1"/>
  <c r="AW159" i="1"/>
  <c r="T165" i="3"/>
  <c r="Q128" i="3"/>
  <c r="P110" i="3"/>
  <c r="P64" i="3"/>
  <c r="P25" i="3"/>
  <c r="Q167" i="2"/>
  <c r="V167" i="2" s="1"/>
  <c r="Q147" i="2"/>
  <c r="S108" i="2"/>
  <c r="P31" i="2"/>
  <c r="O31" i="2"/>
  <c r="AV167" i="1"/>
  <c r="AW167" i="1"/>
  <c r="T147" i="3"/>
  <c r="Q165" i="3"/>
  <c r="V165" i="3" s="1"/>
  <c r="P158" i="3"/>
  <c r="P155" i="3"/>
  <c r="T155" i="3" s="1"/>
  <c r="V155" i="3" s="1"/>
  <c r="Q154" i="3"/>
  <c r="Q151" i="3"/>
  <c r="X149" i="3"/>
  <c r="P142" i="3"/>
  <c r="P141" i="3"/>
  <c r="Q139" i="3"/>
  <c r="Q134" i="3"/>
  <c r="P128" i="3"/>
  <c r="Q123" i="3"/>
  <c r="O122" i="3"/>
  <c r="O110" i="3"/>
  <c r="P107" i="3"/>
  <c r="P106" i="3"/>
  <c r="Q102" i="3"/>
  <c r="P94" i="3"/>
  <c r="P91" i="3"/>
  <c r="Q90" i="3"/>
  <c r="X85" i="3"/>
  <c r="P78" i="3"/>
  <c r="Q74" i="3"/>
  <c r="P73" i="3"/>
  <c r="X70" i="3"/>
  <c r="O64" i="3"/>
  <c r="P57" i="3"/>
  <c r="P53" i="3"/>
  <c r="Q38" i="3"/>
  <c r="Q24" i="3"/>
  <c r="S12" i="3"/>
  <c r="S4" i="3"/>
  <c r="U4" i="3" s="1"/>
  <c r="W4" i="3" s="1"/>
  <c r="O3" i="3"/>
  <c r="P167" i="2"/>
  <c r="P150" i="2"/>
  <c r="Q149" i="2"/>
  <c r="O149" i="2"/>
  <c r="Q134" i="2"/>
  <c r="Q126" i="2"/>
  <c r="X103" i="2"/>
  <c r="O99" i="2"/>
  <c r="P96" i="2"/>
  <c r="O96" i="2"/>
  <c r="O86" i="2"/>
  <c r="Q81" i="2"/>
  <c r="X76" i="2"/>
  <c r="X69" i="2"/>
  <c r="P68" i="2"/>
  <c r="X61" i="2"/>
  <c r="P39" i="2"/>
  <c r="Q39" i="2"/>
  <c r="X35" i="2"/>
  <c r="P32" i="2"/>
  <c r="P4" i="2"/>
  <c r="AY176" i="1"/>
  <c r="AW176" i="1"/>
  <c r="BB176" i="1" s="1"/>
  <c r="BA176" i="1"/>
  <c r="BC176" i="1" s="1"/>
  <c r="O158" i="3"/>
  <c r="O155" i="3"/>
  <c r="P139" i="3"/>
  <c r="Q135" i="3"/>
  <c r="T135" i="3" s="1"/>
  <c r="V135" i="3" s="1"/>
  <c r="P122" i="3"/>
  <c r="Q116" i="3"/>
  <c r="X101" i="3"/>
  <c r="O94" i="3"/>
  <c r="P82" i="3"/>
  <c r="O78" i="3"/>
  <c r="T75" i="3"/>
  <c r="V75" i="3" s="1"/>
  <c r="P60" i="3"/>
  <c r="Q35" i="3"/>
  <c r="P32" i="3"/>
  <c r="X27" i="3"/>
  <c r="O19" i="3"/>
  <c r="P16" i="3"/>
  <c r="X5" i="3"/>
  <c r="S166" i="2"/>
  <c r="Q153" i="2"/>
  <c r="O150" i="2"/>
  <c r="P126" i="2"/>
  <c r="X121" i="2"/>
  <c r="Q105" i="2"/>
  <c r="O105" i="2"/>
  <c r="P100" i="2"/>
  <c r="P92" i="2"/>
  <c r="Q66" i="2"/>
  <c r="Q43" i="2"/>
  <c r="X10" i="2"/>
  <c r="AW165" i="1"/>
  <c r="AV162" i="1"/>
  <c r="AW162" i="1"/>
  <c r="AU148" i="1"/>
  <c r="AV148" i="1"/>
  <c r="AX148" i="1" s="1"/>
  <c r="T25" i="3"/>
  <c r="O142" i="2"/>
  <c r="Q142" i="2"/>
  <c r="O118" i="2"/>
  <c r="P118" i="2"/>
  <c r="Q113" i="2"/>
  <c r="P113" i="2"/>
  <c r="O50" i="2"/>
  <c r="P50" i="2"/>
  <c r="AY174" i="1"/>
  <c r="AU174" i="1"/>
  <c r="BA174" i="1"/>
  <c r="BC174" i="1" s="1"/>
  <c r="BD163" i="1"/>
  <c r="AW154" i="1"/>
  <c r="AX154" i="1" s="1"/>
  <c r="AV146" i="1"/>
  <c r="AV143" i="1"/>
  <c r="AX143" i="1" s="1"/>
  <c r="AU141" i="1"/>
  <c r="AW133" i="1"/>
  <c r="AV132" i="1"/>
  <c r="AX132" i="1" s="1"/>
  <c r="AW124" i="1"/>
  <c r="AX124" i="1" s="1"/>
  <c r="AV119" i="1"/>
  <c r="AW116" i="1"/>
  <c r="AX116" i="1" s="1"/>
  <c r="AV111" i="1"/>
  <c r="AU110" i="1"/>
  <c r="BD107" i="1"/>
  <c r="AU106" i="1"/>
  <c r="BD104" i="1"/>
  <c r="AV103" i="1"/>
  <c r="AU102" i="1"/>
  <c r="AW78" i="1"/>
  <c r="AX78" i="1" s="1"/>
  <c r="AV70" i="1"/>
  <c r="AU66" i="1"/>
  <c r="AU57" i="1"/>
  <c r="AU10" i="1"/>
  <c r="P135" i="2"/>
  <c r="X131" i="2"/>
  <c r="P125" i="2"/>
  <c r="P116" i="2"/>
  <c r="Q79" i="2"/>
  <c r="T79" i="2" s="1"/>
  <c r="V79" i="2" s="1"/>
  <c r="Q76" i="2"/>
  <c r="X73" i="2"/>
  <c r="Q67" i="2"/>
  <c r="Q61" i="2"/>
  <c r="Q58" i="2"/>
  <c r="X27" i="2"/>
  <c r="AV152" i="1"/>
  <c r="AU147" i="1"/>
  <c r="AU132" i="1"/>
  <c r="AW107" i="1"/>
  <c r="AX107" i="1" s="1"/>
  <c r="AW55" i="1"/>
  <c r="AV13" i="1"/>
  <c r="AV7" i="1"/>
  <c r="AW130" i="1"/>
  <c r="AV120" i="1"/>
  <c r="AW119" i="1"/>
  <c r="BD117" i="1"/>
  <c r="AW108" i="1"/>
  <c r="AX108" i="1" s="1"/>
  <c r="AV113" i="1"/>
  <c r="AX113" i="1" s="1"/>
  <c r="AW95" i="1"/>
  <c r="AV94" i="1"/>
  <c r="AX94" i="1" s="1"/>
  <c r="AV93" i="1"/>
  <c r="AW81" i="1"/>
  <c r="AW68" i="1"/>
  <c r="AX68" i="1" s="1"/>
  <c r="AW39" i="1"/>
  <c r="AX39" i="1" s="1"/>
  <c r="AZ39" i="1" s="1"/>
  <c r="BB39" i="1" s="1"/>
  <c r="AV26" i="1"/>
  <c r="AX26" i="1" s="1"/>
  <c r="AW23" i="1"/>
  <c r="AX23" i="1" s="1"/>
  <c r="AZ23" i="1" s="1"/>
  <c r="BB23" i="1" s="1"/>
  <c r="AW15" i="1"/>
  <c r="BD9" i="1"/>
  <c r="P143" i="2"/>
  <c r="Q140" i="2"/>
  <c r="Q138" i="2"/>
  <c r="P132" i="2"/>
  <c r="T132" i="2" s="1"/>
  <c r="Q129" i="2"/>
  <c r="P108" i="2"/>
  <c r="Q93" i="2"/>
  <c r="Q90" i="2"/>
  <c r="Q71" i="2"/>
  <c r="P55" i="2"/>
  <c r="Q32" i="2"/>
  <c r="P24" i="2"/>
  <c r="P7" i="2"/>
  <c r="P2" i="2"/>
  <c r="BE173" i="1"/>
  <c r="BD171" i="1"/>
  <c r="AV168" i="1"/>
  <c r="BD145" i="1"/>
  <c r="BD143" i="1"/>
  <c r="BD118" i="1"/>
  <c r="AV95" i="1"/>
  <c r="BD73" i="1"/>
  <c r="BD42" i="1"/>
  <c r="AW36" i="1"/>
  <c r="AV33" i="1"/>
  <c r="AX33" i="1" s="1"/>
  <c r="AW30" i="1"/>
  <c r="AX30" i="1" s="1"/>
  <c r="AU26" i="1"/>
  <c r="AV15" i="1"/>
  <c r="AV5" i="1"/>
  <c r="AW91" i="1"/>
  <c r="AV83" i="1"/>
  <c r="AX83" i="1" s="1"/>
  <c r="AW69" i="1"/>
  <c r="AW65" i="1"/>
  <c r="AX65" i="1" s="1"/>
  <c r="AV64" i="1"/>
  <c r="BD40" i="1"/>
  <c r="BD24" i="1"/>
  <c r="BD20" i="1"/>
  <c r="AW18" i="1"/>
  <c r="AX18" i="1" s="1"/>
  <c r="AW110" i="1"/>
  <c r="BD92" i="1"/>
  <c r="AW57" i="1"/>
  <c r="AW9" i="1"/>
  <c r="AU6" i="1"/>
  <c r="AW2" i="1"/>
  <c r="AX2" i="1" s="1"/>
  <c r="AY2" i="1" s="1"/>
  <c r="Q135" i="2"/>
  <c r="Q121" i="2"/>
  <c r="Q119" i="2"/>
  <c r="O116" i="2"/>
  <c r="P110" i="2"/>
  <c r="X104" i="2"/>
  <c r="Q97" i="2"/>
  <c r="Q91" i="2"/>
  <c r="O79" i="2"/>
  <c r="P76" i="2"/>
  <c r="P63" i="2"/>
  <c r="X58" i="2"/>
  <c r="P48" i="2"/>
  <c r="T48" i="2" s="1"/>
  <c r="V48" i="2" s="1"/>
  <c r="P19" i="2"/>
  <c r="P15" i="2"/>
  <c r="P10" i="2"/>
  <c r="AW177" i="1"/>
  <c r="BB177" i="1" s="1"/>
  <c r="BD176" i="1"/>
  <c r="AW169" i="1"/>
  <c r="AU151" i="1"/>
  <c r="AY151" i="1" s="1"/>
  <c r="BH151" i="1" s="1"/>
  <c r="BD149" i="1"/>
  <c r="AW146" i="1"/>
  <c r="AW126" i="1"/>
  <c r="BD112" i="1"/>
  <c r="AW111" i="1"/>
  <c r="AV106" i="1"/>
  <c r="AW103" i="1"/>
  <c r="AV102" i="1"/>
  <c r="AW98" i="1"/>
  <c r="AX98" i="1" s="1"/>
  <c r="AW87" i="1"/>
  <c r="AX87" i="1" s="1"/>
  <c r="AV80" i="1"/>
  <c r="AW77" i="1"/>
  <c r="AX77" i="1" s="1"/>
  <c r="AW70" i="1"/>
  <c r="AV69" i="1"/>
  <c r="AU65" i="1"/>
  <c r="AV62" i="1"/>
  <c r="AX62" i="1" s="1"/>
  <c r="AZ62" i="1" s="1"/>
  <c r="BB62" i="1" s="1"/>
  <c r="AV54" i="1"/>
  <c r="AU37" i="1"/>
  <c r="AV10" i="1"/>
  <c r="AX10" i="1" s="1"/>
  <c r="V44" i="3"/>
  <c r="V4" i="3"/>
  <c r="S147" i="3"/>
  <c r="T150" i="3"/>
  <c r="V150" i="3" s="1"/>
  <c r="S150" i="3"/>
  <c r="T138" i="3"/>
  <c r="V138" i="3" s="1"/>
  <c r="T142" i="3"/>
  <c r="V142" i="3" s="1"/>
  <c r="S142" i="3"/>
  <c r="T158" i="3"/>
  <c r="S158" i="3"/>
  <c r="T162" i="3"/>
  <c r="V162" i="3" s="1"/>
  <c r="V158" i="3"/>
  <c r="V147" i="3"/>
  <c r="X129" i="3"/>
  <c r="X122" i="3"/>
  <c r="X105" i="3"/>
  <c r="X98" i="3"/>
  <c r="X99" i="3"/>
  <c r="X97" i="3"/>
  <c r="Q95" i="3"/>
  <c r="O95" i="3"/>
  <c r="O65" i="3"/>
  <c r="P65" i="3"/>
  <c r="T65" i="3" s="1"/>
  <c r="Q65" i="3"/>
  <c r="X54" i="3"/>
  <c r="X53" i="3"/>
  <c r="T27" i="3"/>
  <c r="V27" i="3" s="1"/>
  <c r="S27" i="3"/>
  <c r="O14" i="3"/>
  <c r="P14" i="3"/>
  <c r="Q14" i="3"/>
  <c r="O154" i="2"/>
  <c r="P154" i="2"/>
  <c r="Q154" i="2"/>
  <c r="AB108" i="2"/>
  <c r="AC108" i="2" s="1"/>
  <c r="U108" i="2"/>
  <c r="W108" i="2" s="1"/>
  <c r="O167" i="3"/>
  <c r="P164" i="3"/>
  <c r="Q161" i="3"/>
  <c r="O159" i="3"/>
  <c r="X156" i="3"/>
  <c r="P156" i="3"/>
  <c r="Q153" i="3"/>
  <c r="O151" i="3"/>
  <c r="S151" i="3" s="1"/>
  <c r="AB151" i="3" s="1"/>
  <c r="AC151" i="3" s="1"/>
  <c r="X148" i="3"/>
  <c r="P148" i="3"/>
  <c r="Q145" i="3"/>
  <c r="O143" i="3"/>
  <c r="P140" i="3"/>
  <c r="Q137" i="3"/>
  <c r="O135" i="3"/>
  <c r="S135" i="3" s="1"/>
  <c r="AB135" i="3" s="1"/>
  <c r="AC135" i="3" s="1"/>
  <c r="P132" i="3"/>
  <c r="X124" i="3"/>
  <c r="Q118" i="3"/>
  <c r="S115" i="3"/>
  <c r="X111" i="3"/>
  <c r="Q104" i="3"/>
  <c r="T91" i="3"/>
  <c r="V91" i="3" s="1"/>
  <c r="O66" i="3"/>
  <c r="P66" i="3"/>
  <c r="Q66" i="3"/>
  <c r="T66" i="3" s="1"/>
  <c r="P59" i="3"/>
  <c r="O59" i="3"/>
  <c r="X52" i="3"/>
  <c r="U44" i="3"/>
  <c r="W44" i="3" s="1"/>
  <c r="T28" i="3"/>
  <c r="S28" i="3"/>
  <c r="O26" i="3"/>
  <c r="P26" i="3"/>
  <c r="Q26" i="3"/>
  <c r="AB4" i="3"/>
  <c r="AC4" i="3" s="1"/>
  <c r="Q151" i="2"/>
  <c r="P151" i="2"/>
  <c r="X113" i="3"/>
  <c r="O96" i="3"/>
  <c r="P96" i="3"/>
  <c r="Q96" i="3"/>
  <c r="X152" i="2"/>
  <c r="Z166" i="3"/>
  <c r="AA164" i="3" s="1"/>
  <c r="Y166" i="3"/>
  <c r="O164" i="3"/>
  <c r="X161" i="3"/>
  <c r="P161" i="3"/>
  <c r="T161" i="3" s="1"/>
  <c r="O156" i="3"/>
  <c r="X153" i="3"/>
  <c r="P153" i="3"/>
  <c r="O148" i="3"/>
  <c r="X145" i="3"/>
  <c r="P145" i="3"/>
  <c r="T145" i="3" s="1"/>
  <c r="O140" i="3"/>
  <c r="T139" i="3"/>
  <c r="V139" i="3" s="1"/>
  <c r="X137" i="3"/>
  <c r="O132" i="3"/>
  <c r="T131" i="3"/>
  <c r="V131" i="3" s="1"/>
  <c r="P129" i="3"/>
  <c r="Q129" i="3"/>
  <c r="Q127" i="3"/>
  <c r="T127" i="3"/>
  <c r="O127" i="3"/>
  <c r="O120" i="3"/>
  <c r="T120" i="3" s="1"/>
  <c r="V120" i="3" s="1"/>
  <c r="O108" i="3"/>
  <c r="P108" i="3"/>
  <c r="T107" i="3"/>
  <c r="V107" i="3" s="1"/>
  <c r="X90" i="3"/>
  <c r="X91" i="3"/>
  <c r="X89" i="3"/>
  <c r="O88" i="3"/>
  <c r="P88" i="3"/>
  <c r="Q88" i="3"/>
  <c r="Q87" i="3"/>
  <c r="O87" i="3"/>
  <c r="S78" i="3"/>
  <c r="X63" i="3"/>
  <c r="X58" i="3"/>
  <c r="X57" i="3"/>
  <c r="Q2" i="3"/>
  <c r="O160" i="2"/>
  <c r="P160" i="2"/>
  <c r="Q160" i="2"/>
  <c r="X158" i="2"/>
  <c r="X159" i="2"/>
  <c r="X98" i="2"/>
  <c r="U167" i="3"/>
  <c r="W167" i="3" s="1"/>
  <c r="Q160" i="3"/>
  <c r="T160" i="3" s="1"/>
  <c r="X147" i="3"/>
  <c r="Q144" i="3"/>
  <c r="X131" i="3"/>
  <c r="X127" i="3"/>
  <c r="X121" i="3"/>
  <c r="X115" i="3"/>
  <c r="X114" i="3"/>
  <c r="O112" i="3"/>
  <c r="P112" i="3"/>
  <c r="T99" i="3"/>
  <c r="V99" i="3" s="1"/>
  <c r="X82" i="3"/>
  <c r="X83" i="3"/>
  <c r="T82" i="3"/>
  <c r="V82" i="3" s="1"/>
  <c r="O42" i="3"/>
  <c r="P42" i="3"/>
  <c r="Q42" i="3"/>
  <c r="X39" i="3"/>
  <c r="X40" i="3"/>
  <c r="Q29" i="3"/>
  <c r="O29" i="3"/>
  <c r="P29" i="3"/>
  <c r="T29" i="3" s="1"/>
  <c r="X15" i="3"/>
  <c r="X145" i="2"/>
  <c r="X155" i="3"/>
  <c r="X139" i="3"/>
  <c r="S167" i="3"/>
  <c r="P160" i="3"/>
  <c r="P152" i="3"/>
  <c r="P144" i="3"/>
  <c r="P136" i="3"/>
  <c r="T136" i="3" s="1"/>
  <c r="Q133" i="3"/>
  <c r="Q126" i="3"/>
  <c r="X116" i="3"/>
  <c r="S107" i="3"/>
  <c r="Q103" i="3"/>
  <c r="T103" i="3" s="1"/>
  <c r="O103" i="3"/>
  <c r="X81" i="3"/>
  <c r="O80" i="3"/>
  <c r="P80" i="3"/>
  <c r="Q80" i="3"/>
  <c r="Q79" i="3"/>
  <c r="T79" i="3"/>
  <c r="O79" i="3"/>
  <c r="O124" i="3"/>
  <c r="P124" i="3"/>
  <c r="O104" i="3"/>
  <c r="P104" i="3"/>
  <c r="V28" i="3"/>
  <c r="AB12" i="3"/>
  <c r="AC12" i="3" s="1"/>
  <c r="U12" i="3"/>
  <c r="W12" i="3" s="1"/>
  <c r="X163" i="3"/>
  <c r="Q136" i="3"/>
  <c r="Z167" i="3"/>
  <c r="AA165" i="3" s="1"/>
  <c r="T167" i="3"/>
  <c r="P165" i="3"/>
  <c r="T159" i="3"/>
  <c r="V159" i="3" s="1"/>
  <c r="P157" i="3"/>
  <c r="T157" i="3" s="1"/>
  <c r="V157" i="3" s="1"/>
  <c r="O152" i="3"/>
  <c r="P149" i="3"/>
  <c r="T149" i="3" s="1"/>
  <c r="V149" i="3" s="1"/>
  <c r="Q146" i="3"/>
  <c r="O144" i="3"/>
  <c r="T143" i="3"/>
  <c r="V143" i="3" s="1"/>
  <c r="O136" i="3"/>
  <c r="O128" i="3"/>
  <c r="S128" i="3" s="1"/>
  <c r="P121" i="3"/>
  <c r="Q121" i="3"/>
  <c r="Q119" i="3"/>
  <c r="T119" i="3" s="1"/>
  <c r="O119" i="3"/>
  <c r="Q111" i="3"/>
  <c r="T111" i="3" s="1"/>
  <c r="O111" i="3"/>
  <c r="X106" i="3"/>
  <c r="P95" i="3"/>
  <c r="T95" i="3" s="1"/>
  <c r="Q69" i="3"/>
  <c r="O69" i="3"/>
  <c r="X67" i="3"/>
  <c r="P55" i="3"/>
  <c r="T55" i="3" s="1"/>
  <c r="O55" i="3"/>
  <c r="Q55" i="3"/>
  <c r="V48" i="3"/>
  <c r="O6" i="3"/>
  <c r="P6" i="3"/>
  <c r="Q6" i="3"/>
  <c r="P148" i="2"/>
  <c r="O148" i="2"/>
  <c r="Q148" i="2"/>
  <c r="T123" i="3"/>
  <c r="V123" i="3" s="1"/>
  <c r="T116" i="3"/>
  <c r="V116" i="3" s="1"/>
  <c r="O116" i="3"/>
  <c r="S116" i="3" s="1"/>
  <c r="P116" i="3"/>
  <c r="V115" i="3"/>
  <c r="V83" i="3"/>
  <c r="O70" i="3"/>
  <c r="P70" i="3"/>
  <c r="T70" i="3" s="1"/>
  <c r="V70" i="3" s="1"/>
  <c r="X36" i="3"/>
  <c r="X37" i="3"/>
  <c r="P31" i="3"/>
  <c r="T31" i="3" s="1"/>
  <c r="Q31" i="3"/>
  <c r="O31" i="3"/>
  <c r="AB20" i="3"/>
  <c r="AC20" i="3" s="1"/>
  <c r="U20" i="3"/>
  <c r="W20" i="3" s="1"/>
  <c r="T19" i="3"/>
  <c r="V19" i="3" s="1"/>
  <c r="S19" i="3"/>
  <c r="Q113" i="3"/>
  <c r="Q105" i="3"/>
  <c r="X100" i="3"/>
  <c r="P100" i="3"/>
  <c r="Q97" i="3"/>
  <c r="P92" i="3"/>
  <c r="Q89" i="3"/>
  <c r="X84" i="3"/>
  <c r="P84" i="3"/>
  <c r="S83" i="3"/>
  <c r="Q81" i="3"/>
  <c r="X75" i="3"/>
  <c r="Q71" i="3"/>
  <c r="P67" i="3"/>
  <c r="Q61" i="3"/>
  <c r="T61" i="3" s="1"/>
  <c r="Q56" i="3"/>
  <c r="Q50" i="3"/>
  <c r="T50" i="3" s="1"/>
  <c r="P49" i="3"/>
  <c r="O46" i="3"/>
  <c r="X43" i="3"/>
  <c r="X41" i="3"/>
  <c r="P35" i="3"/>
  <c r="X32" i="3"/>
  <c r="Q30" i="3"/>
  <c r="O18" i="3"/>
  <c r="P18" i="3"/>
  <c r="P11" i="3"/>
  <c r="X7" i="3"/>
  <c r="X166" i="2"/>
  <c r="Z167" i="2"/>
  <c r="AA165" i="2" s="1"/>
  <c r="Q163" i="2"/>
  <c r="O163" i="2"/>
  <c r="P119" i="2"/>
  <c r="X93" i="2"/>
  <c r="X92" i="2"/>
  <c r="P113" i="3"/>
  <c r="P105" i="3"/>
  <c r="T105" i="3" s="1"/>
  <c r="O100" i="3"/>
  <c r="P97" i="3"/>
  <c r="T97" i="3" s="1"/>
  <c r="O92" i="3"/>
  <c r="P89" i="3"/>
  <c r="O84" i="3"/>
  <c r="S84" i="3" s="1"/>
  <c r="P81" i="3"/>
  <c r="S75" i="3"/>
  <c r="Q68" i="3"/>
  <c r="O58" i="3"/>
  <c r="S58" i="3" s="1"/>
  <c r="X55" i="3"/>
  <c r="P47" i="3"/>
  <c r="P39" i="3"/>
  <c r="Q39" i="3"/>
  <c r="Q37" i="3"/>
  <c r="T37" i="3" s="1"/>
  <c r="O37" i="3"/>
  <c r="P36" i="3"/>
  <c r="T36" i="3" s="1"/>
  <c r="V36" i="3" s="1"/>
  <c r="X29" i="3"/>
  <c r="O22" i="3"/>
  <c r="P22" i="3"/>
  <c r="T22" i="3" s="1"/>
  <c r="V22" i="3" s="1"/>
  <c r="T10" i="3"/>
  <c r="V10" i="3" s="1"/>
  <c r="O10" i="3"/>
  <c r="P10" i="3"/>
  <c r="X147" i="2"/>
  <c r="X146" i="2"/>
  <c r="P144" i="2"/>
  <c r="O144" i="2"/>
  <c r="Q144" i="2"/>
  <c r="T117" i="2"/>
  <c r="T116" i="2"/>
  <c r="V116" i="2" s="1"/>
  <c r="P111" i="2"/>
  <c r="Q111" i="2"/>
  <c r="T108" i="2"/>
  <c r="V108" i="2" s="1"/>
  <c r="P94" i="2"/>
  <c r="T94" i="2"/>
  <c r="O94" i="2"/>
  <c r="Q94" i="2"/>
  <c r="P71" i="3"/>
  <c r="T71" i="3" s="1"/>
  <c r="Q60" i="3"/>
  <c r="O50" i="3"/>
  <c r="X47" i="3"/>
  <c r="O34" i="3"/>
  <c r="P34" i="3"/>
  <c r="V33" i="3"/>
  <c r="O30" i="3"/>
  <c r="X24" i="3"/>
  <c r="Q21" i="3"/>
  <c r="O21" i="3"/>
  <c r="T17" i="3"/>
  <c r="V17" i="3" s="1"/>
  <c r="T2" i="3"/>
  <c r="O2" i="3"/>
  <c r="P2" i="3"/>
  <c r="X143" i="2"/>
  <c r="X142" i="2"/>
  <c r="X124" i="2"/>
  <c r="X109" i="2"/>
  <c r="X110" i="2"/>
  <c r="X99" i="2"/>
  <c r="AV161" i="1"/>
  <c r="AU161" i="1"/>
  <c r="AW161" i="1"/>
  <c r="Q72" i="3"/>
  <c r="O62" i="3"/>
  <c r="S62" i="3"/>
  <c r="AB62" i="3" s="1"/>
  <c r="AC62" i="3" s="1"/>
  <c r="X59" i="3"/>
  <c r="P51" i="3"/>
  <c r="X34" i="3"/>
  <c r="X25" i="3"/>
  <c r="V20" i="3"/>
  <c r="X16" i="3"/>
  <c r="Q13" i="3"/>
  <c r="O13" i="3"/>
  <c r="Q5" i="3"/>
  <c r="O5" i="3"/>
  <c r="Y166" i="2"/>
  <c r="Z166" i="2"/>
  <c r="AA164" i="2" s="1"/>
  <c r="X165" i="2"/>
  <c r="X141" i="2"/>
  <c r="P140" i="2"/>
  <c r="X138" i="2"/>
  <c r="X137" i="2"/>
  <c r="Q130" i="2"/>
  <c r="O130" i="2"/>
  <c r="P130" i="2"/>
  <c r="O120" i="2"/>
  <c r="P120" i="2"/>
  <c r="T120" i="2" s="1"/>
  <c r="Q120" i="2"/>
  <c r="O112" i="2"/>
  <c r="P112" i="2"/>
  <c r="Q112" i="2"/>
  <c r="T112" i="2" s="1"/>
  <c r="Q85" i="2"/>
  <c r="Q130" i="3"/>
  <c r="P125" i="3"/>
  <c r="T125" i="3" s="1"/>
  <c r="V125" i="3" s="1"/>
  <c r="P117" i="3"/>
  <c r="Q114" i="3"/>
  <c r="P109" i="3"/>
  <c r="T109" i="3" s="1"/>
  <c r="V109" i="3" s="1"/>
  <c r="Q106" i="3"/>
  <c r="P101" i="3"/>
  <c r="Q98" i="3"/>
  <c r="P93" i="3"/>
  <c r="P85" i="3"/>
  <c r="P77" i="3"/>
  <c r="O74" i="3"/>
  <c r="S74" i="3" s="1"/>
  <c r="T73" i="3"/>
  <c r="V73" i="3" s="1"/>
  <c r="X71" i="3"/>
  <c r="Q67" i="3"/>
  <c r="X64" i="3"/>
  <c r="P63" i="3"/>
  <c r="T63" i="3" s="1"/>
  <c r="V63" i="3" s="1"/>
  <c r="T58" i="3"/>
  <c r="V58" i="3" s="1"/>
  <c r="Q57" i="3"/>
  <c r="Q52" i="3"/>
  <c r="Q46" i="3"/>
  <c r="P45" i="3"/>
  <c r="P43" i="3"/>
  <c r="P41" i="3"/>
  <c r="O38" i="3"/>
  <c r="S38" i="3"/>
  <c r="X31" i="3"/>
  <c r="X17" i="3"/>
  <c r="V12" i="3"/>
  <c r="X8" i="3"/>
  <c r="P161" i="2"/>
  <c r="X157" i="2"/>
  <c r="O155" i="2"/>
  <c r="P155" i="2"/>
  <c r="T155" i="2" s="1"/>
  <c r="Q155" i="2"/>
  <c r="V132" i="2"/>
  <c r="O131" i="2"/>
  <c r="P131" i="2"/>
  <c r="Q131" i="2"/>
  <c r="O128" i="2"/>
  <c r="P128" i="2"/>
  <c r="Q128" i="2"/>
  <c r="T128" i="2" s="1"/>
  <c r="O67" i="3"/>
  <c r="O54" i="3"/>
  <c r="T54" i="3" s="1"/>
  <c r="V54" i="3" s="1"/>
  <c r="S54" i="3"/>
  <c r="T53" i="3"/>
  <c r="V53" i="3" s="1"/>
  <c r="X51" i="3"/>
  <c r="O41" i="3"/>
  <c r="V25" i="3"/>
  <c r="X23" i="3"/>
  <c r="X21" i="3"/>
  <c r="Q18" i="3"/>
  <c r="O164" i="2"/>
  <c r="S164" i="2" s="1"/>
  <c r="P164" i="2"/>
  <c r="P163" i="2"/>
  <c r="X156" i="2"/>
  <c r="Q122" i="2"/>
  <c r="O122" i="2"/>
  <c r="P122" i="2"/>
  <c r="O107" i="2"/>
  <c r="P107" i="2"/>
  <c r="Q107" i="2"/>
  <c r="X91" i="2"/>
  <c r="X70" i="2"/>
  <c r="X71" i="2"/>
  <c r="S33" i="3"/>
  <c r="X26" i="3"/>
  <c r="S25" i="3"/>
  <c r="Q23" i="3"/>
  <c r="X18" i="3"/>
  <c r="S17" i="3"/>
  <c r="Q15" i="3"/>
  <c r="X10" i="3"/>
  <c r="Q7" i="3"/>
  <c r="S167" i="2"/>
  <c r="P156" i="2"/>
  <c r="Q145" i="2"/>
  <c r="O139" i="2"/>
  <c r="P139" i="2"/>
  <c r="T139" i="2" s="1"/>
  <c r="V139" i="2" s="1"/>
  <c r="Q133" i="2"/>
  <c r="X117" i="2"/>
  <c r="X118" i="2"/>
  <c r="Q117" i="2"/>
  <c r="S116" i="2"/>
  <c r="X108" i="2"/>
  <c r="X100" i="2"/>
  <c r="S99" i="2"/>
  <c r="X89" i="2"/>
  <c r="P29" i="2"/>
  <c r="O29" i="2"/>
  <c r="Q29" i="2"/>
  <c r="X13" i="2"/>
  <c r="P23" i="3"/>
  <c r="P15" i="3"/>
  <c r="T15" i="3" s="1"/>
  <c r="P7" i="3"/>
  <c r="T167" i="2"/>
  <c r="Q157" i="2"/>
  <c r="O147" i="2"/>
  <c r="X144" i="2"/>
  <c r="P136" i="2"/>
  <c r="Q136" i="2"/>
  <c r="X132" i="2"/>
  <c r="S132" i="2"/>
  <c r="X125" i="2"/>
  <c r="X126" i="2"/>
  <c r="Q125" i="2"/>
  <c r="S124" i="2"/>
  <c r="X116" i="2"/>
  <c r="O104" i="2"/>
  <c r="P104" i="2"/>
  <c r="T104" i="2" s="1"/>
  <c r="Q104" i="2"/>
  <c r="T84" i="2"/>
  <c r="O84" i="2"/>
  <c r="P84" i="2"/>
  <c r="Q84" i="2"/>
  <c r="O72" i="2"/>
  <c r="P72" i="2"/>
  <c r="Q36" i="2"/>
  <c r="O36" i="2"/>
  <c r="P36" i="2"/>
  <c r="S58" i="2"/>
  <c r="Q3" i="3"/>
  <c r="T166" i="2"/>
  <c r="Q161" i="2"/>
  <c r="O151" i="2"/>
  <c r="X148" i="2"/>
  <c r="O134" i="2"/>
  <c r="X130" i="2"/>
  <c r="O115" i="2"/>
  <c r="P115" i="2"/>
  <c r="Q115" i="2"/>
  <c r="X107" i="2"/>
  <c r="X68" i="2"/>
  <c r="O65" i="2"/>
  <c r="P65" i="2"/>
  <c r="Q65" i="2"/>
  <c r="P47" i="2"/>
  <c r="T47" i="2"/>
  <c r="O47" i="2"/>
  <c r="S47" i="2" s="1"/>
  <c r="Q47" i="2"/>
  <c r="Q156" i="2"/>
  <c r="X153" i="2"/>
  <c r="P152" i="2"/>
  <c r="Q146" i="2"/>
  <c r="T146" i="2" s="1"/>
  <c r="Q141" i="2"/>
  <c r="X136" i="2"/>
  <c r="O123" i="2"/>
  <c r="P123" i="2"/>
  <c r="Q123" i="2"/>
  <c r="X115" i="2"/>
  <c r="Q106" i="2"/>
  <c r="T106" i="2"/>
  <c r="S106" i="2"/>
  <c r="S88" i="2"/>
  <c r="O88" i="2"/>
  <c r="P88" i="2"/>
  <c r="T88" i="2" s="1"/>
  <c r="Q88" i="2"/>
  <c r="S82" i="2"/>
  <c r="X78" i="2"/>
  <c r="S143" i="2"/>
  <c r="O143" i="2"/>
  <c r="T143" i="2" s="1"/>
  <c r="V143" i="2" s="1"/>
  <c r="X140" i="2"/>
  <c r="T138" i="2"/>
  <c r="V138" i="2" s="1"/>
  <c r="O135" i="2"/>
  <c r="X123" i="2"/>
  <c r="Q114" i="2"/>
  <c r="T114" i="2" s="1"/>
  <c r="T109" i="2"/>
  <c r="V109" i="2" s="1"/>
  <c r="X90" i="2"/>
  <c r="O77" i="2"/>
  <c r="P77" i="2"/>
  <c r="X62" i="2"/>
  <c r="Q44" i="2"/>
  <c r="T44" i="2" s="1"/>
  <c r="O44" i="2"/>
  <c r="P44" i="2"/>
  <c r="P30" i="2"/>
  <c r="Q30" i="2"/>
  <c r="O127" i="2"/>
  <c r="O119" i="2"/>
  <c r="O111" i="2"/>
  <c r="O103" i="2"/>
  <c r="S103" i="2" s="1"/>
  <c r="P102" i="2"/>
  <c r="O93" i="2"/>
  <c r="O89" i="2"/>
  <c r="S89" i="2" s="1"/>
  <c r="P89" i="2"/>
  <c r="X84" i="2"/>
  <c r="O81" i="2"/>
  <c r="P81" i="2"/>
  <c r="X74" i="2"/>
  <c r="P70" i="2"/>
  <c r="T70" i="2" s="1"/>
  <c r="V64" i="2"/>
  <c r="O57" i="2"/>
  <c r="P57" i="2"/>
  <c r="P45" i="2"/>
  <c r="T45" i="2"/>
  <c r="V45" i="2" s="1"/>
  <c r="O45" i="2"/>
  <c r="T32" i="2"/>
  <c r="V32" i="2" s="1"/>
  <c r="X23" i="2"/>
  <c r="Q11" i="2"/>
  <c r="O11" i="2"/>
  <c r="BD166" i="1"/>
  <c r="Q95" i="2"/>
  <c r="O85" i="2"/>
  <c r="P85" i="2"/>
  <c r="P74" i="2"/>
  <c r="S64" i="2"/>
  <c r="O61" i="2"/>
  <c r="S61" i="2" s="1"/>
  <c r="P61" i="2"/>
  <c r="AB59" i="2"/>
  <c r="AC59" i="2" s="1"/>
  <c r="U59" i="2"/>
  <c r="W59" i="2" s="1"/>
  <c r="Q27" i="2"/>
  <c r="O27" i="2"/>
  <c r="P27" i="2"/>
  <c r="S27" i="2" s="1"/>
  <c r="X101" i="2"/>
  <c r="S97" i="2"/>
  <c r="O97" i="2"/>
  <c r="X94" i="2"/>
  <c r="P91" i="2"/>
  <c r="P90" i="2"/>
  <c r="X83" i="2"/>
  <c r="X82" i="2"/>
  <c r="P78" i="2"/>
  <c r="O76" i="2"/>
  <c r="X72" i="2"/>
  <c r="O69" i="2"/>
  <c r="P69" i="2"/>
  <c r="T69" i="2" s="1"/>
  <c r="V69" i="2" s="1"/>
  <c r="X53" i="2"/>
  <c r="P40" i="2"/>
  <c r="T40" i="2" s="1"/>
  <c r="Q40" i="2"/>
  <c r="P22" i="2"/>
  <c r="Q22" i="2"/>
  <c r="P13" i="2"/>
  <c r="O13" i="2"/>
  <c r="X12" i="2"/>
  <c r="S8" i="2"/>
  <c r="T8" i="2"/>
  <c r="V8" i="2" s="1"/>
  <c r="S119" i="2"/>
  <c r="P98" i="2"/>
  <c r="Q92" i="2"/>
  <c r="X87" i="2"/>
  <c r="X86" i="2"/>
  <c r="O80" i="2"/>
  <c r="S80" i="2" s="1"/>
  <c r="T75" i="2"/>
  <c r="V75" i="2" s="1"/>
  <c r="Q60" i="2"/>
  <c r="O60" i="2"/>
  <c r="X55" i="2"/>
  <c r="X54" i="2"/>
  <c r="X52" i="2"/>
  <c r="X47" i="2"/>
  <c r="Q17" i="2"/>
  <c r="X5" i="2"/>
  <c r="T100" i="2"/>
  <c r="V100" i="2" s="1"/>
  <c r="Q77" i="2"/>
  <c r="O73" i="2"/>
  <c r="S73" i="2" s="1"/>
  <c r="P73" i="2"/>
  <c r="Q68" i="2"/>
  <c r="O68" i="2"/>
  <c r="X63" i="2"/>
  <c r="V59" i="2"/>
  <c r="O3" i="2"/>
  <c r="Q3" i="2"/>
  <c r="P3" i="2"/>
  <c r="T3" i="2" s="1"/>
  <c r="AU171" i="1"/>
  <c r="AW171" i="1"/>
  <c r="BB171" i="1" s="1"/>
  <c r="AZ171" i="1"/>
  <c r="AV171" i="1"/>
  <c r="AY171" i="1"/>
  <c r="BA171" i="1"/>
  <c r="BC171" i="1" s="1"/>
  <c r="Q86" i="2"/>
  <c r="Q78" i="2"/>
  <c r="Q70" i="2"/>
  <c r="X65" i="2"/>
  <c r="Q62" i="2"/>
  <c r="X57" i="2"/>
  <c r="Q52" i="2"/>
  <c r="X49" i="2"/>
  <c r="X37" i="2"/>
  <c r="Q37" i="2"/>
  <c r="P35" i="2"/>
  <c r="Q20" i="2"/>
  <c r="O20" i="2"/>
  <c r="X15" i="2"/>
  <c r="X6" i="2"/>
  <c r="BA172" i="1"/>
  <c r="BC172" i="1" s="1"/>
  <c r="BD164" i="1"/>
  <c r="P62" i="2"/>
  <c r="T62" i="2" s="1"/>
  <c r="S48" i="2"/>
  <c r="P46" i="2"/>
  <c r="T46" i="2" s="1"/>
  <c r="V46" i="2" s="1"/>
  <c r="X39" i="2"/>
  <c r="X36" i="2"/>
  <c r="O33" i="2"/>
  <c r="P33" i="2"/>
  <c r="X30" i="2"/>
  <c r="X21" i="2"/>
  <c r="O9" i="2"/>
  <c r="P9" i="2"/>
  <c r="AV173" i="1"/>
  <c r="AW173" i="1"/>
  <c r="BB173" i="1" s="1"/>
  <c r="AY173" i="1"/>
  <c r="AW168" i="1"/>
  <c r="AV155" i="1"/>
  <c r="AU155" i="1"/>
  <c r="AW155" i="1"/>
  <c r="BD141" i="1"/>
  <c r="AV125" i="1"/>
  <c r="AW125" i="1"/>
  <c r="P37" i="2"/>
  <c r="Q35" i="2"/>
  <c r="Q28" i="2"/>
  <c r="O28" i="2"/>
  <c r="O17" i="2"/>
  <c r="P17" i="2"/>
  <c r="P5" i="2"/>
  <c r="Q5" i="2"/>
  <c r="BF175" i="1"/>
  <c r="BG173" i="1" s="1"/>
  <c r="BD174" i="1"/>
  <c r="BD159" i="1"/>
  <c r="BD160" i="1"/>
  <c r="BD127" i="1"/>
  <c r="BD128" i="1"/>
  <c r="P49" i="2"/>
  <c r="X29" i="2"/>
  <c r="P21" i="2"/>
  <c r="Q19" i="2"/>
  <c r="X14" i="2"/>
  <c r="AW172" i="1"/>
  <c r="BB172" i="1" s="1"/>
  <c r="AY172" i="1"/>
  <c r="AU172" i="1"/>
  <c r="AU137" i="1"/>
  <c r="AW137" i="1"/>
  <c r="AV137" i="1"/>
  <c r="AU129" i="1"/>
  <c r="AW129" i="1"/>
  <c r="AV129" i="1"/>
  <c r="P66" i="2"/>
  <c r="Q63" i="2"/>
  <c r="P58" i="2"/>
  <c r="T58" i="2" s="1"/>
  <c r="V58" i="2" s="1"/>
  <c r="Q55" i="2"/>
  <c r="Q54" i="2"/>
  <c r="P52" i="2"/>
  <c r="P51" i="2"/>
  <c r="T51" i="2" s="1"/>
  <c r="V51" i="2" s="1"/>
  <c r="X45" i="2"/>
  <c r="X43" i="2"/>
  <c r="O41" i="2"/>
  <c r="P41" i="2"/>
  <c r="T41" i="2" s="1"/>
  <c r="V41" i="2" s="1"/>
  <c r="X38" i="2"/>
  <c r="X31" i="2"/>
  <c r="X28" i="2"/>
  <c r="O25" i="2"/>
  <c r="P25" i="2"/>
  <c r="Q24" i="2"/>
  <c r="X19" i="2"/>
  <c r="P14" i="2"/>
  <c r="Q14" i="2"/>
  <c r="Q4" i="2"/>
  <c r="O4" i="2"/>
  <c r="BA173" i="1"/>
  <c r="BC173" i="1" s="1"/>
  <c r="BD167" i="1"/>
  <c r="BD168" i="1"/>
  <c r="AV150" i="1"/>
  <c r="AX150" i="1" s="1"/>
  <c r="BD135" i="1"/>
  <c r="Q53" i="2"/>
  <c r="T53" i="2" s="1"/>
  <c r="O52" i="2"/>
  <c r="P38" i="2"/>
  <c r="Q38" i="2"/>
  <c r="X22" i="2"/>
  <c r="P20" i="2"/>
  <c r="Q12" i="2"/>
  <c r="O12" i="2"/>
  <c r="X7" i="2"/>
  <c r="BD175" i="1"/>
  <c r="BF176" i="1"/>
  <c r="BG174" i="1" s="1"/>
  <c r="BD173" i="1"/>
  <c r="BE174" i="1"/>
  <c r="AZ173" i="1"/>
  <c r="AV170" i="1"/>
  <c r="AX170" i="1" s="1"/>
  <c r="X41" i="2"/>
  <c r="X33" i="2"/>
  <c r="X25" i="2"/>
  <c r="AV177" i="1"/>
  <c r="AW174" i="1"/>
  <c r="BB174" i="1" s="1"/>
  <c r="BF171" i="1"/>
  <c r="BG169" i="1" s="1"/>
  <c r="AV169" i="1"/>
  <c r="AW166" i="1"/>
  <c r="AV163" i="1"/>
  <c r="AX163" i="1" s="1"/>
  <c r="AW157" i="1"/>
  <c r="AX157" i="1" s="1"/>
  <c r="AW153" i="1"/>
  <c r="AW152" i="1"/>
  <c r="BD147" i="1"/>
  <c r="AV145" i="1"/>
  <c r="P6" i="2"/>
  <c r="T6" i="2" s="1"/>
  <c r="V6" i="2" s="1"/>
  <c r="AU177" i="1"/>
  <c r="AV174" i="1"/>
  <c r="AU169" i="1"/>
  <c r="AV166" i="1"/>
  <c r="BD151" i="1"/>
  <c r="BD144" i="1"/>
  <c r="AU142" i="1"/>
  <c r="AV142" i="1"/>
  <c r="AW142" i="1"/>
  <c r="BD139" i="1"/>
  <c r="AW127" i="1"/>
  <c r="AV127" i="1"/>
  <c r="BD114" i="1"/>
  <c r="BD155" i="1"/>
  <c r="AV153" i="1"/>
  <c r="AX153" i="1" s="1"/>
  <c r="AU150" i="1"/>
  <c r="AW150" i="1"/>
  <c r="AU144" i="1"/>
  <c r="AW144" i="1"/>
  <c r="AX144" i="1" s="1"/>
  <c r="AV131" i="1"/>
  <c r="AW131" i="1"/>
  <c r="AU131" i="1"/>
  <c r="Q50" i="2"/>
  <c r="Q42" i="2"/>
  <c r="T39" i="2"/>
  <c r="V39" i="2" s="1"/>
  <c r="Q34" i="2"/>
  <c r="Q26" i="2"/>
  <c r="T23" i="2"/>
  <c r="V23" i="2" s="1"/>
  <c r="Q18" i="2"/>
  <c r="Q10" i="2"/>
  <c r="T7" i="2"/>
  <c r="V7" i="2" s="1"/>
  <c r="Q2" i="2"/>
  <c r="AV147" i="1"/>
  <c r="AV141" i="1"/>
  <c r="AX141" i="1" s="1"/>
  <c r="AZ141" i="1" s="1"/>
  <c r="BB141" i="1" s="1"/>
  <c r="BD138" i="1"/>
  <c r="BD124" i="1"/>
  <c r="AU158" i="1"/>
  <c r="AW158" i="1"/>
  <c r="AX158" i="1" s="1"/>
  <c r="AW145" i="1"/>
  <c r="BD140" i="1"/>
  <c r="AV130" i="1"/>
  <c r="BD119" i="1"/>
  <c r="AV109" i="1"/>
  <c r="AW109" i="1"/>
  <c r="AU109" i="1"/>
  <c r="AW160" i="1"/>
  <c r="BD153" i="1"/>
  <c r="AU145" i="1"/>
  <c r="AV138" i="1"/>
  <c r="AX138" i="1" s="1"/>
  <c r="BD123" i="1"/>
  <c r="AV117" i="1"/>
  <c r="AW117" i="1"/>
  <c r="AU100" i="1"/>
  <c r="AV100" i="1"/>
  <c r="AW100" i="1"/>
  <c r="AU126" i="1"/>
  <c r="AV126" i="1"/>
  <c r="AX126" i="1" s="1"/>
  <c r="AV123" i="1"/>
  <c r="AU118" i="1"/>
  <c r="AV118" i="1"/>
  <c r="AW118" i="1"/>
  <c r="AW99" i="1"/>
  <c r="AX99" i="1" s="1"/>
  <c r="AU99" i="1"/>
  <c r="BD142" i="1"/>
  <c r="AU134" i="1"/>
  <c r="AV134" i="1"/>
  <c r="BD131" i="1"/>
  <c r="BD122" i="1"/>
  <c r="BD120" i="1"/>
  <c r="AW120" i="1"/>
  <c r="BD115" i="1"/>
  <c r="AV115" i="1"/>
  <c r="AW136" i="1"/>
  <c r="AX136" i="1" s="1"/>
  <c r="BD134" i="1"/>
  <c r="AU121" i="1"/>
  <c r="AZ121" i="1" s="1"/>
  <c r="BB121" i="1" s="1"/>
  <c r="AU117" i="1"/>
  <c r="AV105" i="1"/>
  <c r="AW105" i="1"/>
  <c r="BD102" i="1"/>
  <c r="BD103" i="1"/>
  <c r="BD89" i="1"/>
  <c r="AV139" i="1"/>
  <c r="AW139" i="1"/>
  <c r="AV133" i="1"/>
  <c r="AX133" i="1" s="1"/>
  <c r="BD130" i="1"/>
  <c r="AW128" i="1"/>
  <c r="AU125" i="1"/>
  <c r="AV122" i="1"/>
  <c r="AX122" i="1" s="1"/>
  <c r="AY122" i="1" s="1"/>
  <c r="BH122" i="1" s="1"/>
  <c r="AU96" i="1"/>
  <c r="AV96" i="1"/>
  <c r="AW96" i="1"/>
  <c r="BD94" i="1"/>
  <c r="BD95" i="1"/>
  <c r="BD90" i="1"/>
  <c r="AV114" i="1"/>
  <c r="AX114" i="1" s="1"/>
  <c r="BD105" i="1"/>
  <c r="AU92" i="1"/>
  <c r="AV92" i="1"/>
  <c r="AX92" i="1" s="1"/>
  <c r="BD82" i="1"/>
  <c r="AV52" i="1"/>
  <c r="AX52" i="1" s="1"/>
  <c r="AW52" i="1"/>
  <c r="AU107" i="1"/>
  <c r="BD85" i="1"/>
  <c r="BD86" i="1"/>
  <c r="AU85" i="1"/>
  <c r="AV85" i="1"/>
  <c r="AX85" i="1" s="1"/>
  <c r="BD81" i="1"/>
  <c r="AU79" i="1"/>
  <c r="AV79" i="1"/>
  <c r="AW79" i="1"/>
  <c r="BD61" i="1"/>
  <c r="BD62" i="1"/>
  <c r="BD58" i="1"/>
  <c r="AU112" i="1"/>
  <c r="AV112" i="1"/>
  <c r="AX112" i="1" s="1"/>
  <c r="AV76" i="1"/>
  <c r="AX76" i="1" s="1"/>
  <c r="AW76" i="1"/>
  <c r="BD68" i="1"/>
  <c r="AW123" i="1"/>
  <c r="AW115" i="1"/>
  <c r="AU108" i="1"/>
  <c r="BD101" i="1"/>
  <c r="AV101" i="1"/>
  <c r="AX101" i="1" s="1"/>
  <c r="BD99" i="1"/>
  <c r="AV97" i="1"/>
  <c r="AW97" i="1"/>
  <c r="AV84" i="1"/>
  <c r="AW84" i="1"/>
  <c r="BD78" i="1"/>
  <c r="BD77" i="1"/>
  <c r="BD56" i="1"/>
  <c r="BD55" i="1"/>
  <c r="AU104" i="1"/>
  <c r="AV104" i="1"/>
  <c r="AX104" i="1" s="1"/>
  <c r="BD98" i="1"/>
  <c r="BD93" i="1"/>
  <c r="AU89" i="1"/>
  <c r="AV89" i="1"/>
  <c r="BD80" i="1"/>
  <c r="BD52" i="1"/>
  <c r="AW101" i="1"/>
  <c r="AW93" i="1"/>
  <c r="AV91" i="1"/>
  <c r="AX91" i="1" s="1"/>
  <c r="AW80" i="1"/>
  <c r="BD69" i="1"/>
  <c r="AU63" i="1"/>
  <c r="AV63" i="1"/>
  <c r="AV61" i="1"/>
  <c r="AX61" i="1" s="1"/>
  <c r="AW61" i="1"/>
  <c r="AU61" i="1"/>
  <c r="AV60" i="1"/>
  <c r="AW60" i="1"/>
  <c r="AW58" i="1"/>
  <c r="AU58" i="1"/>
  <c r="AV58" i="1"/>
  <c r="AW42" i="1"/>
  <c r="AU42" i="1"/>
  <c r="AV42" i="1"/>
  <c r="AX42" i="1" s="1"/>
  <c r="BD83" i="1"/>
  <c r="AV75" i="1"/>
  <c r="AX75" i="1" s="1"/>
  <c r="AW73" i="1"/>
  <c r="AX73" i="1" s="1"/>
  <c r="BD53" i="1"/>
  <c r="AU51" i="1"/>
  <c r="AV51" i="1"/>
  <c r="AX51" i="1" s="1"/>
  <c r="AW51" i="1"/>
  <c r="AW88" i="1"/>
  <c r="AV86" i="1"/>
  <c r="AV67" i="1"/>
  <c r="AX67" i="1" s="1"/>
  <c r="AU67" i="1"/>
  <c r="BD46" i="1"/>
  <c r="AV31" i="1"/>
  <c r="AW31" i="1"/>
  <c r="AW74" i="1"/>
  <c r="AU74" i="1"/>
  <c r="AU71" i="1"/>
  <c r="AV71" i="1"/>
  <c r="AX71" i="1" s="1"/>
  <c r="BD67" i="1"/>
  <c r="BD66" i="1"/>
  <c r="BD36" i="1"/>
  <c r="AW35" i="1"/>
  <c r="AU35" i="1"/>
  <c r="AV35" i="1"/>
  <c r="AX35" i="1" s="1"/>
  <c r="AU78" i="1"/>
  <c r="BD76" i="1"/>
  <c r="BD65" i="1"/>
  <c r="AW63" i="1"/>
  <c r="AU64" i="1"/>
  <c r="AW64" i="1"/>
  <c r="AV55" i="1"/>
  <c r="AX55" i="1" s="1"/>
  <c r="BD35" i="1"/>
  <c r="AU12" i="1"/>
  <c r="AV12" i="1"/>
  <c r="AW12" i="1"/>
  <c r="AW66" i="1"/>
  <c r="AX66" i="1" s="1"/>
  <c r="BD59" i="1"/>
  <c r="AW47" i="1"/>
  <c r="AX47" i="1" s="1"/>
  <c r="AU47" i="1"/>
  <c r="AW41" i="1"/>
  <c r="AV41" i="1"/>
  <c r="AU40" i="1"/>
  <c r="AV40" i="1"/>
  <c r="AW40" i="1"/>
  <c r="BD38" i="1"/>
  <c r="BD39" i="1"/>
  <c r="BD22" i="1"/>
  <c r="BD23" i="1"/>
  <c r="BD21" i="1"/>
  <c r="AV17" i="1"/>
  <c r="AW17" i="1"/>
  <c r="AW72" i="1"/>
  <c r="AX72" i="1" s="1"/>
  <c r="AW50" i="1"/>
  <c r="AX50" i="1" s="1"/>
  <c r="AU50" i="1"/>
  <c r="BD45" i="1"/>
  <c r="AU59" i="1"/>
  <c r="AV59" i="1"/>
  <c r="AX59" i="1" s="1"/>
  <c r="AU56" i="1"/>
  <c r="AV56" i="1"/>
  <c r="AW56" i="1"/>
  <c r="AV53" i="1"/>
  <c r="AW53" i="1"/>
  <c r="AW19" i="1"/>
  <c r="AU19" i="1"/>
  <c r="AV19" i="1"/>
  <c r="AW3" i="1"/>
  <c r="AU3" i="1"/>
  <c r="AV3" i="1"/>
  <c r="BD47" i="1"/>
  <c r="BD43" i="1"/>
  <c r="BD37" i="1"/>
  <c r="AV29" i="1"/>
  <c r="AW27" i="1"/>
  <c r="AU27" i="1"/>
  <c r="AU24" i="1"/>
  <c r="AV24" i="1"/>
  <c r="BD13" i="1"/>
  <c r="AW13" i="1"/>
  <c r="AV9" i="1"/>
  <c r="AX9" i="1" s="1"/>
  <c r="AV45" i="1"/>
  <c r="AX45" i="1" s="1"/>
  <c r="AW45" i="1"/>
  <c r="BD30" i="1"/>
  <c r="BD28" i="1"/>
  <c r="AU20" i="1"/>
  <c r="AV20" i="1"/>
  <c r="AX20" i="1" s="1"/>
  <c r="AU16" i="1"/>
  <c r="AV16" i="1"/>
  <c r="AX16" i="1" s="1"/>
  <c r="AU8" i="1"/>
  <c r="AV8" i="1"/>
  <c r="AU4" i="1"/>
  <c r="AV4" i="1"/>
  <c r="AX4" i="1" s="1"/>
  <c r="AW48" i="1"/>
  <c r="AW44" i="1"/>
  <c r="BD41" i="1"/>
  <c r="AV28" i="1"/>
  <c r="AX28" i="1" s="1"/>
  <c r="AY28" i="1" s="1"/>
  <c r="BH28" i="1" s="1"/>
  <c r="BD14" i="1"/>
  <c r="AW11" i="1"/>
  <c r="AX11" i="1" s="1"/>
  <c r="AU11" i="1"/>
  <c r="BD6" i="1"/>
  <c r="AV48" i="1"/>
  <c r="AV44" i="1"/>
  <c r="AW43" i="1"/>
  <c r="AU32" i="1"/>
  <c r="AV32" i="1"/>
  <c r="BD26" i="1"/>
  <c r="AU44" i="1"/>
  <c r="AV43" i="1"/>
  <c r="AX43" i="1" s="1"/>
  <c r="AV36" i="1"/>
  <c r="AX36" i="1" s="1"/>
  <c r="AW34" i="1"/>
  <c r="AX34" i="1" s="1"/>
  <c r="BD29" i="1"/>
  <c r="AV27" i="1"/>
  <c r="AX27" i="1" s="1"/>
  <c r="AV25" i="1"/>
  <c r="AX25" i="1" s="1"/>
  <c r="AW25" i="1"/>
  <c r="AW24" i="1"/>
  <c r="BD7" i="1"/>
  <c r="BD5" i="1"/>
  <c r="AW5" i="1"/>
  <c r="BD3" i="1"/>
  <c r="AW37" i="1"/>
  <c r="AX37" i="1" s="1"/>
  <c r="AW29" i="1"/>
  <c r="AW21" i="1"/>
  <c r="BD16" i="1"/>
  <c r="BD8" i="1"/>
  <c r="AW6" i="1"/>
  <c r="AX14" i="1" l="1"/>
  <c r="AX120" i="1"/>
  <c r="AX41" i="1"/>
  <c r="AX84" i="1"/>
  <c r="AX129" i="1"/>
  <c r="AX168" i="1"/>
  <c r="AX93" i="1"/>
  <c r="AX119" i="1"/>
  <c r="AX162" i="1"/>
  <c r="AX29" i="1"/>
  <c r="AX155" i="1"/>
  <c r="AX103" i="1"/>
  <c r="AZ103" i="1" s="1"/>
  <c r="BB103" i="1" s="1"/>
  <c r="AY14" i="1"/>
  <c r="BH14" i="1" s="1"/>
  <c r="AX118" i="1"/>
  <c r="AX166" i="1"/>
  <c r="AX69" i="1"/>
  <c r="AX167" i="1"/>
  <c r="AX31" i="1"/>
  <c r="AZ31" i="1" s="1"/>
  <c r="AX58" i="1"/>
  <c r="AX117" i="1"/>
  <c r="AX109" i="1"/>
  <c r="AX95" i="1"/>
  <c r="AZ26" i="1"/>
  <c r="BB26" i="1" s="1"/>
  <c r="AX24" i="1"/>
  <c r="AX3" i="1"/>
  <c r="AZ92" i="1"/>
  <c r="BB92" i="1" s="1"/>
  <c r="AX96" i="1"/>
  <c r="AX139" i="1"/>
  <c r="AX161" i="1"/>
  <c r="AX15" i="1"/>
  <c r="AZ15" i="1" s="1"/>
  <c r="BB15" i="1" s="1"/>
  <c r="AX81" i="1"/>
  <c r="AY55" i="1"/>
  <c r="AZ55" i="1"/>
  <c r="BB55" i="1" s="1"/>
  <c r="AX145" i="1"/>
  <c r="AZ145" i="1" s="1"/>
  <c r="AX100" i="1"/>
  <c r="AX149" i="1"/>
  <c r="AZ149" i="1" s="1"/>
  <c r="BB149" i="1" s="1"/>
  <c r="AZ14" i="1"/>
  <c r="BB14" i="1" s="1"/>
  <c r="AX57" i="1"/>
  <c r="AX97" i="1"/>
  <c r="AX79" i="1"/>
  <c r="AX105" i="1"/>
  <c r="AX13" i="1"/>
  <c r="AX110" i="1"/>
  <c r="AZ110" i="1" s="1"/>
  <c r="BB110" i="1" s="1"/>
  <c r="AX74" i="1"/>
  <c r="AX127" i="1"/>
  <c r="AX137" i="1"/>
  <c r="AX106" i="1"/>
  <c r="AX54" i="1"/>
  <c r="AZ54" i="1" s="1"/>
  <c r="BB54" i="1" s="1"/>
  <c r="AX46" i="1"/>
  <c r="AY46" i="1" s="1"/>
  <c r="BH46" i="1" s="1"/>
  <c r="AX63" i="1"/>
  <c r="AX5" i="1"/>
  <c r="AX160" i="1"/>
  <c r="AX88" i="1"/>
  <c r="AX134" i="1"/>
  <c r="AX123" i="1"/>
  <c r="AX125" i="1"/>
  <c r="AX128" i="1"/>
  <c r="AX165" i="1"/>
  <c r="AZ165" i="1" s="1"/>
  <c r="BB165" i="1" s="1"/>
  <c r="AX21" i="1"/>
  <c r="AX56" i="1"/>
  <c r="AX89" i="1"/>
  <c r="AX17" i="1"/>
  <c r="AX40" i="1"/>
  <c r="AX130" i="1"/>
  <c r="AX80" i="1"/>
  <c r="AX70" i="1"/>
  <c r="AZ70" i="1" s="1"/>
  <c r="BB70" i="1" s="1"/>
  <c r="AX111" i="1"/>
  <c r="AX6" i="1"/>
  <c r="AX48" i="1"/>
  <c r="AX19" i="1"/>
  <c r="AX12" i="1"/>
  <c r="AX115" i="1"/>
  <c r="AX142" i="1"/>
  <c r="AX64" i="1"/>
  <c r="AX152" i="1"/>
  <c r="AX159" i="1"/>
  <c r="AZ90" i="1"/>
  <c r="BB90" i="1" s="1"/>
  <c r="AY90" i="1"/>
  <c r="BH90" i="1" s="1"/>
  <c r="AY83" i="1"/>
  <c r="AZ83" i="1"/>
  <c r="BB83" i="1" s="1"/>
  <c r="BH164" i="1"/>
  <c r="BI164" i="1" s="1"/>
  <c r="BA164" i="1"/>
  <c r="BC164" i="1" s="1"/>
  <c r="BP164" i="1" s="1"/>
  <c r="AZ18" i="1"/>
  <c r="BB18" i="1" s="1"/>
  <c r="AY18" i="1"/>
  <c r="BH18" i="1" s="1"/>
  <c r="BH2" i="1"/>
  <c r="AZ2" i="1"/>
  <c r="BB2" i="1" s="1"/>
  <c r="AZ113" i="1"/>
  <c r="BB113" i="1" s="1"/>
  <c r="AY113" i="1"/>
  <c r="BH113" i="1" s="1"/>
  <c r="AY82" i="1"/>
  <c r="BH82" i="1" s="1"/>
  <c r="AZ82" i="1"/>
  <c r="BB82" i="1" s="1"/>
  <c r="AY156" i="1"/>
  <c r="BH156" i="1" s="1"/>
  <c r="AZ156" i="1"/>
  <c r="BB156" i="1" s="1"/>
  <c r="AY30" i="1"/>
  <c r="BH30" i="1" s="1"/>
  <c r="AZ30" i="1"/>
  <c r="BB30" i="1" s="1"/>
  <c r="BH55" i="1"/>
  <c r="BI55" i="1" s="1"/>
  <c r="BH135" i="1"/>
  <c r="BI135" i="1" s="1"/>
  <c r="BA135" i="1"/>
  <c r="BC135" i="1" s="1"/>
  <c r="BP135" i="1" s="1"/>
  <c r="AZ65" i="1"/>
  <c r="BB65" i="1" s="1"/>
  <c r="AY65" i="1"/>
  <c r="BH65" i="1" s="1"/>
  <c r="AZ33" i="1"/>
  <c r="BB33" i="1" s="1"/>
  <c r="AY33" i="1"/>
  <c r="BH33" i="1" s="1"/>
  <c r="AY119" i="1"/>
  <c r="BH119" i="1" s="1"/>
  <c r="AZ119" i="1"/>
  <c r="BB119" i="1" s="1"/>
  <c r="AX32" i="1"/>
  <c r="AZ32" i="1" s="1"/>
  <c r="BB32" i="1" s="1"/>
  <c r="AZ27" i="1"/>
  <c r="AY121" i="1"/>
  <c r="BH121" i="1" s="1"/>
  <c r="AZ138" i="1"/>
  <c r="BB138" i="1" s="1"/>
  <c r="AZ135" i="1"/>
  <c r="BB135" i="1" s="1"/>
  <c r="AZ64" i="1"/>
  <c r="AZ75" i="1"/>
  <c r="BB75" i="1" s="1"/>
  <c r="AY107" i="1"/>
  <c r="BH107" i="1" s="1"/>
  <c r="AY96" i="1"/>
  <c r="BH96" i="1" s="1"/>
  <c r="AX146" i="1"/>
  <c r="AY146" i="1" s="1"/>
  <c r="AX60" i="1"/>
  <c r="AY60" i="1" s="1"/>
  <c r="BH60" i="1" s="1"/>
  <c r="AZ36" i="1"/>
  <c r="BB36" i="1" s="1"/>
  <c r="AZ28" i="1"/>
  <c r="BB28" i="1" s="1"/>
  <c r="AZ58" i="1"/>
  <c r="AZ122" i="1"/>
  <c r="BB122" i="1" s="1"/>
  <c r="AZ150" i="1"/>
  <c r="AX53" i="1"/>
  <c r="AZ53" i="1" s="1"/>
  <c r="BB53" i="1" s="1"/>
  <c r="AX8" i="1"/>
  <c r="AY8" i="1" s="1"/>
  <c r="AX147" i="1"/>
  <c r="AZ147" i="1" s="1"/>
  <c r="BB147" i="1" s="1"/>
  <c r="AX44" i="1"/>
  <c r="AY44" i="1" s="1"/>
  <c r="BH44" i="1" s="1"/>
  <c r="AY148" i="1"/>
  <c r="BH148" i="1" s="1"/>
  <c r="AY67" i="1"/>
  <c r="BH67" i="1" s="1"/>
  <c r="AZ13" i="1"/>
  <c r="AY19" i="1"/>
  <c r="BH19" i="1" s="1"/>
  <c r="AZ59" i="1"/>
  <c r="BB59" i="1" s="1"/>
  <c r="AZ57" i="1"/>
  <c r="BB57" i="1" s="1"/>
  <c r="AZ164" i="1"/>
  <c r="BB164" i="1" s="1"/>
  <c r="AX7" i="1"/>
  <c r="AY7" i="1" s="1"/>
  <c r="BH7" i="1" s="1"/>
  <c r="AY155" i="1"/>
  <c r="BH155" i="1" s="1"/>
  <c r="AZ151" i="1"/>
  <c r="BB151" i="1" s="1"/>
  <c r="AZ4" i="1"/>
  <c r="BB4" i="1" s="1"/>
  <c r="AY108" i="1"/>
  <c r="BH108" i="1" s="1"/>
  <c r="AY112" i="1"/>
  <c r="AZ134" i="1"/>
  <c r="BB134" i="1" s="1"/>
  <c r="AZ46" i="1"/>
  <c r="BB46" i="1" s="1"/>
  <c r="AX86" i="1"/>
  <c r="AZ86" i="1" s="1"/>
  <c r="BB86" i="1" s="1"/>
  <c r="AX169" i="1"/>
  <c r="AZ169" i="1" s="1"/>
  <c r="BB169" i="1" s="1"/>
  <c r="AX131" i="1"/>
  <c r="AZ131" i="1" s="1"/>
  <c r="BB131" i="1" s="1"/>
  <c r="AX49" i="1"/>
  <c r="AZ49" i="1" s="1"/>
  <c r="BB49" i="1" s="1"/>
  <c r="AX102" i="1"/>
  <c r="AZ102" i="1" s="1"/>
  <c r="BB102" i="1" s="1"/>
  <c r="T129" i="2"/>
  <c r="V129" i="2" s="1"/>
  <c r="S129" i="2"/>
  <c r="BI148" i="1"/>
  <c r="AB162" i="2"/>
  <c r="AC162" i="2" s="1"/>
  <c r="U162" i="2"/>
  <c r="W162" i="2" s="1"/>
  <c r="T9" i="3"/>
  <c r="V9" i="3" s="1"/>
  <c r="S9" i="3"/>
  <c r="U9" i="3" s="1"/>
  <c r="W9" i="3" s="1"/>
  <c r="AZ68" i="1"/>
  <c r="BB68" i="1" s="1"/>
  <c r="AY68" i="1"/>
  <c r="BH68" i="1" s="1"/>
  <c r="AZ81" i="1"/>
  <c r="BB81" i="1" s="1"/>
  <c r="AY81" i="1"/>
  <c r="BH81" i="1" s="1"/>
  <c r="AZ162" i="1"/>
  <c r="BB162" i="1" s="1"/>
  <c r="AY162" i="1"/>
  <c r="BH162" i="1" s="1"/>
  <c r="T90" i="3"/>
  <c r="V90" i="3" s="1"/>
  <c r="S90" i="3"/>
  <c r="AB90" i="3" s="1"/>
  <c r="AC90" i="3" s="1"/>
  <c r="T154" i="3"/>
  <c r="S154" i="3"/>
  <c r="T71" i="2"/>
  <c r="V71" i="2" s="1"/>
  <c r="S71" i="2"/>
  <c r="AY4" i="1"/>
  <c r="AZ69" i="1"/>
  <c r="BB69" i="1" s="1"/>
  <c r="AY69" i="1"/>
  <c r="S134" i="3"/>
  <c r="AB134" i="3" s="1"/>
  <c r="AC134" i="3" s="1"/>
  <c r="T134" i="3"/>
  <c r="V134" i="3" s="1"/>
  <c r="T49" i="3"/>
  <c r="V49" i="3" s="1"/>
  <c r="S49" i="3"/>
  <c r="AB49" i="3" s="1"/>
  <c r="AC49" i="3" s="1"/>
  <c r="S111" i="3"/>
  <c r="S122" i="3"/>
  <c r="T122" i="3"/>
  <c r="V122" i="3" s="1"/>
  <c r="T40" i="3"/>
  <c r="V40" i="3" s="1"/>
  <c r="S40" i="3"/>
  <c r="AB40" i="3" s="1"/>
  <c r="AC40" i="3" s="1"/>
  <c r="S153" i="2"/>
  <c r="T153" i="2"/>
  <c r="V153" i="2" s="1"/>
  <c r="S11" i="2"/>
  <c r="S21" i="3"/>
  <c r="S103" i="3"/>
  <c r="U103" i="3" s="1"/>
  <c r="W103" i="3" s="1"/>
  <c r="S87" i="3"/>
  <c r="S155" i="3"/>
  <c r="AY27" i="1"/>
  <c r="BH27" i="1" s="1"/>
  <c r="BI27" i="1" s="1"/>
  <c r="AY78" i="1"/>
  <c r="AY125" i="1"/>
  <c r="BH125" i="1" s="1"/>
  <c r="AY110" i="1"/>
  <c r="BH110" i="1" s="1"/>
  <c r="AY150" i="1"/>
  <c r="S40" i="2"/>
  <c r="T93" i="2"/>
  <c r="V93" i="2" s="1"/>
  <c r="S69" i="2"/>
  <c r="AB69" i="2" s="1"/>
  <c r="AC69" i="2" s="1"/>
  <c r="S81" i="2"/>
  <c r="S117" i="2"/>
  <c r="S144" i="2"/>
  <c r="X11" i="3"/>
  <c r="Y4" i="3" s="1"/>
  <c r="T62" i="3"/>
  <c r="V62" i="3" s="1"/>
  <c r="T14" i="3"/>
  <c r="T144" i="3"/>
  <c r="S48" i="3"/>
  <c r="U48" i="3" s="1"/>
  <c r="W48" i="3" s="1"/>
  <c r="S154" i="2"/>
  <c r="S79" i="2"/>
  <c r="AY39" i="1"/>
  <c r="AY92" i="1"/>
  <c r="BH92" i="1" s="1"/>
  <c r="S65" i="2"/>
  <c r="U62" i="3"/>
  <c r="W62" i="3" s="1"/>
  <c r="S128" i="2"/>
  <c r="AB128" i="2" s="1"/>
  <c r="AC128" i="2" s="1"/>
  <c r="T92" i="3"/>
  <c r="V92" i="3" s="1"/>
  <c r="S151" i="2"/>
  <c r="BA83" i="1"/>
  <c r="BC83" i="1" s="1"/>
  <c r="BP83" i="1" s="1"/>
  <c r="AY94" i="1"/>
  <c r="BH94" i="1" s="1"/>
  <c r="AZ94" i="1"/>
  <c r="BB94" i="1" s="1"/>
  <c r="AY57" i="1"/>
  <c r="BH57" i="1" s="1"/>
  <c r="AZ35" i="1"/>
  <c r="BB35" i="1" s="1"/>
  <c r="AZ40" i="1"/>
  <c r="BB40" i="1" s="1"/>
  <c r="AY64" i="1"/>
  <c r="BH64" i="1" s="1"/>
  <c r="AZ71" i="1"/>
  <c r="BB71" i="1" s="1"/>
  <c r="AY104" i="1"/>
  <c r="AY85" i="1"/>
  <c r="S76" i="2"/>
  <c r="T57" i="2"/>
  <c r="V57" i="2" s="1"/>
  <c r="S135" i="2"/>
  <c r="T127" i="2"/>
  <c r="V127" i="2" s="1"/>
  <c r="S72" i="2"/>
  <c r="U72" i="2" s="1"/>
  <c r="W72" i="2" s="1"/>
  <c r="T128" i="3"/>
  <c r="V128" i="3" s="1"/>
  <c r="S152" i="3"/>
  <c r="S108" i="3"/>
  <c r="V154" i="3"/>
  <c r="AY22" i="1"/>
  <c r="BH22" i="1" s="1"/>
  <c r="AZ22" i="1"/>
  <c r="BB22" i="1" s="1"/>
  <c r="AZ148" i="1"/>
  <c r="BB148" i="1" s="1"/>
  <c r="T78" i="3"/>
  <c r="V78" i="3" s="1"/>
  <c r="AY23" i="1"/>
  <c r="BH23" i="1" s="1"/>
  <c r="BI23" i="1" s="1"/>
  <c r="AZ12" i="1"/>
  <c r="AZ109" i="1"/>
  <c r="AZ20" i="1"/>
  <c r="BB20" i="1" s="1"/>
  <c r="AZ51" i="1"/>
  <c r="AY126" i="1"/>
  <c r="T80" i="2"/>
  <c r="V80" i="2" s="1"/>
  <c r="S85" i="2"/>
  <c r="S134" i="2"/>
  <c r="S41" i="3"/>
  <c r="S71" i="3"/>
  <c r="T131" i="2"/>
  <c r="V131" i="2" s="1"/>
  <c r="S111" i="2"/>
  <c r="T162" i="2"/>
  <c r="V162" i="2" s="1"/>
  <c r="T18" i="3"/>
  <c r="T100" i="3"/>
  <c r="V100" i="3" s="1"/>
  <c r="T80" i="3"/>
  <c r="T88" i="3"/>
  <c r="T153" i="3"/>
  <c r="T25" i="2"/>
  <c r="V25" i="2" s="1"/>
  <c r="S45" i="2"/>
  <c r="AB45" i="2" s="1"/>
  <c r="AC45" i="2" s="1"/>
  <c r="S109" i="2"/>
  <c r="S2" i="3"/>
  <c r="S10" i="3"/>
  <c r="U10" i="3" s="1"/>
  <c r="W10" i="3" s="1"/>
  <c r="Y10" i="3" s="1"/>
  <c r="S136" i="3"/>
  <c r="S88" i="3"/>
  <c r="S120" i="3"/>
  <c r="S66" i="3"/>
  <c r="AB66" i="3" s="1"/>
  <c r="AC66" i="3" s="1"/>
  <c r="T137" i="2"/>
  <c r="V137" i="2" s="1"/>
  <c r="AZ56" i="1"/>
  <c r="AY138" i="1"/>
  <c r="AY149" i="1"/>
  <c r="BH149" i="1" s="1"/>
  <c r="AY54" i="1"/>
  <c r="BH54" i="1" s="1"/>
  <c r="S163" i="3"/>
  <c r="AZ89" i="1"/>
  <c r="BB89" i="1" s="1"/>
  <c r="AY79" i="1"/>
  <c r="BH79" i="1" s="1"/>
  <c r="AY117" i="1"/>
  <c r="AY100" i="1"/>
  <c r="S33" i="2"/>
  <c r="S60" i="2"/>
  <c r="U60" i="2" s="1"/>
  <c r="W60" i="2" s="1"/>
  <c r="T61" i="2"/>
  <c r="V61" i="2" s="1"/>
  <c r="T147" i="2"/>
  <c r="V147" i="2" s="1"/>
  <c r="S34" i="3"/>
  <c r="S94" i="2"/>
  <c r="AB94" i="2" s="1"/>
  <c r="AC94" i="2" s="1"/>
  <c r="S22" i="3"/>
  <c r="T84" i="3"/>
  <c r="V84" i="3" s="1"/>
  <c r="S6" i="3"/>
  <c r="S79" i="3"/>
  <c r="AB79" i="3" s="1"/>
  <c r="AC79" i="3" s="1"/>
  <c r="S99" i="3"/>
  <c r="T112" i="3"/>
  <c r="V112" i="3" s="1"/>
  <c r="S59" i="3"/>
  <c r="S162" i="3"/>
  <c r="AB162" i="3" s="1"/>
  <c r="AC162" i="3" s="1"/>
  <c r="T99" i="2"/>
  <c r="V99" i="2" s="1"/>
  <c r="S64" i="3"/>
  <c r="U151" i="3"/>
  <c r="W151" i="3" s="1"/>
  <c r="U49" i="3"/>
  <c r="W49" i="3" s="1"/>
  <c r="X11" i="2"/>
  <c r="AZ3" i="1"/>
  <c r="BB3" i="1" s="1"/>
  <c r="AY3" i="1"/>
  <c r="BH3" i="1" s="1"/>
  <c r="AZ42" i="1"/>
  <c r="AY42" i="1"/>
  <c r="BH42" i="1" s="1"/>
  <c r="AZ47" i="1"/>
  <c r="BB47" i="1" s="1"/>
  <c r="AY47" i="1"/>
  <c r="BH47" i="1" s="1"/>
  <c r="AZ16" i="1"/>
  <c r="BB16" i="1" s="1"/>
  <c r="AY16" i="1"/>
  <c r="BH16" i="1" s="1"/>
  <c r="AZ45" i="1"/>
  <c r="BB45" i="1" s="1"/>
  <c r="AY45" i="1"/>
  <c r="BH45" i="1" s="1"/>
  <c r="AZ50" i="1"/>
  <c r="AY50" i="1"/>
  <c r="BH50" i="1" s="1"/>
  <c r="AY40" i="1"/>
  <c r="BH40" i="1" s="1"/>
  <c r="AZ11" i="1"/>
  <c r="BB11" i="1" s="1"/>
  <c r="AY11" i="1"/>
  <c r="BH11" i="1" s="1"/>
  <c r="AY20" i="1"/>
  <c r="BH20" i="1" s="1"/>
  <c r="BI19" i="1"/>
  <c r="BA19" i="1"/>
  <c r="BC19" i="1" s="1"/>
  <c r="BP19" i="1" s="1"/>
  <c r="BR19" i="1" s="1"/>
  <c r="BI96" i="1"/>
  <c r="BA96" i="1"/>
  <c r="BC96" i="1" s="1"/>
  <c r="BP96" i="1" s="1"/>
  <c r="BR96" i="1" s="1"/>
  <c r="BI64" i="1"/>
  <c r="BA64" i="1"/>
  <c r="BC64" i="1" s="1"/>
  <c r="BP64" i="1" s="1"/>
  <c r="BR64" i="1" s="1"/>
  <c r="AY43" i="1"/>
  <c r="BH43" i="1" s="1"/>
  <c r="AZ43" i="1"/>
  <c r="AZ24" i="1"/>
  <c r="BB24" i="1" s="1"/>
  <c r="AY24" i="1"/>
  <c r="BH24" i="1" s="1"/>
  <c r="AY12" i="1"/>
  <c r="BH12" i="1" s="1"/>
  <c r="AZ73" i="1"/>
  <c r="AY73" i="1"/>
  <c r="BH73" i="1" s="1"/>
  <c r="T2" i="2"/>
  <c r="V2" i="2" s="1"/>
  <c r="S2" i="2"/>
  <c r="AZ129" i="1"/>
  <c r="BB129" i="1" s="1"/>
  <c r="AY129" i="1"/>
  <c r="BH129" i="1" s="1"/>
  <c r="T21" i="2"/>
  <c r="V21" i="2" s="1"/>
  <c r="S21" i="2"/>
  <c r="T9" i="2"/>
  <c r="V9" i="2" s="1"/>
  <c r="S9" i="2"/>
  <c r="AB81" i="2"/>
  <c r="AC81" i="2" s="1"/>
  <c r="U81" i="2"/>
  <c r="W81" i="2" s="1"/>
  <c r="U109" i="2"/>
  <c r="W109" i="2" s="1"/>
  <c r="AB109" i="2"/>
  <c r="AC109" i="2" s="1"/>
  <c r="AB72" i="2"/>
  <c r="AC72" i="2" s="1"/>
  <c r="AY36" i="1"/>
  <c r="BH36" i="1" s="1"/>
  <c r="AY59" i="1"/>
  <c r="BH59" i="1" s="1"/>
  <c r="BI108" i="1"/>
  <c r="BA108" i="1"/>
  <c r="BC108" i="1" s="1"/>
  <c r="BP108" i="1" s="1"/>
  <c r="BR108" i="1" s="1"/>
  <c r="BI107" i="1"/>
  <c r="BA107" i="1"/>
  <c r="BC107" i="1" s="1"/>
  <c r="BP107" i="1" s="1"/>
  <c r="BR107" i="1" s="1"/>
  <c r="AY109" i="1"/>
  <c r="BH109" i="1" s="1"/>
  <c r="T52" i="2"/>
  <c r="U48" i="2"/>
  <c r="W48" i="2" s="1"/>
  <c r="AB48" i="2"/>
  <c r="AC48" i="2" s="1"/>
  <c r="AB73" i="2"/>
  <c r="AC73" i="2" s="1"/>
  <c r="U73" i="2"/>
  <c r="W73" i="2" s="1"/>
  <c r="T60" i="2"/>
  <c r="V60" i="2" s="1"/>
  <c r="S57" i="2"/>
  <c r="T77" i="2"/>
  <c r="S77" i="2"/>
  <c r="T29" i="2"/>
  <c r="T146" i="3"/>
  <c r="S146" i="3"/>
  <c r="T104" i="3"/>
  <c r="S104" i="3"/>
  <c r="T42" i="3"/>
  <c r="V42" i="3" s="1"/>
  <c r="S42" i="3"/>
  <c r="BA68" i="1"/>
  <c r="BC68" i="1" s="1"/>
  <c r="BP68" i="1" s="1"/>
  <c r="BR68" i="1" s="1"/>
  <c r="BI68" i="1"/>
  <c r="AZ38" i="1"/>
  <c r="BB38" i="1" s="1"/>
  <c r="AY38" i="1"/>
  <c r="BH38" i="1" s="1"/>
  <c r="AZ9" i="1"/>
  <c r="BB9" i="1" s="1"/>
  <c r="AY9" i="1"/>
  <c r="AZ19" i="1"/>
  <c r="BB19" i="1" s="1"/>
  <c r="BI60" i="1"/>
  <c r="BA60" i="1"/>
  <c r="BC60" i="1" s="1"/>
  <c r="BP60" i="1" s="1"/>
  <c r="BR60" i="1" s="1"/>
  <c r="AY26" i="1"/>
  <c r="BH26" i="1" s="1"/>
  <c r="AZ77" i="1"/>
  <c r="BB77" i="1" s="1"/>
  <c r="AY77" i="1"/>
  <c r="BH77" i="1" s="1"/>
  <c r="BB51" i="1"/>
  <c r="AY62" i="1"/>
  <c r="BH62" i="1" s="1"/>
  <c r="AY58" i="1"/>
  <c r="BH58" i="1" s="1"/>
  <c r="BA85" i="1"/>
  <c r="BC85" i="1" s="1"/>
  <c r="BP85" i="1" s="1"/>
  <c r="BI121" i="1"/>
  <c r="BA121" i="1"/>
  <c r="BC121" i="1" s="1"/>
  <c r="BP121" i="1" s="1"/>
  <c r="BR121" i="1" s="1"/>
  <c r="AZ117" i="1"/>
  <c r="BB117" i="1" s="1"/>
  <c r="T20" i="2"/>
  <c r="T49" i="2"/>
  <c r="V49" i="2" s="1"/>
  <c r="S49" i="2"/>
  <c r="V52" i="2"/>
  <c r="S3" i="2"/>
  <c r="T93" i="3"/>
  <c r="V93" i="3" s="1"/>
  <c r="S93" i="3"/>
  <c r="BI65" i="1"/>
  <c r="BA65" i="1"/>
  <c r="BC65" i="1" s="1"/>
  <c r="BP65" i="1" s="1"/>
  <c r="BR65" i="1" s="1"/>
  <c r="BD11" i="1"/>
  <c r="BB13" i="1"/>
  <c r="BI2" i="1"/>
  <c r="BA2" i="1"/>
  <c r="BC2" i="1" s="1"/>
  <c r="BP2" i="1" s="1"/>
  <c r="BR2" i="1" s="1"/>
  <c r="BI33" i="1"/>
  <c r="BA33" i="1"/>
  <c r="BC33" i="1" s="1"/>
  <c r="BP33" i="1" s="1"/>
  <c r="BR33" i="1" s="1"/>
  <c r="AY53" i="1"/>
  <c r="BH53" i="1" s="1"/>
  <c r="AZ78" i="1"/>
  <c r="BB78" i="1" s="1"/>
  <c r="AY86" i="1"/>
  <c r="BH86" i="1" s="1"/>
  <c r="AY103" i="1"/>
  <c r="BH103" i="1" s="1"/>
  <c r="AY89" i="1"/>
  <c r="BH89" i="1" s="1"/>
  <c r="AZ104" i="1"/>
  <c r="BB104" i="1" s="1"/>
  <c r="AY70" i="1"/>
  <c r="BH70" i="1" s="1"/>
  <c r="AZ111" i="1"/>
  <c r="BB111" i="1" s="1"/>
  <c r="AY111" i="1"/>
  <c r="BH111" i="1" s="1"/>
  <c r="BI81" i="1"/>
  <c r="BA81" i="1"/>
  <c r="BC81" i="1" s="1"/>
  <c r="BP81" i="1" s="1"/>
  <c r="BI122" i="1"/>
  <c r="BA122" i="1"/>
  <c r="BC122" i="1" s="1"/>
  <c r="BP122" i="1" s="1"/>
  <c r="BR122" i="1" s="1"/>
  <c r="AZ133" i="1"/>
  <c r="BB133" i="1" s="1"/>
  <c r="AY133" i="1"/>
  <c r="BH133" i="1" s="1"/>
  <c r="AZ99" i="1"/>
  <c r="BB99" i="1" s="1"/>
  <c r="AY99" i="1"/>
  <c r="BH99" i="1" s="1"/>
  <c r="BA150" i="1"/>
  <c r="BC150" i="1" s="1"/>
  <c r="BP150" i="1" s="1"/>
  <c r="AZ158" i="1"/>
  <c r="BB158" i="1" s="1"/>
  <c r="AY158" i="1"/>
  <c r="BH158" i="1" s="1"/>
  <c r="AY140" i="1"/>
  <c r="BH140" i="1" s="1"/>
  <c r="AZ140" i="1"/>
  <c r="BB140" i="1" s="1"/>
  <c r="S20" i="2"/>
  <c r="T13" i="2"/>
  <c r="V13" i="2" s="1"/>
  <c r="S13" i="2"/>
  <c r="T30" i="2"/>
  <c r="S30" i="2"/>
  <c r="T83" i="2"/>
  <c r="V83" i="2" s="1"/>
  <c r="S83" i="2"/>
  <c r="AB143" i="2"/>
  <c r="AC143" i="2" s="1"/>
  <c r="U143" i="2"/>
  <c r="W143" i="2" s="1"/>
  <c r="AB88" i="2"/>
  <c r="AC88" i="2" s="1"/>
  <c r="U88" i="2"/>
  <c r="W88" i="2" s="1"/>
  <c r="AB58" i="2"/>
  <c r="AC58" i="2" s="1"/>
  <c r="U58" i="2"/>
  <c r="W58" i="2" s="1"/>
  <c r="T7" i="3"/>
  <c r="V7" i="3" s="1"/>
  <c r="S7" i="3"/>
  <c r="BA46" i="1"/>
  <c r="BC46" i="1" s="1"/>
  <c r="BP46" i="1" s="1"/>
  <c r="BR46" i="1" s="1"/>
  <c r="BI46" i="1"/>
  <c r="BA117" i="1"/>
  <c r="BC117" i="1" s="1"/>
  <c r="BP117" i="1" s="1"/>
  <c r="AZ10" i="1"/>
  <c r="BB10" i="1" s="1"/>
  <c r="AY10" i="1"/>
  <c r="BH10" i="1" s="1"/>
  <c r="AZ25" i="1"/>
  <c r="BB25" i="1" s="1"/>
  <c r="AY25" i="1"/>
  <c r="BH25" i="1" s="1"/>
  <c r="BA55" i="1"/>
  <c r="BC55" i="1" s="1"/>
  <c r="BP55" i="1" s="1"/>
  <c r="BR55" i="1" s="1"/>
  <c r="BB50" i="1"/>
  <c r="BB12" i="1"/>
  <c r="BB31" i="1"/>
  <c r="BI90" i="1"/>
  <c r="BA90" i="1"/>
  <c r="BC90" i="1" s="1"/>
  <c r="BP90" i="1" s="1"/>
  <c r="BR90" i="1" s="1"/>
  <c r="AZ87" i="1"/>
  <c r="BB87" i="1" s="1"/>
  <c r="AY87" i="1"/>
  <c r="BH87" i="1" s="1"/>
  <c r="AY106" i="1"/>
  <c r="BH106" i="1" s="1"/>
  <c r="AZ106" i="1"/>
  <c r="BB106" i="1" s="1"/>
  <c r="BA104" i="1"/>
  <c r="BC104" i="1" s="1"/>
  <c r="BP104" i="1" s="1"/>
  <c r="AZ114" i="1"/>
  <c r="BB114" i="1" s="1"/>
  <c r="AY114" i="1"/>
  <c r="BH114" i="1" s="1"/>
  <c r="BA125" i="1"/>
  <c r="BC125" i="1" s="1"/>
  <c r="BP125" i="1" s="1"/>
  <c r="BR125" i="1" s="1"/>
  <c r="BI125" i="1"/>
  <c r="AZ132" i="1"/>
  <c r="BB132" i="1" s="1"/>
  <c r="AY132" i="1"/>
  <c r="BH132" i="1" s="1"/>
  <c r="BI151" i="1"/>
  <c r="BA151" i="1"/>
  <c r="BC151" i="1" s="1"/>
  <c r="BP151" i="1" s="1"/>
  <c r="BR151" i="1" s="1"/>
  <c r="T35" i="2"/>
  <c r="S35" i="2"/>
  <c r="AB33" i="2"/>
  <c r="AC33" i="2" s="1"/>
  <c r="U33" i="2"/>
  <c r="W33" i="2" s="1"/>
  <c r="V20" i="2"/>
  <c r="AB80" i="2"/>
  <c r="AC80" i="2" s="1"/>
  <c r="U80" i="2"/>
  <c r="W80" i="2" s="1"/>
  <c r="Y80" i="2" s="1"/>
  <c r="AB76" i="2"/>
  <c r="AC76" i="2" s="1"/>
  <c r="U76" i="2"/>
  <c r="W76" i="2" s="1"/>
  <c r="AB61" i="2"/>
  <c r="AC61" i="2" s="1"/>
  <c r="U61" i="2"/>
  <c r="W61" i="2" s="1"/>
  <c r="U89" i="2"/>
  <c r="W89" i="2" s="1"/>
  <c r="AB89" i="2"/>
  <c r="AC89" i="2" s="1"/>
  <c r="T36" i="2"/>
  <c r="V36" i="2" s="1"/>
  <c r="S36" i="2"/>
  <c r="AB164" i="2"/>
  <c r="AC164" i="2" s="1"/>
  <c r="U164" i="2"/>
  <c r="W164" i="2" s="1"/>
  <c r="BI82" i="1"/>
  <c r="BA82" i="1"/>
  <c r="BC82" i="1" s="1"/>
  <c r="BP82" i="1" s="1"/>
  <c r="BR82" i="1" s="1"/>
  <c r="AY116" i="1"/>
  <c r="BH116" i="1" s="1"/>
  <c r="AZ116" i="1"/>
  <c r="BB116" i="1" s="1"/>
  <c r="BA39" i="1"/>
  <c r="BC39" i="1" s="1"/>
  <c r="BP39" i="1" s="1"/>
  <c r="AY13" i="1"/>
  <c r="BH13" i="1" s="1"/>
  <c r="AY32" i="1"/>
  <c r="BH32" i="1" s="1"/>
  <c r="BI67" i="1"/>
  <c r="BA67" i="1"/>
  <c r="BC67" i="1" s="1"/>
  <c r="BP67" i="1" s="1"/>
  <c r="BR67" i="1" s="1"/>
  <c r="BB73" i="1"/>
  <c r="AZ96" i="1"/>
  <c r="BB96" i="1" s="1"/>
  <c r="AY15" i="1"/>
  <c r="BH15" i="1" s="1"/>
  <c r="BB56" i="1"/>
  <c r="AY71" i="1"/>
  <c r="BH71" i="1" s="1"/>
  <c r="AZ67" i="1"/>
  <c r="BB67" i="1" s="1"/>
  <c r="AY51" i="1"/>
  <c r="BH51" i="1" s="1"/>
  <c r="AY75" i="1"/>
  <c r="BH75" i="1" s="1"/>
  <c r="AZ95" i="1"/>
  <c r="BB95" i="1" s="1"/>
  <c r="AY95" i="1"/>
  <c r="BH95" i="1" s="1"/>
  <c r="BB58" i="1"/>
  <c r="AZ88" i="1"/>
  <c r="BB88" i="1" s="1"/>
  <c r="AY88" i="1"/>
  <c r="BH88" i="1" s="1"/>
  <c r="BA112" i="1"/>
  <c r="BC112" i="1" s="1"/>
  <c r="BP112" i="1" s="1"/>
  <c r="AZ112" i="1"/>
  <c r="BB112" i="1" s="1"/>
  <c r="AZ125" i="1"/>
  <c r="BB125" i="1" s="1"/>
  <c r="BA110" i="1"/>
  <c r="BC110" i="1" s="1"/>
  <c r="BP110" i="1" s="1"/>
  <c r="BR110" i="1" s="1"/>
  <c r="BI110" i="1"/>
  <c r="AY131" i="1"/>
  <c r="BH131" i="1" s="1"/>
  <c r="AY147" i="1"/>
  <c r="BH147" i="1" s="1"/>
  <c r="AZ154" i="1"/>
  <c r="BB154" i="1" s="1"/>
  <c r="AY154" i="1"/>
  <c r="BH154" i="1" s="1"/>
  <c r="T22" i="2"/>
  <c r="S22" i="2"/>
  <c r="S93" i="2"/>
  <c r="S44" i="2"/>
  <c r="AB65" i="2"/>
  <c r="AC65" i="2" s="1"/>
  <c r="U65" i="2"/>
  <c r="W65" i="2" s="1"/>
  <c r="BA7" i="1"/>
  <c r="BC7" i="1" s="1"/>
  <c r="BP7" i="1" s="1"/>
  <c r="BR7" i="1" s="1"/>
  <c r="BI7" i="1"/>
  <c r="BB27" i="1"/>
  <c r="BI44" i="1"/>
  <c r="BA44" i="1"/>
  <c r="BC44" i="1" s="1"/>
  <c r="BP44" i="1" s="1"/>
  <c r="BR44" i="1" s="1"/>
  <c r="BA14" i="1"/>
  <c r="BC14" i="1" s="1"/>
  <c r="BP14" i="1" s="1"/>
  <c r="BR14" i="1" s="1"/>
  <c r="BI14" i="1"/>
  <c r="BI18" i="1"/>
  <c r="BA18" i="1"/>
  <c r="BC18" i="1" s="1"/>
  <c r="BP18" i="1" s="1"/>
  <c r="BR18" i="1" s="1"/>
  <c r="AZ41" i="1"/>
  <c r="BB41" i="1" s="1"/>
  <c r="AY41" i="1"/>
  <c r="BH41" i="1" s="1"/>
  <c r="BB64" i="1"/>
  <c r="BB42" i="1"/>
  <c r="AY91" i="1"/>
  <c r="BH91" i="1" s="1"/>
  <c r="AZ91" i="1"/>
  <c r="BB91" i="1" s="1"/>
  <c r="AZ101" i="1"/>
  <c r="BB101" i="1" s="1"/>
  <c r="AY101" i="1"/>
  <c r="BH101" i="1" s="1"/>
  <c r="BI92" i="1"/>
  <c r="BA92" i="1"/>
  <c r="BC92" i="1" s="1"/>
  <c r="BP92" i="1" s="1"/>
  <c r="BR92" i="1" s="1"/>
  <c r="AY139" i="1"/>
  <c r="BH139" i="1" s="1"/>
  <c r="AZ139" i="1"/>
  <c r="BB139" i="1" s="1"/>
  <c r="AZ115" i="1"/>
  <c r="BB115" i="1" s="1"/>
  <c r="AY115" i="1"/>
  <c r="BH115" i="1" s="1"/>
  <c r="AZ130" i="1"/>
  <c r="BB130" i="1" s="1"/>
  <c r="AY130" i="1"/>
  <c r="BH130" i="1" s="1"/>
  <c r="AZ153" i="1"/>
  <c r="BB153" i="1" s="1"/>
  <c r="AY153" i="1"/>
  <c r="BH153" i="1" s="1"/>
  <c r="Y59" i="2"/>
  <c r="Y65" i="2"/>
  <c r="T19" i="2"/>
  <c r="S19" i="2"/>
  <c r="AZ159" i="1"/>
  <c r="BB159" i="1" s="1"/>
  <c r="AY159" i="1"/>
  <c r="BH159" i="1" s="1"/>
  <c r="T5" i="2"/>
  <c r="S5" i="2"/>
  <c r="T68" i="2"/>
  <c r="V68" i="2" s="1"/>
  <c r="AB119" i="2"/>
  <c r="AC119" i="2" s="1"/>
  <c r="U119" i="2"/>
  <c r="W119" i="2" s="1"/>
  <c r="AB11" i="2"/>
  <c r="AC11" i="2" s="1"/>
  <c r="U11" i="2"/>
  <c r="W11" i="2" s="1"/>
  <c r="AB135" i="2"/>
  <c r="AC135" i="2" s="1"/>
  <c r="U135" i="2"/>
  <c r="W135" i="2" s="1"/>
  <c r="AB47" i="2"/>
  <c r="AC47" i="2" s="1"/>
  <c r="U47" i="2"/>
  <c r="W47" i="2" s="1"/>
  <c r="AB38" i="3"/>
  <c r="AC38" i="3" s="1"/>
  <c r="U38" i="3"/>
  <c r="W38" i="3" s="1"/>
  <c r="BI28" i="1"/>
  <c r="BA28" i="1"/>
  <c r="BC28" i="1" s="1"/>
  <c r="BP28" i="1" s="1"/>
  <c r="BR28" i="1" s="1"/>
  <c r="AZ98" i="1"/>
  <c r="BB98" i="1" s="1"/>
  <c r="AY98" i="1"/>
  <c r="BH98" i="1" s="1"/>
  <c r="BB43" i="1"/>
  <c r="AY31" i="1"/>
  <c r="BH31" i="1" s="1"/>
  <c r="AY56" i="1"/>
  <c r="BH56" i="1" s="1"/>
  <c r="AZ63" i="1"/>
  <c r="BB63" i="1" s="1"/>
  <c r="AZ79" i="1"/>
  <c r="BB79" i="1" s="1"/>
  <c r="AY128" i="1"/>
  <c r="BH128" i="1" s="1"/>
  <c r="AZ128" i="1"/>
  <c r="AZ105" i="1"/>
  <c r="BB105" i="1" s="1"/>
  <c r="AY105" i="1"/>
  <c r="BH105" i="1" s="1"/>
  <c r="AZ100" i="1"/>
  <c r="BB100" i="1" s="1"/>
  <c r="S52" i="2"/>
  <c r="T17" i="2"/>
  <c r="V17" i="2" s="1"/>
  <c r="S17" i="2"/>
  <c r="S127" i="2"/>
  <c r="V29" i="2"/>
  <c r="T161" i="2"/>
  <c r="S161" i="2"/>
  <c r="AZ108" i="1"/>
  <c r="BB108" i="1" s="1"/>
  <c r="AY145" i="1"/>
  <c r="BH145" i="1" s="1"/>
  <c r="BB145" i="1"/>
  <c r="T15" i="2"/>
  <c r="V15" i="2" s="1"/>
  <c r="S15" i="2"/>
  <c r="T12" i="2"/>
  <c r="V12" i="2" s="1"/>
  <c r="BA113" i="1"/>
  <c r="BC113" i="1" s="1"/>
  <c r="BP113" i="1" s="1"/>
  <c r="BI113" i="1"/>
  <c r="S32" i="2"/>
  <c r="BA156" i="1"/>
  <c r="BC156" i="1" s="1"/>
  <c r="BP156" i="1" s="1"/>
  <c r="BR156" i="1" s="1"/>
  <c r="BI156" i="1"/>
  <c r="U8" i="2"/>
  <c r="W8" i="2" s="1"/>
  <c r="AB8" i="2"/>
  <c r="AC8" i="2" s="1"/>
  <c r="V22" i="2"/>
  <c r="U64" i="2"/>
  <c r="W64" i="2" s="1"/>
  <c r="AB64" i="2"/>
  <c r="AC64" i="2" s="1"/>
  <c r="T81" i="2"/>
  <c r="V81" i="2" s="1"/>
  <c r="V30" i="2"/>
  <c r="S53" i="2"/>
  <c r="S75" i="2"/>
  <c r="V106" i="2"/>
  <c r="V146" i="2"/>
  <c r="T65" i="2"/>
  <c r="S146" i="2"/>
  <c r="V84" i="2"/>
  <c r="U25" i="3"/>
  <c r="W25" i="3" s="1"/>
  <c r="AB25" i="3"/>
  <c r="AC25" i="3" s="1"/>
  <c r="T122" i="2"/>
  <c r="V122" i="2" s="1"/>
  <c r="T163" i="2"/>
  <c r="S163" i="2"/>
  <c r="T13" i="3"/>
  <c r="V13" i="3" s="1"/>
  <c r="S50" i="3"/>
  <c r="T47" i="3"/>
  <c r="V47" i="3" s="1"/>
  <c r="S47" i="3"/>
  <c r="V163" i="2"/>
  <c r="S144" i="3"/>
  <c r="U79" i="3"/>
  <c r="W79" i="3" s="1"/>
  <c r="Y79" i="3" s="1"/>
  <c r="T132" i="3"/>
  <c r="V132" i="3" s="1"/>
  <c r="S132" i="3"/>
  <c r="S95" i="3"/>
  <c r="S41" i="2"/>
  <c r="V19" i="2"/>
  <c r="BI119" i="1"/>
  <c r="BA119" i="1"/>
  <c r="BC119" i="1" s="1"/>
  <c r="BP119" i="1" s="1"/>
  <c r="BR119" i="1" s="1"/>
  <c r="T33" i="2"/>
  <c r="V33" i="2" s="1"/>
  <c r="U40" i="2"/>
  <c r="W40" i="2" s="1"/>
  <c r="AB40" i="2"/>
  <c r="AC40" i="2" s="1"/>
  <c r="V3" i="2"/>
  <c r="T96" i="2"/>
  <c r="V96" i="2" s="1"/>
  <c r="S96" i="2"/>
  <c r="T118" i="2"/>
  <c r="V118" i="2" s="1"/>
  <c r="S118" i="2"/>
  <c r="S62" i="2"/>
  <c r="S51" i="2"/>
  <c r="V47" i="2"/>
  <c r="T105" i="2"/>
  <c r="V105" i="2" s="1"/>
  <c r="S105" i="2"/>
  <c r="T119" i="2"/>
  <c r="V119" i="2" s="1"/>
  <c r="T150" i="2"/>
  <c r="V150" i="2" s="1"/>
  <c r="S150" i="2"/>
  <c r="S29" i="2"/>
  <c r="S139" i="2"/>
  <c r="S131" i="2"/>
  <c r="T130" i="2"/>
  <c r="V130" i="2" s="1"/>
  <c r="S130" i="2"/>
  <c r="T51" i="3"/>
  <c r="V51" i="3" s="1"/>
  <c r="S51" i="3"/>
  <c r="AZ161" i="1"/>
  <c r="BB161" i="1" s="1"/>
  <c r="AY161" i="1"/>
  <c r="BH161" i="1" s="1"/>
  <c r="AB2" i="3"/>
  <c r="AC2" i="3" s="1"/>
  <c r="U2" i="3"/>
  <c r="W2" i="3" s="1"/>
  <c r="T111" i="2"/>
  <c r="V111" i="2" s="1"/>
  <c r="S92" i="3"/>
  <c r="S63" i="3"/>
  <c r="AB103" i="3"/>
  <c r="AC103" i="3" s="1"/>
  <c r="S112" i="3"/>
  <c r="T160" i="2"/>
  <c r="V160" i="2" s="1"/>
  <c r="S160" i="2"/>
  <c r="AB87" i="3"/>
  <c r="AC87" i="3" s="1"/>
  <c r="U87" i="3"/>
  <c r="W87" i="3" s="1"/>
  <c r="AB59" i="3"/>
  <c r="AC59" i="3" s="1"/>
  <c r="U59" i="3"/>
  <c r="W59" i="3" s="1"/>
  <c r="T156" i="3"/>
  <c r="V156" i="3" s="1"/>
  <c r="S156" i="3"/>
  <c r="BA30" i="1"/>
  <c r="BC30" i="1" s="1"/>
  <c r="BP30" i="1" s="1"/>
  <c r="BR30" i="1" s="1"/>
  <c r="BI30" i="1"/>
  <c r="AY134" i="1"/>
  <c r="BH134" i="1" s="1"/>
  <c r="AZ118" i="1"/>
  <c r="BB118" i="1" s="1"/>
  <c r="AY163" i="1"/>
  <c r="BH163" i="1" s="1"/>
  <c r="AZ163" i="1"/>
  <c r="BB163" i="1" s="1"/>
  <c r="AZ170" i="1"/>
  <c r="BB170" i="1" s="1"/>
  <c r="AY170" i="1"/>
  <c r="V62" i="2"/>
  <c r="T73" i="2"/>
  <c r="V73" i="2" s="1"/>
  <c r="V40" i="2"/>
  <c r="T74" i="2"/>
  <c r="V74" i="2" s="1"/>
  <c r="S74" i="2"/>
  <c r="S100" i="2"/>
  <c r="S114" i="2"/>
  <c r="S138" i="2"/>
  <c r="T72" i="2"/>
  <c r="V72" i="2" s="1"/>
  <c r="S84" i="2"/>
  <c r="Y20" i="3"/>
  <c r="U99" i="2"/>
  <c r="W99" i="2" s="1"/>
  <c r="AB99" i="2"/>
  <c r="AC99" i="2" s="1"/>
  <c r="AB54" i="3"/>
  <c r="AC54" i="3" s="1"/>
  <c r="U54" i="3"/>
  <c r="W54" i="3" s="1"/>
  <c r="T101" i="3"/>
  <c r="V101" i="3" s="1"/>
  <c r="S101" i="3"/>
  <c r="T106" i="3"/>
  <c r="V106" i="3" s="1"/>
  <c r="S106" i="3"/>
  <c r="T124" i="3"/>
  <c r="V124" i="3" s="1"/>
  <c r="S124" i="3"/>
  <c r="T140" i="3"/>
  <c r="V140" i="3" s="1"/>
  <c r="S140" i="3"/>
  <c r="S31" i="2"/>
  <c r="T31" i="2"/>
  <c r="V31" i="2" s="1"/>
  <c r="AZ144" i="1"/>
  <c r="BB144" i="1" s="1"/>
  <c r="T43" i="2"/>
  <c r="V43" i="2" s="1"/>
  <c r="S43" i="2"/>
  <c r="BI149" i="1"/>
  <c r="BA149" i="1"/>
  <c r="BC149" i="1" s="1"/>
  <c r="BP149" i="1" s="1"/>
  <c r="BR149" i="1" s="1"/>
  <c r="V5" i="2"/>
  <c r="BI155" i="1"/>
  <c r="BA155" i="1"/>
  <c r="BC155" i="1" s="1"/>
  <c r="BP155" i="1" s="1"/>
  <c r="BR155" i="1" s="1"/>
  <c r="T28" i="2"/>
  <c r="V28" i="2" s="1"/>
  <c r="T98" i="2"/>
  <c r="V98" i="2" s="1"/>
  <c r="S98" i="2"/>
  <c r="U97" i="2"/>
  <c r="W97" i="2" s="1"/>
  <c r="AB97" i="2"/>
  <c r="AC97" i="2" s="1"/>
  <c r="AB27" i="2"/>
  <c r="AC27" i="2" s="1"/>
  <c r="U27" i="2"/>
  <c r="W27" i="2" s="1"/>
  <c r="T87" i="2"/>
  <c r="V87" i="2" s="1"/>
  <c r="S87" i="2"/>
  <c r="T102" i="2"/>
  <c r="V102" i="2" s="1"/>
  <c r="S102" i="2"/>
  <c r="AB82" i="2"/>
  <c r="AC82" i="2" s="1"/>
  <c r="U82" i="2"/>
  <c r="W82" i="2" s="1"/>
  <c r="T152" i="2"/>
  <c r="V152" i="2" s="1"/>
  <c r="S152" i="2"/>
  <c r="S147" i="2"/>
  <c r="T23" i="3"/>
  <c r="S23" i="3"/>
  <c r="T133" i="2"/>
  <c r="S133" i="2"/>
  <c r="Y12" i="3"/>
  <c r="AB34" i="3"/>
  <c r="AC34" i="3" s="1"/>
  <c r="U34" i="3"/>
  <c r="W34" i="3" s="1"/>
  <c r="AB10" i="3"/>
  <c r="AC10" i="3" s="1"/>
  <c r="S100" i="3"/>
  <c r="S31" i="3"/>
  <c r="AB152" i="3"/>
  <c r="AC152" i="3" s="1"/>
  <c r="U152" i="3"/>
  <c r="W152" i="3" s="1"/>
  <c r="Y152" i="3" s="1"/>
  <c r="AB154" i="2"/>
  <c r="AC154" i="2" s="1"/>
  <c r="U154" i="2"/>
  <c r="W154" i="2" s="1"/>
  <c r="Y154" i="2" s="1"/>
  <c r="AZ126" i="1"/>
  <c r="BB126" i="1" s="1"/>
  <c r="AY141" i="1"/>
  <c r="BH141" i="1" s="1"/>
  <c r="BA138" i="1"/>
  <c r="BC138" i="1" s="1"/>
  <c r="BP138" i="1" s="1"/>
  <c r="S6" i="2"/>
  <c r="V70" i="2"/>
  <c r="T67" i="2"/>
  <c r="V67" i="2" s="1"/>
  <c r="S67" i="2"/>
  <c r="AB103" i="2"/>
  <c r="AC103" i="2" s="1"/>
  <c r="U103" i="2"/>
  <c r="W103" i="2" s="1"/>
  <c r="T85" i="2"/>
  <c r="T56" i="2"/>
  <c r="V56" i="2" s="1"/>
  <c r="S56" i="2"/>
  <c r="T89" i="2"/>
  <c r="V89" i="2" s="1"/>
  <c r="T126" i="2"/>
  <c r="V126" i="2" s="1"/>
  <c r="S126" i="2"/>
  <c r="V114" i="2"/>
  <c r="S70" i="2"/>
  <c r="S101" i="2"/>
  <c r="T101" i="2"/>
  <c r="V101" i="2" s="1"/>
  <c r="T134" i="2"/>
  <c r="V134" i="2" s="1"/>
  <c r="T158" i="2"/>
  <c r="V158" i="2" s="1"/>
  <c r="S158" i="2"/>
  <c r="AB124" i="2"/>
  <c r="AC124" i="2" s="1"/>
  <c r="U124" i="2"/>
  <c r="W124" i="2" s="1"/>
  <c r="S39" i="2"/>
  <c r="U17" i="3"/>
  <c r="W17" i="3" s="1"/>
  <c r="Y17" i="3" s="1"/>
  <c r="AB17" i="3"/>
  <c r="AC17" i="3" s="1"/>
  <c r="T107" i="2"/>
  <c r="V107" i="2" s="1"/>
  <c r="T16" i="3"/>
  <c r="V16" i="3" s="1"/>
  <c r="S16" i="3"/>
  <c r="AB41" i="3"/>
  <c r="AC41" i="3" s="1"/>
  <c r="U41" i="3"/>
  <c r="W41" i="3" s="1"/>
  <c r="T43" i="3"/>
  <c r="V43" i="3" s="1"/>
  <c r="S43" i="3"/>
  <c r="U74" i="3"/>
  <c r="W74" i="3" s="1"/>
  <c r="Y74" i="3" s="1"/>
  <c r="AB74" i="3"/>
  <c r="AC74" i="3" s="1"/>
  <c r="S120" i="2"/>
  <c r="AB21" i="3"/>
  <c r="AC21" i="3" s="1"/>
  <c r="U21" i="3"/>
  <c r="W21" i="3" s="1"/>
  <c r="Y21" i="3" s="1"/>
  <c r="AB108" i="3"/>
  <c r="AC108" i="3" s="1"/>
  <c r="U108" i="3"/>
  <c r="W108" i="3" s="1"/>
  <c r="BB150" i="1"/>
  <c r="T4" i="2"/>
  <c r="V4" i="2" s="1"/>
  <c r="V35" i="2"/>
  <c r="V77" i="2"/>
  <c r="S23" i="2"/>
  <c r="T76" i="2"/>
  <c r="V76" i="2" s="1"/>
  <c r="T90" i="2"/>
  <c r="V90" i="2" s="1"/>
  <c r="S90" i="2"/>
  <c r="V44" i="2"/>
  <c r="U117" i="2"/>
  <c r="W117" i="2" s="1"/>
  <c r="Y117" i="2" s="1"/>
  <c r="AB117" i="2"/>
  <c r="AC117" i="2" s="1"/>
  <c r="V88" i="2"/>
  <c r="AB106" i="2"/>
  <c r="AC106" i="2" s="1"/>
  <c r="U106" i="2"/>
  <c r="W106" i="2" s="1"/>
  <c r="U134" i="2"/>
  <c r="W134" i="2" s="1"/>
  <c r="Y134" i="2" s="1"/>
  <c r="AB134" i="2"/>
  <c r="AC134" i="2" s="1"/>
  <c r="V161" i="2"/>
  <c r="V104" i="2"/>
  <c r="T159" i="2"/>
  <c r="V159" i="2" s="1"/>
  <c r="S159" i="2"/>
  <c r="T77" i="3"/>
  <c r="V77" i="3" s="1"/>
  <c r="S77" i="3"/>
  <c r="T121" i="2"/>
  <c r="V121" i="2" s="1"/>
  <c r="S121" i="2"/>
  <c r="T140" i="2"/>
  <c r="V140" i="2" s="1"/>
  <c r="S140" i="2"/>
  <c r="T103" i="2"/>
  <c r="V103" i="2" s="1"/>
  <c r="T148" i="2"/>
  <c r="V148" i="2" s="1"/>
  <c r="S148" i="2"/>
  <c r="AB136" i="3"/>
  <c r="AC136" i="3" s="1"/>
  <c r="U136" i="3"/>
  <c r="W136" i="3" s="1"/>
  <c r="T118" i="3"/>
  <c r="V118" i="3" s="1"/>
  <c r="S118" i="3"/>
  <c r="T148" i="3"/>
  <c r="V148" i="3" s="1"/>
  <c r="S148" i="3"/>
  <c r="T164" i="3"/>
  <c r="V164" i="3" s="1"/>
  <c r="S164" i="3"/>
  <c r="AZ85" i="1"/>
  <c r="BB85" i="1" s="1"/>
  <c r="AZ107" i="1"/>
  <c r="BB107" i="1" s="1"/>
  <c r="BB128" i="1"/>
  <c r="AZ136" i="1"/>
  <c r="BB136" i="1" s="1"/>
  <c r="AY136" i="1"/>
  <c r="BH136" i="1" s="1"/>
  <c r="AZ124" i="1"/>
  <c r="BB124" i="1" s="1"/>
  <c r="AY124" i="1"/>
  <c r="BH124" i="1" s="1"/>
  <c r="AZ143" i="1"/>
  <c r="BB143" i="1" s="1"/>
  <c r="AY143" i="1"/>
  <c r="BH143" i="1" s="1"/>
  <c r="BB109" i="1"/>
  <c r="AY169" i="1"/>
  <c r="BH169" i="1" s="1"/>
  <c r="V53" i="2"/>
  <c r="S7" i="2"/>
  <c r="S25" i="2"/>
  <c r="T66" i="2"/>
  <c r="V66" i="2" s="1"/>
  <c r="S66" i="2"/>
  <c r="AZ137" i="1"/>
  <c r="BB137" i="1" s="1"/>
  <c r="S16" i="2"/>
  <c r="T16" i="2"/>
  <c r="V16" i="2" s="1"/>
  <c r="AZ155" i="1"/>
  <c r="BB155" i="1" s="1"/>
  <c r="AY165" i="1"/>
  <c r="BH165" i="1" s="1"/>
  <c r="AB111" i="2"/>
  <c r="AC111" i="2" s="1"/>
  <c r="U111" i="2"/>
  <c r="W111" i="2" s="1"/>
  <c r="S91" i="2"/>
  <c r="T91" i="2"/>
  <c r="V91" i="2" s="1"/>
  <c r="T27" i="2"/>
  <c r="V27" i="2" s="1"/>
  <c r="T11" i="2"/>
  <c r="V11" i="2" s="1"/>
  <c r="T110" i="2"/>
  <c r="V110" i="2" s="1"/>
  <c r="S110" i="2"/>
  <c r="S46" i="2"/>
  <c r="T142" i="2"/>
  <c r="V142" i="2" s="1"/>
  <c r="S142" i="2"/>
  <c r="AB116" i="2"/>
  <c r="AC116" i="2" s="1"/>
  <c r="U116" i="2"/>
  <c r="W116" i="2" s="1"/>
  <c r="AB71" i="3"/>
  <c r="AC71" i="3" s="1"/>
  <c r="U71" i="3"/>
  <c r="W71" i="3" s="1"/>
  <c r="S155" i="2"/>
  <c r="T24" i="3"/>
  <c r="V24" i="3" s="1"/>
  <c r="S24" i="3"/>
  <c r="S45" i="3"/>
  <c r="T45" i="3"/>
  <c r="V45" i="3" s="1"/>
  <c r="AB84" i="3"/>
  <c r="AC84" i="3" s="1"/>
  <c r="U84" i="3"/>
  <c r="W84" i="3" s="1"/>
  <c r="T117" i="3"/>
  <c r="V117" i="3" s="1"/>
  <c r="S117" i="3"/>
  <c r="S112" i="2"/>
  <c r="S13" i="3"/>
  <c r="S18" i="3"/>
  <c r="T126" i="3"/>
  <c r="S126" i="3"/>
  <c r="AB88" i="3"/>
  <c r="AC88" i="3" s="1"/>
  <c r="U88" i="3"/>
  <c r="W88" i="3" s="1"/>
  <c r="Y88" i="3" s="1"/>
  <c r="S65" i="3"/>
  <c r="T97" i="2"/>
  <c r="V97" i="2" s="1"/>
  <c r="V117" i="2"/>
  <c r="V133" i="2"/>
  <c r="V18" i="3"/>
  <c r="V155" i="2"/>
  <c r="V112" i="2"/>
  <c r="V120" i="2"/>
  <c r="T144" i="2"/>
  <c r="S37" i="3"/>
  <c r="U137" i="2"/>
  <c r="W137" i="2" s="1"/>
  <c r="Y137" i="2" s="1"/>
  <c r="AB137" i="2"/>
  <c r="AC137" i="2" s="1"/>
  <c r="V71" i="3"/>
  <c r="S91" i="3"/>
  <c r="S123" i="3"/>
  <c r="T74" i="3"/>
  <c r="V74" i="3" s="1"/>
  <c r="T6" i="3"/>
  <c r="V119" i="3"/>
  <c r="T135" i="2"/>
  <c r="V135" i="2" s="1"/>
  <c r="V79" i="3"/>
  <c r="V29" i="3"/>
  <c r="V127" i="3"/>
  <c r="T154" i="2"/>
  <c r="V95" i="3"/>
  <c r="U162" i="3"/>
  <c r="W162" i="3" s="1"/>
  <c r="S157" i="3"/>
  <c r="S15" i="3"/>
  <c r="AB28" i="3"/>
  <c r="AC28" i="3" s="1"/>
  <c r="U28" i="3"/>
  <c r="W28" i="3" s="1"/>
  <c r="S104" i="2"/>
  <c r="V15" i="3"/>
  <c r="U33" i="3"/>
  <c r="W33" i="3" s="1"/>
  <c r="Y33" i="3" s="1"/>
  <c r="AB33" i="3"/>
  <c r="AC33" i="3" s="1"/>
  <c r="T164" i="2"/>
  <c r="V164" i="2" s="1"/>
  <c r="V37" i="3"/>
  <c r="T11" i="3"/>
  <c r="V11" i="3" s="1"/>
  <c r="S11" i="3"/>
  <c r="V61" i="3"/>
  <c r="V97" i="3"/>
  <c r="V55" i="3"/>
  <c r="T94" i="3"/>
  <c r="V94" i="3" s="1"/>
  <c r="S94" i="3"/>
  <c r="T151" i="3"/>
  <c r="V151" i="3" s="1"/>
  <c r="V80" i="3"/>
  <c r="V103" i="3"/>
  <c r="S159" i="3"/>
  <c r="U153" i="2"/>
  <c r="W153" i="2" s="1"/>
  <c r="Y153" i="2" s="1"/>
  <c r="AB153" i="2"/>
  <c r="AC153" i="2" s="1"/>
  <c r="V144" i="3"/>
  <c r="S160" i="3"/>
  <c r="V66" i="3"/>
  <c r="U115" i="3"/>
  <c r="W115" i="3" s="1"/>
  <c r="Y115" i="3" s="1"/>
  <c r="AB115" i="3"/>
  <c r="AC115" i="3" s="1"/>
  <c r="S139" i="3"/>
  <c r="V153" i="3"/>
  <c r="V14" i="3"/>
  <c r="S149" i="3"/>
  <c r="S141" i="3"/>
  <c r="T141" i="3"/>
  <c r="V141" i="3" s="1"/>
  <c r="S145" i="3"/>
  <c r="S138" i="3"/>
  <c r="AB150" i="3"/>
  <c r="AC150" i="3" s="1"/>
  <c r="U150" i="3"/>
  <c r="W150" i="3" s="1"/>
  <c r="Y150" i="3" s="1"/>
  <c r="T21" i="3"/>
  <c r="AB75" i="3"/>
  <c r="AC75" i="3" s="1"/>
  <c r="U75" i="3"/>
  <c r="W75" i="3" s="1"/>
  <c r="Y75" i="3" s="1"/>
  <c r="S145" i="2"/>
  <c r="T145" i="2"/>
  <c r="V145" i="2" s="1"/>
  <c r="U90" i="3"/>
  <c r="W90" i="3" s="1"/>
  <c r="U135" i="3"/>
  <c r="W135" i="3" s="1"/>
  <c r="S55" i="3"/>
  <c r="U111" i="3"/>
  <c r="W111" i="3" s="1"/>
  <c r="Y111" i="3" s="1"/>
  <c r="AB111" i="3"/>
  <c r="AC111" i="3" s="1"/>
  <c r="S8" i="3"/>
  <c r="T8" i="3"/>
  <c r="V8" i="3" s="1"/>
  <c r="U107" i="3"/>
  <c r="W107" i="3" s="1"/>
  <c r="AB107" i="3"/>
  <c r="AC107" i="3" s="1"/>
  <c r="T87" i="3"/>
  <c r="V87" i="3" s="1"/>
  <c r="T108" i="3"/>
  <c r="V108" i="3" s="1"/>
  <c r="S149" i="2"/>
  <c r="T149" i="2"/>
  <c r="V149" i="2" s="1"/>
  <c r="U40" i="3"/>
  <c r="W40" i="3" s="1"/>
  <c r="AB158" i="3"/>
  <c r="AC158" i="3" s="1"/>
  <c r="U158" i="3"/>
  <c r="W158" i="3" s="1"/>
  <c r="Y158" i="3" s="1"/>
  <c r="S61" i="3"/>
  <c r="S125" i="3"/>
  <c r="U147" i="3"/>
  <c r="W147" i="3" s="1"/>
  <c r="AB147" i="3"/>
  <c r="AC147" i="3" s="1"/>
  <c r="T85" i="3"/>
  <c r="V85" i="3" s="1"/>
  <c r="S85" i="3"/>
  <c r="V85" i="2"/>
  <c r="V21" i="3"/>
  <c r="U83" i="3"/>
  <c r="W83" i="3" s="1"/>
  <c r="AB83" i="3"/>
  <c r="AC83" i="3" s="1"/>
  <c r="V31" i="3"/>
  <c r="T96" i="3"/>
  <c r="V96" i="3" s="1"/>
  <c r="T152" i="3"/>
  <c r="V152" i="3" s="1"/>
  <c r="S143" i="3"/>
  <c r="AB129" i="2"/>
  <c r="AC129" i="2" s="1"/>
  <c r="U129" i="2"/>
  <c r="W129" i="2" s="1"/>
  <c r="Y129" i="2" s="1"/>
  <c r="S29" i="3"/>
  <c r="V2" i="3"/>
  <c r="AB120" i="3"/>
  <c r="AC120" i="3" s="1"/>
  <c r="U120" i="3"/>
  <c r="W120" i="3" s="1"/>
  <c r="S105" i="3"/>
  <c r="T59" i="3"/>
  <c r="V59" i="3" s="1"/>
  <c r="V154" i="2"/>
  <c r="S14" i="3"/>
  <c r="S161" i="3"/>
  <c r="S153" i="3"/>
  <c r="V128" i="2"/>
  <c r="T34" i="3"/>
  <c r="V34" i="3" s="1"/>
  <c r="T35" i="3"/>
  <c r="V35" i="3" s="1"/>
  <c r="S35" i="3"/>
  <c r="T67" i="3"/>
  <c r="V67" i="3" s="1"/>
  <c r="V105" i="3"/>
  <c r="AB19" i="3"/>
  <c r="AC19" i="3" s="1"/>
  <c r="U19" i="3"/>
  <c r="W19" i="3" s="1"/>
  <c r="S70" i="3"/>
  <c r="S97" i="3"/>
  <c r="V6" i="3"/>
  <c r="T38" i="3"/>
  <c r="V38" i="3" s="1"/>
  <c r="T69" i="3"/>
  <c r="V69" i="3" s="1"/>
  <c r="V111" i="3"/>
  <c r="AB128" i="3"/>
  <c r="AC128" i="3" s="1"/>
  <c r="U128" i="3"/>
  <c r="W128" i="3" s="1"/>
  <c r="U99" i="3"/>
  <c r="W99" i="3" s="1"/>
  <c r="Y99" i="3" s="1"/>
  <c r="AB99" i="3"/>
  <c r="AC99" i="3" s="1"/>
  <c r="V160" i="3"/>
  <c r="S36" i="3"/>
  <c r="AB78" i="3"/>
  <c r="AC78" i="3" s="1"/>
  <c r="U78" i="3"/>
  <c r="W78" i="3" s="1"/>
  <c r="Y78" i="3" s="1"/>
  <c r="T151" i="2"/>
  <c r="V151" i="2" s="1"/>
  <c r="V104" i="3"/>
  <c r="S131" i="3"/>
  <c r="AB142" i="3"/>
  <c r="AC142" i="3" s="1"/>
  <c r="U142" i="3"/>
  <c r="W142" i="3" s="1"/>
  <c r="Y142" i="3" s="1"/>
  <c r="V65" i="2"/>
  <c r="AB132" i="2"/>
  <c r="AC132" i="2" s="1"/>
  <c r="U132" i="2"/>
  <c r="W132" i="2" s="1"/>
  <c r="V23" i="3"/>
  <c r="V144" i="2"/>
  <c r="T110" i="3"/>
  <c r="V110" i="3" s="1"/>
  <c r="S110" i="3"/>
  <c r="S119" i="3"/>
  <c r="V136" i="3"/>
  <c r="V126" i="3"/>
  <c r="S82" i="3"/>
  <c r="V88" i="3"/>
  <c r="S127" i="3"/>
  <c r="V145" i="3"/>
  <c r="V161" i="3"/>
  <c r="AB154" i="3"/>
  <c r="AC154" i="3" s="1"/>
  <c r="U154" i="3"/>
  <c r="W154" i="3" s="1"/>
  <c r="V94" i="2"/>
  <c r="AB58" i="3"/>
  <c r="AC58" i="3" s="1"/>
  <c r="U58" i="3"/>
  <c r="W58" i="3" s="1"/>
  <c r="T41" i="3"/>
  <c r="V41" i="3" s="1"/>
  <c r="V50" i="3"/>
  <c r="S73" i="3"/>
  <c r="U116" i="3"/>
  <c r="W116" i="3" s="1"/>
  <c r="Y116" i="3" s="1"/>
  <c r="AB116" i="3"/>
  <c r="AC116" i="3" s="1"/>
  <c r="T76" i="3"/>
  <c r="V76" i="3" s="1"/>
  <c r="S76" i="3"/>
  <c r="V146" i="3"/>
  <c r="S53" i="3"/>
  <c r="T26" i="3"/>
  <c r="V26" i="3" s="1"/>
  <c r="AB27" i="3"/>
  <c r="AC27" i="3" s="1"/>
  <c r="U27" i="3"/>
  <c r="W27" i="3" s="1"/>
  <c r="Y27" i="3" s="1"/>
  <c r="V65" i="3"/>
  <c r="S109" i="3"/>
  <c r="BA23" i="1" l="1"/>
  <c r="BC23" i="1" s="1"/>
  <c r="BP23" i="1" s="1"/>
  <c r="BR23" i="1" s="1"/>
  <c r="AY102" i="1"/>
  <c r="BH102" i="1" s="1"/>
  <c r="BR135" i="1"/>
  <c r="BH8" i="1"/>
  <c r="BI8" i="1" s="1"/>
  <c r="BA8" i="1"/>
  <c r="BC8" i="1" s="1"/>
  <c r="BP8" i="1" s="1"/>
  <c r="BR8" i="1" s="1"/>
  <c r="AZ8" i="1"/>
  <c r="BB8" i="1" s="1"/>
  <c r="BA148" i="1"/>
  <c r="BC148" i="1" s="1"/>
  <c r="BP148" i="1" s="1"/>
  <c r="BR148" i="1" s="1"/>
  <c r="BR164" i="1"/>
  <c r="AY49" i="1"/>
  <c r="BH49" i="1" s="1"/>
  <c r="BI49" i="1" s="1"/>
  <c r="BH117" i="1"/>
  <c r="BI117" i="1" s="1"/>
  <c r="BH150" i="1"/>
  <c r="BI150" i="1" s="1"/>
  <c r="BH4" i="1"/>
  <c r="BI4" i="1" s="1"/>
  <c r="BR81" i="1"/>
  <c r="BH85" i="1"/>
  <c r="BI85" i="1" s="1"/>
  <c r="BH39" i="1"/>
  <c r="BR39" i="1" s="1"/>
  <c r="BH104" i="1"/>
  <c r="BR104" i="1" s="1"/>
  <c r="BI78" i="1"/>
  <c r="BH78" i="1"/>
  <c r="BA146" i="1"/>
  <c r="BC146" i="1" s="1"/>
  <c r="BP146" i="1" s="1"/>
  <c r="BH146" i="1"/>
  <c r="BI146" i="1" s="1"/>
  <c r="AZ7" i="1"/>
  <c r="BB7" i="1" s="1"/>
  <c r="BR113" i="1"/>
  <c r="BA27" i="1"/>
  <c r="BC27" i="1" s="1"/>
  <c r="BP27" i="1" s="1"/>
  <c r="BR27" i="1" s="1"/>
  <c r="BI112" i="1"/>
  <c r="BH112" i="1"/>
  <c r="AZ44" i="1"/>
  <c r="BB44" i="1" s="1"/>
  <c r="BH83" i="1"/>
  <c r="BR83" i="1" s="1"/>
  <c r="BR138" i="1"/>
  <c r="BH9" i="1"/>
  <c r="BI9" i="1" s="1"/>
  <c r="BG170" i="1"/>
  <c r="BH138" i="1"/>
  <c r="BI138" i="1" s="1"/>
  <c r="BA69" i="1"/>
  <c r="BC69" i="1" s="1"/>
  <c r="BP69" i="1" s="1"/>
  <c r="BR69" i="1" s="1"/>
  <c r="BH69" i="1"/>
  <c r="AZ146" i="1"/>
  <c r="BB146" i="1" s="1"/>
  <c r="BR112" i="1"/>
  <c r="BR117" i="1"/>
  <c r="BA100" i="1"/>
  <c r="BC100" i="1" s="1"/>
  <c r="BP100" i="1" s="1"/>
  <c r="BR100" i="1" s="1"/>
  <c r="BH100" i="1"/>
  <c r="BI100" i="1" s="1"/>
  <c r="BH126" i="1"/>
  <c r="BI126" i="1" s="1"/>
  <c r="AZ60" i="1"/>
  <c r="BB60" i="1" s="1"/>
  <c r="AB9" i="3"/>
  <c r="AC9" i="3" s="1"/>
  <c r="U134" i="3"/>
  <c r="W134" i="3" s="1"/>
  <c r="Y134" i="3" s="1"/>
  <c r="AB48" i="3"/>
  <c r="AC48" i="3" s="1"/>
  <c r="Y103" i="3"/>
  <c r="Y59" i="3"/>
  <c r="U66" i="3"/>
  <c r="W66" i="3" s="1"/>
  <c r="Y62" i="3"/>
  <c r="Y49" i="3"/>
  <c r="Y58" i="3"/>
  <c r="Y40" i="3"/>
  <c r="Y107" i="3"/>
  <c r="Y90" i="3"/>
  <c r="Y136" i="3"/>
  <c r="Y108" i="3"/>
  <c r="Y25" i="3"/>
  <c r="Y2" i="3"/>
  <c r="Y83" i="3"/>
  <c r="Y147" i="3"/>
  <c r="Y162" i="3"/>
  <c r="Y41" i="3"/>
  <c r="Y34" i="3"/>
  <c r="Y9" i="3"/>
  <c r="Y151" i="3"/>
  <c r="Y128" i="3"/>
  <c r="Y19" i="3"/>
  <c r="Y120" i="3"/>
  <c r="Y28" i="3"/>
  <c r="Y71" i="3"/>
  <c r="Y44" i="3"/>
  <c r="Y66" i="3"/>
  <c r="Y38" i="3"/>
  <c r="Y154" i="3"/>
  <c r="Y48" i="3"/>
  <c r="Y135" i="3"/>
  <c r="Y84" i="3"/>
  <c r="Y87" i="3"/>
  <c r="Y54" i="3"/>
  <c r="Y73" i="2"/>
  <c r="U45" i="2"/>
  <c r="W45" i="2" s="1"/>
  <c r="U94" i="2"/>
  <c r="W94" i="2" s="1"/>
  <c r="Y99" i="2"/>
  <c r="Y88" i="2"/>
  <c r="U69" i="2"/>
  <c r="W69" i="2" s="1"/>
  <c r="Y69" i="2" s="1"/>
  <c r="AB60" i="2"/>
  <c r="AC60" i="2" s="1"/>
  <c r="Y27" i="2"/>
  <c r="Y64" i="2"/>
  <c r="Y89" i="2"/>
  <c r="Y81" i="2"/>
  <c r="Y106" i="2"/>
  <c r="Y60" i="2"/>
  <c r="Y94" i="2"/>
  <c r="Y82" i="2"/>
  <c r="Y135" i="2"/>
  <c r="Y143" i="2"/>
  <c r="Y33" i="2"/>
  <c r="Y132" i="2"/>
  <c r="Y103" i="2"/>
  <c r="Y109" i="2"/>
  <c r="Y58" i="2"/>
  <c r="Y116" i="2"/>
  <c r="Y111" i="2"/>
  <c r="Y124" i="2"/>
  <c r="BA126" i="1"/>
  <c r="BC126" i="1" s="1"/>
  <c r="BP126" i="1" s="1"/>
  <c r="BI69" i="1"/>
  <c r="BA78" i="1"/>
  <c r="BC78" i="1" s="1"/>
  <c r="BP78" i="1" s="1"/>
  <c r="BR78" i="1" s="1"/>
  <c r="BA4" i="1"/>
  <c r="BC4" i="1" s="1"/>
  <c r="BP4" i="1" s="1"/>
  <c r="BI79" i="1"/>
  <c r="BA79" i="1"/>
  <c r="BC79" i="1" s="1"/>
  <c r="BP79" i="1" s="1"/>
  <c r="BR79" i="1" s="1"/>
  <c r="AB85" i="2"/>
  <c r="AC85" i="2" s="1"/>
  <c r="U85" i="2"/>
  <c r="W85" i="2" s="1"/>
  <c r="Y85" i="2" s="1"/>
  <c r="AB144" i="2"/>
  <c r="AC144" i="2" s="1"/>
  <c r="U144" i="2"/>
  <c r="W144" i="2" s="1"/>
  <c r="Y144" i="2" s="1"/>
  <c r="U151" i="2"/>
  <c r="W151" i="2" s="1"/>
  <c r="Y151" i="2" s="1"/>
  <c r="AB151" i="2"/>
  <c r="AC151" i="2" s="1"/>
  <c r="AB6" i="3"/>
  <c r="AC6" i="3" s="1"/>
  <c r="U6" i="3"/>
  <c r="W6" i="3" s="1"/>
  <c r="Y6" i="3" s="1"/>
  <c r="BI102" i="1"/>
  <c r="BA102" i="1"/>
  <c r="BC102" i="1" s="1"/>
  <c r="BA22" i="1"/>
  <c r="BC22" i="1" s="1"/>
  <c r="BP22" i="1" s="1"/>
  <c r="BR22" i="1" s="1"/>
  <c r="BI22" i="1"/>
  <c r="U71" i="2"/>
  <c r="W71" i="2" s="1"/>
  <c r="Y71" i="2" s="1"/>
  <c r="AB71" i="2"/>
  <c r="AC71" i="2" s="1"/>
  <c r="AB22" i="3"/>
  <c r="AC22" i="3" s="1"/>
  <c r="U22" i="3"/>
  <c r="W22" i="3" s="1"/>
  <c r="Y22" i="3" s="1"/>
  <c r="AZ61" i="1"/>
  <c r="BB61" i="1" s="1"/>
  <c r="AY61" i="1"/>
  <c r="BH61" i="1" s="1"/>
  <c r="T113" i="2"/>
  <c r="V113" i="2" s="1"/>
  <c r="S113" i="2"/>
  <c r="Y45" i="2"/>
  <c r="T102" i="3"/>
  <c r="V102" i="3" s="1"/>
  <c r="S102" i="3"/>
  <c r="BI57" i="1"/>
  <c r="BA57" i="1"/>
  <c r="BC57" i="1" s="1"/>
  <c r="BP57" i="1" s="1"/>
  <c r="BR57" i="1" s="1"/>
  <c r="U128" i="2"/>
  <c r="W128" i="2" s="1"/>
  <c r="Y128" i="2" s="1"/>
  <c r="S80" i="3"/>
  <c r="U163" i="3"/>
  <c r="W163" i="3" s="1"/>
  <c r="Y163" i="3" s="1"/>
  <c r="AB163" i="3"/>
  <c r="AC163" i="3" s="1"/>
  <c r="T32" i="3"/>
  <c r="V32" i="3" s="1"/>
  <c r="S32" i="3"/>
  <c r="T86" i="3"/>
  <c r="V86" i="3" s="1"/>
  <c r="S86" i="3"/>
  <c r="BA94" i="1"/>
  <c r="BC94" i="1" s="1"/>
  <c r="BP94" i="1" s="1"/>
  <c r="BR94" i="1" s="1"/>
  <c r="BI94" i="1"/>
  <c r="AY35" i="1"/>
  <c r="BH35" i="1" s="1"/>
  <c r="BA54" i="1"/>
  <c r="BC54" i="1" s="1"/>
  <c r="BP54" i="1" s="1"/>
  <c r="BR54" i="1" s="1"/>
  <c r="BI54" i="1"/>
  <c r="AZ167" i="1"/>
  <c r="BB167" i="1" s="1"/>
  <c r="AY167" i="1"/>
  <c r="BH167" i="1" s="1"/>
  <c r="U64" i="3"/>
  <c r="W64" i="3" s="1"/>
  <c r="Y64" i="3" s="1"/>
  <c r="AB64" i="3"/>
  <c r="AC64" i="3" s="1"/>
  <c r="U79" i="2"/>
  <c r="W79" i="2" s="1"/>
  <c r="AB79" i="2"/>
  <c r="AC79" i="2" s="1"/>
  <c r="AZ166" i="1"/>
  <c r="BB166" i="1" s="1"/>
  <c r="AY166" i="1"/>
  <c r="BH166" i="1" s="1"/>
  <c r="U122" i="3"/>
  <c r="W122" i="3" s="1"/>
  <c r="Y122" i="3" s="1"/>
  <c r="AB122" i="3"/>
  <c r="AC122" i="3" s="1"/>
  <c r="BI162" i="1"/>
  <c r="BA162" i="1"/>
  <c r="BC162" i="1" s="1"/>
  <c r="T123" i="2"/>
  <c r="V123" i="2" s="1"/>
  <c r="S123" i="2"/>
  <c r="U155" i="3"/>
  <c r="W155" i="3" s="1"/>
  <c r="Y155" i="3" s="1"/>
  <c r="AB155" i="3"/>
  <c r="AC155" i="3" s="1"/>
  <c r="Y119" i="2"/>
  <c r="Y162" i="2"/>
  <c r="Y76" i="2"/>
  <c r="Y164" i="2"/>
  <c r="Y47" i="2"/>
  <c r="Y48" i="2"/>
  <c r="Y108" i="2"/>
  <c r="Y61" i="2"/>
  <c r="Y72" i="2"/>
  <c r="Y40" i="2"/>
  <c r="Y8" i="2"/>
  <c r="Y79" i="2"/>
  <c r="Y97" i="2"/>
  <c r="U127" i="3"/>
  <c r="W127" i="3" s="1"/>
  <c r="Y127" i="3" s="1"/>
  <c r="AB127" i="3"/>
  <c r="AC127" i="3" s="1"/>
  <c r="T141" i="2"/>
  <c r="V141" i="2" s="1"/>
  <c r="S141" i="2"/>
  <c r="BI165" i="1"/>
  <c r="BA165" i="1"/>
  <c r="BC165" i="1" s="1"/>
  <c r="AB100" i="3"/>
  <c r="AC100" i="3" s="1"/>
  <c r="U100" i="3"/>
  <c r="W100" i="3" s="1"/>
  <c r="Y100" i="3" s="1"/>
  <c r="AB152" i="2"/>
  <c r="AC152" i="2" s="1"/>
  <c r="U152" i="2"/>
  <c r="W152" i="2" s="1"/>
  <c r="Y152" i="2" s="1"/>
  <c r="AB98" i="2"/>
  <c r="AC98" i="2" s="1"/>
  <c r="U98" i="2"/>
  <c r="W98" i="2" s="1"/>
  <c r="Y98" i="2" s="1"/>
  <c r="U106" i="3"/>
  <c r="W106" i="3" s="1"/>
  <c r="Y106" i="3" s="1"/>
  <c r="AB106" i="3"/>
  <c r="AC106" i="3" s="1"/>
  <c r="AB138" i="2"/>
  <c r="AC138" i="2" s="1"/>
  <c r="U138" i="2"/>
  <c r="W138" i="2" s="1"/>
  <c r="Y138" i="2" s="1"/>
  <c r="T26" i="2"/>
  <c r="V26" i="2" s="1"/>
  <c r="S26" i="2"/>
  <c r="T98" i="3"/>
  <c r="V98" i="3" s="1"/>
  <c r="S98" i="3"/>
  <c r="U118" i="2"/>
  <c r="W118" i="2" s="1"/>
  <c r="Y118" i="2" s="1"/>
  <c r="AB118" i="2"/>
  <c r="AC118" i="2" s="1"/>
  <c r="AB146" i="2"/>
  <c r="AC146" i="2" s="1"/>
  <c r="U146" i="2"/>
  <c r="W146" i="2" s="1"/>
  <c r="Y146" i="2" s="1"/>
  <c r="T46" i="3"/>
  <c r="V46" i="3" s="1"/>
  <c r="S46" i="3"/>
  <c r="U82" i="3"/>
  <c r="W82" i="3" s="1"/>
  <c r="Y82" i="3" s="1"/>
  <c r="AB82" i="3"/>
  <c r="AC82" i="3" s="1"/>
  <c r="AB110" i="3"/>
  <c r="AC110" i="3" s="1"/>
  <c r="U110" i="3"/>
  <c r="W110" i="3" s="1"/>
  <c r="Y110" i="3" s="1"/>
  <c r="AB14" i="3"/>
  <c r="AC14" i="3" s="1"/>
  <c r="U14" i="3"/>
  <c r="W14" i="3" s="1"/>
  <c r="Y14" i="3" s="1"/>
  <c r="AB29" i="3"/>
  <c r="AC29" i="3" s="1"/>
  <c r="U29" i="3"/>
  <c r="W29" i="3" s="1"/>
  <c r="Y29" i="3" s="1"/>
  <c r="AB145" i="3"/>
  <c r="AC145" i="3" s="1"/>
  <c r="U145" i="3"/>
  <c r="W145" i="3" s="1"/>
  <c r="Y145" i="3" s="1"/>
  <c r="AB18" i="3"/>
  <c r="AC18" i="3" s="1"/>
  <c r="U18" i="3"/>
  <c r="W18" i="3" s="1"/>
  <c r="Y18" i="3" s="1"/>
  <c r="AB142" i="2"/>
  <c r="AC142" i="2" s="1"/>
  <c r="U142" i="2"/>
  <c r="W142" i="2" s="1"/>
  <c r="Y142" i="2" s="1"/>
  <c r="T42" i="2"/>
  <c r="V42" i="2" s="1"/>
  <c r="S42" i="2"/>
  <c r="BA124" i="1"/>
  <c r="BC124" i="1" s="1"/>
  <c r="BP124" i="1" s="1"/>
  <c r="BR124" i="1" s="1"/>
  <c r="BI124" i="1"/>
  <c r="AB43" i="3"/>
  <c r="AC43" i="3" s="1"/>
  <c r="U43" i="3"/>
  <c r="W43" i="3" s="1"/>
  <c r="Y43" i="3" s="1"/>
  <c r="S56" i="3"/>
  <c r="T56" i="3"/>
  <c r="V56" i="3" s="1"/>
  <c r="AB100" i="2"/>
  <c r="AC100" i="2" s="1"/>
  <c r="U100" i="2"/>
  <c r="W100" i="2" s="1"/>
  <c r="Y100" i="2" s="1"/>
  <c r="BI170" i="1"/>
  <c r="BA170" i="1"/>
  <c r="BC170" i="1" s="1"/>
  <c r="BE170" i="1" s="1"/>
  <c r="BI161" i="1"/>
  <c r="BA161" i="1"/>
  <c r="BC161" i="1" s="1"/>
  <c r="AB96" i="2"/>
  <c r="AC96" i="2" s="1"/>
  <c r="U96" i="2"/>
  <c r="W96" i="2" s="1"/>
  <c r="Y96" i="2" s="1"/>
  <c r="AB95" i="3"/>
  <c r="AC95" i="3" s="1"/>
  <c r="U95" i="3"/>
  <c r="W95" i="3" s="1"/>
  <c r="Y95" i="3" s="1"/>
  <c r="S12" i="2"/>
  <c r="AZ93" i="1"/>
  <c r="BB93" i="1" s="1"/>
  <c r="AY93" i="1"/>
  <c r="BH93" i="1" s="1"/>
  <c r="BA115" i="1"/>
  <c r="BC115" i="1" s="1"/>
  <c r="BI115" i="1"/>
  <c r="AB93" i="2"/>
  <c r="AC93" i="2" s="1"/>
  <c r="U93" i="2"/>
  <c r="W93" i="2" s="1"/>
  <c r="Y93" i="2" s="1"/>
  <c r="BI147" i="1"/>
  <c r="BA147" i="1"/>
  <c r="BC147" i="1" s="1"/>
  <c r="BP147" i="1" s="1"/>
  <c r="BR147" i="1" s="1"/>
  <c r="BA88" i="1"/>
  <c r="BC88" i="1" s="1"/>
  <c r="BI88" i="1"/>
  <c r="BI71" i="1"/>
  <c r="BA71" i="1"/>
  <c r="BC71" i="1" s="1"/>
  <c r="BI10" i="1"/>
  <c r="BA10" i="1"/>
  <c r="BC10" i="1" s="1"/>
  <c r="BP10" i="1" s="1"/>
  <c r="BR10" i="1" s="1"/>
  <c r="BI86" i="1"/>
  <c r="BA86" i="1"/>
  <c r="BC86" i="1" s="1"/>
  <c r="BP86" i="1" s="1"/>
  <c r="BR86" i="1" s="1"/>
  <c r="BA9" i="1"/>
  <c r="BC9" i="1" s="1"/>
  <c r="AB42" i="3"/>
  <c r="AC42" i="3" s="1"/>
  <c r="U42" i="3"/>
  <c r="W42" i="3" s="1"/>
  <c r="Y42" i="3" s="1"/>
  <c r="BI59" i="1"/>
  <c r="BA59" i="1"/>
  <c r="BC59" i="1" s="1"/>
  <c r="BP59" i="1" s="1"/>
  <c r="BR59" i="1" s="1"/>
  <c r="BI24" i="1"/>
  <c r="BA24" i="1"/>
  <c r="BC24" i="1" s="1"/>
  <c r="BP24" i="1" s="1"/>
  <c r="BR24" i="1" s="1"/>
  <c r="BI40" i="1"/>
  <c r="BA40" i="1"/>
  <c r="BC40" i="1" s="1"/>
  <c r="S60" i="3"/>
  <c r="T60" i="3"/>
  <c r="V60" i="3" s="1"/>
  <c r="U37" i="3"/>
  <c r="W37" i="3" s="1"/>
  <c r="Y37" i="3" s="1"/>
  <c r="AB37" i="3"/>
  <c r="AC37" i="3" s="1"/>
  <c r="AB131" i="2"/>
  <c r="AC131" i="2" s="1"/>
  <c r="U131" i="2"/>
  <c r="W131" i="2" s="1"/>
  <c r="Y131" i="2" s="1"/>
  <c r="U132" i="3"/>
  <c r="W132" i="3" s="1"/>
  <c r="Y132" i="3" s="1"/>
  <c r="AB132" i="3"/>
  <c r="AC132" i="3" s="1"/>
  <c r="BI131" i="1"/>
  <c r="BA131" i="1"/>
  <c r="BC131" i="1" s="1"/>
  <c r="BA132" i="1"/>
  <c r="BC132" i="1" s="1"/>
  <c r="BP132" i="1" s="1"/>
  <c r="BR132" i="1" s="1"/>
  <c r="BI132" i="1"/>
  <c r="BA140" i="1"/>
  <c r="BC140" i="1" s="1"/>
  <c r="BI140" i="1"/>
  <c r="AB109" i="3"/>
  <c r="AC109" i="3" s="1"/>
  <c r="U109" i="3"/>
  <c r="W109" i="3" s="1"/>
  <c r="Y109" i="3" s="1"/>
  <c r="U76" i="3"/>
  <c r="W76" i="3" s="1"/>
  <c r="Y76" i="3" s="1"/>
  <c r="AB76" i="3"/>
  <c r="AC76" i="3" s="1"/>
  <c r="T68" i="3"/>
  <c r="V68" i="3" s="1"/>
  <c r="S68" i="3"/>
  <c r="AB70" i="3"/>
  <c r="AC70" i="3" s="1"/>
  <c r="U70" i="3"/>
  <c r="W70" i="3" s="1"/>
  <c r="Y70" i="3" s="1"/>
  <c r="T81" i="3"/>
  <c r="V81" i="3" s="1"/>
  <c r="S81" i="3"/>
  <c r="AB141" i="3"/>
  <c r="AC141" i="3" s="1"/>
  <c r="U141" i="3"/>
  <c r="W141" i="3" s="1"/>
  <c r="Y141" i="3" s="1"/>
  <c r="AB160" i="3"/>
  <c r="AC160" i="3" s="1"/>
  <c r="U160" i="3"/>
  <c r="W160" i="3" s="1"/>
  <c r="Y160" i="3" s="1"/>
  <c r="U123" i="3"/>
  <c r="W123" i="3" s="1"/>
  <c r="Y123" i="3" s="1"/>
  <c r="AB123" i="3"/>
  <c r="AC123" i="3" s="1"/>
  <c r="AB45" i="3"/>
  <c r="AC45" i="3" s="1"/>
  <c r="U45" i="3"/>
  <c r="W45" i="3" s="1"/>
  <c r="Y45" i="3" s="1"/>
  <c r="U46" i="2"/>
  <c r="W46" i="2" s="1"/>
  <c r="Y46" i="2" s="1"/>
  <c r="AB46" i="2"/>
  <c r="AC46" i="2" s="1"/>
  <c r="U91" i="2"/>
  <c r="W91" i="2" s="1"/>
  <c r="Y91" i="2" s="1"/>
  <c r="AB91" i="2"/>
  <c r="AC91" i="2" s="1"/>
  <c r="U7" i="2"/>
  <c r="W7" i="2" s="1"/>
  <c r="Y7" i="2" s="1"/>
  <c r="AB7" i="2"/>
  <c r="AC7" i="2" s="1"/>
  <c r="T10" i="2"/>
  <c r="V10" i="2" s="1"/>
  <c r="S10" i="2"/>
  <c r="BI136" i="1"/>
  <c r="BA136" i="1"/>
  <c r="BC136" i="1" s="1"/>
  <c r="AZ97" i="1"/>
  <c r="BB97" i="1" s="1"/>
  <c r="AY97" i="1"/>
  <c r="BH97" i="1" s="1"/>
  <c r="S67" i="3"/>
  <c r="AZ160" i="1"/>
  <c r="BB160" i="1" s="1"/>
  <c r="AY160" i="1"/>
  <c r="BH160" i="1" s="1"/>
  <c r="U39" i="2"/>
  <c r="W39" i="2" s="1"/>
  <c r="Y39" i="2" s="1"/>
  <c r="AB39" i="2"/>
  <c r="AC39" i="2" s="1"/>
  <c r="U56" i="2"/>
  <c r="W56" i="2" s="1"/>
  <c r="Y56" i="2" s="1"/>
  <c r="AB56" i="2"/>
  <c r="AC56" i="2" s="1"/>
  <c r="U6" i="2"/>
  <c r="W6" i="2" s="1"/>
  <c r="Y6" i="2" s="1"/>
  <c r="AB6" i="2"/>
  <c r="AC6" i="2" s="1"/>
  <c r="AB140" i="3"/>
  <c r="AC140" i="3" s="1"/>
  <c r="U140" i="3"/>
  <c r="W140" i="3" s="1"/>
  <c r="Y140" i="3" s="1"/>
  <c r="AB101" i="3"/>
  <c r="AC101" i="3" s="1"/>
  <c r="U101" i="3"/>
  <c r="W101" i="3" s="1"/>
  <c r="Y101" i="3" s="1"/>
  <c r="BI134" i="1"/>
  <c r="BA134" i="1"/>
  <c r="BC134" i="1" s="1"/>
  <c r="BP134" i="1" s="1"/>
  <c r="BR134" i="1" s="1"/>
  <c r="S26" i="3"/>
  <c r="S69" i="3"/>
  <c r="AB51" i="3"/>
  <c r="AC51" i="3" s="1"/>
  <c r="U51" i="3"/>
  <c r="W51" i="3" s="1"/>
  <c r="Y51" i="3" s="1"/>
  <c r="T14" i="2"/>
  <c r="V14" i="2" s="1"/>
  <c r="S14" i="2"/>
  <c r="U75" i="2"/>
  <c r="W75" i="2" s="1"/>
  <c r="Y75" i="2" s="1"/>
  <c r="AB75" i="2"/>
  <c r="AC75" i="2" s="1"/>
  <c r="T37" i="2"/>
  <c r="V37" i="2" s="1"/>
  <c r="S37" i="2"/>
  <c r="U15" i="2"/>
  <c r="W15" i="2" s="1"/>
  <c r="Y15" i="2" s="1"/>
  <c r="AB15" i="2"/>
  <c r="AC15" i="2" s="1"/>
  <c r="AZ76" i="1"/>
  <c r="BB76" i="1" s="1"/>
  <c r="AY76" i="1"/>
  <c r="BH76" i="1" s="1"/>
  <c r="BI105" i="1"/>
  <c r="BA105" i="1"/>
  <c r="BC105" i="1" s="1"/>
  <c r="BA91" i="1"/>
  <c r="BC91" i="1" s="1"/>
  <c r="BI91" i="1"/>
  <c r="AZ120" i="1"/>
  <c r="BB120" i="1" s="1"/>
  <c r="AY120" i="1"/>
  <c r="BH120" i="1" s="1"/>
  <c r="AY118" i="1"/>
  <c r="BH118" i="1" s="1"/>
  <c r="BI158" i="1"/>
  <c r="BA158" i="1"/>
  <c r="BC158" i="1" s="1"/>
  <c r="BI53" i="1"/>
  <c r="BA53" i="1"/>
  <c r="BC53" i="1" s="1"/>
  <c r="BP53" i="1" s="1"/>
  <c r="BR53" i="1" s="1"/>
  <c r="BE33" i="1"/>
  <c r="BE2" i="1"/>
  <c r="BE10" i="1"/>
  <c r="BE44" i="1"/>
  <c r="BE7" i="1"/>
  <c r="BE28" i="1"/>
  <c r="BE30" i="1"/>
  <c r="BE8" i="1"/>
  <c r="BE4" i="1"/>
  <c r="BE79" i="1"/>
  <c r="BE55" i="1"/>
  <c r="BE85" i="1"/>
  <c r="BE65" i="1"/>
  <c r="BE108" i="1"/>
  <c r="BE112" i="1"/>
  <c r="BE82" i="1"/>
  <c r="BE92" i="1"/>
  <c r="BE107" i="1"/>
  <c r="BE113" i="1"/>
  <c r="BE60" i="1"/>
  <c r="BE110" i="1"/>
  <c r="BE119" i="1"/>
  <c r="BE122" i="1"/>
  <c r="BE117" i="1"/>
  <c r="BE24" i="1"/>
  <c r="BE96" i="1"/>
  <c r="BE104" i="1"/>
  <c r="BE124" i="1"/>
  <c r="BE151" i="1"/>
  <c r="BE83" i="1"/>
  <c r="BE147" i="1"/>
  <c r="BE164" i="1"/>
  <c r="BE135" i="1"/>
  <c r="BE149" i="1"/>
  <c r="BE155" i="1"/>
  <c r="BE138" i="1"/>
  <c r="BE146" i="1"/>
  <c r="BE125" i="1"/>
  <c r="BE121" i="1"/>
  <c r="BE156" i="1"/>
  <c r="BE59" i="1"/>
  <c r="BE148" i="1"/>
  <c r="BE86" i="1"/>
  <c r="BE150" i="1"/>
  <c r="BE54" i="1"/>
  <c r="BE14" i="1"/>
  <c r="BE69" i="1"/>
  <c r="BE46" i="1"/>
  <c r="BE39" i="1"/>
  <c r="BE19" i="1"/>
  <c r="BE18" i="1"/>
  <c r="BE78" i="1"/>
  <c r="BE67" i="1"/>
  <c r="BE81" i="1"/>
  <c r="BE23" i="1"/>
  <c r="BE90" i="1"/>
  <c r="BE68" i="1"/>
  <c r="BE64" i="1"/>
  <c r="BE27" i="1"/>
  <c r="AB3" i="2"/>
  <c r="AC3" i="2" s="1"/>
  <c r="U3" i="2"/>
  <c r="W3" i="2" s="1"/>
  <c r="Y3" i="2" s="1"/>
  <c r="BI58" i="1"/>
  <c r="BA58" i="1"/>
  <c r="BC58" i="1" s="1"/>
  <c r="BA38" i="1"/>
  <c r="BC38" i="1" s="1"/>
  <c r="BI38" i="1"/>
  <c r="AB104" i="3"/>
  <c r="AC104" i="3" s="1"/>
  <c r="U104" i="3"/>
  <c r="W104" i="3" s="1"/>
  <c r="Y104" i="3" s="1"/>
  <c r="AZ48" i="1"/>
  <c r="BB48" i="1" s="1"/>
  <c r="AY48" i="1"/>
  <c r="BH48" i="1" s="1"/>
  <c r="U31" i="2"/>
  <c r="W31" i="2" s="1"/>
  <c r="Y31" i="2" s="1"/>
  <c r="AB31" i="2"/>
  <c r="AC31" i="2" s="1"/>
  <c r="AB41" i="2"/>
  <c r="AC41" i="2" s="1"/>
  <c r="U41" i="2"/>
  <c r="W41" i="2" s="1"/>
  <c r="Y41" i="2" s="1"/>
  <c r="T50" i="2"/>
  <c r="V50" i="2" s="1"/>
  <c r="S50" i="2"/>
  <c r="AB19" i="2"/>
  <c r="AC19" i="2" s="1"/>
  <c r="U19" i="2"/>
  <c r="W19" i="2" s="1"/>
  <c r="Y19" i="2" s="1"/>
  <c r="AZ17" i="1"/>
  <c r="BB17" i="1" s="1"/>
  <c r="AY17" i="1"/>
  <c r="BH17" i="1" s="1"/>
  <c r="U30" i="2"/>
  <c r="W30" i="2" s="1"/>
  <c r="Y30" i="2" s="1"/>
  <c r="AB30" i="2"/>
  <c r="AC30" i="2" s="1"/>
  <c r="AB77" i="2"/>
  <c r="AC77" i="2" s="1"/>
  <c r="U77" i="2"/>
  <c r="W77" i="2" s="1"/>
  <c r="Y77" i="2" s="1"/>
  <c r="AB9" i="2"/>
  <c r="AC9" i="2" s="1"/>
  <c r="U9" i="2"/>
  <c r="W9" i="2" s="1"/>
  <c r="Y9" i="2" s="1"/>
  <c r="BI50" i="1"/>
  <c r="BA50" i="1"/>
  <c r="BC50" i="1" s="1"/>
  <c r="T3" i="3"/>
  <c r="V3" i="3" s="1"/>
  <c r="S3" i="3"/>
  <c r="AB105" i="3"/>
  <c r="AC105" i="3" s="1"/>
  <c r="U105" i="3"/>
  <c r="W105" i="3" s="1"/>
  <c r="Y105" i="3" s="1"/>
  <c r="AB143" i="3"/>
  <c r="AC143" i="3" s="1"/>
  <c r="U143" i="3"/>
  <c r="W143" i="3" s="1"/>
  <c r="Y143" i="3" s="1"/>
  <c r="T39" i="3"/>
  <c r="V39" i="3" s="1"/>
  <c r="S39" i="3"/>
  <c r="AB125" i="3"/>
  <c r="AC125" i="3" s="1"/>
  <c r="U125" i="3"/>
  <c r="W125" i="3" s="1"/>
  <c r="Y125" i="3" s="1"/>
  <c r="AB149" i="3"/>
  <c r="AC149" i="3" s="1"/>
  <c r="U149" i="3"/>
  <c r="W149" i="3" s="1"/>
  <c r="Y149" i="3" s="1"/>
  <c r="T129" i="3"/>
  <c r="V129" i="3" s="1"/>
  <c r="S129" i="3"/>
  <c r="T121" i="3"/>
  <c r="V121" i="3" s="1"/>
  <c r="S121" i="3"/>
  <c r="T30" i="3"/>
  <c r="V30" i="3" s="1"/>
  <c r="S30" i="3"/>
  <c r="U91" i="3"/>
  <c r="W91" i="3" s="1"/>
  <c r="Y91" i="3" s="1"/>
  <c r="AB91" i="3"/>
  <c r="AC91" i="3" s="1"/>
  <c r="AB65" i="3"/>
  <c r="AC65" i="3" s="1"/>
  <c r="U65" i="3"/>
  <c r="W65" i="3" s="1"/>
  <c r="Y65" i="3" s="1"/>
  <c r="AB13" i="3"/>
  <c r="AC13" i="3" s="1"/>
  <c r="U13" i="3"/>
  <c r="W13" i="3" s="1"/>
  <c r="Y13" i="3" s="1"/>
  <c r="U24" i="3"/>
  <c r="W24" i="3" s="1"/>
  <c r="Y24" i="3" s="1"/>
  <c r="AB24" i="3"/>
  <c r="AC24" i="3" s="1"/>
  <c r="T115" i="2"/>
  <c r="V115" i="2" s="1"/>
  <c r="S115" i="2"/>
  <c r="U110" i="2"/>
  <c r="W110" i="2" s="1"/>
  <c r="Y110" i="2" s="1"/>
  <c r="AB110" i="2"/>
  <c r="AC110" i="2" s="1"/>
  <c r="T55" i="2"/>
  <c r="V55" i="2" s="1"/>
  <c r="S55" i="2"/>
  <c r="U16" i="2"/>
  <c r="W16" i="2" s="1"/>
  <c r="Y16" i="2" s="1"/>
  <c r="AB16" i="2"/>
  <c r="AC16" i="2" s="1"/>
  <c r="AZ152" i="1"/>
  <c r="BB152" i="1" s="1"/>
  <c r="AY152" i="1"/>
  <c r="BH152" i="1" s="1"/>
  <c r="U164" i="3"/>
  <c r="W164" i="3" s="1"/>
  <c r="Y164" i="3" s="1"/>
  <c r="AB164" i="3"/>
  <c r="AC164" i="3" s="1"/>
  <c r="AB148" i="2"/>
  <c r="AC148" i="2" s="1"/>
  <c r="U148" i="2"/>
  <c r="W148" i="2" s="1"/>
  <c r="Y148" i="2" s="1"/>
  <c r="AB140" i="2"/>
  <c r="AC140" i="2" s="1"/>
  <c r="U140" i="2"/>
  <c r="W140" i="2" s="1"/>
  <c r="Y140" i="2" s="1"/>
  <c r="S107" i="2"/>
  <c r="S63" i="2"/>
  <c r="T63" i="2"/>
  <c r="V63" i="2" s="1"/>
  <c r="T157" i="2"/>
  <c r="V157" i="2" s="1"/>
  <c r="S157" i="2"/>
  <c r="BI141" i="1"/>
  <c r="BA141" i="1"/>
  <c r="BC141" i="1" s="1"/>
  <c r="AB147" i="2"/>
  <c r="AC147" i="2" s="1"/>
  <c r="U147" i="2"/>
  <c r="W147" i="2" s="1"/>
  <c r="Y147" i="2" s="1"/>
  <c r="AB43" i="2"/>
  <c r="AC43" i="2" s="1"/>
  <c r="U43" i="2"/>
  <c r="W43" i="2" s="1"/>
  <c r="Y43" i="2" s="1"/>
  <c r="BI163" i="1"/>
  <c r="BA163" i="1"/>
  <c r="BC163" i="1" s="1"/>
  <c r="AB63" i="3"/>
  <c r="AC63" i="3" s="1"/>
  <c r="U63" i="3"/>
  <c r="W63" i="3" s="1"/>
  <c r="Y63" i="3" s="1"/>
  <c r="AB47" i="3"/>
  <c r="AC47" i="3" s="1"/>
  <c r="U47" i="3"/>
  <c r="W47" i="3" s="1"/>
  <c r="Y47" i="3" s="1"/>
  <c r="AB53" i="2"/>
  <c r="AC53" i="2" s="1"/>
  <c r="U53" i="2"/>
  <c r="W53" i="2" s="1"/>
  <c r="Y53" i="2" s="1"/>
  <c r="T78" i="2"/>
  <c r="V78" i="2" s="1"/>
  <c r="S78" i="2"/>
  <c r="U32" i="2"/>
  <c r="W32" i="2" s="1"/>
  <c r="Y32" i="2" s="1"/>
  <c r="AB32" i="2"/>
  <c r="AC32" i="2" s="1"/>
  <c r="AB127" i="2"/>
  <c r="AC127" i="2" s="1"/>
  <c r="U127" i="2"/>
  <c r="W127" i="2" s="1"/>
  <c r="Y127" i="2" s="1"/>
  <c r="BI56" i="1"/>
  <c r="BA56" i="1"/>
  <c r="BC56" i="1" s="1"/>
  <c r="AY137" i="1"/>
  <c r="BH137" i="1" s="1"/>
  <c r="BI153" i="1"/>
  <c r="BA153" i="1"/>
  <c r="BC153" i="1" s="1"/>
  <c r="BA139" i="1"/>
  <c r="BC139" i="1" s="1"/>
  <c r="BI139" i="1"/>
  <c r="S68" i="2"/>
  <c r="BA95" i="1"/>
  <c r="BC95" i="1" s="1"/>
  <c r="BI95" i="1"/>
  <c r="AB35" i="2"/>
  <c r="AC35" i="2" s="1"/>
  <c r="U35" i="2"/>
  <c r="W35" i="2" s="1"/>
  <c r="Y35" i="2" s="1"/>
  <c r="BI89" i="1"/>
  <c r="BA89" i="1"/>
  <c r="BC89" i="1" s="1"/>
  <c r="S130" i="3"/>
  <c r="T130" i="3"/>
  <c r="V130" i="3" s="1"/>
  <c r="AY144" i="1"/>
  <c r="BH144" i="1" s="1"/>
  <c r="BA62" i="1"/>
  <c r="BC62" i="1" s="1"/>
  <c r="BI62" i="1"/>
  <c r="AZ72" i="1"/>
  <c r="BB72" i="1" s="1"/>
  <c r="AY72" i="1"/>
  <c r="BH72" i="1" s="1"/>
  <c r="AB57" i="2"/>
  <c r="AC57" i="2" s="1"/>
  <c r="U57" i="2"/>
  <c r="W57" i="2" s="1"/>
  <c r="Y57" i="2" s="1"/>
  <c r="AB21" i="2"/>
  <c r="AC21" i="2" s="1"/>
  <c r="U21" i="2"/>
  <c r="W21" i="2" s="1"/>
  <c r="Y21" i="2" s="1"/>
  <c r="BI43" i="1"/>
  <c r="BA43" i="1"/>
  <c r="BC43" i="1" s="1"/>
  <c r="BI45" i="1"/>
  <c r="BA45" i="1"/>
  <c r="BC45" i="1" s="1"/>
  <c r="BI42" i="1"/>
  <c r="BA42" i="1"/>
  <c r="BC42" i="1" s="1"/>
  <c r="AB97" i="3"/>
  <c r="AC97" i="3" s="1"/>
  <c r="U97" i="3"/>
  <c r="W97" i="3" s="1"/>
  <c r="Y97" i="3" s="1"/>
  <c r="AB15" i="3"/>
  <c r="AC15" i="3" s="1"/>
  <c r="U15" i="3"/>
  <c r="W15" i="3" s="1"/>
  <c r="Y15" i="3" s="1"/>
  <c r="T156" i="2"/>
  <c r="V156" i="2" s="1"/>
  <c r="S156" i="2"/>
  <c r="AB23" i="3"/>
  <c r="AC23" i="3" s="1"/>
  <c r="U23" i="3"/>
  <c r="W23" i="3" s="1"/>
  <c r="Y23" i="3" s="1"/>
  <c r="U22" i="2"/>
  <c r="W22" i="2" s="1"/>
  <c r="Y22" i="2" s="1"/>
  <c r="AB22" i="2"/>
  <c r="AC22" i="2" s="1"/>
  <c r="S114" i="3"/>
  <c r="T114" i="3"/>
  <c r="V114" i="3" s="1"/>
  <c r="T52" i="3"/>
  <c r="V52" i="3" s="1"/>
  <c r="S52" i="3"/>
  <c r="AB61" i="3"/>
  <c r="AC61" i="3" s="1"/>
  <c r="U61" i="3"/>
  <c r="W61" i="3" s="1"/>
  <c r="Y61" i="3" s="1"/>
  <c r="U149" i="2"/>
  <c r="W149" i="2" s="1"/>
  <c r="Y149" i="2" s="1"/>
  <c r="AB149" i="2"/>
  <c r="AC149" i="2" s="1"/>
  <c r="U8" i="3"/>
  <c r="W8" i="3" s="1"/>
  <c r="Y8" i="3" s="1"/>
  <c r="AB8" i="3"/>
  <c r="AC8" i="3" s="1"/>
  <c r="AB94" i="3"/>
  <c r="AC94" i="3" s="1"/>
  <c r="U94" i="3"/>
  <c r="W94" i="3" s="1"/>
  <c r="Y94" i="3" s="1"/>
  <c r="AB112" i="2"/>
  <c r="AC112" i="2" s="1"/>
  <c r="U112" i="2"/>
  <c r="W112" i="2" s="1"/>
  <c r="Y112" i="2" s="1"/>
  <c r="T86" i="2"/>
  <c r="V86" i="2" s="1"/>
  <c r="S86" i="2"/>
  <c r="T125" i="2"/>
  <c r="V125" i="2" s="1"/>
  <c r="S125" i="2"/>
  <c r="AB90" i="2"/>
  <c r="AC90" i="2" s="1"/>
  <c r="U90" i="2"/>
  <c r="W90" i="2" s="1"/>
  <c r="Y90" i="2" s="1"/>
  <c r="AZ123" i="1"/>
  <c r="BB123" i="1" s="1"/>
  <c r="AY123" i="1"/>
  <c r="BH123" i="1" s="1"/>
  <c r="AB120" i="2"/>
  <c r="AC120" i="2" s="1"/>
  <c r="U120" i="2"/>
  <c r="W120" i="2" s="1"/>
  <c r="Y120" i="2" s="1"/>
  <c r="U16" i="3"/>
  <c r="W16" i="3" s="1"/>
  <c r="Y16" i="3" s="1"/>
  <c r="AB16" i="3"/>
  <c r="AC16" i="3" s="1"/>
  <c r="U101" i="2"/>
  <c r="W101" i="2" s="1"/>
  <c r="Y101" i="2" s="1"/>
  <c r="AB101" i="2"/>
  <c r="AC101" i="2" s="1"/>
  <c r="AB102" i="2"/>
  <c r="AC102" i="2" s="1"/>
  <c r="U102" i="2"/>
  <c r="W102" i="2" s="1"/>
  <c r="Y102" i="2" s="1"/>
  <c r="AB124" i="3"/>
  <c r="AC124" i="3" s="1"/>
  <c r="U124" i="3"/>
  <c r="W124" i="3" s="1"/>
  <c r="Y124" i="3" s="1"/>
  <c r="T57" i="3"/>
  <c r="V57" i="3" s="1"/>
  <c r="S57" i="3"/>
  <c r="AB84" i="2"/>
  <c r="AC84" i="2" s="1"/>
  <c r="U84" i="2"/>
  <c r="W84" i="2" s="1"/>
  <c r="Y84" i="2" s="1"/>
  <c r="AZ142" i="1"/>
  <c r="BB142" i="1" s="1"/>
  <c r="AY142" i="1"/>
  <c r="BH142" i="1" s="1"/>
  <c r="AB92" i="3"/>
  <c r="AC92" i="3" s="1"/>
  <c r="U92" i="3"/>
  <c r="W92" i="3" s="1"/>
  <c r="Y92" i="3" s="1"/>
  <c r="AB130" i="2"/>
  <c r="AC130" i="2" s="1"/>
  <c r="U130" i="2"/>
  <c r="W130" i="2" s="1"/>
  <c r="Y130" i="2" s="1"/>
  <c r="U139" i="2"/>
  <c r="W139" i="2" s="1"/>
  <c r="Y139" i="2" s="1"/>
  <c r="AB139" i="2"/>
  <c r="AC139" i="2" s="1"/>
  <c r="AB51" i="2"/>
  <c r="AC51" i="2" s="1"/>
  <c r="U51" i="2"/>
  <c r="W51" i="2" s="1"/>
  <c r="Y51" i="2" s="1"/>
  <c r="T136" i="2"/>
  <c r="V136" i="2" s="1"/>
  <c r="S136" i="2"/>
  <c r="AZ29" i="1"/>
  <c r="BB29" i="1" s="1"/>
  <c r="AY29" i="1"/>
  <c r="BH29" i="1" s="1"/>
  <c r="AB36" i="2"/>
  <c r="AC36" i="2" s="1"/>
  <c r="U36" i="2"/>
  <c r="W36" i="2" s="1"/>
  <c r="Y36" i="2" s="1"/>
  <c r="BA106" i="1"/>
  <c r="BC106" i="1" s="1"/>
  <c r="BI106" i="1"/>
  <c r="AB13" i="2"/>
  <c r="AC13" i="2" s="1"/>
  <c r="U13" i="2"/>
  <c r="W13" i="2" s="1"/>
  <c r="Y13" i="2" s="1"/>
  <c r="BA103" i="1"/>
  <c r="BC103" i="1" s="1"/>
  <c r="BI103" i="1"/>
  <c r="AB93" i="3"/>
  <c r="AC93" i="3" s="1"/>
  <c r="U93" i="3"/>
  <c r="W93" i="3" s="1"/>
  <c r="Y93" i="3" s="1"/>
  <c r="AZ168" i="1"/>
  <c r="BB168" i="1" s="1"/>
  <c r="AY168" i="1"/>
  <c r="BH168" i="1" s="1"/>
  <c r="AB146" i="3"/>
  <c r="AC146" i="3" s="1"/>
  <c r="U146" i="3"/>
  <c r="W146" i="3" s="1"/>
  <c r="Y146" i="3" s="1"/>
  <c r="AZ74" i="1"/>
  <c r="BB74" i="1" s="1"/>
  <c r="AY74" i="1"/>
  <c r="BH74" i="1" s="1"/>
  <c r="BI36" i="1"/>
  <c r="BA36" i="1"/>
  <c r="BC36" i="1" s="1"/>
  <c r="BI20" i="1"/>
  <c r="BA20" i="1"/>
  <c r="BC20" i="1" s="1"/>
  <c r="T5" i="3"/>
  <c r="V5" i="3" s="1"/>
  <c r="S5" i="3"/>
  <c r="T34" i="2"/>
  <c r="V34" i="2" s="1"/>
  <c r="S34" i="2"/>
  <c r="AB74" i="2"/>
  <c r="AC74" i="2" s="1"/>
  <c r="U74" i="2"/>
  <c r="W74" i="2" s="1"/>
  <c r="Y74" i="2" s="1"/>
  <c r="AB105" i="2"/>
  <c r="AC105" i="2" s="1"/>
  <c r="U105" i="2"/>
  <c r="W105" i="2" s="1"/>
  <c r="Y105" i="2" s="1"/>
  <c r="BI98" i="1"/>
  <c r="BA98" i="1"/>
  <c r="BC98" i="1" s="1"/>
  <c r="AZ66" i="1"/>
  <c r="BB66" i="1" s="1"/>
  <c r="AY66" i="1"/>
  <c r="BH66" i="1" s="1"/>
  <c r="AB153" i="3"/>
  <c r="AC153" i="3" s="1"/>
  <c r="U153" i="3"/>
  <c r="W153" i="3" s="1"/>
  <c r="Y153" i="3" s="1"/>
  <c r="U145" i="2"/>
  <c r="W145" i="2" s="1"/>
  <c r="Y145" i="2" s="1"/>
  <c r="AB145" i="2"/>
  <c r="AC145" i="2" s="1"/>
  <c r="AB11" i="3"/>
  <c r="AC11" i="3" s="1"/>
  <c r="U11" i="3"/>
  <c r="W11" i="3" s="1"/>
  <c r="AB104" i="2"/>
  <c r="AC104" i="2" s="1"/>
  <c r="U104" i="2"/>
  <c r="W104" i="2" s="1"/>
  <c r="Y104" i="2" s="1"/>
  <c r="AB157" i="3"/>
  <c r="AC157" i="3" s="1"/>
  <c r="U157" i="3"/>
  <c r="W157" i="3" s="1"/>
  <c r="Y157" i="3" s="1"/>
  <c r="AB117" i="3"/>
  <c r="AC117" i="3" s="1"/>
  <c r="U117" i="3"/>
  <c r="W117" i="3" s="1"/>
  <c r="Y117" i="3" s="1"/>
  <c r="AB155" i="2"/>
  <c r="AC155" i="2" s="1"/>
  <c r="U155" i="2"/>
  <c r="W155" i="2" s="1"/>
  <c r="Y155" i="2" s="1"/>
  <c r="BA143" i="1"/>
  <c r="BC143" i="1" s="1"/>
  <c r="BI143" i="1"/>
  <c r="AB148" i="3"/>
  <c r="AC148" i="3" s="1"/>
  <c r="U148" i="3"/>
  <c r="W148" i="3" s="1"/>
  <c r="Y148" i="3" s="1"/>
  <c r="AB121" i="2"/>
  <c r="AC121" i="2" s="1"/>
  <c r="U121" i="2"/>
  <c r="W121" i="2" s="1"/>
  <c r="Y121" i="2" s="1"/>
  <c r="U159" i="2"/>
  <c r="W159" i="2" s="1"/>
  <c r="Y159" i="2" s="1"/>
  <c r="AB159" i="2"/>
  <c r="AC159" i="2" s="1"/>
  <c r="T54" i="2"/>
  <c r="V54" i="2" s="1"/>
  <c r="S54" i="2"/>
  <c r="AB70" i="2"/>
  <c r="AC70" i="2" s="1"/>
  <c r="U70" i="2"/>
  <c r="W70" i="2" s="1"/>
  <c r="Y70" i="2" s="1"/>
  <c r="S24" i="2"/>
  <c r="T24" i="2"/>
  <c r="V24" i="2" s="1"/>
  <c r="AB31" i="3"/>
  <c r="AC31" i="3" s="1"/>
  <c r="U31" i="3"/>
  <c r="W31" i="3" s="1"/>
  <c r="Y31" i="3" s="1"/>
  <c r="AZ127" i="1"/>
  <c r="BB127" i="1" s="1"/>
  <c r="AY127" i="1"/>
  <c r="BH127" i="1" s="1"/>
  <c r="AZ84" i="1"/>
  <c r="BB84" i="1" s="1"/>
  <c r="AY84" i="1"/>
  <c r="BH84" i="1" s="1"/>
  <c r="AB160" i="2"/>
  <c r="AC160" i="2" s="1"/>
  <c r="U160" i="2"/>
  <c r="W160" i="2" s="1"/>
  <c r="Y160" i="2" s="1"/>
  <c r="AB29" i="2"/>
  <c r="AC29" i="2" s="1"/>
  <c r="U29" i="2"/>
  <c r="W29" i="2" s="1"/>
  <c r="Y29" i="2" s="1"/>
  <c r="AB62" i="2"/>
  <c r="AC62" i="2" s="1"/>
  <c r="U62" i="2"/>
  <c r="W62" i="2" s="1"/>
  <c r="Y62" i="2" s="1"/>
  <c r="AB50" i="3"/>
  <c r="AC50" i="3" s="1"/>
  <c r="U50" i="3"/>
  <c r="W50" i="3" s="1"/>
  <c r="Y50" i="3" s="1"/>
  <c r="T92" i="2"/>
  <c r="V92" i="2" s="1"/>
  <c r="S92" i="2"/>
  <c r="BI145" i="1"/>
  <c r="BA145" i="1"/>
  <c r="BC145" i="1" s="1"/>
  <c r="AB161" i="2"/>
  <c r="AC161" i="2" s="1"/>
  <c r="U161" i="2"/>
  <c r="W161" i="2" s="1"/>
  <c r="Y161" i="2" s="1"/>
  <c r="AB17" i="2"/>
  <c r="AC17" i="2" s="1"/>
  <c r="U17" i="2"/>
  <c r="W17" i="2" s="1"/>
  <c r="Y17" i="2" s="1"/>
  <c r="BA128" i="1"/>
  <c r="BC128" i="1" s="1"/>
  <c r="BI128" i="1"/>
  <c r="AB5" i="2"/>
  <c r="AC5" i="2" s="1"/>
  <c r="U5" i="2"/>
  <c r="W5" i="2" s="1"/>
  <c r="Y5" i="2" s="1"/>
  <c r="BI130" i="1"/>
  <c r="BA130" i="1"/>
  <c r="BC130" i="1" s="1"/>
  <c r="BA75" i="1"/>
  <c r="BC75" i="1" s="1"/>
  <c r="BI75" i="1"/>
  <c r="AZ5" i="1"/>
  <c r="BB5" i="1" s="1"/>
  <c r="AY5" i="1"/>
  <c r="BH5" i="1" s="1"/>
  <c r="BA116" i="1"/>
  <c r="BC116" i="1" s="1"/>
  <c r="BI116" i="1"/>
  <c r="BI87" i="1"/>
  <c r="BA87" i="1"/>
  <c r="BC87" i="1" s="1"/>
  <c r="BI99" i="1"/>
  <c r="BA99" i="1"/>
  <c r="BC99" i="1" s="1"/>
  <c r="BI111" i="1"/>
  <c r="BA111" i="1"/>
  <c r="BC111" i="1" s="1"/>
  <c r="AZ80" i="1"/>
  <c r="BB80" i="1" s="1"/>
  <c r="AY80" i="1"/>
  <c r="BH80" i="1" s="1"/>
  <c r="AZ6" i="1"/>
  <c r="BB6" i="1" s="1"/>
  <c r="AY6" i="1"/>
  <c r="BH6" i="1" s="1"/>
  <c r="BA77" i="1"/>
  <c r="BC77" i="1" s="1"/>
  <c r="BI77" i="1"/>
  <c r="AZ157" i="1"/>
  <c r="BB157" i="1" s="1"/>
  <c r="AY157" i="1"/>
  <c r="BH157" i="1" s="1"/>
  <c r="BI129" i="1"/>
  <c r="BA129" i="1"/>
  <c r="BC129" i="1" s="1"/>
  <c r="BI73" i="1"/>
  <c r="BA73" i="1"/>
  <c r="BC73" i="1" s="1"/>
  <c r="BI11" i="1"/>
  <c r="BA11" i="1"/>
  <c r="BC11" i="1" s="1"/>
  <c r="BP11" i="1" s="1"/>
  <c r="BR11" i="1" s="1"/>
  <c r="BI16" i="1"/>
  <c r="BA16" i="1"/>
  <c r="BC16" i="1" s="1"/>
  <c r="AY63" i="1"/>
  <c r="BH63" i="1" s="1"/>
  <c r="U131" i="3"/>
  <c r="W131" i="3" s="1"/>
  <c r="Y131" i="3" s="1"/>
  <c r="AB131" i="3"/>
  <c r="AC131" i="3" s="1"/>
  <c r="AB25" i="2"/>
  <c r="AC25" i="2" s="1"/>
  <c r="U25" i="2"/>
  <c r="W25" i="2" s="1"/>
  <c r="Y25" i="2" s="1"/>
  <c r="U73" i="3"/>
  <c r="W73" i="3" s="1"/>
  <c r="Y73" i="3" s="1"/>
  <c r="AB73" i="3"/>
  <c r="AC73" i="3" s="1"/>
  <c r="T137" i="3"/>
  <c r="V137" i="3" s="1"/>
  <c r="S137" i="3"/>
  <c r="AB126" i="3"/>
  <c r="AC126" i="3" s="1"/>
  <c r="U126" i="3"/>
  <c r="W126" i="3" s="1"/>
  <c r="Y126" i="3" s="1"/>
  <c r="S95" i="2"/>
  <c r="T95" i="2"/>
  <c r="V95" i="2" s="1"/>
  <c r="BI169" i="1"/>
  <c r="BA169" i="1"/>
  <c r="BC169" i="1" s="1"/>
  <c r="U133" i="2"/>
  <c r="W133" i="2" s="1"/>
  <c r="Y133" i="2" s="1"/>
  <c r="AB133" i="2"/>
  <c r="AC133" i="2" s="1"/>
  <c r="AB156" i="3"/>
  <c r="AC156" i="3" s="1"/>
  <c r="U156" i="3"/>
  <c r="W156" i="3" s="1"/>
  <c r="Y156" i="3" s="1"/>
  <c r="AZ34" i="1"/>
  <c r="BB34" i="1" s="1"/>
  <c r="AY34" i="1"/>
  <c r="BH34" i="1" s="1"/>
  <c r="BI41" i="1"/>
  <c r="BA41" i="1"/>
  <c r="BC41" i="1" s="1"/>
  <c r="BA154" i="1"/>
  <c r="BC154" i="1" s="1"/>
  <c r="BI154" i="1"/>
  <c r="BI51" i="1"/>
  <c r="BA51" i="1"/>
  <c r="BC51" i="1" s="1"/>
  <c r="BA15" i="1"/>
  <c r="BC15" i="1" s="1"/>
  <c r="BI15" i="1"/>
  <c r="BI32" i="1"/>
  <c r="BA32" i="1"/>
  <c r="BC32" i="1" s="1"/>
  <c r="BI25" i="1"/>
  <c r="BA25" i="1"/>
  <c r="BC25" i="1" s="1"/>
  <c r="S28" i="2"/>
  <c r="AZ37" i="1"/>
  <c r="BB37" i="1" s="1"/>
  <c r="AY37" i="1"/>
  <c r="BH37" i="1" s="1"/>
  <c r="BI3" i="1"/>
  <c r="BA3" i="1"/>
  <c r="BC3" i="1" s="1"/>
  <c r="T113" i="3"/>
  <c r="V113" i="3" s="1"/>
  <c r="S113" i="3"/>
  <c r="T72" i="3"/>
  <c r="V72" i="3" s="1"/>
  <c r="S72" i="3"/>
  <c r="AB119" i="3"/>
  <c r="AC119" i="3" s="1"/>
  <c r="U119" i="3"/>
  <c r="W119" i="3" s="1"/>
  <c r="Y119" i="3" s="1"/>
  <c r="S133" i="3"/>
  <c r="T133" i="3"/>
  <c r="V133" i="3" s="1"/>
  <c r="AB36" i="3"/>
  <c r="AC36" i="3" s="1"/>
  <c r="U36" i="3"/>
  <c r="W36" i="3" s="1"/>
  <c r="Y36" i="3" s="1"/>
  <c r="U139" i="3"/>
  <c r="W139" i="3" s="1"/>
  <c r="Y139" i="3" s="1"/>
  <c r="AB139" i="3"/>
  <c r="AC139" i="3" s="1"/>
  <c r="U87" i="2"/>
  <c r="W87" i="2" s="1"/>
  <c r="Y87" i="2" s="1"/>
  <c r="AB87" i="2"/>
  <c r="AC87" i="2" s="1"/>
  <c r="AB150" i="2"/>
  <c r="AC150" i="2" s="1"/>
  <c r="U150" i="2"/>
  <c r="W150" i="2" s="1"/>
  <c r="Y150" i="2" s="1"/>
  <c r="U163" i="2"/>
  <c r="W163" i="2" s="1"/>
  <c r="Y163" i="2" s="1"/>
  <c r="AB163" i="2"/>
  <c r="AC163" i="2" s="1"/>
  <c r="U53" i="3"/>
  <c r="W53" i="3" s="1"/>
  <c r="Y53" i="3" s="1"/>
  <c r="AB53" i="3"/>
  <c r="AC53" i="3" s="1"/>
  <c r="AB35" i="3"/>
  <c r="AC35" i="3" s="1"/>
  <c r="U35" i="3"/>
  <c r="W35" i="3" s="1"/>
  <c r="Y35" i="3" s="1"/>
  <c r="AB161" i="3"/>
  <c r="AC161" i="3" s="1"/>
  <c r="U161" i="3"/>
  <c r="W161" i="3" s="1"/>
  <c r="Y161" i="3" s="1"/>
  <c r="AB85" i="3"/>
  <c r="AC85" i="3" s="1"/>
  <c r="U85" i="3"/>
  <c r="W85" i="3" s="1"/>
  <c r="Y85" i="3" s="1"/>
  <c r="AB55" i="3"/>
  <c r="AC55" i="3" s="1"/>
  <c r="U55" i="3"/>
  <c r="W55" i="3" s="1"/>
  <c r="Y55" i="3" s="1"/>
  <c r="AB138" i="3"/>
  <c r="AC138" i="3" s="1"/>
  <c r="U138" i="3"/>
  <c r="W138" i="3" s="1"/>
  <c r="Y138" i="3" s="1"/>
  <c r="AB159" i="3"/>
  <c r="AC159" i="3" s="1"/>
  <c r="U159" i="3"/>
  <c r="W159" i="3" s="1"/>
  <c r="Y159" i="3" s="1"/>
  <c r="T89" i="3"/>
  <c r="V89" i="3" s="1"/>
  <c r="S89" i="3"/>
  <c r="AB66" i="2"/>
  <c r="AC66" i="2" s="1"/>
  <c r="U66" i="2"/>
  <c r="W66" i="2" s="1"/>
  <c r="Y66" i="2" s="1"/>
  <c r="AB118" i="3"/>
  <c r="AC118" i="3" s="1"/>
  <c r="U118" i="3"/>
  <c r="W118" i="3" s="1"/>
  <c r="Y118" i="3" s="1"/>
  <c r="AB77" i="3"/>
  <c r="AC77" i="3" s="1"/>
  <c r="U77" i="3"/>
  <c r="W77" i="3" s="1"/>
  <c r="Y77" i="3" s="1"/>
  <c r="U23" i="2"/>
  <c r="W23" i="2" s="1"/>
  <c r="Y23" i="2" s="1"/>
  <c r="AB23" i="2"/>
  <c r="AC23" i="2" s="1"/>
  <c r="U158" i="2"/>
  <c r="W158" i="2" s="1"/>
  <c r="Y158" i="2" s="1"/>
  <c r="AB158" i="2"/>
  <c r="AC158" i="2" s="1"/>
  <c r="U126" i="2"/>
  <c r="W126" i="2" s="1"/>
  <c r="Y126" i="2" s="1"/>
  <c r="AB126" i="2"/>
  <c r="AC126" i="2" s="1"/>
  <c r="AB67" i="2"/>
  <c r="AC67" i="2" s="1"/>
  <c r="U67" i="2"/>
  <c r="W67" i="2" s="1"/>
  <c r="Y67" i="2" s="1"/>
  <c r="AZ52" i="1"/>
  <c r="BB52" i="1" s="1"/>
  <c r="AY52" i="1"/>
  <c r="BH52" i="1" s="1"/>
  <c r="AB114" i="2"/>
  <c r="AC114" i="2" s="1"/>
  <c r="U114" i="2"/>
  <c r="W114" i="2" s="1"/>
  <c r="Y114" i="2" s="1"/>
  <c r="T38" i="2"/>
  <c r="V38" i="2" s="1"/>
  <c r="S38" i="2"/>
  <c r="AB112" i="3"/>
  <c r="AC112" i="3" s="1"/>
  <c r="U112" i="3"/>
  <c r="W112" i="3" s="1"/>
  <c r="Y112" i="3" s="1"/>
  <c r="AB144" i="3"/>
  <c r="AC144" i="3" s="1"/>
  <c r="U144" i="3"/>
  <c r="W144" i="3" s="1"/>
  <c r="Y144" i="3" s="1"/>
  <c r="AB52" i="2"/>
  <c r="AC52" i="2" s="1"/>
  <c r="U52" i="2"/>
  <c r="W52" i="2" s="1"/>
  <c r="Y52" i="2" s="1"/>
  <c r="BA31" i="1"/>
  <c r="BC31" i="1" s="1"/>
  <c r="BI31" i="1"/>
  <c r="S122" i="2"/>
  <c r="BI159" i="1"/>
  <c r="BA159" i="1"/>
  <c r="BC159" i="1" s="1"/>
  <c r="BI101" i="1"/>
  <c r="BA101" i="1"/>
  <c r="BC101" i="1" s="1"/>
  <c r="AB44" i="2"/>
  <c r="AC44" i="2" s="1"/>
  <c r="U44" i="2"/>
  <c r="W44" i="2" s="1"/>
  <c r="Y44" i="2" s="1"/>
  <c r="BI13" i="1"/>
  <c r="BA13" i="1"/>
  <c r="BC13" i="1" s="1"/>
  <c r="T18" i="2"/>
  <c r="V18" i="2" s="1"/>
  <c r="S18" i="2"/>
  <c r="BI114" i="1"/>
  <c r="BA114" i="1"/>
  <c r="BC114" i="1" s="1"/>
  <c r="AB7" i="3"/>
  <c r="AC7" i="3" s="1"/>
  <c r="U7" i="3"/>
  <c r="W7" i="3" s="1"/>
  <c r="Y7" i="3" s="1"/>
  <c r="U83" i="2"/>
  <c r="W83" i="2" s="1"/>
  <c r="Y83" i="2" s="1"/>
  <c r="AB83" i="2"/>
  <c r="AC83" i="2" s="1"/>
  <c r="U20" i="2"/>
  <c r="W20" i="2" s="1"/>
  <c r="Y20" i="2" s="1"/>
  <c r="AB20" i="2"/>
  <c r="AC20" i="2" s="1"/>
  <c r="BI133" i="1"/>
  <c r="BA133" i="1"/>
  <c r="BC133" i="1" s="1"/>
  <c r="BA70" i="1"/>
  <c r="BC70" i="1" s="1"/>
  <c r="BI70" i="1"/>
  <c r="S4" i="2"/>
  <c r="AB49" i="2"/>
  <c r="AC49" i="2" s="1"/>
  <c r="U49" i="2"/>
  <c r="W49" i="2" s="1"/>
  <c r="Y49" i="2" s="1"/>
  <c r="BI26" i="1"/>
  <c r="BA26" i="1"/>
  <c r="BC26" i="1" s="1"/>
  <c r="S96" i="3"/>
  <c r="BI109" i="1"/>
  <c r="BA109" i="1"/>
  <c r="BC109" i="1" s="1"/>
  <c r="AZ21" i="1"/>
  <c r="BB21" i="1" s="1"/>
  <c r="AY21" i="1"/>
  <c r="BH21" i="1" s="1"/>
  <c r="AB2" i="2"/>
  <c r="AC2" i="2" s="1"/>
  <c r="U2" i="2"/>
  <c r="W2" i="2" s="1"/>
  <c r="Y2" i="2" s="1"/>
  <c r="BI12" i="1"/>
  <c r="BA12" i="1"/>
  <c r="BC12" i="1" s="1"/>
  <c r="BI47" i="1"/>
  <c r="BA47" i="1"/>
  <c r="BC47" i="1" s="1"/>
  <c r="BR85" i="1" l="1"/>
  <c r="BR4" i="1"/>
  <c r="BE94" i="1"/>
  <c r="BE100" i="1"/>
  <c r="BE57" i="1"/>
  <c r="BI83" i="1"/>
  <c r="BA49" i="1"/>
  <c r="BC49" i="1" s="1"/>
  <c r="BE73" i="1"/>
  <c r="BP73" i="1"/>
  <c r="BR73" i="1" s="1"/>
  <c r="BE105" i="1"/>
  <c r="BP105" i="1"/>
  <c r="BR105" i="1" s="1"/>
  <c r="BE12" i="1"/>
  <c r="BP12" i="1"/>
  <c r="BR12" i="1" s="1"/>
  <c r="BE133" i="1"/>
  <c r="BP133" i="1"/>
  <c r="BR133" i="1" s="1"/>
  <c r="BE114" i="1"/>
  <c r="BP114" i="1"/>
  <c r="BR114" i="1" s="1"/>
  <c r="BE101" i="1"/>
  <c r="BP101" i="1"/>
  <c r="BR101" i="1" s="1"/>
  <c r="BE25" i="1"/>
  <c r="BP25" i="1"/>
  <c r="BR25" i="1" s="1"/>
  <c r="BE116" i="1"/>
  <c r="BP116" i="1"/>
  <c r="BR116" i="1" s="1"/>
  <c r="BE40" i="1"/>
  <c r="BP40" i="1"/>
  <c r="BR40" i="1" s="1"/>
  <c r="BE9" i="1"/>
  <c r="BP9" i="1"/>
  <c r="BR9" i="1" s="1"/>
  <c r="BE154" i="1"/>
  <c r="BP154" i="1"/>
  <c r="BR154" i="1" s="1"/>
  <c r="BE16" i="1"/>
  <c r="BP16" i="1"/>
  <c r="BR16" i="1" s="1"/>
  <c r="BE111" i="1"/>
  <c r="BP111" i="1"/>
  <c r="BR111" i="1" s="1"/>
  <c r="BE20" i="1"/>
  <c r="BP20" i="1"/>
  <c r="BR20" i="1" s="1"/>
  <c r="BE42" i="1"/>
  <c r="BP42" i="1"/>
  <c r="BR42" i="1" s="1"/>
  <c r="BE22" i="1"/>
  <c r="BE88" i="1"/>
  <c r="BP88" i="1"/>
  <c r="BR88" i="1" s="1"/>
  <c r="BE41" i="1"/>
  <c r="BP41" i="1"/>
  <c r="BR41" i="1" s="1"/>
  <c r="BE128" i="1"/>
  <c r="BP128" i="1"/>
  <c r="BR128" i="1" s="1"/>
  <c r="BE106" i="1"/>
  <c r="BP106" i="1"/>
  <c r="BR106" i="1" s="1"/>
  <c r="BE89" i="1"/>
  <c r="BP89" i="1"/>
  <c r="BR89" i="1" s="1"/>
  <c r="BE139" i="1"/>
  <c r="BP139" i="1"/>
  <c r="BR139" i="1" s="1"/>
  <c r="BE141" i="1"/>
  <c r="BP141" i="1"/>
  <c r="BR141" i="1" s="1"/>
  <c r="BE38" i="1"/>
  <c r="BP38" i="1"/>
  <c r="BR38" i="1" s="1"/>
  <c r="BR150" i="1"/>
  <c r="BI39" i="1"/>
  <c r="BE159" i="1"/>
  <c r="BP159" i="1"/>
  <c r="BR159" i="1" s="1"/>
  <c r="BE32" i="1"/>
  <c r="BP32" i="1"/>
  <c r="BR32" i="1" s="1"/>
  <c r="BE169" i="1"/>
  <c r="BP169" i="1"/>
  <c r="BR169" i="1" s="1"/>
  <c r="BE3" i="1"/>
  <c r="BP3" i="1"/>
  <c r="BR3" i="1" s="1"/>
  <c r="BE99" i="1"/>
  <c r="BP99" i="1"/>
  <c r="BR99" i="1" s="1"/>
  <c r="BE36" i="1"/>
  <c r="BP36" i="1"/>
  <c r="BR36" i="1" s="1"/>
  <c r="BE45" i="1"/>
  <c r="BP45" i="1"/>
  <c r="BR45" i="1" s="1"/>
  <c r="BE153" i="1"/>
  <c r="BP153" i="1"/>
  <c r="BR153" i="1" s="1"/>
  <c r="BE50" i="1"/>
  <c r="BP50" i="1"/>
  <c r="BR50" i="1" s="1"/>
  <c r="BE58" i="1"/>
  <c r="BP58" i="1"/>
  <c r="BR58" i="1" s="1"/>
  <c r="BE140" i="1"/>
  <c r="BP140" i="1"/>
  <c r="BR140" i="1" s="1"/>
  <c r="BE87" i="1"/>
  <c r="BP87" i="1"/>
  <c r="BR87" i="1" s="1"/>
  <c r="BE26" i="1"/>
  <c r="BP26" i="1"/>
  <c r="BR26" i="1" s="1"/>
  <c r="BE13" i="1"/>
  <c r="BP13" i="1"/>
  <c r="BR13" i="1" s="1"/>
  <c r="BE77" i="1"/>
  <c r="BP77" i="1"/>
  <c r="BR77" i="1" s="1"/>
  <c r="BE75" i="1"/>
  <c r="BP75" i="1"/>
  <c r="BR75" i="1" s="1"/>
  <c r="BE163" i="1"/>
  <c r="BP163" i="1"/>
  <c r="BR163" i="1" s="1"/>
  <c r="BE134" i="1"/>
  <c r="BE91" i="1"/>
  <c r="BP91" i="1"/>
  <c r="BR91" i="1" s="1"/>
  <c r="BE130" i="1"/>
  <c r="BP130" i="1"/>
  <c r="BR130" i="1" s="1"/>
  <c r="BE15" i="1"/>
  <c r="BP15" i="1"/>
  <c r="BR15" i="1" s="1"/>
  <c r="BE47" i="1"/>
  <c r="BP47" i="1"/>
  <c r="BR47" i="1" s="1"/>
  <c r="BE143" i="1"/>
  <c r="BP143" i="1"/>
  <c r="BR143" i="1" s="1"/>
  <c r="BE103" i="1"/>
  <c r="BP103" i="1"/>
  <c r="BR103" i="1" s="1"/>
  <c r="BE62" i="1"/>
  <c r="BP62" i="1"/>
  <c r="BR62" i="1" s="1"/>
  <c r="BE56" i="1"/>
  <c r="BP56" i="1"/>
  <c r="BR56" i="1" s="1"/>
  <c r="BE132" i="1"/>
  <c r="BE158" i="1"/>
  <c r="BP158" i="1"/>
  <c r="BR158" i="1" s="1"/>
  <c r="BE136" i="1"/>
  <c r="BP136" i="1"/>
  <c r="BR136" i="1" s="1"/>
  <c r="BE131" i="1"/>
  <c r="BP131" i="1"/>
  <c r="BR131" i="1" s="1"/>
  <c r="BE71" i="1"/>
  <c r="BP71" i="1"/>
  <c r="BR71" i="1" s="1"/>
  <c r="BE162" i="1"/>
  <c r="BP162" i="1"/>
  <c r="BR162" i="1" s="1"/>
  <c r="BE102" i="1"/>
  <c r="BP102" i="1"/>
  <c r="BR102" i="1" s="1"/>
  <c r="BI104" i="1"/>
  <c r="BE43" i="1"/>
  <c r="BP43" i="1"/>
  <c r="BR43" i="1" s="1"/>
  <c r="BR126" i="1"/>
  <c r="BE109" i="1"/>
  <c r="BP109" i="1"/>
  <c r="BR109" i="1" s="1"/>
  <c r="BE31" i="1"/>
  <c r="BP31" i="1"/>
  <c r="BR31" i="1" s="1"/>
  <c r="BE51" i="1"/>
  <c r="BP51" i="1"/>
  <c r="BR51" i="1" s="1"/>
  <c r="BE70" i="1"/>
  <c r="BP70" i="1"/>
  <c r="BR70" i="1" s="1"/>
  <c r="BE129" i="1"/>
  <c r="BP129" i="1"/>
  <c r="BR129" i="1" s="1"/>
  <c r="BE145" i="1"/>
  <c r="BP145" i="1"/>
  <c r="BR145" i="1" s="1"/>
  <c r="BE98" i="1"/>
  <c r="BP98" i="1"/>
  <c r="BR98" i="1" s="1"/>
  <c r="BE95" i="1"/>
  <c r="BP95" i="1"/>
  <c r="BR95" i="1" s="1"/>
  <c r="BE53" i="1"/>
  <c r="BE126" i="1"/>
  <c r="BE115" i="1"/>
  <c r="BP115" i="1"/>
  <c r="BR115" i="1" s="1"/>
  <c r="BE161" i="1"/>
  <c r="BP161" i="1"/>
  <c r="BR161" i="1" s="1"/>
  <c r="BE165" i="1"/>
  <c r="BP165" i="1"/>
  <c r="BR165" i="1" s="1"/>
  <c r="BR146" i="1"/>
  <c r="BI166" i="1"/>
  <c r="BA166" i="1"/>
  <c r="BC166" i="1" s="1"/>
  <c r="U123" i="2"/>
  <c r="W123" i="2" s="1"/>
  <c r="Y123" i="2" s="1"/>
  <c r="AB123" i="2"/>
  <c r="AC123" i="2" s="1"/>
  <c r="BI35" i="1"/>
  <c r="BA35" i="1"/>
  <c r="BC35" i="1" s="1"/>
  <c r="AB113" i="2"/>
  <c r="AC113" i="2" s="1"/>
  <c r="U113" i="2"/>
  <c r="W113" i="2" s="1"/>
  <c r="Y113" i="2" s="1"/>
  <c r="AB80" i="3"/>
  <c r="AC80" i="3" s="1"/>
  <c r="U80" i="3"/>
  <c r="W80" i="3" s="1"/>
  <c r="Y80" i="3" s="1"/>
  <c r="BI61" i="1"/>
  <c r="BA61" i="1"/>
  <c r="BC61" i="1" s="1"/>
  <c r="AB86" i="3"/>
  <c r="AC86" i="3" s="1"/>
  <c r="U86" i="3"/>
  <c r="W86" i="3" s="1"/>
  <c r="Y86" i="3" s="1"/>
  <c r="BA167" i="1"/>
  <c r="BC167" i="1" s="1"/>
  <c r="BI167" i="1"/>
  <c r="U32" i="3"/>
  <c r="W32" i="3" s="1"/>
  <c r="Y32" i="3" s="1"/>
  <c r="AB32" i="3"/>
  <c r="AC32" i="3" s="1"/>
  <c r="AB102" i="3"/>
  <c r="AC102" i="3" s="1"/>
  <c r="U102" i="3"/>
  <c r="W102" i="3" s="1"/>
  <c r="Y102" i="3" s="1"/>
  <c r="BA84" i="1"/>
  <c r="BC84" i="1" s="1"/>
  <c r="BI84" i="1"/>
  <c r="AB156" i="2"/>
  <c r="AC156" i="2" s="1"/>
  <c r="U156" i="2"/>
  <c r="W156" i="2" s="1"/>
  <c r="Y156" i="2" s="1"/>
  <c r="BA76" i="1"/>
  <c r="BC76" i="1" s="1"/>
  <c r="BI76" i="1"/>
  <c r="U14" i="2"/>
  <c r="W14" i="2" s="1"/>
  <c r="Y14" i="2" s="1"/>
  <c r="AB14" i="2"/>
  <c r="AC14" i="2" s="1"/>
  <c r="U60" i="3"/>
  <c r="W60" i="3" s="1"/>
  <c r="Y60" i="3" s="1"/>
  <c r="AB60" i="3"/>
  <c r="AC60" i="3" s="1"/>
  <c r="BI21" i="1"/>
  <c r="BA21" i="1"/>
  <c r="BC21" i="1" s="1"/>
  <c r="AB122" i="2"/>
  <c r="AC122" i="2" s="1"/>
  <c r="U122" i="2"/>
  <c r="W122" i="2" s="1"/>
  <c r="Y122" i="2" s="1"/>
  <c r="AB133" i="3"/>
  <c r="AC133" i="3" s="1"/>
  <c r="U133" i="3"/>
  <c r="W133" i="3" s="1"/>
  <c r="Y133" i="3" s="1"/>
  <c r="BI34" i="1"/>
  <c r="BA34" i="1"/>
  <c r="BC34" i="1" s="1"/>
  <c r="AB78" i="2"/>
  <c r="AC78" i="2" s="1"/>
  <c r="U78" i="2"/>
  <c r="W78" i="2" s="1"/>
  <c r="Y78" i="2" s="1"/>
  <c r="U157" i="2"/>
  <c r="W157" i="2" s="1"/>
  <c r="Y157" i="2" s="1"/>
  <c r="AB157" i="2"/>
  <c r="AC157" i="2" s="1"/>
  <c r="BI118" i="1"/>
  <c r="BA118" i="1"/>
  <c r="BC118" i="1" s="1"/>
  <c r="AB10" i="2"/>
  <c r="AC10" i="2" s="1"/>
  <c r="U10" i="2"/>
  <c r="W10" i="2" s="1"/>
  <c r="Y10" i="2" s="1"/>
  <c r="AB81" i="3"/>
  <c r="AC81" i="3" s="1"/>
  <c r="U81" i="3"/>
  <c r="W81" i="3" s="1"/>
  <c r="Y81" i="3" s="1"/>
  <c r="BI93" i="1"/>
  <c r="BA93" i="1"/>
  <c r="BC93" i="1" s="1"/>
  <c r="AB18" i="2"/>
  <c r="AC18" i="2" s="1"/>
  <c r="U18" i="2"/>
  <c r="W18" i="2" s="1"/>
  <c r="Y18" i="2" s="1"/>
  <c r="U54" i="2"/>
  <c r="W54" i="2" s="1"/>
  <c r="Y54" i="2" s="1"/>
  <c r="AB54" i="2"/>
  <c r="AC54" i="2" s="1"/>
  <c r="BI66" i="1"/>
  <c r="BA66" i="1"/>
  <c r="BC66" i="1" s="1"/>
  <c r="BA29" i="1"/>
  <c r="BC29" i="1" s="1"/>
  <c r="BI29" i="1"/>
  <c r="AB57" i="3"/>
  <c r="AC57" i="3" s="1"/>
  <c r="U57" i="3"/>
  <c r="W57" i="3" s="1"/>
  <c r="Y57" i="3" s="1"/>
  <c r="U125" i="2"/>
  <c r="W125" i="2" s="1"/>
  <c r="Y125" i="2" s="1"/>
  <c r="AB125" i="2"/>
  <c r="AC125" i="2" s="1"/>
  <c r="BI137" i="1"/>
  <c r="BA137" i="1"/>
  <c r="BC137" i="1" s="1"/>
  <c r="AB129" i="3"/>
  <c r="AC129" i="3" s="1"/>
  <c r="U129" i="3"/>
  <c r="W129" i="3" s="1"/>
  <c r="Y129" i="3" s="1"/>
  <c r="BI48" i="1"/>
  <c r="BA48" i="1"/>
  <c r="BC48" i="1" s="1"/>
  <c r="BI120" i="1"/>
  <c r="BA120" i="1"/>
  <c r="BC120" i="1" s="1"/>
  <c r="BI160" i="1"/>
  <c r="BA160" i="1"/>
  <c r="BC160" i="1" s="1"/>
  <c r="U98" i="3"/>
  <c r="W98" i="3" s="1"/>
  <c r="Y98" i="3" s="1"/>
  <c r="AB98" i="3"/>
  <c r="AC98" i="3" s="1"/>
  <c r="U141" i="2"/>
  <c r="W141" i="2" s="1"/>
  <c r="Y141" i="2" s="1"/>
  <c r="AB141" i="2"/>
  <c r="AC141" i="2" s="1"/>
  <c r="U24" i="2"/>
  <c r="W24" i="2" s="1"/>
  <c r="Y24" i="2" s="1"/>
  <c r="AB24" i="2"/>
  <c r="AC24" i="2" s="1"/>
  <c r="U56" i="3"/>
  <c r="W56" i="3" s="1"/>
  <c r="Y56" i="3" s="1"/>
  <c r="AB56" i="3"/>
  <c r="AC56" i="3" s="1"/>
  <c r="U114" i="3"/>
  <c r="W114" i="3" s="1"/>
  <c r="Y114" i="3" s="1"/>
  <c r="AB114" i="3"/>
  <c r="AC114" i="3" s="1"/>
  <c r="AB12" i="2"/>
  <c r="AC12" i="2" s="1"/>
  <c r="U12" i="2"/>
  <c r="W12" i="2" s="1"/>
  <c r="Y12" i="2" s="1"/>
  <c r="U55" i="2"/>
  <c r="W55" i="2" s="1"/>
  <c r="Y55" i="2" s="1"/>
  <c r="AB55" i="2"/>
  <c r="AC55" i="2" s="1"/>
  <c r="U38" i="2"/>
  <c r="W38" i="2" s="1"/>
  <c r="Y38" i="2" s="1"/>
  <c r="AB38" i="2"/>
  <c r="AC38" i="2" s="1"/>
  <c r="BI127" i="1"/>
  <c r="BA127" i="1"/>
  <c r="BC127" i="1" s="1"/>
  <c r="AB34" i="2"/>
  <c r="AC34" i="2" s="1"/>
  <c r="U34" i="2"/>
  <c r="W34" i="2" s="1"/>
  <c r="Y34" i="2" s="1"/>
  <c r="U72" i="3"/>
  <c r="W72" i="3" s="1"/>
  <c r="Y72" i="3" s="1"/>
  <c r="AB72" i="3"/>
  <c r="AC72" i="3" s="1"/>
  <c r="AB28" i="2"/>
  <c r="AC28" i="2" s="1"/>
  <c r="U28" i="2"/>
  <c r="W28" i="2" s="1"/>
  <c r="Y28" i="2" s="1"/>
  <c r="BI80" i="1"/>
  <c r="BA80" i="1"/>
  <c r="BC80" i="1" s="1"/>
  <c r="AB5" i="3"/>
  <c r="AC5" i="3" s="1"/>
  <c r="U5" i="3"/>
  <c r="W5" i="3" s="1"/>
  <c r="Y5" i="3" s="1"/>
  <c r="AB136" i="2"/>
  <c r="AC136" i="2" s="1"/>
  <c r="U136" i="2"/>
  <c r="W136" i="2" s="1"/>
  <c r="Y136" i="2" s="1"/>
  <c r="AB86" i="2"/>
  <c r="AC86" i="2" s="1"/>
  <c r="U86" i="2"/>
  <c r="W86" i="2" s="1"/>
  <c r="Y86" i="2" s="1"/>
  <c r="BI144" i="1"/>
  <c r="BA144" i="1"/>
  <c r="BC144" i="1" s="1"/>
  <c r="U63" i="2"/>
  <c r="W63" i="2" s="1"/>
  <c r="Y63" i="2" s="1"/>
  <c r="AB63" i="2"/>
  <c r="AC63" i="2" s="1"/>
  <c r="BA152" i="1"/>
  <c r="BC152" i="1" s="1"/>
  <c r="BI152" i="1"/>
  <c r="AB115" i="2"/>
  <c r="AC115" i="2" s="1"/>
  <c r="U115" i="2"/>
  <c r="W115" i="2" s="1"/>
  <c r="Y115" i="2" s="1"/>
  <c r="AB50" i="2"/>
  <c r="AC50" i="2" s="1"/>
  <c r="U50" i="2"/>
  <c r="W50" i="2" s="1"/>
  <c r="Y50" i="2" s="1"/>
  <c r="AB37" i="2"/>
  <c r="AC37" i="2" s="1"/>
  <c r="U37" i="2"/>
  <c r="W37" i="2" s="1"/>
  <c r="Y37" i="2" s="1"/>
  <c r="AB69" i="3"/>
  <c r="AC69" i="3" s="1"/>
  <c r="U69" i="3"/>
  <c r="W69" i="3" s="1"/>
  <c r="Y69" i="3" s="1"/>
  <c r="AB67" i="3"/>
  <c r="AC67" i="3" s="1"/>
  <c r="U67" i="3"/>
  <c r="W67" i="3" s="1"/>
  <c r="Y67" i="3" s="1"/>
  <c r="U42" i="2"/>
  <c r="W42" i="2" s="1"/>
  <c r="Y42" i="2" s="1"/>
  <c r="AB42" i="2"/>
  <c r="AC42" i="2" s="1"/>
  <c r="AB46" i="3"/>
  <c r="AC46" i="3" s="1"/>
  <c r="U46" i="3"/>
  <c r="W46" i="3" s="1"/>
  <c r="Y46" i="3" s="1"/>
  <c r="AB26" i="2"/>
  <c r="AC26" i="2" s="1"/>
  <c r="U26" i="2"/>
  <c r="W26" i="2" s="1"/>
  <c r="Y26" i="2" s="1"/>
  <c r="AB121" i="3"/>
  <c r="AC121" i="3" s="1"/>
  <c r="U121" i="3"/>
  <c r="W121" i="3" s="1"/>
  <c r="Y121" i="3" s="1"/>
  <c r="BI17" i="1"/>
  <c r="BA17" i="1"/>
  <c r="BC17" i="1" s="1"/>
  <c r="AB4" i="2"/>
  <c r="AC4" i="2" s="1"/>
  <c r="U4" i="2"/>
  <c r="W4" i="2" s="1"/>
  <c r="Y4" i="2" s="1"/>
  <c r="BA37" i="1"/>
  <c r="BC37" i="1" s="1"/>
  <c r="BI37" i="1"/>
  <c r="U95" i="2"/>
  <c r="W95" i="2" s="1"/>
  <c r="Y95" i="2" s="1"/>
  <c r="AB95" i="2"/>
  <c r="AC95" i="2" s="1"/>
  <c r="AB96" i="3"/>
  <c r="AC96" i="3" s="1"/>
  <c r="U96" i="3"/>
  <c r="W96" i="3" s="1"/>
  <c r="Y96" i="3" s="1"/>
  <c r="AB137" i="3"/>
  <c r="AC137" i="3" s="1"/>
  <c r="U137" i="3"/>
  <c r="W137" i="3" s="1"/>
  <c r="Y137" i="3" s="1"/>
  <c r="BI63" i="1"/>
  <c r="BA63" i="1"/>
  <c r="BC63" i="1" s="1"/>
  <c r="AB68" i="2"/>
  <c r="AC68" i="2" s="1"/>
  <c r="U68" i="2"/>
  <c r="W68" i="2" s="1"/>
  <c r="Y68" i="2" s="1"/>
  <c r="AB107" i="2"/>
  <c r="AC107" i="2" s="1"/>
  <c r="U107" i="2"/>
  <c r="W107" i="2" s="1"/>
  <c r="Y107" i="2" s="1"/>
  <c r="AB26" i="3"/>
  <c r="AC26" i="3" s="1"/>
  <c r="U26" i="3"/>
  <c r="W26" i="3" s="1"/>
  <c r="Y26" i="3" s="1"/>
  <c r="BI97" i="1"/>
  <c r="BA97" i="1"/>
  <c r="BC97" i="1" s="1"/>
  <c r="U68" i="3"/>
  <c r="W68" i="3" s="1"/>
  <c r="Y68" i="3" s="1"/>
  <c r="AB68" i="3"/>
  <c r="AC68" i="3" s="1"/>
  <c r="U52" i="3"/>
  <c r="W52" i="3" s="1"/>
  <c r="Y52" i="3" s="1"/>
  <c r="AB52" i="3"/>
  <c r="AC52" i="3" s="1"/>
  <c r="BI72" i="1"/>
  <c r="BA72" i="1"/>
  <c r="BC72" i="1" s="1"/>
  <c r="AB39" i="3"/>
  <c r="AC39" i="3" s="1"/>
  <c r="U39" i="3"/>
  <c r="W39" i="3" s="1"/>
  <c r="Y39" i="3" s="1"/>
  <c r="BA6" i="1"/>
  <c r="BC6" i="1" s="1"/>
  <c r="BI6" i="1"/>
  <c r="BI74" i="1"/>
  <c r="BA74" i="1"/>
  <c r="BC74" i="1" s="1"/>
  <c r="BI52" i="1"/>
  <c r="BA52" i="1"/>
  <c r="BC52" i="1" s="1"/>
  <c r="AB89" i="3"/>
  <c r="AC89" i="3" s="1"/>
  <c r="U89" i="3"/>
  <c r="W89" i="3" s="1"/>
  <c r="Y89" i="3" s="1"/>
  <c r="AB113" i="3"/>
  <c r="AC113" i="3" s="1"/>
  <c r="U113" i="3"/>
  <c r="W113" i="3" s="1"/>
  <c r="Y113" i="3" s="1"/>
  <c r="BI157" i="1"/>
  <c r="BA157" i="1"/>
  <c r="BC157" i="1" s="1"/>
  <c r="BI5" i="1"/>
  <c r="BA5" i="1"/>
  <c r="BC5" i="1" s="1"/>
  <c r="AB92" i="2"/>
  <c r="AC92" i="2" s="1"/>
  <c r="U92" i="2"/>
  <c r="W92" i="2" s="1"/>
  <c r="Y92" i="2" s="1"/>
  <c r="BA168" i="1"/>
  <c r="BC168" i="1" s="1"/>
  <c r="BI168" i="1"/>
  <c r="BI142" i="1"/>
  <c r="BA142" i="1"/>
  <c r="BC142" i="1" s="1"/>
  <c r="BA123" i="1"/>
  <c r="BC123" i="1" s="1"/>
  <c r="BI123" i="1"/>
  <c r="AB130" i="3"/>
  <c r="AC130" i="3" s="1"/>
  <c r="U130" i="3"/>
  <c r="W130" i="3" s="1"/>
  <c r="Y130" i="3" s="1"/>
  <c r="AB30" i="3"/>
  <c r="AC30" i="3" s="1"/>
  <c r="U30" i="3"/>
  <c r="W30" i="3" s="1"/>
  <c r="Y30" i="3" s="1"/>
  <c r="AB3" i="3"/>
  <c r="AC3" i="3" s="1"/>
  <c r="U3" i="3"/>
  <c r="W3" i="3" s="1"/>
  <c r="Y3" i="3" s="1"/>
  <c r="BP49" i="1" l="1"/>
  <c r="BR49" i="1" s="1"/>
  <c r="BE49" i="1"/>
  <c r="BE137" i="1"/>
  <c r="BP137" i="1"/>
  <c r="BR137" i="1" s="1"/>
  <c r="BE66" i="1"/>
  <c r="BP66" i="1"/>
  <c r="BR66" i="1" s="1"/>
  <c r="BE21" i="1"/>
  <c r="BP21" i="1"/>
  <c r="BR21" i="1" s="1"/>
  <c r="BE167" i="1"/>
  <c r="BP167" i="1"/>
  <c r="BR167" i="1" s="1"/>
  <c r="BE97" i="1"/>
  <c r="BP97" i="1"/>
  <c r="BR97" i="1" s="1"/>
  <c r="BE34" i="1"/>
  <c r="BP34" i="1"/>
  <c r="BR34" i="1" s="1"/>
  <c r="BE35" i="1"/>
  <c r="BP35" i="1"/>
  <c r="BR35" i="1" s="1"/>
  <c r="BE63" i="1"/>
  <c r="BP63" i="1"/>
  <c r="BR63" i="1" s="1"/>
  <c r="BE152" i="1"/>
  <c r="BP152" i="1"/>
  <c r="BR152" i="1" s="1"/>
  <c r="BE84" i="1"/>
  <c r="BP84" i="1"/>
  <c r="BR84" i="1" s="1"/>
  <c r="BE168" i="1"/>
  <c r="BP168" i="1"/>
  <c r="BR168" i="1" s="1"/>
  <c r="BE120" i="1"/>
  <c r="BP120" i="1"/>
  <c r="BR120" i="1" s="1"/>
  <c r="BE5" i="1"/>
  <c r="BP5" i="1"/>
  <c r="BR5" i="1" s="1"/>
  <c r="BE52" i="1"/>
  <c r="BP52" i="1"/>
  <c r="BR52" i="1" s="1"/>
  <c r="BE72" i="1"/>
  <c r="BP72" i="1"/>
  <c r="BR72" i="1" s="1"/>
  <c r="BE48" i="1"/>
  <c r="BP48" i="1"/>
  <c r="BR48" i="1" s="1"/>
  <c r="BE118" i="1"/>
  <c r="BP118" i="1"/>
  <c r="BR118" i="1" s="1"/>
  <c r="BE61" i="1"/>
  <c r="BP61" i="1"/>
  <c r="BR61" i="1" s="1"/>
  <c r="BE160" i="1"/>
  <c r="BP160" i="1"/>
  <c r="BR160" i="1" s="1"/>
  <c r="BE37" i="1"/>
  <c r="BP37" i="1"/>
  <c r="BR37" i="1" s="1"/>
  <c r="BE123" i="1"/>
  <c r="BP123" i="1"/>
  <c r="BR123" i="1" s="1"/>
  <c r="BE142" i="1"/>
  <c r="BP142" i="1"/>
  <c r="BR142" i="1" s="1"/>
  <c r="BE74" i="1"/>
  <c r="BP74" i="1"/>
  <c r="BR74" i="1" s="1"/>
  <c r="BE144" i="1"/>
  <c r="BP144" i="1"/>
  <c r="BR144" i="1" s="1"/>
  <c r="BE127" i="1"/>
  <c r="BP127" i="1"/>
  <c r="BR127" i="1" s="1"/>
  <c r="BE93" i="1"/>
  <c r="BP93" i="1"/>
  <c r="BR93" i="1" s="1"/>
  <c r="BE166" i="1"/>
  <c r="BP166" i="1"/>
  <c r="BR166" i="1" s="1"/>
  <c r="BE6" i="1"/>
  <c r="BP6" i="1"/>
  <c r="BR6" i="1" s="1"/>
  <c r="BE157" i="1"/>
  <c r="BP157" i="1"/>
  <c r="BR157" i="1" s="1"/>
  <c r="BE17" i="1"/>
  <c r="BP17" i="1"/>
  <c r="BR17" i="1" s="1"/>
  <c r="BE80" i="1"/>
  <c r="BP80" i="1"/>
  <c r="BR80" i="1" s="1"/>
  <c r="BE29" i="1"/>
  <c r="BP29" i="1"/>
  <c r="BR29" i="1" s="1"/>
  <c r="BE76" i="1"/>
  <c r="BP76" i="1"/>
  <c r="BR76" i="1" s="1"/>
  <c r="Y11" i="3"/>
  <c r="Z63" i="3" s="1"/>
  <c r="AA61" i="3" s="1"/>
  <c r="Y11" i="2"/>
  <c r="Z118" i="2" s="1"/>
  <c r="AA116" i="2" s="1"/>
  <c r="Z11" i="2"/>
  <c r="AA9" i="2" s="1"/>
  <c r="Z5" i="2"/>
  <c r="AA3" i="2" s="1"/>
  <c r="Z28" i="2"/>
  <c r="AA26" i="2" s="1"/>
  <c r="Z38" i="2"/>
  <c r="AA36" i="2" s="1"/>
  <c r="Z87" i="2"/>
  <c r="AA85" i="2" s="1"/>
  <c r="Z102" i="2"/>
  <c r="AA100" i="2" s="1"/>
  <c r="Z156" i="2"/>
  <c r="AA154" i="2" s="1"/>
  <c r="Z73" i="2"/>
  <c r="AA71" i="2" s="1"/>
  <c r="Z152" i="2"/>
  <c r="AA150" i="2" s="1"/>
  <c r="Z140" i="2"/>
  <c r="AA138" i="2" s="1"/>
  <c r="Z146" i="2"/>
  <c r="AA144" i="2" s="1"/>
  <c r="Z89" i="2"/>
  <c r="AA87" i="2" s="1"/>
  <c r="Z31" i="2"/>
  <c r="AA29" i="2" s="1"/>
  <c r="Z155" i="2"/>
  <c r="AA153" i="2" s="1"/>
  <c r="Z68" i="2"/>
  <c r="AA66" i="2" s="1"/>
  <c r="Z47" i="2"/>
  <c r="AA45" i="2" s="1"/>
  <c r="Z134" i="2"/>
  <c r="AA132" i="2" s="1"/>
  <c r="Z65" i="2"/>
  <c r="AA63" i="2" s="1"/>
  <c r="Z50" i="2"/>
  <c r="AA48" i="2" s="1"/>
  <c r="Z91" i="2"/>
  <c r="AA89" i="2" s="1"/>
  <c r="Z2" i="2"/>
  <c r="Z19" i="2"/>
  <c r="AA17" i="2" s="1"/>
  <c r="Z30" i="2"/>
  <c r="AA28" i="2" s="1"/>
  <c r="Z59" i="2"/>
  <c r="AA57" i="2" s="1"/>
  <c r="Z42" i="2"/>
  <c r="AA40" i="2" s="1"/>
  <c r="Z58" i="2"/>
  <c r="AA56" i="2" s="1"/>
  <c r="Z104" i="2"/>
  <c r="AA102" i="2" s="1"/>
  <c r="Z107" i="2"/>
  <c r="AA105" i="2" s="1"/>
  <c r="Z160" i="2"/>
  <c r="AA158" i="2" s="1"/>
  <c r="Z82" i="2"/>
  <c r="AA80" i="2" s="1"/>
  <c r="Z81" i="2"/>
  <c r="AA79" i="2" s="1"/>
  <c r="Z131" i="2"/>
  <c r="AA129" i="2" s="1"/>
  <c r="Z108" i="2"/>
  <c r="AA106" i="2" s="1"/>
  <c r="Z12" i="2"/>
  <c r="AA10" i="2" s="1"/>
  <c r="Z113" i="2"/>
  <c r="AA111" i="2" s="1"/>
  <c r="Z158" i="2"/>
  <c r="AA156" i="2" s="1"/>
  <c r="Z162" i="2"/>
  <c r="AA160" i="2" s="1"/>
  <c r="Z40" i="2"/>
  <c r="AA38" i="2" s="1"/>
  <c r="Z122" i="2"/>
  <c r="AA120" i="2" s="1"/>
  <c r="Z27" i="2"/>
  <c r="AA25" i="2" s="1"/>
  <c r="Z26" i="2"/>
  <c r="AA24" i="2" s="1"/>
  <c r="Z45" i="2"/>
  <c r="AA43" i="2" s="1"/>
  <c r="Z44" i="2"/>
  <c r="AA42" i="2" s="1"/>
  <c r="Z112" i="2"/>
  <c r="AA110" i="2" s="1"/>
  <c r="Z62" i="2"/>
  <c r="AA60" i="2" s="1"/>
  <c r="Z101" i="2"/>
  <c r="AA99" i="2" s="1"/>
  <c r="Z139" i="2"/>
  <c r="AA137" i="2" s="1"/>
  <c r="Z115" i="2"/>
  <c r="AA113" i="2" s="1"/>
  <c r="Z157" i="2"/>
  <c r="AA155" i="2" s="1"/>
  <c r="Z121" i="2"/>
  <c r="AA119" i="2" s="1"/>
  <c r="Z159" i="2"/>
  <c r="AA157" i="2" s="1"/>
  <c r="Z110" i="2"/>
  <c r="AA108" i="2" s="1"/>
  <c r="Z95" i="2"/>
  <c r="AA93" i="2" s="1"/>
  <c r="Z23" i="2"/>
  <c r="AA21" i="2" s="1"/>
  <c r="Z79" i="2"/>
  <c r="AA77" i="2" s="1"/>
  <c r="Z96" i="2"/>
  <c r="AA94" i="2" s="1"/>
  <c r="Z17" i="2"/>
  <c r="AA15" i="2" s="1"/>
  <c r="Z20" i="2"/>
  <c r="AA18" i="2" s="1"/>
  <c r="Z4" i="2"/>
  <c r="AA2" i="2" s="1"/>
  <c r="Z135" i="2"/>
  <c r="AA133" i="2" s="1"/>
  <c r="Z116" i="2"/>
  <c r="AA114" i="2" s="1"/>
  <c r="Z161" i="2"/>
  <c r="AA159" i="2" s="1"/>
  <c r="Z125" i="2"/>
  <c r="AA123" i="2" s="1"/>
  <c r="Z80" i="2"/>
  <c r="AA78" i="2" s="1"/>
  <c r="Z133" i="2"/>
  <c r="AA131" i="2" s="1"/>
  <c r="Z57" i="2"/>
  <c r="AA55" i="2" s="1"/>
  <c r="Z35" i="2"/>
  <c r="AA33" i="2" s="1"/>
  <c r="Z67" i="2"/>
  <c r="AA65" i="2" s="1"/>
  <c r="Z69" i="2"/>
  <c r="AA67" i="2" s="1"/>
  <c r="Z120" i="2"/>
  <c r="AA118" i="2" s="1"/>
  <c r="Z77" i="2"/>
  <c r="AA75" i="2" s="1"/>
  <c r="Z97" i="2"/>
  <c r="AA95" i="2" s="1"/>
  <c r="Z105" i="2"/>
  <c r="AA103" i="2" s="1"/>
  <c r="Z148" i="2"/>
  <c r="AA146" i="2" s="1"/>
  <c r="Z164" i="2"/>
  <c r="AA162" i="2" s="1"/>
  <c r="Z129" i="2"/>
  <c r="AA127" i="2" s="1"/>
  <c r="Z100" i="2"/>
  <c r="AA98" i="2" s="1"/>
  <c r="Z123" i="2"/>
  <c r="AA121" i="2" s="1"/>
  <c r="Z153" i="2"/>
  <c r="AA151" i="2" s="1"/>
  <c r="Z76" i="2"/>
  <c r="AA74" i="2" s="1"/>
  <c r="Z25" i="2"/>
  <c r="AA23" i="2" s="1"/>
  <c r="Z117" i="2"/>
  <c r="AA115" i="2" s="1"/>
  <c r="Z84" i="2"/>
  <c r="AA82" i="2" s="1"/>
  <c r="Z60" i="2"/>
  <c r="AA58" i="2" s="1"/>
  <c r="Z114" i="2"/>
  <c r="AA112" i="2" s="1"/>
  <c r="Z39" i="2"/>
  <c r="AA37" i="2" s="1"/>
  <c r="Z83" i="2"/>
  <c r="AA81" i="2" s="1"/>
  <c r="Z145" i="2"/>
  <c r="AA143" i="2" s="1"/>
  <c r="Z43" i="2"/>
  <c r="AA41" i="2" s="1"/>
  <c r="Z51" i="2"/>
  <c r="AA49" i="2" s="1"/>
  <c r="Z37" i="2"/>
  <c r="AA35" i="2" s="1"/>
  <c r="Z103" i="2"/>
  <c r="AA101" i="2" s="1"/>
  <c r="Z61" i="2"/>
  <c r="AA59" i="2" s="1"/>
  <c r="Z85" i="2"/>
  <c r="AA83" i="2" s="1"/>
  <c r="Z13" i="2"/>
  <c r="AA11" i="2" s="1"/>
  <c r="Z124" i="2"/>
  <c r="AA122" i="2" s="1"/>
  <c r="Z136" i="2"/>
  <c r="AA134" i="2" s="1"/>
  <c r="Z137" i="2"/>
  <c r="AA135" i="2" s="1"/>
  <c r="Z132" i="2"/>
  <c r="AA130" i="2" s="1"/>
  <c r="Z138" i="2"/>
  <c r="AA136" i="2" s="1"/>
  <c r="Z14" i="2"/>
  <c r="AA12" i="2" s="1"/>
  <c r="Z109" i="2"/>
  <c r="AA107" i="2" s="1"/>
  <c r="Z154" i="2"/>
  <c r="AA152" i="2" s="1"/>
  <c r="Z56" i="2"/>
  <c r="AA54" i="2" s="1"/>
  <c r="Z63" i="2"/>
  <c r="AA61" i="2" s="1"/>
  <c r="Z130" i="2"/>
  <c r="AA128" i="2" s="1"/>
  <c r="Z32" i="2"/>
  <c r="AA30" i="2" s="1"/>
  <c r="Z24" i="2"/>
  <c r="AA22" i="2" s="1"/>
  <c r="Z16" i="2"/>
  <c r="AA14" i="2" s="1"/>
  <c r="Z41" i="2"/>
  <c r="AA39" i="2" s="1"/>
  <c r="Z119" i="2"/>
  <c r="AA117" i="2" s="1"/>
  <c r="Z74" i="2"/>
  <c r="AA72" i="2" s="1"/>
  <c r="Z94" i="2"/>
  <c r="AA92" i="2" s="1"/>
  <c r="Z126" i="2"/>
  <c r="AA124" i="2" s="1"/>
  <c r="Z75" i="2"/>
  <c r="AA73" i="2" s="1"/>
  <c r="Z8" i="2"/>
  <c r="AA6" i="2" s="1"/>
  <c r="Z33" i="2"/>
  <c r="AA31" i="2" s="1"/>
  <c r="Z10" i="2"/>
  <c r="AA8" i="2" s="1"/>
  <c r="Z46" i="2"/>
  <c r="AA44" i="2" s="1"/>
  <c r="Z18" i="2"/>
  <c r="AA16" i="2" s="1"/>
  <c r="Z111" i="2"/>
  <c r="AA109" i="2" s="1"/>
  <c r="Z78" i="2"/>
  <c r="AA76" i="2" s="1"/>
  <c r="Z66" i="2"/>
  <c r="AA64" i="2" s="1"/>
  <c r="Z90" i="2"/>
  <c r="AA88" i="2" s="1"/>
  <c r="Z34" i="2"/>
  <c r="AA32" i="2" s="1"/>
  <c r="Z86" i="2"/>
  <c r="AA84" i="2" s="1"/>
  <c r="Z128" i="2"/>
  <c r="AA126" i="2" s="1"/>
  <c r="Z141" i="2"/>
  <c r="AA139" i="2" s="1"/>
  <c r="Z147" i="2"/>
  <c r="AA145" i="2" s="1"/>
  <c r="Z99" i="2"/>
  <c r="AA97" i="2" s="1"/>
  <c r="Z163" i="2"/>
  <c r="AA161" i="2" s="1"/>
  <c r="Z142" i="2"/>
  <c r="AA140" i="2" s="1"/>
  <c r="Z93" i="2"/>
  <c r="AA91" i="2" s="1"/>
  <c r="Z48" i="2"/>
  <c r="AA46" i="2" s="1"/>
  <c r="Z9" i="2"/>
  <c r="AA7" i="2" s="1"/>
  <c r="Z15" i="2"/>
  <c r="AA13" i="2" s="1"/>
  <c r="Z92" i="2"/>
  <c r="AA90" i="2" s="1"/>
  <c r="Z72" i="2"/>
  <c r="AA70" i="2" s="1"/>
  <c r="Z6" i="2"/>
  <c r="AA4" i="2" s="1"/>
  <c r="Z71" i="2"/>
  <c r="AA69" i="2" s="1"/>
  <c r="Z54" i="2"/>
  <c r="AA52" i="2" s="1"/>
  <c r="Z49" i="2"/>
  <c r="AA47" i="2" s="1"/>
  <c r="Z3" i="2"/>
  <c r="Z21" i="2"/>
  <c r="AA19" i="2" s="1"/>
  <c r="Z22" i="2"/>
  <c r="AA20" i="2" s="1"/>
  <c r="Z36" i="2"/>
  <c r="AA34" i="2" s="1"/>
  <c r="Z127" i="2"/>
  <c r="AA125" i="2" s="1"/>
  <c r="Z29" i="2"/>
  <c r="AA27" i="2" s="1"/>
  <c r="Z98" i="2"/>
  <c r="AA96" i="2" s="1"/>
  <c r="Z144" i="2"/>
  <c r="AA142" i="2" s="1"/>
  <c r="Z149" i="2"/>
  <c r="AA147" i="2" s="1"/>
  <c r="Z151" i="2"/>
  <c r="AA149" i="2" s="1"/>
  <c r="Z143" i="2"/>
  <c r="AA141" i="2" s="1"/>
  <c r="Z106" i="2"/>
  <c r="AA104" i="2" s="1"/>
  <c r="Z52" i="2"/>
  <c r="AA50" i="2" s="1"/>
  <c r="Z55" i="2"/>
  <c r="AA53" i="2" s="1"/>
  <c r="Z64" i="2"/>
  <c r="AA62" i="2" s="1"/>
  <c r="Z88" i="2"/>
  <c r="AA86" i="2" s="1"/>
  <c r="Z150" i="2"/>
  <c r="AA148" i="2" s="1"/>
  <c r="Z53" i="2"/>
  <c r="AA51" i="2" s="1"/>
  <c r="Z7" i="2"/>
  <c r="AA5" i="2" s="1"/>
  <c r="Z24" i="3"/>
  <c r="AA22" i="3" s="1"/>
  <c r="Z37" i="3"/>
  <c r="AA35" i="3" s="1"/>
  <c r="Z21" i="3"/>
  <c r="AA19" i="3" s="1"/>
  <c r="Z75" i="3"/>
  <c r="AA73" i="3" s="1"/>
  <c r="Z112" i="3"/>
  <c r="AA110" i="3" s="1"/>
  <c r="Z47" i="3"/>
  <c r="AA45" i="3" s="1"/>
  <c r="Z158" i="3"/>
  <c r="AA156" i="3" s="1"/>
  <c r="Z82" i="3"/>
  <c r="AA80" i="3" s="1"/>
  <c r="Z64" i="3"/>
  <c r="AA62" i="3" s="1"/>
  <c r="Z135" i="3"/>
  <c r="AA133" i="3" s="1"/>
  <c r="Z17" i="3"/>
  <c r="AA15" i="3" s="1"/>
  <c r="Z61" i="3"/>
  <c r="AA59" i="3" s="1"/>
  <c r="Z27" i="3"/>
  <c r="AA25" i="3" s="1"/>
  <c r="Z144" i="3"/>
  <c r="AA142" i="3" s="1"/>
  <c r="Z68" i="3"/>
  <c r="AA66" i="3" s="1"/>
  <c r="Z70" i="3"/>
  <c r="AA68" i="3" s="1"/>
  <c r="Z103" i="3"/>
  <c r="AA101" i="3" s="1"/>
  <c r="Z115" i="3"/>
  <c r="AA113" i="3" s="1"/>
  <c r="Z84" i="3"/>
  <c r="AA82" i="3" s="1"/>
  <c r="Z156" i="3"/>
  <c r="AA154" i="3" s="1"/>
  <c r="Z2" i="3"/>
  <c r="Z74" i="3"/>
  <c r="AA72" i="3" s="1"/>
  <c r="Z15" i="3"/>
  <c r="AA13" i="3" s="1"/>
  <c r="Z62" i="3"/>
  <c r="AA60" i="3" s="1"/>
  <c r="Z11" i="3"/>
  <c r="AA9" i="3" s="1"/>
  <c r="Z137" i="3"/>
  <c r="AA135" i="3" s="1"/>
  <c r="Z26" i="3"/>
  <c r="AA24" i="3" s="1"/>
  <c r="Z108" i="3"/>
  <c r="AA106" i="3" s="1"/>
  <c r="Z16" i="3"/>
  <c r="AA14" i="3" s="1"/>
  <c r="Z18" i="3"/>
  <c r="AA16" i="3" s="1"/>
  <c r="Z50" i="3"/>
  <c r="AA48" i="3" s="1"/>
  <c r="Z159" i="3"/>
  <c r="AA157" i="3" s="1"/>
  <c r="Z76" i="3"/>
  <c r="AA74" i="3" s="1"/>
  <c r="Z109" i="3"/>
  <c r="AA107" i="3" s="1"/>
  <c r="Z116" i="3"/>
  <c r="AA114" i="3" s="1"/>
  <c r="Z54" i="3"/>
  <c r="AA52" i="3" s="1"/>
  <c r="Z106" i="3"/>
  <c r="AA104" i="3" s="1"/>
  <c r="Z38" i="3"/>
  <c r="AA36" i="3" s="1"/>
  <c r="Z86" i="3"/>
  <c r="AA84" i="3" s="1"/>
  <c r="Z118" i="3"/>
  <c r="AA116" i="3" s="1"/>
  <c r="Z121" i="3"/>
  <c r="AA119" i="3" s="1"/>
  <c r="Z72" i="3"/>
  <c r="AA70" i="3" s="1"/>
  <c r="Z97" i="3"/>
  <c r="AA95" i="3" s="1"/>
  <c r="Z8" i="3"/>
  <c r="AA6" i="3" s="1"/>
  <c r="Z163" i="3"/>
  <c r="AA161" i="3" s="1"/>
  <c r="Z4" i="3"/>
  <c r="AA2" i="3" s="1"/>
  <c r="Z123" i="3"/>
  <c r="AA121" i="3" s="1"/>
  <c r="Z83" i="3"/>
  <c r="AA81" i="3" s="1"/>
  <c r="Z66" i="3"/>
  <c r="AA64" i="3" s="1"/>
  <c r="Z140" i="3"/>
  <c r="AA138" i="3" s="1"/>
  <c r="Z22" i="3"/>
  <c r="AA20" i="3" s="1"/>
  <c r="Z28" i="3"/>
  <c r="AA26" i="3" s="1"/>
  <c r="Z46" i="3"/>
  <c r="AA44" i="3" s="1"/>
  <c r="Z157" i="3"/>
  <c r="AA155" i="3" s="1"/>
  <c r="Z89" i="3"/>
  <c r="AA87" i="3" s="1"/>
  <c r="Z105" i="3"/>
  <c r="AA103" i="3" s="1"/>
  <c r="Z41" i="3"/>
  <c r="AA39" i="3" s="1"/>
  <c r="Z25" i="3"/>
  <c r="AA23" i="3" s="1"/>
  <c r="Z114" i="3"/>
  <c r="AA112" i="3" s="1"/>
  <c r="Z127" i="3"/>
  <c r="AA125" i="3" s="1"/>
  <c r="Z5" i="3"/>
  <c r="AA3" i="3" s="1"/>
  <c r="Z35" i="3"/>
  <c r="AA33" i="3" s="1"/>
  <c r="Z149" i="3"/>
  <c r="AA147" i="3" s="1"/>
  <c r="Z43" i="3"/>
  <c r="AA41" i="3" s="1"/>
  <c r="Z85" i="3"/>
  <c r="AA83" i="3" s="1"/>
  <c r="Z31" i="3"/>
  <c r="AA29" i="3" s="1"/>
  <c r="Z94" i="3"/>
  <c r="AA92" i="3" s="1"/>
  <c r="Z126" i="3"/>
  <c r="AA124" i="3" s="1"/>
  <c r="Z88" i="3"/>
  <c r="AA86" i="3" s="1"/>
  <c r="Z104" i="3"/>
  <c r="AA102" i="3" s="1"/>
  <c r="Z120" i="3"/>
  <c r="AA118" i="3" s="1"/>
  <c r="Z153" i="3"/>
  <c r="AA151" i="3" s="1"/>
  <c r="Z134" i="3"/>
  <c r="AA132" i="3" s="1"/>
  <c r="Z131" i="3"/>
  <c r="AA129" i="3" s="1"/>
  <c r="Z87" i="3"/>
  <c r="AA85" i="3" s="1"/>
  <c r="Z99" i="3"/>
  <c r="AA97" i="3" s="1"/>
  <c r="Z138" i="3"/>
  <c r="AA136" i="3" s="1"/>
  <c r="Z98" i="3"/>
  <c r="AA96" i="3" s="1"/>
  <c r="Z56" i="3"/>
  <c r="AA54" i="3" s="1"/>
  <c r="Z52" i="3"/>
  <c r="AA50" i="3" s="1"/>
  <c r="Z92" i="3"/>
  <c r="AA90" i="3" s="1"/>
  <c r="Z40" i="3"/>
  <c r="AA38" i="3" s="1"/>
  <c r="Z12" i="3"/>
  <c r="AA10" i="3" s="1"/>
  <c r="Z93" i="3"/>
  <c r="AA91" i="3" s="1"/>
  <c r="Z102" i="3"/>
  <c r="AA100" i="3" s="1"/>
  <c r="Z133" i="3"/>
  <c r="AA131" i="3" s="1"/>
  <c r="Z129" i="3"/>
  <c r="AA127" i="3" s="1"/>
  <c r="Z51" i="3"/>
  <c r="AA49" i="3" s="1"/>
  <c r="Z146" i="3"/>
  <c r="AA144" i="3" s="1"/>
  <c r="Z13" i="3"/>
  <c r="AA11" i="3" s="1"/>
  <c r="Z142" i="3"/>
  <c r="AA140" i="3" s="1"/>
  <c r="Z69" i="3"/>
  <c r="AA67" i="3" s="1"/>
  <c r="Z151" i="3"/>
  <c r="AA149" i="3" s="1"/>
  <c r="Z154" i="3"/>
  <c r="AA152" i="3" s="1"/>
  <c r="Z53" i="3"/>
  <c r="AA51" i="3" s="1"/>
  <c r="Z34" i="3"/>
  <c r="AA32" i="3" s="1"/>
  <c r="Z49" i="3"/>
  <c r="AA47" i="3" s="1"/>
  <c r="Z128" i="3"/>
  <c r="AA126" i="3" s="1"/>
  <c r="Z117" i="3"/>
  <c r="AA115" i="3" s="1"/>
  <c r="Z91" i="3"/>
  <c r="AA89" i="3" s="1"/>
  <c r="Z48" i="3"/>
  <c r="AA46" i="3" s="1"/>
  <c r="Z60" i="3"/>
  <c r="AA58" i="3" s="1"/>
  <c r="BE11" i="1" l="1"/>
  <c r="BF13" i="1" s="1"/>
  <c r="BG11" i="1" s="1"/>
  <c r="BF23" i="1"/>
  <c r="BG21" i="1" s="1"/>
  <c r="BF14" i="1"/>
  <c r="BG12" i="1" s="1"/>
  <c r="BF8" i="1"/>
  <c r="BG6" i="1" s="1"/>
  <c r="BF133" i="1"/>
  <c r="BG131" i="1" s="1"/>
  <c r="BF99" i="1"/>
  <c r="BG97" i="1" s="1"/>
  <c r="BF130" i="1"/>
  <c r="BG128" i="1" s="1"/>
  <c r="BF95" i="1"/>
  <c r="BG93" i="1" s="1"/>
  <c r="BF72" i="1"/>
  <c r="BG70" i="1" s="1"/>
  <c r="BF67" i="1"/>
  <c r="BG65" i="1" s="1"/>
  <c r="BF51" i="1"/>
  <c r="BG49" i="1" s="1"/>
  <c r="BF129" i="1"/>
  <c r="BG127" i="1" s="1"/>
  <c r="BF20" i="1"/>
  <c r="BG18" i="1" s="1"/>
  <c r="BF3" i="1"/>
  <c r="BF87" i="1"/>
  <c r="BG85" i="1" s="1"/>
  <c r="BF128" i="1"/>
  <c r="BG126" i="1" s="1"/>
  <c r="BF140" i="1"/>
  <c r="BG138" i="1" s="1"/>
  <c r="BF43" i="1"/>
  <c r="BG41" i="1" s="1"/>
  <c r="BF4" i="1"/>
  <c r="BG2" i="1" s="1"/>
  <c r="BF168" i="1"/>
  <c r="BG166" i="1" s="1"/>
  <c r="BF61" i="1"/>
  <c r="BG59" i="1" s="1"/>
  <c r="BF162" i="1"/>
  <c r="BG160" i="1" s="1"/>
  <c r="BF48" i="1"/>
  <c r="BG46" i="1" s="1"/>
  <c r="BF108" i="1"/>
  <c r="BG106" i="1" s="1"/>
  <c r="BF7" i="1"/>
  <c r="BG5" i="1" s="1"/>
  <c r="BF79" i="1"/>
  <c r="BG77" i="1" s="1"/>
  <c r="BF160" i="1"/>
  <c r="BG158" i="1" s="1"/>
  <c r="BF151" i="1"/>
  <c r="BG149" i="1" s="1"/>
  <c r="BF34" i="1"/>
  <c r="BG32" i="1" s="1"/>
  <c r="BF24" i="1"/>
  <c r="BG22" i="1" s="1"/>
  <c r="BF45" i="1"/>
  <c r="BG43" i="1" s="1"/>
  <c r="BF12" i="1"/>
  <c r="BG10" i="1" s="1"/>
  <c r="BF70" i="1"/>
  <c r="BG68" i="1" s="1"/>
  <c r="BF52" i="1"/>
  <c r="BG50" i="1" s="1"/>
  <c r="BF85" i="1"/>
  <c r="BG83" i="1" s="1"/>
  <c r="BF137" i="1"/>
  <c r="BG135" i="1" s="1"/>
  <c r="BF157" i="1"/>
  <c r="BG155" i="1" s="1"/>
  <c r="BF123" i="1"/>
  <c r="BG121" i="1" s="1"/>
  <c r="BF39" i="1"/>
  <c r="BG37" i="1" s="1"/>
  <c r="BF166" i="1"/>
  <c r="BG164" i="1" s="1"/>
  <c r="BF112" i="1"/>
  <c r="BG110" i="1" s="1"/>
  <c r="BF41" i="1"/>
  <c r="BG39" i="1" s="1"/>
  <c r="BF147" i="1"/>
  <c r="BG145" i="1" s="1"/>
  <c r="BF119" i="1"/>
  <c r="BG117" i="1" s="1"/>
  <c r="BF54" i="1"/>
  <c r="BG52" i="1" s="1"/>
  <c r="BF69" i="1"/>
  <c r="BG67" i="1" s="1"/>
  <c r="BF150" i="1"/>
  <c r="BG148" i="1" s="1"/>
  <c r="BF38" i="1"/>
  <c r="BG36" i="1" s="1"/>
  <c r="BF83" i="1"/>
  <c r="BG81" i="1" s="1"/>
  <c r="BF33" i="1"/>
  <c r="BG31" i="1" s="1"/>
  <c r="BF127" i="1"/>
  <c r="BG125" i="1" s="1"/>
  <c r="BF113" i="1"/>
  <c r="BG111" i="1" s="1"/>
  <c r="BF31" i="1"/>
  <c r="BG29" i="1" s="1"/>
  <c r="BF62" i="1"/>
  <c r="BG60" i="1" s="1"/>
  <c r="BF136" i="1"/>
  <c r="BG134" i="1" s="1"/>
  <c r="BF2" i="1"/>
  <c r="BF92" i="1"/>
  <c r="BG90" i="1" s="1"/>
  <c r="BF98" i="1"/>
  <c r="BG96" i="1" s="1"/>
  <c r="BF126" i="1"/>
  <c r="BG124" i="1" s="1"/>
  <c r="BF26" i="1"/>
  <c r="BG24" i="1" s="1"/>
  <c r="BF90" i="1"/>
  <c r="BG88" i="1" s="1"/>
  <c r="BF125" i="1"/>
  <c r="BG123" i="1" s="1"/>
  <c r="BF158" i="1"/>
  <c r="BG156" i="1" s="1"/>
  <c r="BF154" i="1"/>
  <c r="BG152" i="1" s="1"/>
  <c r="BF163" i="1"/>
  <c r="BG161" i="1" s="1"/>
  <c r="BF18" i="1"/>
  <c r="BG16" i="1" s="1"/>
  <c r="BF60" i="1"/>
  <c r="BG58" i="1" s="1"/>
  <c r="BF155" i="1"/>
  <c r="BG153" i="1" s="1"/>
  <c r="BF5" i="1"/>
  <c r="BG3" i="1" s="1"/>
  <c r="BF152" i="1"/>
  <c r="BG150" i="1" s="1"/>
  <c r="BF32" i="1"/>
  <c r="BG30" i="1" s="1"/>
  <c r="BF118" i="1"/>
  <c r="BG116" i="1" s="1"/>
  <c r="BF11" i="1"/>
  <c r="BF25" i="1"/>
  <c r="BG23" i="1" s="1"/>
  <c r="BF104" i="1"/>
  <c r="BG102" i="1" s="1"/>
  <c r="BF86" i="1"/>
  <c r="BG84" i="1" s="1"/>
  <c r="BF144" i="1"/>
  <c r="BG142" i="1" s="1"/>
  <c r="BF91" i="1"/>
  <c r="BG89" i="1" s="1"/>
  <c r="BF141" i="1"/>
  <c r="BG139" i="1" s="1"/>
  <c r="BF77" i="1"/>
  <c r="BG75" i="1" s="1"/>
  <c r="BF68" i="1"/>
  <c r="BG66" i="1" s="1"/>
  <c r="BF167" i="1"/>
  <c r="BG165" i="1" s="1"/>
  <c r="BF65" i="1"/>
  <c r="BG63" i="1" s="1"/>
  <c r="BF145" i="1"/>
  <c r="BG143" i="1" s="1"/>
  <c r="BF139" i="1"/>
  <c r="BG137" i="1" s="1"/>
  <c r="BF132" i="1"/>
  <c r="BG130" i="1" s="1"/>
  <c r="BF114" i="1"/>
  <c r="BG112" i="1" s="1"/>
  <c r="BF78" i="1"/>
  <c r="BG76" i="1" s="1"/>
  <c r="BF81" i="1"/>
  <c r="BG79" i="1" s="1"/>
  <c r="BF156" i="1"/>
  <c r="BG154" i="1" s="1"/>
  <c r="BF40" i="1"/>
  <c r="BG38" i="1" s="1"/>
  <c r="BF105" i="1"/>
  <c r="BG103" i="1" s="1"/>
  <c r="BF19" i="1"/>
  <c r="BG17" i="1" s="1"/>
  <c r="BF46" i="1"/>
  <c r="BG44" i="1" s="1"/>
  <c r="BF146" i="1"/>
  <c r="BG144" i="1" s="1"/>
  <c r="BF71" i="1"/>
  <c r="BG69" i="1" s="1"/>
  <c r="BF107" i="1"/>
  <c r="BG105" i="1" s="1"/>
  <c r="Z136" i="3"/>
  <c r="AA134" i="3" s="1"/>
  <c r="Z155" i="3"/>
  <c r="AA153" i="3" s="1"/>
  <c r="Z29" i="3"/>
  <c r="AA27" i="3" s="1"/>
  <c r="Z39" i="3"/>
  <c r="AA37" i="3" s="1"/>
  <c r="Z147" i="3"/>
  <c r="AA145" i="3" s="1"/>
  <c r="Z107" i="3"/>
  <c r="AA105" i="3" s="1"/>
  <c r="Z19" i="3"/>
  <c r="AA17" i="3" s="1"/>
  <c r="Z33" i="3"/>
  <c r="AA31" i="3" s="1"/>
  <c r="Z58" i="3"/>
  <c r="AA56" i="3" s="1"/>
  <c r="Z152" i="3"/>
  <c r="AA150" i="3" s="1"/>
  <c r="Z148" i="3"/>
  <c r="AA146" i="3" s="1"/>
  <c r="Z111" i="3"/>
  <c r="AA109" i="3" s="1"/>
  <c r="Z42" i="3"/>
  <c r="AA40" i="3" s="1"/>
  <c r="Z6" i="3"/>
  <c r="AA4" i="3" s="1"/>
  <c r="Z164" i="3"/>
  <c r="AA162" i="3" s="1"/>
  <c r="Z45" i="3"/>
  <c r="AA43" i="3" s="1"/>
  <c r="Z113" i="3"/>
  <c r="AA111" i="3" s="1"/>
  <c r="Z44" i="3"/>
  <c r="AA42" i="3" s="1"/>
  <c r="Z9" i="3"/>
  <c r="AA7" i="3" s="1"/>
  <c r="Z23" i="3"/>
  <c r="AA21" i="3" s="1"/>
  <c r="Z119" i="3"/>
  <c r="AA117" i="3" s="1"/>
  <c r="Z145" i="3"/>
  <c r="AA143" i="3" s="1"/>
  <c r="Z77" i="3"/>
  <c r="AA75" i="3" s="1"/>
  <c r="Z71" i="3"/>
  <c r="AA69" i="3" s="1"/>
  <c r="Z20" i="3"/>
  <c r="AA18" i="3" s="1"/>
  <c r="Z161" i="3"/>
  <c r="AA159" i="3" s="1"/>
  <c r="Z160" i="3"/>
  <c r="AA158" i="3" s="1"/>
  <c r="Z78" i="3"/>
  <c r="AA76" i="3" s="1"/>
  <c r="Z73" i="3"/>
  <c r="AA71" i="3" s="1"/>
  <c r="Z59" i="3"/>
  <c r="AA57" i="3" s="1"/>
  <c r="Z36" i="3"/>
  <c r="AA34" i="3" s="1"/>
  <c r="Z143" i="3"/>
  <c r="AA141" i="3" s="1"/>
  <c r="Z14" i="3"/>
  <c r="AA12" i="3" s="1"/>
  <c r="Z57" i="3"/>
  <c r="AA55" i="3" s="1"/>
  <c r="Z55" i="3"/>
  <c r="AA53" i="3" s="1"/>
  <c r="Z7" i="3"/>
  <c r="AA5" i="3" s="1"/>
  <c r="Z124" i="3"/>
  <c r="AA122" i="3" s="1"/>
  <c r="Z96" i="3"/>
  <c r="AA94" i="3" s="1"/>
  <c r="Z141" i="3"/>
  <c r="AA139" i="3" s="1"/>
  <c r="Z110" i="3"/>
  <c r="AA108" i="3" s="1"/>
  <c r="Z139" i="3"/>
  <c r="AA137" i="3" s="1"/>
  <c r="Z80" i="3"/>
  <c r="AA78" i="3" s="1"/>
  <c r="Z90" i="3"/>
  <c r="AA88" i="3" s="1"/>
  <c r="Z122" i="3"/>
  <c r="AA120" i="3" s="1"/>
  <c r="Z67" i="3"/>
  <c r="AA65" i="3" s="1"/>
  <c r="Z10" i="3"/>
  <c r="AA8" i="3" s="1"/>
  <c r="Z130" i="3"/>
  <c r="AA128" i="3" s="1"/>
  <c r="Z132" i="3"/>
  <c r="AA130" i="3" s="1"/>
  <c r="Z150" i="3"/>
  <c r="AA148" i="3" s="1"/>
  <c r="Z65" i="3"/>
  <c r="AA63" i="3" s="1"/>
  <c r="Z32" i="3"/>
  <c r="AA30" i="3" s="1"/>
  <c r="Z79" i="3"/>
  <c r="AA77" i="3" s="1"/>
  <c r="Z125" i="3"/>
  <c r="AA123" i="3" s="1"/>
  <c r="Z30" i="3"/>
  <c r="AA28" i="3" s="1"/>
  <c r="Z3" i="3"/>
  <c r="Z100" i="3"/>
  <c r="AA98" i="3" s="1"/>
  <c r="Z81" i="3"/>
  <c r="AA79" i="3" s="1"/>
  <c r="Z95" i="3"/>
  <c r="AA93" i="3" s="1"/>
  <c r="Z101" i="3"/>
  <c r="AA99" i="3" s="1"/>
  <c r="Z162" i="3"/>
  <c r="AA160" i="3" s="1"/>
  <c r="Z70" i="2"/>
  <c r="AA68" i="2" s="1"/>
  <c r="BF161" i="1"/>
  <c r="BG159" i="1" s="1"/>
  <c r="BF109" i="1"/>
  <c r="BG107" i="1" s="1"/>
  <c r="BF21" i="1"/>
  <c r="BG19" i="1" s="1"/>
  <c r="BF102" i="1"/>
  <c r="BG100" i="1" s="1"/>
  <c r="BF120" i="1"/>
  <c r="BG118" i="1" s="1"/>
  <c r="BF35" i="1"/>
  <c r="BG33" i="1" s="1"/>
  <c r="BF131" i="1"/>
  <c r="BG129" i="1" s="1"/>
  <c r="BF94" i="1"/>
  <c r="BG92" i="1" s="1"/>
  <c r="BF110" i="1"/>
  <c r="BG108" i="1" s="1"/>
  <c r="BF37" i="1"/>
  <c r="BG35" i="1" s="1"/>
  <c r="BF170" i="1"/>
  <c r="BG168" i="1" s="1"/>
  <c r="BF101" i="1"/>
  <c r="BG99" i="1" s="1"/>
  <c r="BF111" i="1"/>
  <c r="BG109" i="1" s="1"/>
  <c r="BF64" i="1"/>
  <c r="BG62" i="1" s="1"/>
  <c r="BF44" i="1"/>
  <c r="BG42" i="1" s="1"/>
  <c r="BF169" i="1"/>
  <c r="BG167" i="1" s="1"/>
  <c r="BF29" i="1"/>
  <c r="BG27" i="1" s="1"/>
  <c r="BF75" i="1"/>
  <c r="BG73" i="1" s="1"/>
  <c r="BF9" i="1"/>
  <c r="BG7" i="1" s="1"/>
  <c r="BF124" i="1"/>
  <c r="BG122" i="1" s="1"/>
  <c r="BF82" i="1"/>
  <c r="BG80" i="1" s="1"/>
  <c r="BF88" i="1"/>
  <c r="BG86" i="1" s="1"/>
  <c r="BF134" i="1"/>
  <c r="BG132" i="1" s="1"/>
  <c r="BF138" i="1"/>
  <c r="BG136" i="1" s="1"/>
  <c r="BF47" i="1"/>
  <c r="BG45" i="1" s="1"/>
  <c r="BF148" i="1"/>
  <c r="BG146" i="1" s="1"/>
  <c r="BF106" i="1"/>
  <c r="BG104" i="1" s="1"/>
  <c r="BF103" i="1"/>
  <c r="BG101" i="1" s="1"/>
  <c r="BF55" i="1"/>
  <c r="BG53" i="1" s="1"/>
  <c r="BF50" i="1"/>
  <c r="BG48" i="1" s="1"/>
  <c r="BF142" i="1"/>
  <c r="BG140" i="1" s="1"/>
  <c r="BF165" i="1"/>
  <c r="BG163" i="1" s="1"/>
  <c r="BF74" i="1"/>
  <c r="BG72" i="1" s="1"/>
  <c r="BF10" i="1"/>
  <c r="BG8" i="1" s="1"/>
  <c r="BF143" i="1"/>
  <c r="BG141" i="1" s="1"/>
  <c r="BF73" i="1"/>
  <c r="BG71" i="1" s="1"/>
  <c r="BF159" i="1"/>
  <c r="BG157" i="1" s="1"/>
  <c r="BF116" i="1"/>
  <c r="BG114" i="1" s="1"/>
  <c r="BF89" i="1"/>
  <c r="BG87" i="1" s="1"/>
  <c r="BF57" i="1"/>
  <c r="BG55" i="1" s="1"/>
  <c r="BF15" i="1"/>
  <c r="BG13" i="1" s="1"/>
  <c r="BF59" i="1"/>
  <c r="BG57" i="1" s="1"/>
  <c r="BF66" i="1"/>
  <c r="BG64" i="1" s="1"/>
  <c r="BF27" i="1"/>
  <c r="BG25" i="1" s="1"/>
  <c r="BF42" i="1"/>
  <c r="BG40" i="1" s="1"/>
  <c r="BF121" i="1"/>
  <c r="BG119" i="1" s="1"/>
  <c r="BF63" i="1"/>
  <c r="BG61" i="1" s="1"/>
  <c r="BF149" i="1"/>
  <c r="BG147" i="1" s="1"/>
  <c r="BF153" i="1"/>
  <c r="BG151" i="1" s="1"/>
  <c r="BF93" i="1"/>
  <c r="BG91" i="1" s="1"/>
  <c r="BF76" i="1"/>
  <c r="BG74" i="1" s="1"/>
  <c r="BF84" i="1"/>
  <c r="BG82" i="1" s="1"/>
  <c r="BF117" i="1"/>
  <c r="BG115" i="1" s="1"/>
  <c r="BF115" i="1"/>
  <c r="BG113" i="1" s="1"/>
  <c r="BF97" i="1"/>
  <c r="BG95" i="1" s="1"/>
  <c r="BF17" i="1"/>
  <c r="BG15" i="1" s="1"/>
  <c r="BF30" i="1"/>
  <c r="BG28" i="1" s="1"/>
  <c r="BF100" i="1"/>
  <c r="BG98" i="1" s="1"/>
  <c r="BF28" i="1"/>
  <c r="BG26" i="1" s="1"/>
  <c r="BF22" i="1"/>
  <c r="BG20" i="1" s="1"/>
  <c r="BF135" i="1"/>
  <c r="BG133" i="1" s="1"/>
  <c r="BF16" i="1"/>
  <c r="BG14" i="1" s="1"/>
  <c r="BF49" i="1"/>
  <c r="BG47" i="1" s="1"/>
  <c r="BF6" i="1"/>
  <c r="BG4" i="1" s="1"/>
  <c r="BF122" i="1"/>
  <c r="BG120" i="1" s="1"/>
  <c r="BF58" i="1"/>
  <c r="BG56" i="1" s="1"/>
  <c r="BF36" i="1"/>
  <c r="BG34" i="1" s="1"/>
  <c r="BF53" i="1"/>
  <c r="BG51" i="1" s="1"/>
  <c r="BF96" i="1"/>
  <c r="BG94" i="1" s="1"/>
  <c r="BF80" i="1"/>
  <c r="BG78" i="1" s="1"/>
  <c r="BF56" i="1"/>
  <c r="BG54" i="1" s="1"/>
  <c r="BF164" i="1"/>
  <c r="BG162" i="1" s="1"/>
</calcChain>
</file>

<file path=xl/sharedStrings.xml><?xml version="1.0" encoding="utf-8"?>
<sst xmlns="http://schemas.openxmlformats.org/spreadsheetml/2006/main" count="1958" uniqueCount="730">
  <si>
    <t xml:space="preserve">QA 
Score 
</t>
  </si>
  <si>
    <t xml:space="preserve">Sample 
Number 
</t>
  </si>
  <si>
    <t xml:space="preserve">Sample 
Time 
</t>
  </si>
  <si>
    <t xml:space="preserve">Elapsed 
Time 
</t>
  </si>
  <si>
    <t>Hydroxide 
concentration 
in tank 
[mol/dm³]</t>
  </si>
  <si>
    <t>Acetate 
concentration 
in tank 
[mol/dm³]</t>
  </si>
  <si>
    <t>Hydroxide 
Flowrate 
Fa 
[cm³/min]</t>
  </si>
  <si>
    <t>Acetate 
Flowrate 
Fb 
[cm³/min]</t>
  </si>
  <si>
    <t>Residence 
Time 
Tr 
[s]</t>
  </si>
  <si>
    <t>Measured 
Conductivity 
0-20 [mS/cm] 
range</t>
  </si>
  <si>
    <t>Temp of 
Reactor 
[°C]</t>
  </si>
  <si>
    <t xml:space="preserve">Notes 
</t>
  </si>
  <si>
    <t>Sodium 
Hydroxide 
Feed Conc 
[mol/dm³]</t>
  </si>
  <si>
    <t>Ethyl 
Acetate 
Feed Conc 
[mol/dm³]</t>
  </si>
  <si>
    <t>Calculated 
Initial 
Conductivity 
[mS/cm]</t>
  </si>
  <si>
    <t>Calculated 
Final NaOH 
Concentration 
[mol/dm³]</t>
  </si>
  <si>
    <t>Calculated 
Final Acetate 
Concentration 
[dm/m³]</t>
  </si>
  <si>
    <t>Calculated 
Final 
Conductivity 
[mS/cm]</t>
  </si>
  <si>
    <t>Current 
Sodium Hydroxide 
Concentration 
[mol/dm³]</t>
  </si>
  <si>
    <t>Current 
Sodium Acetate 
Concentration 
[mol/dm³]</t>
  </si>
  <si>
    <t>Conversion 
of Sodium 
Hydroxide 
(%)</t>
  </si>
  <si>
    <t>Production 
of Sodium 
Acetate 
(%)</t>
  </si>
  <si>
    <t>Conversion 
Factor 
X/(1-X)</t>
  </si>
  <si>
    <t xml:space="preserve">Gradient 
of 
Line 
</t>
  </si>
  <si>
    <t xml:space="preserve">Local 
Error 
</t>
  </si>
  <si>
    <t>Linear Fit 
to 
Conversion Factor</t>
  </si>
  <si>
    <t>Estimated 
Specific Rate 
Constant 
K</t>
  </si>
  <si>
    <t>Calculated 
Specific Rate 
Constant 
K</t>
  </si>
  <si>
    <t>Log(K)</t>
  </si>
  <si>
    <t>1/T</t>
  </si>
  <si>
    <t>T2 
[°C]</t>
  </si>
  <si>
    <t>T3 
[°C]</t>
  </si>
  <si>
    <t>Measured 
Conductivity 
0-5 [mS/cm] 
range</t>
  </si>
  <si>
    <t>1</t>
  </si>
  <si>
    <t>15:29:24</t>
  </si>
  <si>
    <t/>
  </si>
  <si>
    <t>2</t>
  </si>
  <si>
    <t>15:29:26</t>
  </si>
  <si>
    <t>3</t>
  </si>
  <si>
    <t>15:29:29</t>
  </si>
  <si>
    <t>4</t>
  </si>
  <si>
    <t>15:29:31</t>
  </si>
  <si>
    <t>5</t>
  </si>
  <si>
    <t>15:29:32</t>
  </si>
  <si>
    <t>6</t>
  </si>
  <si>
    <t>15:29:34</t>
  </si>
  <si>
    <t>7</t>
  </si>
  <si>
    <t>15:29:36</t>
  </si>
  <si>
    <t>8</t>
  </si>
  <si>
    <t>15:29:38</t>
  </si>
  <si>
    <t>9</t>
  </si>
  <si>
    <t>15:29:40</t>
  </si>
  <si>
    <t>10</t>
  </si>
  <si>
    <t>15:29:42</t>
  </si>
  <si>
    <t>11</t>
  </si>
  <si>
    <t>15:29:44</t>
  </si>
  <si>
    <t>12</t>
  </si>
  <si>
    <t>15:29:47</t>
  </si>
  <si>
    <t>13</t>
  </si>
  <si>
    <t>15:29:49</t>
  </si>
  <si>
    <t>14</t>
  </si>
  <si>
    <t>15:29:50</t>
  </si>
  <si>
    <t>15</t>
  </si>
  <si>
    <t>15:29:52</t>
  </si>
  <si>
    <t>16</t>
  </si>
  <si>
    <t>15:29:54</t>
  </si>
  <si>
    <t>17</t>
  </si>
  <si>
    <t>15:29:56</t>
  </si>
  <si>
    <t>18</t>
  </si>
  <si>
    <t>15:29:58</t>
  </si>
  <si>
    <t>19</t>
  </si>
  <si>
    <t>15:30:00</t>
  </si>
  <si>
    <t>20</t>
  </si>
  <si>
    <t>15:30:02</t>
  </si>
  <si>
    <t>21</t>
  </si>
  <si>
    <t>15:30:04</t>
  </si>
  <si>
    <t>22</t>
  </si>
  <si>
    <t>15:30:07</t>
  </si>
  <si>
    <t>23</t>
  </si>
  <si>
    <t>15:30:09</t>
  </si>
  <si>
    <t>24</t>
  </si>
  <si>
    <t>15:30:10</t>
  </si>
  <si>
    <t>25</t>
  </si>
  <si>
    <t>15:30:12</t>
  </si>
  <si>
    <t>26</t>
  </si>
  <si>
    <t>15:30:14</t>
  </si>
  <si>
    <t>27</t>
  </si>
  <si>
    <t>15:30:16</t>
  </si>
  <si>
    <t>28</t>
  </si>
  <si>
    <t>15:30:18</t>
  </si>
  <si>
    <t>29</t>
  </si>
  <si>
    <t>15:30:20</t>
  </si>
  <si>
    <t>30</t>
  </si>
  <si>
    <t>15:30:22</t>
  </si>
  <si>
    <t>31</t>
  </si>
  <si>
    <t>15:30:24</t>
  </si>
  <si>
    <t>32</t>
  </si>
  <si>
    <t>15:30:27</t>
  </si>
  <si>
    <t>33</t>
  </si>
  <si>
    <t>15:30:28</t>
  </si>
  <si>
    <t>34</t>
  </si>
  <si>
    <t>15:30:30</t>
  </si>
  <si>
    <t>35</t>
  </si>
  <si>
    <t>15:30:32</t>
  </si>
  <si>
    <t>36</t>
  </si>
  <si>
    <t>15:30:34</t>
  </si>
  <si>
    <t>37</t>
  </si>
  <si>
    <t>15:30:36</t>
  </si>
  <si>
    <t>38</t>
  </si>
  <si>
    <t>15:30:38</t>
  </si>
  <si>
    <t>39</t>
  </si>
  <si>
    <t>15:30:40</t>
  </si>
  <si>
    <t>40</t>
  </si>
  <si>
    <t>15:30:43</t>
  </si>
  <si>
    <t>41</t>
  </si>
  <si>
    <t>15:30:45</t>
  </si>
  <si>
    <t>42</t>
  </si>
  <si>
    <t>15:30:46</t>
  </si>
  <si>
    <t>43</t>
  </si>
  <si>
    <t>15:30:48</t>
  </si>
  <si>
    <t>44</t>
  </si>
  <si>
    <t>15:30:50</t>
  </si>
  <si>
    <t>45</t>
  </si>
  <si>
    <t>15:30:52</t>
  </si>
  <si>
    <t>46</t>
  </si>
  <si>
    <t>15:30:54</t>
  </si>
  <si>
    <t>47</t>
  </si>
  <si>
    <t>15:30:56</t>
  </si>
  <si>
    <t>48</t>
  </si>
  <si>
    <t>15:30:58</t>
  </si>
  <si>
    <t>49</t>
  </si>
  <si>
    <t>15:31:00</t>
  </si>
  <si>
    <t>50</t>
  </si>
  <si>
    <t>15:31:02</t>
  </si>
  <si>
    <t>51</t>
  </si>
  <si>
    <t>15:31:04</t>
  </si>
  <si>
    <t>52</t>
  </si>
  <si>
    <t>15:31:06</t>
  </si>
  <si>
    <t>53</t>
  </si>
  <si>
    <t>15:31:08</t>
  </si>
  <si>
    <t>54</t>
  </si>
  <si>
    <t>15:31:10</t>
  </si>
  <si>
    <t>55</t>
  </si>
  <si>
    <t>15:31:12</t>
  </si>
  <si>
    <t>56</t>
  </si>
  <si>
    <t>15:31:15</t>
  </si>
  <si>
    <t>57</t>
  </si>
  <si>
    <t>15:31:17</t>
  </si>
  <si>
    <t>58</t>
  </si>
  <si>
    <t>15:31:19</t>
  </si>
  <si>
    <t>59</t>
  </si>
  <si>
    <t>15:31:20</t>
  </si>
  <si>
    <t>60</t>
  </si>
  <si>
    <t>15:31:22</t>
  </si>
  <si>
    <t>61</t>
  </si>
  <si>
    <t>15:31:24</t>
  </si>
  <si>
    <t>62</t>
  </si>
  <si>
    <t>15:31:26</t>
  </si>
  <si>
    <t>63</t>
  </si>
  <si>
    <t>15:31:28</t>
  </si>
  <si>
    <t>64</t>
  </si>
  <si>
    <t>15:31:30</t>
  </si>
  <si>
    <t>65</t>
  </si>
  <si>
    <t>15:31:32</t>
  </si>
  <si>
    <t>66</t>
  </si>
  <si>
    <t>15:31:35</t>
  </si>
  <si>
    <t>67</t>
  </si>
  <si>
    <t>15:31:37</t>
  </si>
  <si>
    <t>68</t>
  </si>
  <si>
    <t>15:31:39</t>
  </si>
  <si>
    <t>69</t>
  </si>
  <si>
    <t>15:31:40</t>
  </si>
  <si>
    <t>70</t>
  </si>
  <si>
    <t>15:31:42</t>
  </si>
  <si>
    <t>71</t>
  </si>
  <si>
    <t>15:31:44</t>
  </si>
  <si>
    <t>72</t>
  </si>
  <si>
    <t>15:31:46</t>
  </si>
  <si>
    <t>73</t>
  </si>
  <si>
    <t>15:31:48</t>
  </si>
  <si>
    <t>74</t>
  </si>
  <si>
    <t>15:31:50</t>
  </si>
  <si>
    <t>75</t>
  </si>
  <si>
    <t>15:31:52</t>
  </si>
  <si>
    <t>76</t>
  </si>
  <si>
    <t>15:31:54</t>
  </si>
  <si>
    <t>77</t>
  </si>
  <si>
    <t>15:31:56</t>
  </si>
  <si>
    <t>78</t>
  </si>
  <si>
    <t>15:31:59</t>
  </si>
  <si>
    <t>79</t>
  </si>
  <si>
    <t>15:32:01</t>
  </si>
  <si>
    <t>80</t>
  </si>
  <si>
    <t>15:32:02</t>
  </si>
  <si>
    <t>81</t>
  </si>
  <si>
    <t>15:32:04</t>
  </si>
  <si>
    <t>82</t>
  </si>
  <si>
    <t>15:32:06</t>
  </si>
  <si>
    <t>83</t>
  </si>
  <si>
    <t>15:32:08</t>
  </si>
  <si>
    <t>84</t>
  </si>
  <si>
    <t>15:32:10</t>
  </si>
  <si>
    <t>85</t>
  </si>
  <si>
    <t>15:32:12</t>
  </si>
  <si>
    <t>86</t>
  </si>
  <si>
    <t>15:32:14</t>
  </si>
  <si>
    <t>87</t>
  </si>
  <si>
    <t>15:32:17</t>
  </si>
  <si>
    <t>88</t>
  </si>
  <si>
    <t>15:32:19</t>
  </si>
  <si>
    <t>89</t>
  </si>
  <si>
    <t>15:32:21</t>
  </si>
  <si>
    <t>90</t>
  </si>
  <si>
    <t>15:32:22</t>
  </si>
  <si>
    <t>91</t>
  </si>
  <si>
    <t>15:32:24</t>
  </si>
  <si>
    <t>92</t>
  </si>
  <si>
    <t>15:32:26</t>
  </si>
  <si>
    <t>93</t>
  </si>
  <si>
    <t>15:32:28</t>
  </si>
  <si>
    <t>94</t>
  </si>
  <si>
    <t>15:32:30</t>
  </si>
  <si>
    <t>95</t>
  </si>
  <si>
    <t>15:32:32</t>
  </si>
  <si>
    <t>96</t>
  </si>
  <si>
    <t>15:32:34</t>
  </si>
  <si>
    <t>97</t>
  </si>
  <si>
    <t>15:32:37</t>
  </si>
  <si>
    <t>98</t>
  </si>
  <si>
    <t>15:32:38</t>
  </si>
  <si>
    <t>99</t>
  </si>
  <si>
    <t>15:32:40</t>
  </si>
  <si>
    <t>100</t>
  </si>
  <si>
    <t>15:32:42</t>
  </si>
  <si>
    <t>101</t>
  </si>
  <si>
    <t>15:32:44</t>
  </si>
  <si>
    <t>102</t>
  </si>
  <si>
    <t>15:32:46</t>
  </si>
  <si>
    <t>103</t>
  </si>
  <si>
    <t>15:32:48</t>
  </si>
  <si>
    <t>104</t>
  </si>
  <si>
    <t>15:32:50</t>
  </si>
  <si>
    <t>105</t>
  </si>
  <si>
    <t>15:32:52</t>
  </si>
  <si>
    <t>106</t>
  </si>
  <si>
    <t>15:32:55</t>
  </si>
  <si>
    <t>107</t>
  </si>
  <si>
    <t>15:32:57</t>
  </si>
  <si>
    <t>108</t>
  </si>
  <si>
    <t>15:32:58</t>
  </si>
  <si>
    <t>109</t>
  </si>
  <si>
    <t>15:33:00</t>
  </si>
  <si>
    <t>110</t>
  </si>
  <si>
    <t>15:33:02</t>
  </si>
  <si>
    <t>111</t>
  </si>
  <si>
    <t>15:33:04</t>
  </si>
  <si>
    <t>112</t>
  </si>
  <si>
    <t>15:33:06</t>
  </si>
  <si>
    <t>113</t>
  </si>
  <si>
    <t>15:33:08</t>
  </si>
  <si>
    <t>114</t>
  </si>
  <si>
    <t>15:33:10</t>
  </si>
  <si>
    <t>115</t>
  </si>
  <si>
    <t>15:33:13</t>
  </si>
  <si>
    <t>116</t>
  </si>
  <si>
    <t>15:33:15</t>
  </si>
  <si>
    <t>117</t>
  </si>
  <si>
    <t>15:33:16</t>
  </si>
  <si>
    <t>118</t>
  </si>
  <si>
    <t>15:33:18</t>
  </si>
  <si>
    <t>119</t>
  </si>
  <si>
    <t>15:33:20</t>
  </si>
  <si>
    <t>120</t>
  </si>
  <si>
    <t>15:33:22</t>
  </si>
  <si>
    <t>121</t>
  </si>
  <si>
    <t>15:33:24</t>
  </si>
  <si>
    <t>122</t>
  </si>
  <si>
    <t>15:33:26</t>
  </si>
  <si>
    <t>123</t>
  </si>
  <si>
    <t>15:33:28</t>
  </si>
  <si>
    <t>124</t>
  </si>
  <si>
    <t>15:33:30</t>
  </si>
  <si>
    <t>125</t>
  </si>
  <si>
    <t>15:33:33</t>
  </si>
  <si>
    <t>126</t>
  </si>
  <si>
    <t>15:33:34</t>
  </si>
  <si>
    <t>127</t>
  </si>
  <si>
    <t>15:33:36</t>
  </si>
  <si>
    <t>128</t>
  </si>
  <si>
    <t>15:33:38</t>
  </si>
  <si>
    <t>129</t>
  </si>
  <si>
    <t>15:33:40</t>
  </si>
  <si>
    <t>130</t>
  </si>
  <si>
    <t>15:33:42</t>
  </si>
  <si>
    <t>131</t>
  </si>
  <si>
    <t>15:33:44</t>
  </si>
  <si>
    <t>132</t>
  </si>
  <si>
    <t>15:33:46</t>
  </si>
  <si>
    <t>133</t>
  </si>
  <si>
    <t>15:33:48</t>
  </si>
  <si>
    <t>134</t>
  </si>
  <si>
    <t>15:33:51</t>
  </si>
  <si>
    <t>135</t>
  </si>
  <si>
    <t>15:33:53</t>
  </si>
  <si>
    <t>136</t>
  </si>
  <si>
    <t>15:33:54</t>
  </si>
  <si>
    <t>137</t>
  </si>
  <si>
    <t>15:33:56</t>
  </si>
  <si>
    <t>138</t>
  </si>
  <si>
    <t>15:33:58</t>
  </si>
  <si>
    <t>139</t>
  </si>
  <si>
    <t>15:34:00</t>
  </si>
  <si>
    <t>140</t>
  </si>
  <si>
    <t>15:34:02</t>
  </si>
  <si>
    <t>141</t>
  </si>
  <si>
    <t>15:34:04</t>
  </si>
  <si>
    <t>142</t>
  </si>
  <si>
    <t>15:34:06</t>
  </si>
  <si>
    <t>143</t>
  </si>
  <si>
    <t>15:34:09</t>
  </si>
  <si>
    <t>144</t>
  </si>
  <si>
    <t>15:34:11</t>
  </si>
  <si>
    <t>145</t>
  </si>
  <si>
    <t>15:34:12</t>
  </si>
  <si>
    <t>146</t>
  </si>
  <si>
    <t>15:34:14</t>
  </si>
  <si>
    <t>147</t>
  </si>
  <si>
    <t>15:34:16</t>
  </si>
  <si>
    <t>148</t>
  </si>
  <si>
    <t>15:34:18</t>
  </si>
  <si>
    <t>149</t>
  </si>
  <si>
    <t>15:34:20</t>
  </si>
  <si>
    <t>150</t>
  </si>
  <si>
    <t>15:34:22</t>
  </si>
  <si>
    <t>151</t>
  </si>
  <si>
    <t>15:34:24</t>
  </si>
  <si>
    <t>152</t>
  </si>
  <si>
    <t>15:34:26</t>
  </si>
  <si>
    <t>153</t>
  </si>
  <si>
    <t>15:34:28</t>
  </si>
  <si>
    <t>154</t>
  </si>
  <si>
    <t>15:34:31</t>
  </si>
  <si>
    <t>155</t>
  </si>
  <si>
    <t>15:34:33</t>
  </si>
  <si>
    <t>156</t>
  </si>
  <si>
    <t>15:34:34</t>
  </si>
  <si>
    <t>157</t>
  </si>
  <si>
    <t>15:34:36</t>
  </si>
  <si>
    <t>158</t>
  </si>
  <si>
    <t>15:34:38</t>
  </si>
  <si>
    <t>159</t>
  </si>
  <si>
    <t>15:34:40</t>
  </si>
  <si>
    <t>160</t>
  </si>
  <si>
    <t>15:34:42</t>
  </si>
  <si>
    <t>161</t>
  </si>
  <si>
    <t>15:34:44</t>
  </si>
  <si>
    <t>162</t>
  </si>
  <si>
    <t>15:34:46</t>
  </si>
  <si>
    <t>163</t>
  </si>
  <si>
    <t>15:34:49</t>
  </si>
  <si>
    <t>164</t>
  </si>
  <si>
    <t>15:34:51</t>
  </si>
  <si>
    <t>165</t>
  </si>
  <si>
    <t>15:34:52</t>
  </si>
  <si>
    <t>166</t>
  </si>
  <si>
    <t>15:34:54</t>
  </si>
  <si>
    <t>167</t>
  </si>
  <si>
    <t>15:34:56</t>
  </si>
  <si>
    <t>168</t>
  </si>
  <si>
    <t>15:34:58</t>
  </si>
  <si>
    <t>169</t>
  </si>
  <si>
    <t>15:35:00</t>
  </si>
  <si>
    <t>15:41:57</t>
  </si>
  <si>
    <t>15:41:59</t>
  </si>
  <si>
    <t>15:42:01</t>
  </si>
  <si>
    <t>15:42:03</t>
  </si>
  <si>
    <t>15:42:05</t>
  </si>
  <si>
    <t>15:42:07</t>
  </si>
  <si>
    <t>15:42:09</t>
  </si>
  <si>
    <t>15:42:11</t>
  </si>
  <si>
    <t>15:42:13</t>
  </si>
  <si>
    <t>15:42:15</t>
  </si>
  <si>
    <t>15:42:17</t>
  </si>
  <si>
    <t>15:42:19</t>
  </si>
  <si>
    <t>15:42:21</t>
  </si>
  <si>
    <t>15:42:23</t>
  </si>
  <si>
    <t>15:42:25</t>
  </si>
  <si>
    <t>15:42:27</t>
  </si>
  <si>
    <t>15:42:29</t>
  </si>
  <si>
    <t>15:42:31</t>
  </si>
  <si>
    <t>15:42:33</t>
  </si>
  <si>
    <t>15:42:35</t>
  </si>
  <si>
    <t>15:42:37</t>
  </si>
  <si>
    <t>15:42:39</t>
  </si>
  <si>
    <t>15:42:41</t>
  </si>
  <si>
    <t>15:42:43</t>
  </si>
  <si>
    <t>15:42:45</t>
  </si>
  <si>
    <t>15:42:47</t>
  </si>
  <si>
    <t>15:42:49</t>
  </si>
  <si>
    <t>15:42:51</t>
  </si>
  <si>
    <t>15:42:53</t>
  </si>
  <si>
    <t>15:42:55</t>
  </si>
  <si>
    <t>15:42:57</t>
  </si>
  <si>
    <t>15:42:59</t>
  </si>
  <si>
    <t>15:43:01</t>
  </si>
  <si>
    <t>15:43:03</t>
  </si>
  <si>
    <t>15:43:05</t>
  </si>
  <si>
    <t>15:43:07</t>
  </si>
  <si>
    <t>15:43:09</t>
  </si>
  <si>
    <t>15:43:11</t>
  </si>
  <si>
    <t>15:43:13</t>
  </si>
  <si>
    <t>15:43:15</t>
  </si>
  <si>
    <t>15:43:17</t>
  </si>
  <si>
    <t>15:43:19</t>
  </si>
  <si>
    <t>15:43:21</t>
  </si>
  <si>
    <t>15:43:23</t>
  </si>
  <si>
    <t>15:43:25</t>
  </si>
  <si>
    <t>15:43:27</t>
  </si>
  <si>
    <t>15:43:29</t>
  </si>
  <si>
    <t>15:43:31</t>
  </si>
  <si>
    <t>15:43:33</t>
  </si>
  <si>
    <t>15:43:35</t>
  </si>
  <si>
    <t>15:43:37</t>
  </si>
  <si>
    <t>15:43:39</t>
  </si>
  <si>
    <t>15:43:41</t>
  </si>
  <si>
    <t>15:43:43</t>
  </si>
  <si>
    <t>15:43:45</t>
  </si>
  <si>
    <t>15:43:47</t>
  </si>
  <si>
    <t>15:43:49</t>
  </si>
  <si>
    <t>15:43:51</t>
  </si>
  <si>
    <t>15:43:53</t>
  </si>
  <si>
    <t>15:43:55</t>
  </si>
  <si>
    <t>15:43:57</t>
  </si>
  <si>
    <t>15:43:59</t>
  </si>
  <si>
    <t>15:44:01</t>
  </si>
  <si>
    <t>15:44:03</t>
  </si>
  <si>
    <t>15:44:05</t>
  </si>
  <si>
    <t>15:44:07</t>
  </si>
  <si>
    <t>15:44:09</t>
  </si>
  <si>
    <t>15:44:11</t>
  </si>
  <si>
    <t>15:44:13</t>
  </si>
  <si>
    <t>15:44:15</t>
  </si>
  <si>
    <t>15:44:17</t>
  </si>
  <si>
    <t>15:44:19</t>
  </si>
  <si>
    <t>15:44:21</t>
  </si>
  <si>
    <t>15:44:23</t>
  </si>
  <si>
    <t>15:44:25</t>
  </si>
  <si>
    <t>15:44:27</t>
  </si>
  <si>
    <t>15:44:29</t>
  </si>
  <si>
    <t>15:44:31</t>
  </si>
  <si>
    <t>15:44:33</t>
  </si>
  <si>
    <t>15:44:35</t>
  </si>
  <si>
    <t>15:44:37</t>
  </si>
  <si>
    <t>15:44:39</t>
  </si>
  <si>
    <t>15:44:41</t>
  </si>
  <si>
    <t>15:44:43</t>
  </si>
  <si>
    <t>15:44:45</t>
  </si>
  <si>
    <t>15:44:47</t>
  </si>
  <si>
    <t>15:44:49</t>
  </si>
  <si>
    <t>15:44:51</t>
  </si>
  <si>
    <t>15:44:53</t>
  </si>
  <si>
    <t>15:44:55</t>
  </si>
  <si>
    <t>15:44:57</t>
  </si>
  <si>
    <t>15:44:59</t>
  </si>
  <si>
    <t>15:45:01</t>
  </si>
  <si>
    <t>15:45:03</t>
  </si>
  <si>
    <t>15:45:05</t>
  </si>
  <si>
    <t>15:45:07</t>
  </si>
  <si>
    <t>15:45:09</t>
  </si>
  <si>
    <t>15:45:11</t>
  </si>
  <si>
    <t>15:45:13</t>
  </si>
  <si>
    <t>15:45:15</t>
  </si>
  <si>
    <t>15:45:17</t>
  </si>
  <si>
    <t>15:45:19</t>
  </si>
  <si>
    <t>15:45:21</t>
  </si>
  <si>
    <t>15:45:23</t>
  </si>
  <si>
    <t>15:45:25</t>
  </si>
  <si>
    <t>15:45:27</t>
  </si>
  <si>
    <t>15:45:29</t>
  </si>
  <si>
    <t>15:45:31</t>
  </si>
  <si>
    <t>15:45:33</t>
  </si>
  <si>
    <t>15:45:35</t>
  </si>
  <si>
    <t>15:45:37</t>
  </si>
  <si>
    <t>15:45:39</t>
  </si>
  <si>
    <t>15:45:41</t>
  </si>
  <si>
    <t>15:45:43</t>
  </si>
  <si>
    <t>15:45:45</t>
  </si>
  <si>
    <t>15:45:47</t>
  </si>
  <si>
    <t>15:45:49</t>
  </si>
  <si>
    <t>15:45:51</t>
  </si>
  <si>
    <t>15:45:53</t>
  </si>
  <si>
    <t>15:45:55</t>
  </si>
  <si>
    <t>15:45:57</t>
  </si>
  <si>
    <t>15:45:59</t>
  </si>
  <si>
    <t>15:46:01</t>
  </si>
  <si>
    <t>15:46:03</t>
  </si>
  <si>
    <t>15:46:05</t>
  </si>
  <si>
    <t>15:46:07</t>
  </si>
  <si>
    <t>15:46:09</t>
  </si>
  <si>
    <t>15:46:11</t>
  </si>
  <si>
    <t>15:46:13</t>
  </si>
  <si>
    <t>15:46:15</t>
  </si>
  <si>
    <t>15:46:17</t>
  </si>
  <si>
    <t>15:46:19</t>
  </si>
  <si>
    <t>15:46:21</t>
  </si>
  <si>
    <t>15:46:23</t>
  </si>
  <si>
    <t>15:46:25</t>
  </si>
  <si>
    <t>15:46:27</t>
  </si>
  <si>
    <t>15:46:29</t>
  </si>
  <si>
    <t>15:46:31</t>
  </si>
  <si>
    <t>15:46:33</t>
  </si>
  <si>
    <t>15:46:35</t>
  </si>
  <si>
    <t>15:46:37</t>
  </si>
  <si>
    <t>15:46:39</t>
  </si>
  <si>
    <t>15:46:41</t>
  </si>
  <si>
    <t>15:46:43</t>
  </si>
  <si>
    <t>15:46:45</t>
  </si>
  <si>
    <t>15:46:47</t>
  </si>
  <si>
    <t>15:46:49</t>
  </si>
  <si>
    <t>15:46:51</t>
  </si>
  <si>
    <t>15:46:53</t>
  </si>
  <si>
    <t>15:46:55</t>
  </si>
  <si>
    <t>15:46:57</t>
  </si>
  <si>
    <t>15:46:59</t>
  </si>
  <si>
    <t>15:47:01</t>
  </si>
  <si>
    <t>15:47:03</t>
  </si>
  <si>
    <t>15:47:05</t>
  </si>
  <si>
    <t>15:47:07</t>
  </si>
  <si>
    <t>15:47:09</t>
  </si>
  <si>
    <t>15:47:11</t>
  </si>
  <si>
    <t>15:47:13</t>
  </si>
  <si>
    <t>15:47:15</t>
  </si>
  <si>
    <t>15:47:17</t>
  </si>
  <si>
    <t>15:47:19</t>
  </si>
  <si>
    <t>15:47:21</t>
  </si>
  <si>
    <t>16:02:30</t>
  </si>
  <si>
    <t>16:02:32</t>
  </si>
  <si>
    <t>16:02:34</t>
  </si>
  <si>
    <t>16:02:36</t>
  </si>
  <si>
    <t>16:02:39</t>
  </si>
  <si>
    <t>16:02:40</t>
  </si>
  <si>
    <t>16:02:47</t>
  </si>
  <si>
    <t>16:02:48</t>
  </si>
  <si>
    <t>16:02:49</t>
  </si>
  <si>
    <t>16:02:50</t>
  </si>
  <si>
    <t>16:02:52</t>
  </si>
  <si>
    <t>16:02:54</t>
  </si>
  <si>
    <t>16:02:56</t>
  </si>
  <si>
    <t>16:02:58</t>
  </si>
  <si>
    <t>16:03:00</t>
  </si>
  <si>
    <t>16:03:02</t>
  </si>
  <si>
    <t>16:03:04</t>
  </si>
  <si>
    <t>16:03:06</t>
  </si>
  <si>
    <t>16:03:08</t>
  </si>
  <si>
    <t>16:03:10</t>
  </si>
  <si>
    <t>16:03:12</t>
  </si>
  <si>
    <t>16:03:14</t>
  </si>
  <si>
    <t>16:03:16</t>
  </si>
  <si>
    <t>16:03:18</t>
  </si>
  <si>
    <t>16:03:20</t>
  </si>
  <si>
    <t>16:03:23</t>
  </si>
  <si>
    <t>16:03:24</t>
  </si>
  <si>
    <t>16:03:26</t>
  </si>
  <si>
    <t>16:03:28</t>
  </si>
  <si>
    <t>16:03:30</t>
  </si>
  <si>
    <t>16:03:32</t>
  </si>
  <si>
    <t>16:03:34</t>
  </si>
  <si>
    <t>16:03:36</t>
  </si>
  <si>
    <t>16:03:38</t>
  </si>
  <si>
    <t>16:03:40</t>
  </si>
  <si>
    <t>16:03:42</t>
  </si>
  <si>
    <t>16:03:44</t>
  </si>
  <si>
    <t>16:03:46</t>
  </si>
  <si>
    <t>16:03:48</t>
  </si>
  <si>
    <t>16:03:50</t>
  </si>
  <si>
    <t>16:03:52</t>
  </si>
  <si>
    <t>16:03:54</t>
  </si>
  <si>
    <t>16:03:56</t>
  </si>
  <si>
    <t>16:03:58</t>
  </si>
  <si>
    <t>16:04:00</t>
  </si>
  <si>
    <t>16:04:02</t>
  </si>
  <si>
    <t>16:04:04</t>
  </si>
  <si>
    <t>16:04:06</t>
  </si>
  <si>
    <t>16:04:08</t>
  </si>
  <si>
    <t>16:04:10</t>
  </si>
  <si>
    <t>16:04:12</t>
  </si>
  <si>
    <t>16:04:14</t>
  </si>
  <si>
    <t>16:04:16</t>
  </si>
  <si>
    <t>16:04:19</t>
  </si>
  <si>
    <t>16:04:20</t>
  </si>
  <si>
    <t>16:04:22</t>
  </si>
  <si>
    <t>16:04:24</t>
  </si>
  <si>
    <t>16:04:26</t>
  </si>
  <si>
    <t>16:04:28</t>
  </si>
  <si>
    <t>16:04:30</t>
  </si>
  <si>
    <t>16:04:32</t>
  </si>
  <si>
    <t>16:04:34</t>
  </si>
  <si>
    <t>16:04:37</t>
  </si>
  <si>
    <t>16:04:38</t>
  </si>
  <si>
    <t>16:04:40</t>
  </si>
  <si>
    <t>16:04:42</t>
  </si>
  <si>
    <t>16:04:44</t>
  </si>
  <si>
    <t>16:04:46</t>
  </si>
  <si>
    <t>16:04:48</t>
  </si>
  <si>
    <t>16:04:50</t>
  </si>
  <si>
    <t>16:04:52</t>
  </si>
  <si>
    <t>16:04:54</t>
  </si>
  <si>
    <t>16:04:56</t>
  </si>
  <si>
    <t>16:04:58</t>
  </si>
  <si>
    <t>16:05:00</t>
  </si>
  <si>
    <t>16:05:02</t>
  </si>
  <si>
    <t>16:05:04</t>
  </si>
  <si>
    <t>16:05:06</t>
  </si>
  <si>
    <t>16:05:08</t>
  </si>
  <si>
    <t>16:05:10</t>
  </si>
  <si>
    <t>16:05:12</t>
  </si>
  <si>
    <t>16:05:15</t>
  </si>
  <si>
    <t>16:05:16</t>
  </si>
  <si>
    <t>16:05:18</t>
  </si>
  <si>
    <t>16:05:20</t>
  </si>
  <si>
    <t>16:05:22</t>
  </si>
  <si>
    <t>16:05:24</t>
  </si>
  <si>
    <t>16:05:26</t>
  </si>
  <si>
    <t>16:05:28</t>
  </si>
  <si>
    <t>16:05:30</t>
  </si>
  <si>
    <t>16:05:32</t>
  </si>
  <si>
    <t>16:05:35</t>
  </si>
  <si>
    <t>16:05:36</t>
  </si>
  <si>
    <t>16:05:38</t>
  </si>
  <si>
    <t>16:05:40</t>
  </si>
  <si>
    <t>16:05:42</t>
  </si>
  <si>
    <t>16:05:44</t>
  </si>
  <si>
    <t>16:05:46</t>
  </si>
  <si>
    <t>16:05:48</t>
  </si>
  <si>
    <t>16:05:50</t>
  </si>
  <si>
    <t>16:05:52</t>
  </si>
  <si>
    <t>16:05:54</t>
  </si>
  <si>
    <t>16:05:56</t>
  </si>
  <si>
    <t>16:05:58</t>
  </si>
  <si>
    <t>16:06:00</t>
  </si>
  <si>
    <t>16:06:02</t>
  </si>
  <si>
    <t>16:06:04</t>
  </si>
  <si>
    <t>16:06:06</t>
  </si>
  <si>
    <t>16:06:08</t>
  </si>
  <si>
    <t>16:06:10</t>
  </si>
  <si>
    <t>16:06:12</t>
  </si>
  <si>
    <t>16:06:14</t>
  </si>
  <si>
    <t>16:06:16</t>
  </si>
  <si>
    <t>16:06:18</t>
  </si>
  <si>
    <t>16:06:20</t>
  </si>
  <si>
    <t>16:06:22</t>
  </si>
  <si>
    <t>16:06:24</t>
  </si>
  <si>
    <t>16:06:26</t>
  </si>
  <si>
    <t>16:06:28</t>
  </si>
  <si>
    <t>16:06:31</t>
  </si>
  <si>
    <t>16:06:32</t>
  </si>
  <si>
    <t>16:06:34</t>
  </si>
  <si>
    <t>16:06:36</t>
  </si>
  <si>
    <t>16:06:38</t>
  </si>
  <si>
    <t>16:06:40</t>
  </si>
  <si>
    <t>16:06:42</t>
  </si>
  <si>
    <t>16:06:44</t>
  </si>
  <si>
    <t>16:06:46</t>
  </si>
  <si>
    <t>16:06:49</t>
  </si>
  <si>
    <t>16:06:50</t>
  </si>
  <si>
    <t>16:06:52</t>
  </si>
  <si>
    <t>16:06:54</t>
  </si>
  <si>
    <t>16:06:56</t>
  </si>
  <si>
    <t>16:06:58</t>
  </si>
  <si>
    <t>16:07:00</t>
  </si>
  <si>
    <t>16:07:02</t>
  </si>
  <si>
    <t>16:07:04</t>
  </si>
  <si>
    <t>16:07:07</t>
  </si>
  <si>
    <t>16:07:08</t>
  </si>
  <si>
    <t>16:07:10</t>
  </si>
  <si>
    <t>16:07:12</t>
  </si>
  <si>
    <t>16:07:14</t>
  </si>
  <si>
    <t>16:07:16</t>
  </si>
  <si>
    <t>16:07:18</t>
  </si>
  <si>
    <t>16:07:20</t>
  </si>
  <si>
    <t>16:07:22</t>
  </si>
  <si>
    <t>16:07:25</t>
  </si>
  <si>
    <t>16:07:26</t>
  </si>
  <si>
    <t>16:07:28</t>
  </si>
  <si>
    <t>16:07:30</t>
  </si>
  <si>
    <t>16:07:32</t>
  </si>
  <si>
    <t>16:07:34</t>
  </si>
  <si>
    <t>16:07:36</t>
  </si>
  <si>
    <t>16:07:38</t>
  </si>
  <si>
    <t>16:07:40</t>
  </si>
  <si>
    <t>16:07:43</t>
  </si>
  <si>
    <t>16:07:44</t>
  </si>
  <si>
    <t>16:07:46</t>
  </si>
  <si>
    <t>16:07:48</t>
  </si>
  <si>
    <t>16:07:50</t>
  </si>
  <si>
    <t>16:07:52</t>
  </si>
  <si>
    <t>16:07:54</t>
  </si>
  <si>
    <t>Measured Conductivity [mS/cm]</t>
  </si>
  <si>
    <t>25C</t>
  </si>
  <si>
    <t>30C</t>
  </si>
  <si>
    <t>35C</t>
  </si>
  <si>
    <t>Temp(C)</t>
  </si>
  <si>
    <t>1/T(K)</t>
  </si>
  <si>
    <t xml:space="preserve">k(dm3/(mol sec)) </t>
  </si>
  <si>
    <t>ln K(m3/(mol sec))</t>
  </si>
  <si>
    <t>E/R</t>
  </si>
  <si>
    <t>E (KJ/mol)</t>
  </si>
  <si>
    <t>Run 1</t>
  </si>
  <si>
    <t>Run 2</t>
  </si>
  <si>
    <t>Run 3</t>
  </si>
  <si>
    <t>0.466 lit</t>
  </si>
  <si>
    <t>Tau (min)</t>
  </si>
  <si>
    <t>CA0 (mol/dm3)</t>
  </si>
  <si>
    <t>k</t>
  </si>
  <si>
    <t>Tau (s)</t>
  </si>
  <si>
    <t>a0</t>
  </si>
  <si>
    <t>b0</t>
  </si>
  <si>
    <t>c_inf</t>
  </si>
  <si>
    <t>g_cinf</t>
  </si>
  <si>
    <t>g_ainf</t>
  </si>
  <si>
    <t>g_0</t>
  </si>
  <si>
    <t>a_inf</t>
  </si>
  <si>
    <t>g_a0</t>
  </si>
  <si>
    <t>g_inf</t>
  </si>
  <si>
    <t>Xa</t>
  </si>
  <si>
    <t>Xc</t>
  </si>
  <si>
    <t>a1</t>
  </si>
  <si>
    <t>c1</t>
  </si>
  <si>
    <t>k_formula</t>
  </si>
  <si>
    <t>(a0-a1)/a1^2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</si>
</sst>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" fontId="0" fillId="0" borderId="0" xfId="0" applyNumberFormat="1" applyAlignment="1" applyProtection="1">
      <alignment horizontal="center"/>
      <protection locked="0"/>
    </xf>
    <xf numFmtId="21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>
      <alignment horizontal="center"/>
    </xf>
    <xf numFmtId="2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left"/>
      <protection locked="0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0" xfId="0" applyBorder="1"/>
    <xf numFmtId="0" fontId="0" fillId="0" borderId="0" xfId="0" applyNumberFormat="1" applyAlignment="1" applyProtection="1">
      <alignment horizontal="center"/>
      <protection locked="0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1" fillId="3" borderId="1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of NaOH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'25C'!$BA$106:$BA$170</c:f>
              <c:numCache>
                <c:formatCode>General</c:formatCode>
                <c:ptCount val="65"/>
                <c:pt idx="0">
                  <c:v>1.0666169795262188</c:v>
                </c:pt>
                <c:pt idx="1">
                  <c:v>1.0296766986618755</c:v>
                </c:pt>
                <c:pt idx="2">
                  <c:v>1.0533184784150551</c:v>
                </c:pt>
                <c:pt idx="3">
                  <c:v>0.96022897063690971</c:v>
                </c:pt>
                <c:pt idx="4">
                  <c:v>0.79621412359922461</c:v>
                </c:pt>
                <c:pt idx="5">
                  <c:v>0.70903506075937406</c:v>
                </c:pt>
                <c:pt idx="6">
                  <c:v>0.6100351080429337</c:v>
                </c:pt>
                <c:pt idx="7">
                  <c:v>0.56422915977114774</c:v>
                </c:pt>
                <c:pt idx="8">
                  <c:v>0.5568411035982791</c:v>
                </c:pt>
                <c:pt idx="9">
                  <c:v>0.54649782495626287</c:v>
                </c:pt>
                <c:pt idx="10">
                  <c:v>0.52137843396850936</c:v>
                </c:pt>
                <c:pt idx="11">
                  <c:v>0.49271302783563736</c:v>
                </c:pt>
                <c:pt idx="12">
                  <c:v>0.4838368680174211</c:v>
                </c:pt>
                <c:pt idx="13">
                  <c:v>0.47557248569672345</c:v>
                </c:pt>
                <c:pt idx="14">
                  <c:v>0.46818442952385475</c:v>
                </c:pt>
                <c:pt idx="15">
                  <c:v>0.48220780433159088</c:v>
                </c:pt>
                <c:pt idx="16">
                  <c:v>0.46079637335098605</c:v>
                </c:pt>
                <c:pt idx="17">
                  <c:v>0.45784115088183863</c:v>
                </c:pt>
                <c:pt idx="18">
                  <c:v>0.44389414883544798</c:v>
                </c:pt>
                <c:pt idx="19">
                  <c:v>0.4305799091081236</c:v>
                </c:pt>
                <c:pt idx="20">
                  <c:v>0.42910054913842094</c:v>
                </c:pt>
                <c:pt idx="21">
                  <c:v>0.42681131495579011</c:v>
                </c:pt>
                <c:pt idx="22">
                  <c:v>0.42318310925961006</c:v>
                </c:pt>
                <c:pt idx="23">
                  <c:v>0.42385609248664258</c:v>
                </c:pt>
                <c:pt idx="24">
                  <c:v>0.42090087001749515</c:v>
                </c:pt>
                <c:pt idx="25">
                  <c:v>0.41942325878292142</c:v>
                </c:pt>
                <c:pt idx="26">
                  <c:v>0.41794564754834762</c:v>
                </c:pt>
                <c:pt idx="27">
                  <c:v>0.41430694944139379</c:v>
                </c:pt>
                <c:pt idx="28">
                  <c:v>0.41862402002455862</c:v>
                </c:pt>
                <c:pt idx="29">
                  <c:v>0.41794564754834762</c:v>
                </c:pt>
                <c:pt idx="30">
                  <c:v>0.41351281384462646</c:v>
                </c:pt>
                <c:pt idx="31">
                  <c:v>0.41282758947169113</c:v>
                </c:pt>
                <c:pt idx="32">
                  <c:v>0.41282758947169113</c:v>
                </c:pt>
                <c:pt idx="33">
                  <c:v>0.4113482295019884</c:v>
                </c:pt>
                <c:pt idx="34">
                  <c:v>0.40986886953228568</c:v>
                </c:pt>
                <c:pt idx="35">
                  <c:v>0.40986886953228568</c:v>
                </c:pt>
                <c:pt idx="36">
                  <c:v>0.41419642013790514</c:v>
                </c:pt>
                <c:pt idx="37">
                  <c:v>0.41055759137547893</c:v>
                </c:pt>
                <c:pt idx="38">
                  <c:v>0.41203520261005272</c:v>
                </c:pt>
                <c:pt idx="39">
                  <c:v>0.40838950956258296</c:v>
                </c:pt>
                <c:pt idx="40">
                  <c:v>0.41055759137547893</c:v>
                </c:pt>
                <c:pt idx="41">
                  <c:v>0.40838950956258296</c:v>
                </c:pt>
                <c:pt idx="42">
                  <c:v>0.40838950956258296</c:v>
                </c:pt>
                <c:pt idx="43">
                  <c:v>0.40185436362772597</c:v>
                </c:pt>
                <c:pt idx="44">
                  <c:v>0.40838950956258296</c:v>
                </c:pt>
                <c:pt idx="45">
                  <c:v>0.40838950956258296</c:v>
                </c:pt>
                <c:pt idx="46">
                  <c:v>0.40838950956258296</c:v>
                </c:pt>
                <c:pt idx="47">
                  <c:v>0.40838950956258296</c:v>
                </c:pt>
                <c:pt idx="48">
                  <c:v>0.40986886953228568</c:v>
                </c:pt>
                <c:pt idx="49">
                  <c:v>0.40838950956258296</c:v>
                </c:pt>
                <c:pt idx="50">
                  <c:v>0.41055759137547893</c:v>
                </c:pt>
                <c:pt idx="51">
                  <c:v>0.41487841407613557</c:v>
                </c:pt>
                <c:pt idx="52">
                  <c:v>0.40838950956258296</c:v>
                </c:pt>
                <c:pt idx="53">
                  <c:v>0.40838950956258296</c:v>
                </c:pt>
                <c:pt idx="54">
                  <c:v>0.40838950956258296</c:v>
                </c:pt>
                <c:pt idx="55">
                  <c:v>0.40838950956258296</c:v>
                </c:pt>
                <c:pt idx="56">
                  <c:v>0.40838950956258296</c:v>
                </c:pt>
                <c:pt idx="57">
                  <c:v>0.40838950956258296</c:v>
                </c:pt>
                <c:pt idx="58">
                  <c:v>0.40838950956258296</c:v>
                </c:pt>
                <c:pt idx="59">
                  <c:v>0.40838950956258296</c:v>
                </c:pt>
                <c:pt idx="60">
                  <c:v>0.40838950956258296</c:v>
                </c:pt>
                <c:pt idx="61">
                  <c:v>0.40838950956258296</c:v>
                </c:pt>
                <c:pt idx="62">
                  <c:v>0.40838950956258296</c:v>
                </c:pt>
                <c:pt idx="63">
                  <c:v>0.40838950956258296</c:v>
                </c:pt>
                <c:pt idx="64">
                  <c:v>0.40838950956258296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50-4971-9FED-41B8D1376A1C}"/>
            </c:ext>
          </c:extLst>
        </c:ser>
        <c:ser>
          <c:idx val="3"/>
          <c:order val="1"/>
          <c:tx>
            <c:v>#REF!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Lit>
              <c:ptCount val="615"/>
              <c:pt idx="0">
                <c:v>0.00</c:v>
              </c:pt>
              <c:pt idx="1">
                <c:v>0.00</c:v>
              </c:pt>
              <c:pt idx="2">
                <c:v>0.00</c:v>
              </c:pt>
              <c:pt idx="3">
                <c:v>0.00</c:v>
              </c:pt>
              <c:pt idx="4">
                <c:v>0.00</c:v>
              </c:pt>
              <c:pt idx="5">
                <c:v>0.00</c:v>
              </c:pt>
              <c:pt idx="6">
                <c:v>0.00</c:v>
              </c:pt>
              <c:pt idx="7">
                <c:v>0.00</c:v>
              </c:pt>
              <c:pt idx="8">
                <c:v>0.00</c:v>
              </c:pt>
              <c:pt idx="9">
                <c:v>0.00</c:v>
              </c:pt>
              <c:pt idx="10">
                <c:v>0.00</c:v>
              </c:pt>
              <c:pt idx="11">
                <c:v>0.00</c:v>
              </c:pt>
              <c:pt idx="12">
                <c:v>0.00</c:v>
              </c:pt>
              <c:pt idx="13">
                <c:v>0.00</c:v>
              </c:pt>
              <c:pt idx="14">
                <c:v>0.00</c:v>
              </c:pt>
              <c:pt idx="15">
                <c:v>0.00</c:v>
              </c:pt>
              <c:pt idx="16">
                <c:v>0.00</c:v>
              </c:pt>
              <c:pt idx="17">
                <c:v>0.00</c:v>
              </c:pt>
              <c:pt idx="18">
                <c:v>0.00</c:v>
              </c:pt>
              <c:pt idx="19">
                <c:v>0.00</c:v>
              </c:pt>
              <c:pt idx="20">
                <c:v>0.00</c:v>
              </c:pt>
              <c:pt idx="21">
                <c:v>0.00</c:v>
              </c:pt>
              <c:pt idx="22">
                <c:v>0.00</c:v>
              </c:pt>
              <c:pt idx="23">
                <c:v>0.00</c:v>
              </c:pt>
              <c:pt idx="24">
                <c:v>0.00</c:v>
              </c:pt>
              <c:pt idx="25">
                <c:v>0.00</c:v>
              </c:pt>
              <c:pt idx="26">
                <c:v>0.01</c:v>
              </c:pt>
              <c:pt idx="27">
                <c:v>0.01</c:v>
              </c:pt>
              <c:pt idx="28">
                <c:v>0.01</c:v>
              </c:pt>
              <c:pt idx="29">
                <c:v>0.01</c:v>
              </c:pt>
              <c:pt idx="30">
                <c:v>0.01</c:v>
              </c:pt>
              <c:pt idx="31">
                <c:v>0.01</c:v>
              </c:pt>
              <c:pt idx="32">
                <c:v>0.01</c:v>
              </c:pt>
              <c:pt idx="33">
                <c:v>0.01</c:v>
              </c:pt>
              <c:pt idx="34">
                <c:v>0.01</c:v>
              </c:pt>
              <c:pt idx="35">
                <c:v>0.01</c:v>
              </c:pt>
              <c:pt idx="36">
                <c:v>0.01</c:v>
              </c:pt>
              <c:pt idx="37">
                <c:v>0.01</c:v>
              </c:pt>
              <c:pt idx="38">
                <c:v>0.01</c:v>
              </c:pt>
              <c:pt idx="39">
                <c:v>0.01</c:v>
              </c:pt>
              <c:pt idx="40">
                <c:v>0.01</c:v>
              </c:pt>
              <c:pt idx="41">
                <c:v>0.01</c:v>
              </c:pt>
              <c:pt idx="42">
                <c:v>0.01</c:v>
              </c:pt>
              <c:pt idx="43">
                <c:v>0.01</c:v>
              </c:pt>
              <c:pt idx="44">
                <c:v>0.01</c:v>
              </c:pt>
              <c:pt idx="45">
                <c:v>0.01</c:v>
              </c:pt>
              <c:pt idx="46">
                <c:v>0.01</c:v>
              </c:pt>
              <c:pt idx="47">
                <c:v>0.01</c:v>
              </c:pt>
              <c:pt idx="48">
                <c:v>0.01</c:v>
              </c:pt>
              <c:pt idx="49">
                <c:v>0.01</c:v>
              </c:pt>
              <c:pt idx="50">
                <c:v>0.01</c:v>
              </c:pt>
              <c:pt idx="51">
                <c:v>0.01</c:v>
              </c:pt>
              <c:pt idx="52">
                <c:v>0.01</c:v>
              </c:pt>
              <c:pt idx="53">
                <c:v>0.01</c:v>
              </c:pt>
              <c:pt idx="54">
                <c:v>0.01</c:v>
              </c:pt>
              <c:pt idx="55">
                <c:v>0.01</c:v>
              </c:pt>
              <c:pt idx="56">
                <c:v>0.01</c:v>
              </c:pt>
              <c:pt idx="57">
                <c:v>0.01</c:v>
              </c:pt>
              <c:pt idx="58">
                <c:v>0.01</c:v>
              </c:pt>
              <c:pt idx="59">
                <c:v>0.01</c:v>
              </c:pt>
              <c:pt idx="60">
                <c:v>0.01</c:v>
              </c:pt>
              <c:pt idx="61">
                <c:v>0.01</c:v>
              </c:pt>
              <c:pt idx="62">
                <c:v>0.01</c:v>
              </c:pt>
              <c:pt idx="63">
                <c:v>0.01</c:v>
              </c:pt>
              <c:pt idx="64">
                <c:v>0.01</c:v>
              </c:pt>
              <c:pt idx="65">
                <c:v>0.01</c:v>
              </c:pt>
              <c:pt idx="66">
                <c:v>0.01</c:v>
              </c:pt>
              <c:pt idx="67">
                <c:v>0.01</c:v>
              </c:pt>
              <c:pt idx="68">
                <c:v>0.01</c:v>
              </c:pt>
              <c:pt idx="69">
                <c:v>0.01</c:v>
              </c:pt>
              <c:pt idx="70">
                <c:v>0.01</c:v>
              </c:pt>
              <c:pt idx="71">
                <c:v>0.01</c:v>
              </c:pt>
              <c:pt idx="72">
                <c:v>0.01</c:v>
              </c:pt>
              <c:pt idx="73">
                <c:v>0.01</c:v>
              </c:pt>
              <c:pt idx="74">
                <c:v>0.01</c:v>
              </c:pt>
              <c:pt idx="75">
                <c:v>0.01</c:v>
              </c:pt>
              <c:pt idx="76">
                <c:v>0.01</c:v>
              </c:pt>
              <c:pt idx="77">
                <c:v>0.01</c:v>
              </c:pt>
              <c:pt idx="78">
                <c:v>0.01</c:v>
              </c:pt>
              <c:pt idx="79">
                <c:v>0.01</c:v>
              </c:pt>
              <c:pt idx="80">
                <c:v>0.01</c:v>
              </c:pt>
              <c:pt idx="81">
                <c:v>0.01</c:v>
              </c:pt>
              <c:pt idx="82">
                <c:v>0.01</c:v>
              </c:pt>
              <c:pt idx="83">
                <c:v>0.01</c:v>
              </c:pt>
              <c:pt idx="84">
                <c:v>0.01</c:v>
              </c:pt>
              <c:pt idx="85">
                <c:v>0.01</c:v>
              </c:pt>
              <c:pt idx="86">
                <c:v>0.01</c:v>
              </c:pt>
              <c:pt idx="87">
                <c:v>0.01</c:v>
              </c:pt>
              <c:pt idx="88">
                <c:v>0.01</c:v>
              </c:pt>
              <c:pt idx="89">
                <c:v>0.01</c:v>
              </c:pt>
              <c:pt idx="90">
                <c:v>0.01</c:v>
              </c:pt>
              <c:pt idx="91">
                <c:v>0.01</c:v>
              </c:pt>
              <c:pt idx="92">
                <c:v>0.01</c:v>
              </c:pt>
              <c:pt idx="93">
                <c:v>0.01</c:v>
              </c:pt>
              <c:pt idx="94">
                <c:v>0.01</c:v>
              </c:pt>
              <c:pt idx="95">
                <c:v>0.01</c:v>
              </c:pt>
              <c:pt idx="96">
                <c:v>0.01</c:v>
              </c:pt>
              <c:pt idx="97">
                <c:v>0.01</c:v>
              </c:pt>
              <c:pt idx="98">
                <c:v>0.01</c:v>
              </c:pt>
              <c:pt idx="99">
                <c:v>0.01</c:v>
              </c:pt>
              <c:pt idx="100">
                <c:v>0.01</c:v>
              </c:pt>
              <c:pt idx="101">
                <c:v>0.01</c:v>
              </c:pt>
              <c:pt idx="102">
                <c:v>0.01</c:v>
              </c:pt>
              <c:pt idx="103">
                <c:v>0.01</c:v>
              </c:pt>
              <c:pt idx="104">
                <c:v>0.01</c:v>
              </c:pt>
              <c:pt idx="105">
                <c:v>0.01</c:v>
              </c:pt>
              <c:pt idx="106">
                <c:v>0.01</c:v>
              </c:pt>
              <c:pt idx="107">
                <c:v>0.01</c:v>
              </c:pt>
              <c:pt idx="108">
                <c:v>0.01</c:v>
              </c:pt>
              <c:pt idx="109">
                <c:v>0.01</c:v>
              </c:pt>
              <c:pt idx="110">
                <c:v>0.01</c:v>
              </c:pt>
              <c:pt idx="111">
                <c:v>0.01</c:v>
              </c:pt>
              <c:pt idx="112">
                <c:v>0.01</c:v>
              </c:pt>
              <c:pt idx="113">
                <c:v>0.01</c:v>
              </c:pt>
              <c:pt idx="114">
                <c:v>0.01</c:v>
              </c:pt>
              <c:pt idx="115">
                <c:v>0.01</c:v>
              </c:pt>
              <c:pt idx="116">
                <c:v>0.01</c:v>
              </c:pt>
              <c:pt idx="117">
                <c:v>0.01</c:v>
              </c:pt>
              <c:pt idx="118">
                <c:v>0.01</c:v>
              </c:pt>
              <c:pt idx="119">
                <c:v>0.01</c:v>
              </c:pt>
              <c:pt idx="120">
                <c:v>0.01</c:v>
              </c:pt>
              <c:pt idx="121">
                <c:v>0.01</c:v>
              </c:pt>
              <c:pt idx="122">
                <c:v>0.01</c:v>
              </c:pt>
              <c:pt idx="123">
                <c:v>0.01</c:v>
              </c:pt>
              <c:pt idx="124">
                <c:v>0.01</c:v>
              </c:pt>
              <c:pt idx="125">
                <c:v>0.01</c:v>
              </c:pt>
              <c:pt idx="126">
                <c:v>0.01</c:v>
              </c:pt>
              <c:pt idx="127">
                <c:v>0.01</c:v>
              </c:pt>
              <c:pt idx="128">
                <c:v>0.01</c:v>
              </c:pt>
              <c:pt idx="129">
                <c:v>0.01</c:v>
              </c:pt>
              <c:pt idx="130">
                <c:v>0.01</c:v>
              </c:pt>
              <c:pt idx="131">
                <c:v>0.01</c:v>
              </c:pt>
              <c:pt idx="132">
                <c:v>0.01</c:v>
              </c:pt>
              <c:pt idx="133">
                <c:v>0.01</c:v>
              </c:pt>
              <c:pt idx="134">
                <c:v>0.01</c:v>
              </c:pt>
              <c:pt idx="135">
                <c:v>0.01</c:v>
              </c:pt>
              <c:pt idx="136">
                <c:v>0.02</c:v>
              </c:pt>
              <c:pt idx="137">
                <c:v>0.02</c:v>
              </c:pt>
              <c:pt idx="138">
                <c:v>0.02</c:v>
              </c:pt>
              <c:pt idx="139">
                <c:v>0.02</c:v>
              </c:pt>
              <c:pt idx="140">
                <c:v>0.02</c:v>
              </c:pt>
              <c:pt idx="141">
                <c:v>0.02</c:v>
              </c:pt>
              <c:pt idx="142">
                <c:v>0.02</c:v>
              </c:pt>
              <c:pt idx="143">
                <c:v>0.02</c:v>
              </c:pt>
              <c:pt idx="144">
                <c:v>0.02</c:v>
              </c:pt>
              <c:pt idx="145">
                <c:v>0.02</c:v>
              </c:pt>
              <c:pt idx="146">
                <c:v>0.02</c:v>
              </c:pt>
              <c:pt idx="147">
                <c:v>0.02</c:v>
              </c:pt>
              <c:pt idx="148">
                <c:v>0.02</c:v>
              </c:pt>
              <c:pt idx="149">
                <c:v>0.02</c:v>
              </c:pt>
              <c:pt idx="150">
                <c:v>0.02</c:v>
              </c:pt>
              <c:pt idx="151">
                <c:v>0.02</c:v>
              </c:pt>
              <c:pt idx="152">
                <c:v>0.02</c:v>
              </c:pt>
              <c:pt idx="153">
                <c:v>0.02</c:v>
              </c:pt>
              <c:pt idx="154">
                <c:v>0.02</c:v>
              </c:pt>
              <c:pt idx="155">
                <c:v>0.02</c:v>
              </c:pt>
              <c:pt idx="156">
                <c:v>0.02</c:v>
              </c:pt>
              <c:pt idx="157">
                <c:v>0.02</c:v>
              </c:pt>
              <c:pt idx="158">
                <c:v>0.02</c:v>
              </c:pt>
              <c:pt idx="159">
                <c:v>0.02</c:v>
              </c:pt>
              <c:pt idx="160">
                <c:v>0.02</c:v>
              </c:pt>
              <c:pt idx="161">
                <c:v>0.02</c:v>
              </c:pt>
              <c:pt idx="162">
                <c:v>0.02</c:v>
              </c:pt>
              <c:pt idx="163">
                <c:v>0.02</c:v>
              </c:pt>
              <c:pt idx="164">
                <c:v>0.02</c:v>
              </c:pt>
              <c:pt idx="165">
                <c:v>0.02</c:v>
              </c:pt>
              <c:pt idx="166">
                <c:v>0.02</c:v>
              </c:pt>
              <c:pt idx="167">
                <c:v>0.02</c:v>
              </c:pt>
              <c:pt idx="168">
                <c:v>0.02</c:v>
              </c:pt>
              <c:pt idx="169">
                <c:v>0.02</c:v>
              </c:pt>
              <c:pt idx="170">
                <c:v>0.02</c:v>
              </c:pt>
              <c:pt idx="171">
                <c:v>0.02</c:v>
              </c:pt>
              <c:pt idx="172">
                <c:v>0.02</c:v>
              </c:pt>
              <c:pt idx="173">
                <c:v>0.02</c:v>
              </c:pt>
              <c:pt idx="174">
                <c:v>0.02</c:v>
              </c:pt>
              <c:pt idx="175">
                <c:v>0.02</c:v>
              </c:pt>
              <c:pt idx="176">
                <c:v>0.02</c:v>
              </c:pt>
              <c:pt idx="177">
                <c:v>0.02</c:v>
              </c:pt>
              <c:pt idx="178">
                <c:v>0.02</c:v>
              </c:pt>
              <c:pt idx="179">
                <c:v>0.02</c:v>
              </c:pt>
              <c:pt idx="180">
                <c:v>0.02</c:v>
              </c:pt>
              <c:pt idx="181">
                <c:v>0.02</c:v>
              </c:pt>
              <c:pt idx="182">
                <c:v>0.02</c:v>
              </c:pt>
              <c:pt idx="183">
                <c:v>0.02</c:v>
              </c:pt>
              <c:pt idx="184">
                <c:v>0.02</c:v>
              </c:pt>
              <c:pt idx="185">
                <c:v>0.02</c:v>
              </c:pt>
              <c:pt idx="186">
                <c:v>0.02</c:v>
              </c:pt>
              <c:pt idx="187">
                <c:v>0.02</c:v>
              </c:pt>
              <c:pt idx="188">
                <c:v>0.02</c:v>
              </c:pt>
              <c:pt idx="189">
                <c:v>0.02</c:v>
              </c:pt>
              <c:pt idx="190">
                <c:v>0.02</c:v>
              </c:pt>
              <c:pt idx="191">
                <c:v>0.02</c:v>
              </c:pt>
              <c:pt idx="192">
                <c:v>0.02</c:v>
              </c:pt>
              <c:pt idx="193">
                <c:v>0.02</c:v>
              </c:pt>
              <c:pt idx="194">
                <c:v>0.02</c:v>
              </c:pt>
              <c:pt idx="195">
                <c:v>0.02</c:v>
              </c:pt>
              <c:pt idx="196">
                <c:v>0.02</c:v>
              </c:pt>
              <c:pt idx="197">
                <c:v>0.02</c:v>
              </c:pt>
              <c:pt idx="198">
                <c:v>0.02</c:v>
              </c:pt>
              <c:pt idx="199">
                <c:v>0.02</c:v>
              </c:pt>
              <c:pt idx="200">
                <c:v>0.02</c:v>
              </c:pt>
              <c:pt idx="201">
                <c:v>0.02</c:v>
              </c:pt>
              <c:pt idx="202">
                <c:v>0.02</c:v>
              </c:pt>
              <c:pt idx="206">
                <c:v>-0.06</c:v>
              </c:pt>
              <c:pt idx="207">
                <c:v>-0.04</c:v>
              </c:pt>
              <c:pt idx="208">
                <c:v>-0.03</c:v>
              </c:pt>
              <c:pt idx="209">
                <c:v>-0.02</c:v>
              </c:pt>
              <c:pt idx="210">
                <c:v>-0.01</c:v>
              </c:pt>
              <c:pt idx="211">
                <c:v>0.01</c:v>
              </c:pt>
              <c:pt idx="212">
                <c:v>0.01</c:v>
              </c:pt>
              <c:pt idx="213">
                <c:v>0.03</c:v>
              </c:pt>
              <c:pt idx="214">
                <c:v>0.04</c:v>
              </c:pt>
              <c:pt idx="215">
                <c:v>0.05</c:v>
              </c:pt>
              <c:pt idx="216">
                <c:v>0.06</c:v>
              </c:pt>
              <c:pt idx="217">
                <c:v>0.07</c:v>
              </c:pt>
              <c:pt idx="218">
                <c:v>0.08</c:v>
              </c:pt>
              <c:pt idx="219">
                <c:v>0.09</c:v>
              </c:pt>
              <c:pt idx="220">
                <c:v>0.10</c:v>
              </c:pt>
              <c:pt idx="221">
                <c:v>0.11</c:v>
              </c:pt>
              <c:pt idx="222">
                <c:v>0.12</c:v>
              </c:pt>
              <c:pt idx="223">
                <c:v>0.13</c:v>
              </c:pt>
              <c:pt idx="224">
                <c:v>0.14</c:v>
              </c:pt>
              <c:pt idx="225">
                <c:v>0.15</c:v>
              </c:pt>
              <c:pt idx="226">
                <c:v>0.15</c:v>
              </c:pt>
              <c:pt idx="227">
                <c:v>0.16</c:v>
              </c:pt>
              <c:pt idx="228">
                <c:v>0.17</c:v>
              </c:pt>
              <c:pt idx="229">
                <c:v>0.18</c:v>
              </c:pt>
              <c:pt idx="230">
                <c:v>0.18</c:v>
              </c:pt>
              <c:pt idx="231">
                <c:v>0.19</c:v>
              </c:pt>
              <c:pt idx="232">
                <c:v>0.20</c:v>
              </c:pt>
              <c:pt idx="233">
                <c:v>0.21</c:v>
              </c:pt>
              <c:pt idx="234">
                <c:v>0.21</c:v>
              </c:pt>
              <c:pt idx="235">
                <c:v>0.22</c:v>
              </c:pt>
              <c:pt idx="236">
                <c:v>0.23</c:v>
              </c:pt>
              <c:pt idx="237">
                <c:v>0.24</c:v>
              </c:pt>
              <c:pt idx="238">
                <c:v>0.24</c:v>
              </c:pt>
              <c:pt idx="239">
                <c:v>0.25</c:v>
              </c:pt>
              <c:pt idx="240">
                <c:v>0.26</c:v>
              </c:pt>
              <c:pt idx="241">
                <c:v>0.26</c:v>
              </c:pt>
              <c:pt idx="242">
                <c:v>0.27</c:v>
              </c:pt>
              <c:pt idx="243">
                <c:v>0.27</c:v>
              </c:pt>
              <c:pt idx="244">
                <c:v>0.28</c:v>
              </c:pt>
              <c:pt idx="245">
                <c:v>0.29</c:v>
              </c:pt>
              <c:pt idx="246">
                <c:v>0.29</c:v>
              </c:pt>
              <c:pt idx="247">
                <c:v>0.30</c:v>
              </c:pt>
              <c:pt idx="248">
                <c:v>0.31</c:v>
              </c:pt>
              <c:pt idx="249">
                <c:v>0.31</c:v>
              </c:pt>
              <c:pt idx="250">
                <c:v>0.31</c:v>
              </c:pt>
              <c:pt idx="251">
                <c:v>0.32</c:v>
              </c:pt>
              <c:pt idx="252">
                <c:v>0.33</c:v>
              </c:pt>
              <c:pt idx="253">
                <c:v>0.33</c:v>
              </c:pt>
              <c:pt idx="254">
                <c:v>0.34</c:v>
              </c:pt>
              <c:pt idx="255">
                <c:v>0.34</c:v>
              </c:pt>
              <c:pt idx="256">
                <c:v>0.35</c:v>
              </c:pt>
              <c:pt idx="257">
                <c:v>0.35</c:v>
              </c:pt>
              <c:pt idx="258">
                <c:v>0.36</c:v>
              </c:pt>
              <c:pt idx="259">
                <c:v>0.36</c:v>
              </c:pt>
              <c:pt idx="260">
                <c:v>0.37</c:v>
              </c:pt>
              <c:pt idx="261">
                <c:v>0.37</c:v>
              </c:pt>
              <c:pt idx="262">
                <c:v>0.37</c:v>
              </c:pt>
              <c:pt idx="263">
                <c:v>0.38</c:v>
              </c:pt>
              <c:pt idx="264">
                <c:v>0.38</c:v>
              </c:pt>
              <c:pt idx="265">
                <c:v>0.39</c:v>
              </c:pt>
              <c:pt idx="266">
                <c:v>0.39</c:v>
              </c:pt>
              <c:pt idx="267">
                <c:v>0.40</c:v>
              </c:pt>
              <c:pt idx="268">
                <c:v>0.40</c:v>
              </c:pt>
              <c:pt idx="269">
                <c:v>0.40</c:v>
              </c:pt>
              <c:pt idx="270">
                <c:v>0.41</c:v>
              </c:pt>
              <c:pt idx="271">
                <c:v>0.41</c:v>
              </c:pt>
              <c:pt idx="272">
                <c:v>0.42</c:v>
              </c:pt>
              <c:pt idx="273">
                <c:v>0.42</c:v>
              </c:pt>
              <c:pt idx="274">
                <c:v>0.42</c:v>
              </c:pt>
              <c:pt idx="275">
                <c:v>0.43</c:v>
              </c:pt>
              <c:pt idx="276">
                <c:v>0.43</c:v>
              </c:pt>
              <c:pt idx="277">
                <c:v>0.44</c:v>
              </c:pt>
              <c:pt idx="278">
                <c:v>0.44</c:v>
              </c:pt>
              <c:pt idx="279">
                <c:v>0.44</c:v>
              </c:pt>
              <c:pt idx="280">
                <c:v>0.45</c:v>
              </c:pt>
              <c:pt idx="281">
                <c:v>0.45</c:v>
              </c:pt>
              <c:pt idx="282">
                <c:v>0.45</c:v>
              </c:pt>
              <c:pt idx="283">
                <c:v>0.46</c:v>
              </c:pt>
              <c:pt idx="284">
                <c:v>0.46</c:v>
              </c:pt>
              <c:pt idx="285">
                <c:v>0.46</c:v>
              </c:pt>
              <c:pt idx="286">
                <c:v>0.47</c:v>
              </c:pt>
              <c:pt idx="287">
                <c:v>0.47</c:v>
              </c:pt>
              <c:pt idx="288">
                <c:v>0.47</c:v>
              </c:pt>
              <c:pt idx="289">
                <c:v>0.48</c:v>
              </c:pt>
              <c:pt idx="290">
                <c:v>0.48</c:v>
              </c:pt>
              <c:pt idx="291">
                <c:v>0.48</c:v>
              </c:pt>
              <c:pt idx="292">
                <c:v>0.48</c:v>
              </c:pt>
              <c:pt idx="293">
                <c:v>0.49</c:v>
              </c:pt>
              <c:pt idx="294">
                <c:v>0.49</c:v>
              </c:pt>
              <c:pt idx="295">
                <c:v>0.49</c:v>
              </c:pt>
              <c:pt idx="296">
                <c:v>0.50</c:v>
              </c:pt>
              <c:pt idx="297">
                <c:v>0.50</c:v>
              </c:pt>
              <c:pt idx="298">
                <c:v>0.50</c:v>
              </c:pt>
              <c:pt idx="299">
                <c:v>0.51</c:v>
              </c:pt>
              <c:pt idx="300">
                <c:v>0.51</c:v>
              </c:pt>
              <c:pt idx="301">
                <c:v>0.51</c:v>
              </c:pt>
              <c:pt idx="302">
                <c:v>0.51</c:v>
              </c:pt>
              <c:pt idx="303">
                <c:v>0.52</c:v>
              </c:pt>
              <c:pt idx="304">
                <c:v>0.52</c:v>
              </c:pt>
              <c:pt idx="305">
                <c:v>0.52</c:v>
              </c:pt>
              <c:pt idx="306">
                <c:v>0.52</c:v>
              </c:pt>
              <c:pt idx="307">
                <c:v>0.53</c:v>
              </c:pt>
              <c:pt idx="308">
                <c:v>0.53</c:v>
              </c:pt>
              <c:pt idx="309">
                <c:v>0.53</c:v>
              </c:pt>
              <c:pt idx="310">
                <c:v>0.53</c:v>
              </c:pt>
              <c:pt idx="311">
                <c:v>0.53</c:v>
              </c:pt>
              <c:pt idx="312">
                <c:v>0.54</c:v>
              </c:pt>
              <c:pt idx="313">
                <c:v>0.54</c:v>
              </c:pt>
              <c:pt idx="314">
                <c:v>0.54</c:v>
              </c:pt>
              <c:pt idx="315">
                <c:v>0.54</c:v>
              </c:pt>
              <c:pt idx="316">
                <c:v>0.55</c:v>
              </c:pt>
              <c:pt idx="317">
                <c:v>0.55</c:v>
              </c:pt>
              <c:pt idx="318">
                <c:v>0.55</c:v>
              </c:pt>
              <c:pt idx="319">
                <c:v>0.56</c:v>
              </c:pt>
              <c:pt idx="320">
                <c:v>0.56</c:v>
              </c:pt>
              <c:pt idx="321">
                <c:v>0.56</c:v>
              </c:pt>
              <c:pt idx="322">
                <c:v>0.56</c:v>
              </c:pt>
              <c:pt idx="323">
                <c:v>0.56</c:v>
              </c:pt>
              <c:pt idx="324">
                <c:v>0.56</c:v>
              </c:pt>
              <c:pt idx="325">
                <c:v>0.57</c:v>
              </c:pt>
              <c:pt idx="326">
                <c:v>0.57</c:v>
              </c:pt>
              <c:pt idx="327">
                <c:v>0.57</c:v>
              </c:pt>
              <c:pt idx="328">
                <c:v>0.57</c:v>
              </c:pt>
              <c:pt idx="329">
                <c:v>0.57</c:v>
              </c:pt>
              <c:pt idx="330">
                <c:v>0.58</c:v>
              </c:pt>
              <c:pt idx="331">
                <c:v>0.58</c:v>
              </c:pt>
              <c:pt idx="332">
                <c:v>0.58</c:v>
              </c:pt>
              <c:pt idx="333">
                <c:v>0.58</c:v>
              </c:pt>
              <c:pt idx="334">
                <c:v>0.59</c:v>
              </c:pt>
              <c:pt idx="335">
                <c:v>0.59</c:v>
              </c:pt>
              <c:pt idx="336">
                <c:v>0.59</c:v>
              </c:pt>
              <c:pt idx="337">
                <c:v>0.59</c:v>
              </c:pt>
              <c:pt idx="338">
                <c:v>0.59</c:v>
              </c:pt>
              <c:pt idx="339">
                <c:v>0.59</c:v>
              </c:pt>
              <c:pt idx="340">
                <c:v>0.59</c:v>
              </c:pt>
              <c:pt idx="341">
                <c:v>0.60</c:v>
              </c:pt>
              <c:pt idx="342">
                <c:v>0.60</c:v>
              </c:pt>
              <c:pt idx="343">
                <c:v>0.60</c:v>
              </c:pt>
              <c:pt idx="344">
                <c:v>0.60</c:v>
              </c:pt>
              <c:pt idx="345">
                <c:v>0.60</c:v>
              </c:pt>
              <c:pt idx="346">
                <c:v>0.61</c:v>
              </c:pt>
              <c:pt idx="347">
                <c:v>0.61</c:v>
              </c:pt>
              <c:pt idx="348">
                <c:v>0.61</c:v>
              </c:pt>
              <c:pt idx="349">
                <c:v>0.61</c:v>
              </c:pt>
              <c:pt idx="350">
                <c:v>0.61</c:v>
              </c:pt>
              <c:pt idx="351">
                <c:v>0.62</c:v>
              </c:pt>
              <c:pt idx="352">
                <c:v>0.62</c:v>
              </c:pt>
              <c:pt idx="353">
                <c:v>0.62</c:v>
              </c:pt>
              <c:pt idx="354">
                <c:v>0.62</c:v>
              </c:pt>
              <c:pt idx="355">
                <c:v>0.62</c:v>
              </c:pt>
              <c:pt idx="356">
                <c:v>0.62</c:v>
              </c:pt>
              <c:pt idx="357">
                <c:v>0.62</c:v>
              </c:pt>
              <c:pt idx="358">
                <c:v>0.62</c:v>
              </c:pt>
              <c:pt idx="359">
                <c:v>0.63</c:v>
              </c:pt>
              <c:pt idx="360">
                <c:v>0.63</c:v>
              </c:pt>
              <c:pt idx="361">
                <c:v>0.63</c:v>
              </c:pt>
              <c:pt idx="362">
                <c:v>0.63</c:v>
              </c:pt>
              <c:pt idx="363">
                <c:v>0.63</c:v>
              </c:pt>
              <c:pt idx="364">
                <c:v>0.63</c:v>
              </c:pt>
              <c:pt idx="365">
                <c:v>0.63</c:v>
              </c:pt>
              <c:pt idx="366">
                <c:v>0.64</c:v>
              </c:pt>
              <c:pt idx="367">
                <c:v>0.64</c:v>
              </c:pt>
              <c:pt idx="368">
                <c:v>0.64</c:v>
              </c:pt>
              <c:pt idx="369">
                <c:v>0.64</c:v>
              </c:pt>
              <c:pt idx="370">
                <c:v>0.64</c:v>
              </c:pt>
              <c:pt idx="371">
                <c:v>0.64</c:v>
              </c:pt>
              <c:pt idx="372">
                <c:v>0.64</c:v>
              </c:pt>
              <c:pt idx="373">
                <c:v>0.64</c:v>
              </c:pt>
              <c:pt idx="374">
                <c:v>0.65</c:v>
              </c:pt>
              <c:pt idx="375">
                <c:v>0.65</c:v>
              </c:pt>
              <c:pt idx="376">
                <c:v>0.65</c:v>
              </c:pt>
              <c:pt idx="377">
                <c:v>0.65</c:v>
              </c:pt>
              <c:pt idx="378">
                <c:v>0.65</c:v>
              </c:pt>
              <c:pt idx="379">
                <c:v>0.65</c:v>
              </c:pt>
              <c:pt idx="380">
                <c:v>0.65</c:v>
              </c:pt>
              <c:pt idx="381">
                <c:v>0.66</c:v>
              </c:pt>
              <c:pt idx="382">
                <c:v>0.66</c:v>
              </c:pt>
              <c:pt idx="383">
                <c:v>0.66</c:v>
              </c:pt>
              <c:pt idx="384">
                <c:v>0.66</c:v>
              </c:pt>
              <c:pt idx="385">
                <c:v>0.66</c:v>
              </c:pt>
              <c:pt idx="386">
                <c:v>0.66</c:v>
              </c:pt>
              <c:pt idx="387">
                <c:v>0.66</c:v>
              </c:pt>
              <c:pt idx="388">
                <c:v>0.66</c:v>
              </c:pt>
              <c:pt idx="389">
                <c:v>0.67</c:v>
              </c:pt>
              <c:pt idx="390">
                <c:v>0.67</c:v>
              </c:pt>
              <c:pt idx="391">
                <c:v>0.67</c:v>
              </c:pt>
              <c:pt idx="392">
                <c:v>0.67</c:v>
              </c:pt>
              <c:pt idx="393">
                <c:v>0.67</c:v>
              </c:pt>
              <c:pt idx="394">
                <c:v>0.67</c:v>
              </c:pt>
              <c:pt idx="395">
                <c:v>0.67</c:v>
              </c:pt>
              <c:pt idx="396">
                <c:v>0.67</c:v>
              </c:pt>
              <c:pt idx="397">
                <c:v>0.67</c:v>
              </c:pt>
              <c:pt idx="398">
                <c:v>0.67</c:v>
              </c:pt>
              <c:pt idx="399">
                <c:v>0.68</c:v>
              </c:pt>
              <c:pt idx="400">
                <c:v>0.68</c:v>
              </c:pt>
              <c:pt idx="401">
                <c:v>0.68</c:v>
              </c:pt>
              <c:pt idx="402">
                <c:v>0.68</c:v>
              </c:pt>
              <c:pt idx="403">
                <c:v>0.68</c:v>
              </c:pt>
              <c:pt idx="404">
                <c:v>0.68</c:v>
              </c:pt>
              <c:pt idx="405">
                <c:v>0.68</c:v>
              </c:pt>
              <c:pt idx="406">
                <c:v>0.68</c:v>
              </c:pt>
              <c:pt idx="407">
                <c:v>0.69</c:v>
              </c:pt>
              <c:pt idx="408">
                <c:v>0.68</c:v>
              </c:pt>
              <c:pt idx="412">
                <c:v>-2.25</c:v>
              </c:pt>
              <c:pt idx="413">
                <c:v>-1.60</c:v>
              </c:pt>
              <c:pt idx="414">
                <c:v>-1.27</c:v>
              </c:pt>
              <c:pt idx="415">
                <c:v>-0.71</c:v>
              </c:pt>
              <c:pt idx="416">
                <c:v>-0.24</c:v>
              </c:pt>
              <c:pt idx="417">
                <c:v>0.23</c:v>
              </c:pt>
              <c:pt idx="418">
                <c:v>0.60</c:v>
              </c:pt>
              <c:pt idx="419">
                <c:v>1.09</c:v>
              </c:pt>
              <c:pt idx="420">
                <c:v>1.60</c:v>
              </c:pt>
              <c:pt idx="421">
                <c:v>2.12</c:v>
              </c:pt>
              <c:pt idx="422">
                <c:v>2.52</c:v>
              </c:pt>
              <c:pt idx="423">
                <c:v>3.07</c:v>
              </c:pt>
              <c:pt idx="424">
                <c:v>3.48</c:v>
              </c:pt>
              <c:pt idx="425">
                <c:v>3.91</c:v>
              </c:pt>
              <c:pt idx="426">
                <c:v>4.49</c:v>
              </c:pt>
              <c:pt idx="427">
                <c:v>4.93</c:v>
              </c:pt>
              <c:pt idx="428">
                <c:v>5.39</c:v>
              </c:pt>
              <c:pt idx="429">
                <c:v>5.85</c:v>
              </c:pt>
              <c:pt idx="430">
                <c:v>6.33</c:v>
              </c:pt>
              <c:pt idx="431">
                <c:v>6.81</c:v>
              </c:pt>
              <c:pt idx="432">
                <c:v>7.30</c:v>
              </c:pt>
              <c:pt idx="433">
                <c:v>7.81</c:v>
              </c:pt>
              <c:pt idx="434">
                <c:v>8.15</c:v>
              </c:pt>
              <c:pt idx="435">
                <c:v>8.67</c:v>
              </c:pt>
              <c:pt idx="436">
                <c:v>9.03</c:v>
              </c:pt>
              <c:pt idx="437">
                <c:v>9.57</c:v>
              </c:pt>
              <c:pt idx="438">
                <c:v>10.12</c:v>
              </c:pt>
              <c:pt idx="439">
                <c:v>10.50</c:v>
              </c:pt>
              <c:pt idx="440">
                <c:v>10.88</c:v>
              </c:pt>
              <c:pt idx="441">
                <c:v>11.47</c:v>
              </c:pt>
              <c:pt idx="442">
                <c:v>11.86</c:v>
              </c:pt>
              <c:pt idx="443">
                <c:v>12.47</c:v>
              </c:pt>
              <c:pt idx="444">
                <c:v>12.67</c:v>
              </c:pt>
              <c:pt idx="445">
                <c:v>13.30</c:v>
              </c:pt>
              <c:pt idx="446">
                <c:v>13.73</c:v>
              </c:pt>
              <c:pt idx="447">
                <c:v>14.38</c:v>
              </c:pt>
              <c:pt idx="448">
                <c:v>14.60</c:v>
              </c:pt>
              <c:pt idx="449">
                <c:v>15.05</c:v>
              </c:pt>
              <c:pt idx="450">
                <c:v>15.73</c:v>
              </c:pt>
              <c:pt idx="451">
                <c:v>16.19</c:v>
              </c:pt>
              <c:pt idx="452">
                <c:v>16.67</c:v>
              </c:pt>
              <c:pt idx="453">
                <c:v>17.15</c:v>
              </c:pt>
              <c:pt idx="454">
                <c:v>17.64</c:v>
              </c:pt>
              <c:pt idx="455">
                <c:v>17.89</c:v>
              </c:pt>
              <c:pt idx="456">
                <c:v>18.39</c:v>
              </c:pt>
              <c:pt idx="457">
                <c:v>18.90</c:v>
              </c:pt>
              <c:pt idx="458">
                <c:v>19.42</c:v>
              </c:pt>
              <c:pt idx="459">
                <c:v>19.95</c:v>
              </c:pt>
              <c:pt idx="460">
                <c:v>20.22</c:v>
              </c:pt>
              <c:pt idx="461">
                <c:v>20.76</c:v>
              </c:pt>
              <c:pt idx="462">
                <c:v>21.32</c:v>
              </c:pt>
              <c:pt idx="463">
                <c:v>21.60</c:v>
              </c:pt>
              <c:pt idx="464">
                <c:v>22.17</c:v>
              </c:pt>
              <c:pt idx="465">
                <c:v>22.75</c:v>
              </c:pt>
              <c:pt idx="466">
                <c:v>23.04</c:v>
              </c:pt>
              <c:pt idx="467">
                <c:v>23.64</c:v>
              </c:pt>
              <c:pt idx="468">
                <c:v>23.94</c:v>
              </c:pt>
              <c:pt idx="469">
                <c:v>24.55</c:v>
              </c:pt>
              <c:pt idx="470">
                <c:v>24.86</c:v>
              </c:pt>
              <c:pt idx="471">
                <c:v>25.18</c:v>
              </c:pt>
              <c:pt idx="472">
                <c:v>25.81</c:v>
              </c:pt>
              <c:pt idx="473">
                <c:v>26.14</c:v>
              </c:pt>
              <c:pt idx="474">
                <c:v>26.79</c:v>
              </c:pt>
              <c:pt idx="475">
                <c:v>27.13</c:v>
              </c:pt>
              <c:pt idx="476">
                <c:v>27.80</c:v>
              </c:pt>
              <c:pt idx="477">
                <c:v>28.15</c:v>
              </c:pt>
              <c:pt idx="478">
                <c:v>28.50</c:v>
              </c:pt>
              <c:pt idx="479">
                <c:v>28.85</c:v>
              </c:pt>
              <c:pt idx="480">
                <c:v>29.56</c:v>
              </c:pt>
              <c:pt idx="481">
                <c:v>29.92</c:v>
              </c:pt>
              <c:pt idx="482">
                <c:v>30.65</c:v>
              </c:pt>
              <c:pt idx="483">
                <c:v>31.03</c:v>
              </c:pt>
              <c:pt idx="484">
                <c:v>31.40</c:v>
              </c:pt>
              <c:pt idx="485">
                <c:v>31.78</c:v>
              </c:pt>
              <c:pt idx="486">
                <c:v>32.17</c:v>
              </c:pt>
              <c:pt idx="487">
                <c:v>32.56</c:v>
              </c:pt>
              <c:pt idx="488">
                <c:v>32.95</c:v>
              </c:pt>
              <c:pt idx="489">
                <c:v>33.75</c:v>
              </c:pt>
              <c:pt idx="490">
                <c:v>34.16</c:v>
              </c:pt>
              <c:pt idx="491">
                <c:v>34.57</c:v>
              </c:pt>
              <c:pt idx="492">
                <c:v>34.98</c:v>
              </c:pt>
              <c:pt idx="493">
                <c:v>35.40</c:v>
              </c:pt>
              <c:pt idx="494">
                <c:v>35.83</c:v>
              </c:pt>
              <c:pt idx="495">
                <c:v>36.26</c:v>
              </c:pt>
              <c:pt idx="496">
                <c:v>36.69</c:v>
              </c:pt>
              <c:pt idx="497">
                <c:v>37.13</c:v>
              </c:pt>
              <c:pt idx="498">
                <c:v>37.58</c:v>
              </c:pt>
              <c:pt idx="499">
                <c:v>38.03</c:v>
              </c:pt>
              <c:pt idx="500">
                <c:v>38.48</c:v>
              </c:pt>
              <c:pt idx="501">
                <c:v>38.94</c:v>
              </c:pt>
              <c:pt idx="502">
                <c:v>39.41</c:v>
              </c:pt>
              <c:pt idx="503">
                <c:v>39.88</c:v>
              </c:pt>
              <c:pt idx="504">
                <c:v>40.36</c:v>
              </c:pt>
              <c:pt idx="505">
                <c:v>40.84</c:v>
              </c:pt>
              <c:pt idx="506">
                <c:v>41.33</c:v>
              </c:pt>
              <c:pt idx="507">
                <c:v>41.82</c:v>
              </c:pt>
              <c:pt idx="508">
                <c:v>42.32</c:v>
              </c:pt>
              <c:pt idx="509">
                <c:v>42.83</c:v>
              </c:pt>
              <c:pt idx="510">
                <c:v>42.83</c:v>
              </c:pt>
              <c:pt idx="511">
                <c:v>43.34</c:v>
              </c:pt>
              <c:pt idx="512">
                <c:v>43.86</c:v>
              </c:pt>
              <c:pt idx="513">
                <c:v>44.39</c:v>
              </c:pt>
              <c:pt idx="514">
                <c:v>44.92</c:v>
              </c:pt>
              <c:pt idx="515">
                <c:v>45.46</c:v>
              </c:pt>
              <c:pt idx="516">
                <c:v>45.46</c:v>
              </c:pt>
              <c:pt idx="517">
                <c:v>46.01</c:v>
              </c:pt>
              <c:pt idx="518">
                <c:v>46.56</c:v>
              </c:pt>
              <c:pt idx="519">
                <c:v>47.12</c:v>
              </c:pt>
              <c:pt idx="520">
                <c:v>47.69</c:v>
              </c:pt>
              <c:pt idx="521">
                <c:v>47.69</c:v>
              </c:pt>
              <c:pt idx="522">
                <c:v>48.26</c:v>
              </c:pt>
              <c:pt idx="523">
                <c:v>48.85</c:v>
              </c:pt>
              <c:pt idx="524">
                <c:v>49.44</c:v>
              </c:pt>
              <c:pt idx="525">
                <c:v>50.04</c:v>
              </c:pt>
              <c:pt idx="526">
                <c:v>50.04</c:v>
              </c:pt>
              <c:pt idx="527">
                <c:v>50.64</c:v>
              </c:pt>
              <c:pt idx="528">
                <c:v>50.64</c:v>
              </c:pt>
              <c:pt idx="529">
                <c:v>51.26</c:v>
              </c:pt>
              <c:pt idx="530">
                <c:v>51.88</c:v>
              </c:pt>
              <c:pt idx="531">
                <c:v>52.51</c:v>
              </c:pt>
              <c:pt idx="532">
                <c:v>52.51</c:v>
              </c:pt>
              <c:pt idx="533">
                <c:v>53.15</c:v>
              </c:pt>
              <c:pt idx="534">
                <c:v>53.80</c:v>
              </c:pt>
              <c:pt idx="535">
                <c:v>53.80</c:v>
              </c:pt>
              <c:pt idx="536">
                <c:v>54.46</c:v>
              </c:pt>
              <c:pt idx="537">
                <c:v>55.13</c:v>
              </c:pt>
              <c:pt idx="538">
                <c:v>55.13</c:v>
              </c:pt>
              <c:pt idx="539">
                <c:v>55.81</c:v>
              </c:pt>
              <c:pt idx="540">
                <c:v>56.49</c:v>
              </c:pt>
              <c:pt idx="541">
                <c:v>56.49</c:v>
              </c:pt>
              <c:pt idx="542">
                <c:v>57.19</c:v>
              </c:pt>
              <c:pt idx="543">
                <c:v>57.90</c:v>
              </c:pt>
              <c:pt idx="544">
                <c:v>57.90</c:v>
              </c:pt>
              <c:pt idx="545">
                <c:v>57.90</c:v>
              </c:pt>
              <c:pt idx="546">
                <c:v>58.62</c:v>
              </c:pt>
              <c:pt idx="547">
                <c:v>59.34</c:v>
              </c:pt>
              <c:pt idx="548">
                <c:v>60.08</c:v>
              </c:pt>
              <c:pt idx="549">
                <c:v>60.08</c:v>
              </c:pt>
              <c:pt idx="550">
                <c:v>60.83</c:v>
              </c:pt>
              <c:pt idx="551">
                <c:v>60.83</c:v>
              </c:pt>
              <c:pt idx="552">
                <c:v>61.59</c:v>
              </c:pt>
              <c:pt idx="553">
                <c:v>62.37</c:v>
              </c:pt>
              <c:pt idx="554">
                <c:v>62.37</c:v>
              </c:pt>
              <c:pt idx="555">
                <c:v>62.37</c:v>
              </c:pt>
              <c:pt idx="556">
                <c:v>63.15</c:v>
              </c:pt>
              <c:pt idx="557">
                <c:v>63.95</c:v>
              </c:pt>
              <c:pt idx="558">
                <c:v>63.95</c:v>
              </c:pt>
              <c:pt idx="559">
                <c:v>64.76</c:v>
              </c:pt>
              <c:pt idx="560">
                <c:v>64.76</c:v>
              </c:pt>
              <c:pt idx="561">
                <c:v>65.58</c:v>
              </c:pt>
              <c:pt idx="562">
                <c:v>65.58</c:v>
              </c:pt>
              <c:pt idx="563">
                <c:v>66.41</c:v>
              </c:pt>
              <c:pt idx="564">
                <c:v>66.41</c:v>
              </c:pt>
              <c:pt idx="565">
                <c:v>67.26</c:v>
              </c:pt>
              <c:pt idx="566">
                <c:v>67.26</c:v>
              </c:pt>
              <c:pt idx="567">
                <c:v>67.26</c:v>
              </c:pt>
              <c:pt idx="568">
                <c:v>68.12</c:v>
              </c:pt>
              <c:pt idx="569">
                <c:v>68.12</c:v>
              </c:pt>
              <c:pt idx="570">
                <c:v>69.00</c:v>
              </c:pt>
              <c:pt idx="571">
                <c:v>69.00</c:v>
              </c:pt>
              <c:pt idx="572">
                <c:v>69.89</c:v>
              </c:pt>
              <c:pt idx="573">
                <c:v>70.80</c:v>
              </c:pt>
              <c:pt idx="574">
                <c:v>70.80</c:v>
              </c:pt>
              <c:pt idx="575">
                <c:v>70.80</c:v>
              </c:pt>
              <c:pt idx="576">
                <c:v>71.72</c:v>
              </c:pt>
              <c:pt idx="577">
                <c:v>71.72</c:v>
              </c:pt>
              <c:pt idx="578">
                <c:v>72.65</c:v>
              </c:pt>
              <c:pt idx="579">
                <c:v>72.65</c:v>
              </c:pt>
              <c:pt idx="580">
                <c:v>73.60</c:v>
              </c:pt>
              <c:pt idx="581">
                <c:v>73.60</c:v>
              </c:pt>
              <c:pt idx="582">
                <c:v>73.60</c:v>
              </c:pt>
              <c:pt idx="583">
                <c:v>74.57</c:v>
              </c:pt>
              <c:pt idx="584">
                <c:v>75.55</c:v>
              </c:pt>
              <c:pt idx="585">
                <c:v>75.55</c:v>
              </c:pt>
              <c:pt idx="586">
                <c:v>75.55</c:v>
              </c:pt>
              <c:pt idx="587">
                <c:v>76.55</c:v>
              </c:pt>
              <c:pt idx="588">
                <c:v>76.55</c:v>
              </c:pt>
              <c:pt idx="589">
                <c:v>76.55</c:v>
              </c:pt>
              <c:pt idx="590">
                <c:v>77.57</c:v>
              </c:pt>
              <c:pt idx="591">
                <c:v>77.57</c:v>
              </c:pt>
              <c:pt idx="592">
                <c:v>78.61</c:v>
              </c:pt>
              <c:pt idx="593">
                <c:v>78.61</c:v>
              </c:pt>
              <c:pt idx="594">
                <c:v>78.61</c:v>
              </c:pt>
              <c:pt idx="595">
                <c:v>79.66</c:v>
              </c:pt>
              <c:pt idx="596">
                <c:v>80.74</c:v>
              </c:pt>
              <c:pt idx="597">
                <c:v>80.74</c:v>
              </c:pt>
              <c:pt idx="598">
                <c:v>80.74</c:v>
              </c:pt>
              <c:pt idx="599">
                <c:v>80.74</c:v>
              </c:pt>
              <c:pt idx="600">
                <c:v>81.83</c:v>
              </c:pt>
              <c:pt idx="601">
                <c:v>81.83</c:v>
              </c:pt>
              <c:pt idx="602">
                <c:v>81.83</c:v>
              </c:pt>
              <c:pt idx="603">
                <c:v>82.94</c:v>
              </c:pt>
              <c:pt idx="604">
                <c:v>82.94</c:v>
              </c:pt>
              <c:pt idx="605">
                <c:v>84.08</c:v>
              </c:pt>
              <c:pt idx="606">
                <c:v>85.23</c:v>
              </c:pt>
              <c:pt idx="607">
                <c:v>84.08</c:v>
              </c:pt>
              <c:pt idx="608">
                <c:v>85.23</c:v>
              </c:pt>
              <c:pt idx="609">
                <c:v>85.23</c:v>
              </c:pt>
              <c:pt idx="610">
                <c:v>85.23</c:v>
              </c:pt>
              <c:pt idx="611">
                <c:v>86.41</c:v>
              </c:pt>
              <c:pt idx="612">
                <c:v>86.41</c:v>
              </c:pt>
              <c:pt idx="613">
                <c:v>87.61</c:v>
              </c:pt>
              <c:pt idx="614">
                <c:v>86.41</c:v>
              </c:pt>
            </c:strLit>
          </c:xVal>
          <c:yVal>
            <c:numRef>
              <c:f>{}</c:f>
            </c:numRef>
          </c:yVal>
          <c:smooth val="1"/>
          <c:extLst>
            <c:ext xmlns:c16="http://schemas.microsoft.com/office/drawing/2014/chart" uri="{C3380CC4-5D6E-409C-BE32-E72D297353CC}">
              <c16:uniqueId val="{00000001-A950-4971-9FED-41B8D1376A1C}"/>
            </c:ext>
          </c:extLst>
        </c:ser>
        <c:ser>
          <c:idx val="1"/>
          <c:order val="2"/>
          <c:tx>
            <c:v>30C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'30C'!$U$110:$U$164</c:f>
              <c:numCache>
                <c:formatCode>0%</c:formatCode>
                <c:ptCount val="55"/>
                <c:pt idx="0">
                  <c:v>0.8636502199874293</c:v>
                </c:pt>
                <c:pt idx="1">
                  <c:v>0.83997073859814342</c:v>
                </c:pt>
                <c:pt idx="2">
                  <c:v>0.81774413187600792</c:v>
                </c:pt>
                <c:pt idx="3">
                  <c:v>0.79932990268621917</c:v>
                </c:pt>
                <c:pt idx="4">
                  <c:v>0.78438106850418376</c:v>
                </c:pt>
                <c:pt idx="5">
                  <c:v>0.75982962198078463</c:v>
                </c:pt>
                <c:pt idx="6">
                  <c:v>0.7275610577354763</c:v>
                </c:pt>
                <c:pt idx="7">
                  <c:v>0.69422429256917351</c:v>
                </c:pt>
                <c:pt idx="8">
                  <c:v>0.66619612987129484</c:v>
                </c:pt>
                <c:pt idx="9">
                  <c:v>0.63116092649894617</c:v>
                </c:pt>
                <c:pt idx="10">
                  <c:v>0.60733698820574922</c:v>
                </c:pt>
                <c:pt idx="11">
                  <c:v>0.58911868245212795</c:v>
                </c:pt>
                <c:pt idx="12">
                  <c:v>0.57930882550787044</c:v>
                </c:pt>
                <c:pt idx="13">
                  <c:v>0.57230178483340077</c:v>
                </c:pt>
                <c:pt idx="14">
                  <c:v>0.5606063122923588</c:v>
                </c:pt>
                <c:pt idx="15">
                  <c:v>0.55359140702163956</c:v>
                </c:pt>
                <c:pt idx="16">
                  <c:v>0.54797948280506414</c:v>
                </c:pt>
                <c:pt idx="17">
                  <c:v>0.54377053964263267</c:v>
                </c:pt>
                <c:pt idx="18">
                  <c:v>0.5409645775343449</c:v>
                </c:pt>
                <c:pt idx="19">
                  <c:v>0.5353526533177696</c:v>
                </c:pt>
                <c:pt idx="20">
                  <c:v>0.53114371015533801</c:v>
                </c:pt>
                <c:pt idx="21">
                  <c:v>0.52833774804705036</c:v>
                </c:pt>
                <c:pt idx="22">
                  <c:v>0.52693476699290642</c:v>
                </c:pt>
                <c:pt idx="23">
                  <c:v>0.51356070172273838</c:v>
                </c:pt>
                <c:pt idx="24">
                  <c:v>0.51991986172218729</c:v>
                </c:pt>
                <c:pt idx="25">
                  <c:v>0.51711389961389953</c:v>
                </c:pt>
                <c:pt idx="26">
                  <c:v>0.51517517641242327</c:v>
                </c:pt>
                <c:pt idx="27">
                  <c:v>0.51096150388781547</c:v>
                </c:pt>
                <c:pt idx="28">
                  <c:v>0.51517517641242327</c:v>
                </c:pt>
                <c:pt idx="29">
                  <c:v>0.5095569463796128</c:v>
                </c:pt>
                <c:pt idx="30">
                  <c:v>0.50815238887141023</c:v>
                </c:pt>
                <c:pt idx="31">
                  <c:v>0.50815238887141023</c:v>
                </c:pt>
                <c:pt idx="32">
                  <c:v>0.5095569463796128</c:v>
                </c:pt>
                <c:pt idx="33">
                  <c:v>0.51150197539732412</c:v>
                </c:pt>
                <c:pt idx="34">
                  <c:v>0.51870922636359584</c:v>
                </c:pt>
                <c:pt idx="35">
                  <c:v>0.5095569463796128</c:v>
                </c:pt>
                <c:pt idx="36">
                  <c:v>0.5095569463796128</c:v>
                </c:pt>
                <c:pt idx="37">
                  <c:v>0.50815238887141023</c:v>
                </c:pt>
                <c:pt idx="38">
                  <c:v>0.50815238887141023</c:v>
                </c:pt>
                <c:pt idx="39">
                  <c:v>0.5095569463796128</c:v>
                </c:pt>
                <c:pt idx="40">
                  <c:v>0.50815238887141023</c:v>
                </c:pt>
                <c:pt idx="41">
                  <c:v>0.51009899434318029</c:v>
                </c:pt>
                <c:pt idx="42">
                  <c:v>0.50674783136320756</c:v>
                </c:pt>
                <c:pt idx="43">
                  <c:v>0.50253415883859975</c:v>
                </c:pt>
                <c:pt idx="44">
                  <c:v>0.50674783136320756</c:v>
                </c:pt>
                <c:pt idx="45">
                  <c:v>0.50674783136320756</c:v>
                </c:pt>
                <c:pt idx="46">
                  <c:v>0.50815238887141023</c:v>
                </c:pt>
                <c:pt idx="47">
                  <c:v>0.50620140388768897</c:v>
                </c:pt>
                <c:pt idx="48">
                  <c:v>0.50674783136320756</c:v>
                </c:pt>
                <c:pt idx="49">
                  <c:v>0.50815238887141023</c:v>
                </c:pt>
                <c:pt idx="50">
                  <c:v>0.50815238887141023</c:v>
                </c:pt>
                <c:pt idx="51">
                  <c:v>0.5095569463796128</c:v>
                </c:pt>
                <c:pt idx="52">
                  <c:v>0.5095569463796128</c:v>
                </c:pt>
                <c:pt idx="53">
                  <c:v>0.50314382139148517</c:v>
                </c:pt>
                <c:pt idx="54">
                  <c:v>0.5095569463796128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50-4971-9FED-41B8D1376A1C}"/>
            </c:ext>
          </c:extLst>
        </c:ser>
        <c:ser>
          <c:idx val="2"/>
          <c:order val="3"/>
          <c:tx>
            <c:v>35C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'35C'!$U$109:$U$164</c:f>
              <c:numCache>
                <c:formatCode>0%</c:formatCode>
                <c:ptCount val="56"/>
                <c:pt idx="0">
                  <c:v>1.0059968542764837</c:v>
                </c:pt>
                <c:pt idx="1">
                  <c:v>0.95817335487162059</c:v>
                </c:pt>
                <c:pt idx="2">
                  <c:v>0.91167828600578149</c:v>
                </c:pt>
                <c:pt idx="3">
                  <c:v>0.87713909199115814</c:v>
                </c:pt>
                <c:pt idx="4">
                  <c:v>0.84658518959360674</c:v>
                </c:pt>
                <c:pt idx="5">
                  <c:v>0.8106934986509059</c:v>
                </c:pt>
                <c:pt idx="6">
                  <c:v>0.79211953749362352</c:v>
                </c:pt>
                <c:pt idx="7">
                  <c:v>0.7695362183302159</c:v>
                </c:pt>
                <c:pt idx="8">
                  <c:v>0.75093819078388024</c:v>
                </c:pt>
                <c:pt idx="9">
                  <c:v>0.73765388539364052</c:v>
                </c:pt>
                <c:pt idx="10">
                  <c:v>0.72569801054242467</c:v>
                </c:pt>
                <c:pt idx="11">
                  <c:v>0.70975684407413708</c:v>
                </c:pt>
                <c:pt idx="12">
                  <c:v>0.69912939976194521</c:v>
                </c:pt>
                <c:pt idx="13">
                  <c:v>0.68717352491072936</c:v>
                </c:pt>
                <c:pt idx="14">
                  <c:v>0.6778745111375617</c:v>
                </c:pt>
                <c:pt idx="15">
                  <c:v>0.6699039279034178</c:v>
                </c:pt>
                <c:pt idx="16">
                  <c:v>0.661933344669274</c:v>
                </c:pt>
                <c:pt idx="17">
                  <c:v>0.65768708419848299</c:v>
                </c:pt>
                <c:pt idx="18">
                  <c:v>0.65034109728650902</c:v>
                </c:pt>
                <c:pt idx="19">
                  <c:v>0.64200688658391425</c:v>
                </c:pt>
                <c:pt idx="20">
                  <c:v>0.63802159496684241</c:v>
                </c:pt>
                <c:pt idx="21">
                  <c:v>0.62739415065465054</c:v>
                </c:pt>
                <c:pt idx="22">
                  <c:v>0.63176281370758847</c:v>
                </c:pt>
                <c:pt idx="23">
                  <c:v>0.62356102605654828</c:v>
                </c:pt>
                <c:pt idx="24">
                  <c:v>0.62778175294067684</c:v>
                </c:pt>
                <c:pt idx="25">
                  <c:v>0.62778175294067684</c:v>
                </c:pt>
                <c:pt idx="26">
                  <c:v>0.62473728957660268</c:v>
                </c:pt>
                <c:pt idx="27">
                  <c:v>0.6234088590375787</c:v>
                </c:pt>
                <c:pt idx="28">
                  <c:v>0.62168634835524927</c:v>
                </c:pt>
                <c:pt idx="29">
                  <c:v>0.62035650453210789</c:v>
                </c:pt>
                <c:pt idx="30">
                  <c:v>0.62035650453210789</c:v>
                </c:pt>
                <c:pt idx="31">
                  <c:v>0.6190266607089665</c:v>
                </c:pt>
                <c:pt idx="32">
                  <c:v>0.62168634835524927</c:v>
                </c:pt>
                <c:pt idx="33">
                  <c:v>0.61769681688582512</c:v>
                </c:pt>
                <c:pt idx="34">
                  <c:v>0.6190266607089665</c:v>
                </c:pt>
                <c:pt idx="35">
                  <c:v>0.61636697306268362</c:v>
                </c:pt>
                <c:pt idx="36">
                  <c:v>0.61809513688148277</c:v>
                </c:pt>
                <c:pt idx="37">
                  <c:v>0.62154046831254794</c:v>
                </c:pt>
                <c:pt idx="38">
                  <c:v>0.61676670634245878</c:v>
                </c:pt>
                <c:pt idx="39">
                  <c:v>0.61676670634245878</c:v>
                </c:pt>
                <c:pt idx="40">
                  <c:v>0.61849261115121668</c:v>
                </c:pt>
                <c:pt idx="41">
                  <c:v>0.61716559089557954</c:v>
                </c:pt>
                <c:pt idx="42">
                  <c:v>0.61849261115121668</c:v>
                </c:pt>
                <c:pt idx="43">
                  <c:v>0.61849261115121668</c:v>
                </c:pt>
                <c:pt idx="44">
                  <c:v>0.61849261115121668</c:v>
                </c:pt>
                <c:pt idx="45">
                  <c:v>0.61849261115121668</c:v>
                </c:pt>
                <c:pt idx="46">
                  <c:v>0.61849261115121668</c:v>
                </c:pt>
                <c:pt idx="47">
                  <c:v>0.61676670634245878</c:v>
                </c:pt>
                <c:pt idx="48">
                  <c:v>0.61809513688148277</c:v>
                </c:pt>
                <c:pt idx="49">
                  <c:v>0.61981963140685381</c:v>
                </c:pt>
                <c:pt idx="50">
                  <c:v>0.61344031627274276</c:v>
                </c:pt>
                <c:pt idx="51">
                  <c:v>0.61516975243110117</c:v>
                </c:pt>
                <c:pt idx="52">
                  <c:v>0.61344031627274276</c:v>
                </c:pt>
                <c:pt idx="53">
                  <c:v>0.61344031627274276</c:v>
                </c:pt>
                <c:pt idx="54">
                  <c:v>0.61344031627274276</c:v>
                </c:pt>
                <c:pt idx="55">
                  <c:v>0.61344031627274276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50-4971-9FED-41B8D1376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04344"/>
        <c:axId val="517002704"/>
      </c:scatterChart>
      <c:valAx>
        <c:axId val="517004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02704"/>
        <c:crosses val="autoZero"/>
        <c:crossBetween val="midCat"/>
      </c:valAx>
      <c:valAx>
        <c:axId val="5170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X NaOH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0434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Conductivity of NaOH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'25C'!$J$93:$J$170</c:f>
              <c:numCache>
                <c:formatCode>0.00</c:formatCode>
                <c:ptCount val="78"/>
                <c:pt idx="0">
                  <c:v>5.859375E-2</c:v>
                </c:pt>
                <c:pt idx="1">
                  <c:v>5.859375E-2</c:v>
                </c:pt>
                <c:pt idx="2">
                  <c:v>5.859375E-2</c:v>
                </c:pt>
                <c:pt idx="3">
                  <c:v>5.859375E-2</c:v>
                </c:pt>
                <c:pt idx="4">
                  <c:v>5.859375E-2</c:v>
                </c:pt>
                <c:pt idx="5">
                  <c:v>5.859375E-2</c:v>
                </c:pt>
                <c:pt idx="6">
                  <c:v>7.8125E-2</c:v>
                </c:pt>
                <c:pt idx="7">
                  <c:v>0.185546875</c:v>
                </c:pt>
                <c:pt idx="8">
                  <c:v>0.380859375</c:v>
                </c:pt>
                <c:pt idx="9">
                  <c:v>0.712890625</c:v>
                </c:pt>
                <c:pt idx="10">
                  <c:v>1.484375</c:v>
                </c:pt>
                <c:pt idx="11">
                  <c:v>1.9140625</c:v>
                </c:pt>
                <c:pt idx="12">
                  <c:v>3.154296875</c:v>
                </c:pt>
                <c:pt idx="13">
                  <c:v>3.505859375</c:v>
                </c:pt>
                <c:pt idx="14">
                  <c:v>3.75</c:v>
                </c:pt>
                <c:pt idx="15">
                  <c:v>3.59375</c:v>
                </c:pt>
                <c:pt idx="16">
                  <c:v>4.208984375</c:v>
                </c:pt>
                <c:pt idx="17">
                  <c:v>5.29296875</c:v>
                </c:pt>
                <c:pt idx="18">
                  <c:v>5.869140625</c:v>
                </c:pt>
                <c:pt idx="19">
                  <c:v>6.5234375</c:v>
                </c:pt>
                <c:pt idx="20">
                  <c:v>6.826171875</c:v>
                </c:pt>
                <c:pt idx="21">
                  <c:v>6.875</c:v>
                </c:pt>
                <c:pt idx="22">
                  <c:v>6.943359375</c:v>
                </c:pt>
                <c:pt idx="23">
                  <c:v>7.109375</c:v>
                </c:pt>
                <c:pt idx="24">
                  <c:v>7.28515625</c:v>
                </c:pt>
                <c:pt idx="25">
                  <c:v>7.34375</c:v>
                </c:pt>
                <c:pt idx="26">
                  <c:v>7.412109375</c:v>
                </c:pt>
                <c:pt idx="27">
                  <c:v>7.4609375</c:v>
                </c:pt>
                <c:pt idx="28">
                  <c:v>7.51953125</c:v>
                </c:pt>
                <c:pt idx="29">
                  <c:v>7.509765625</c:v>
                </c:pt>
                <c:pt idx="30">
                  <c:v>7.529296875</c:v>
                </c:pt>
                <c:pt idx="31">
                  <c:v>7.607421875</c:v>
                </c:pt>
                <c:pt idx="32">
                  <c:v>7.6953125</c:v>
                </c:pt>
                <c:pt idx="33">
                  <c:v>7.705078125</c:v>
                </c:pt>
                <c:pt idx="34">
                  <c:v>7.734375</c:v>
                </c:pt>
                <c:pt idx="35">
                  <c:v>7.744140625</c:v>
                </c:pt>
                <c:pt idx="36">
                  <c:v>7.75390625</c:v>
                </c:pt>
                <c:pt idx="37">
                  <c:v>7.7734375</c:v>
                </c:pt>
                <c:pt idx="38">
                  <c:v>7.783203125</c:v>
                </c:pt>
                <c:pt idx="39">
                  <c:v>7.79296875</c:v>
                </c:pt>
                <c:pt idx="40">
                  <c:v>7.802734375</c:v>
                </c:pt>
                <c:pt idx="41">
                  <c:v>7.802734375</c:v>
                </c:pt>
                <c:pt idx="42">
                  <c:v>7.79296875</c:v>
                </c:pt>
                <c:pt idx="43">
                  <c:v>7.822265625</c:v>
                </c:pt>
                <c:pt idx="44">
                  <c:v>7.8125</c:v>
                </c:pt>
                <c:pt idx="45">
                  <c:v>7.8125</c:v>
                </c:pt>
                <c:pt idx="46">
                  <c:v>7.822265625</c:v>
                </c:pt>
                <c:pt idx="47">
                  <c:v>7.83203125</c:v>
                </c:pt>
                <c:pt idx="48">
                  <c:v>7.83203125</c:v>
                </c:pt>
                <c:pt idx="49">
                  <c:v>7.83203125</c:v>
                </c:pt>
                <c:pt idx="50">
                  <c:v>7.841796875</c:v>
                </c:pt>
                <c:pt idx="51">
                  <c:v>7.83203125</c:v>
                </c:pt>
                <c:pt idx="52">
                  <c:v>7.841796875</c:v>
                </c:pt>
                <c:pt idx="53">
                  <c:v>7.841796875</c:v>
                </c:pt>
                <c:pt idx="54">
                  <c:v>7.841796875</c:v>
                </c:pt>
                <c:pt idx="55">
                  <c:v>7.841796875</c:v>
                </c:pt>
                <c:pt idx="56">
                  <c:v>7.841796875</c:v>
                </c:pt>
                <c:pt idx="57">
                  <c:v>7.841796875</c:v>
                </c:pt>
                <c:pt idx="58">
                  <c:v>7.841796875</c:v>
                </c:pt>
                <c:pt idx="59">
                  <c:v>7.841796875</c:v>
                </c:pt>
                <c:pt idx="60">
                  <c:v>7.841796875</c:v>
                </c:pt>
                <c:pt idx="61">
                  <c:v>7.83203125</c:v>
                </c:pt>
                <c:pt idx="62">
                  <c:v>7.841796875</c:v>
                </c:pt>
                <c:pt idx="63">
                  <c:v>7.841796875</c:v>
                </c:pt>
                <c:pt idx="64">
                  <c:v>7.841796875</c:v>
                </c:pt>
                <c:pt idx="65">
                  <c:v>7.841796875</c:v>
                </c:pt>
                <c:pt idx="66">
                  <c:v>7.841796875</c:v>
                </c:pt>
                <c:pt idx="67">
                  <c:v>7.841796875</c:v>
                </c:pt>
                <c:pt idx="68">
                  <c:v>7.841796875</c:v>
                </c:pt>
                <c:pt idx="69">
                  <c:v>7.841796875</c:v>
                </c:pt>
                <c:pt idx="70">
                  <c:v>7.841796875</c:v>
                </c:pt>
                <c:pt idx="71">
                  <c:v>7.841796875</c:v>
                </c:pt>
                <c:pt idx="72">
                  <c:v>7.841796875</c:v>
                </c:pt>
                <c:pt idx="73">
                  <c:v>7.841796875</c:v>
                </c:pt>
                <c:pt idx="74">
                  <c:v>7.841796875</c:v>
                </c:pt>
                <c:pt idx="75">
                  <c:v>7.841796875</c:v>
                </c:pt>
                <c:pt idx="76">
                  <c:v>7.841796875</c:v>
                </c:pt>
                <c:pt idx="77">
                  <c:v>7.841796875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A2-4FB6-8016-0902BD2850DA}"/>
            </c:ext>
          </c:extLst>
        </c:ser>
        <c:ser>
          <c:idx val="3"/>
          <c:order val="1"/>
          <c:tx>
            <c:v>#REF!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Lit>
              <c:ptCount val="615"/>
              <c:pt idx="0">
                <c:v>0.00</c:v>
              </c:pt>
              <c:pt idx="1">
                <c:v>0.00</c:v>
              </c:pt>
              <c:pt idx="2">
                <c:v>0.00</c:v>
              </c:pt>
              <c:pt idx="3">
                <c:v>0.00</c:v>
              </c:pt>
              <c:pt idx="4">
                <c:v>0.00</c:v>
              </c:pt>
              <c:pt idx="5">
                <c:v>0.00</c:v>
              </c:pt>
              <c:pt idx="6">
                <c:v>0.00</c:v>
              </c:pt>
              <c:pt idx="7">
                <c:v>0.00</c:v>
              </c:pt>
              <c:pt idx="8">
                <c:v>0.00</c:v>
              </c:pt>
              <c:pt idx="9">
                <c:v>0.00</c:v>
              </c:pt>
              <c:pt idx="10">
                <c:v>0.00</c:v>
              </c:pt>
              <c:pt idx="11">
                <c:v>0.00</c:v>
              </c:pt>
              <c:pt idx="12">
                <c:v>0.00</c:v>
              </c:pt>
              <c:pt idx="13">
                <c:v>0.00</c:v>
              </c:pt>
              <c:pt idx="14">
                <c:v>0.00</c:v>
              </c:pt>
              <c:pt idx="15">
                <c:v>0.00</c:v>
              </c:pt>
              <c:pt idx="16">
                <c:v>0.00</c:v>
              </c:pt>
              <c:pt idx="17">
                <c:v>0.00</c:v>
              </c:pt>
              <c:pt idx="18">
                <c:v>0.00</c:v>
              </c:pt>
              <c:pt idx="19">
                <c:v>0.00</c:v>
              </c:pt>
              <c:pt idx="20">
                <c:v>0.00</c:v>
              </c:pt>
              <c:pt idx="21">
                <c:v>0.00</c:v>
              </c:pt>
              <c:pt idx="22">
                <c:v>0.00</c:v>
              </c:pt>
              <c:pt idx="23">
                <c:v>0.00</c:v>
              </c:pt>
              <c:pt idx="24">
                <c:v>0.00</c:v>
              </c:pt>
              <c:pt idx="25">
                <c:v>0.00</c:v>
              </c:pt>
              <c:pt idx="26">
                <c:v>0.01</c:v>
              </c:pt>
              <c:pt idx="27">
                <c:v>0.01</c:v>
              </c:pt>
              <c:pt idx="28">
                <c:v>0.01</c:v>
              </c:pt>
              <c:pt idx="29">
                <c:v>0.01</c:v>
              </c:pt>
              <c:pt idx="30">
                <c:v>0.01</c:v>
              </c:pt>
              <c:pt idx="31">
                <c:v>0.01</c:v>
              </c:pt>
              <c:pt idx="32">
                <c:v>0.01</c:v>
              </c:pt>
              <c:pt idx="33">
                <c:v>0.01</c:v>
              </c:pt>
              <c:pt idx="34">
                <c:v>0.01</c:v>
              </c:pt>
              <c:pt idx="35">
                <c:v>0.01</c:v>
              </c:pt>
              <c:pt idx="36">
                <c:v>0.01</c:v>
              </c:pt>
              <c:pt idx="37">
                <c:v>0.01</c:v>
              </c:pt>
              <c:pt idx="38">
                <c:v>0.01</c:v>
              </c:pt>
              <c:pt idx="39">
                <c:v>0.01</c:v>
              </c:pt>
              <c:pt idx="40">
                <c:v>0.01</c:v>
              </c:pt>
              <c:pt idx="41">
                <c:v>0.01</c:v>
              </c:pt>
              <c:pt idx="42">
                <c:v>0.01</c:v>
              </c:pt>
              <c:pt idx="43">
                <c:v>0.01</c:v>
              </c:pt>
              <c:pt idx="44">
                <c:v>0.01</c:v>
              </c:pt>
              <c:pt idx="45">
                <c:v>0.01</c:v>
              </c:pt>
              <c:pt idx="46">
                <c:v>0.01</c:v>
              </c:pt>
              <c:pt idx="47">
                <c:v>0.01</c:v>
              </c:pt>
              <c:pt idx="48">
                <c:v>0.01</c:v>
              </c:pt>
              <c:pt idx="49">
                <c:v>0.01</c:v>
              </c:pt>
              <c:pt idx="50">
                <c:v>0.01</c:v>
              </c:pt>
              <c:pt idx="51">
                <c:v>0.01</c:v>
              </c:pt>
              <c:pt idx="52">
                <c:v>0.01</c:v>
              </c:pt>
              <c:pt idx="53">
                <c:v>0.01</c:v>
              </c:pt>
              <c:pt idx="54">
                <c:v>0.01</c:v>
              </c:pt>
              <c:pt idx="55">
                <c:v>0.01</c:v>
              </c:pt>
              <c:pt idx="56">
                <c:v>0.01</c:v>
              </c:pt>
              <c:pt idx="57">
                <c:v>0.01</c:v>
              </c:pt>
              <c:pt idx="58">
                <c:v>0.01</c:v>
              </c:pt>
              <c:pt idx="59">
                <c:v>0.01</c:v>
              </c:pt>
              <c:pt idx="60">
                <c:v>0.01</c:v>
              </c:pt>
              <c:pt idx="61">
                <c:v>0.01</c:v>
              </c:pt>
              <c:pt idx="62">
                <c:v>0.01</c:v>
              </c:pt>
              <c:pt idx="63">
                <c:v>0.01</c:v>
              </c:pt>
              <c:pt idx="64">
                <c:v>0.01</c:v>
              </c:pt>
              <c:pt idx="65">
                <c:v>0.01</c:v>
              </c:pt>
              <c:pt idx="66">
                <c:v>0.01</c:v>
              </c:pt>
              <c:pt idx="67">
                <c:v>0.01</c:v>
              </c:pt>
              <c:pt idx="68">
                <c:v>0.01</c:v>
              </c:pt>
              <c:pt idx="69">
                <c:v>0.01</c:v>
              </c:pt>
              <c:pt idx="70">
                <c:v>0.01</c:v>
              </c:pt>
              <c:pt idx="71">
                <c:v>0.01</c:v>
              </c:pt>
              <c:pt idx="72">
                <c:v>0.01</c:v>
              </c:pt>
              <c:pt idx="73">
                <c:v>0.01</c:v>
              </c:pt>
              <c:pt idx="74">
                <c:v>0.01</c:v>
              </c:pt>
              <c:pt idx="75">
                <c:v>0.01</c:v>
              </c:pt>
              <c:pt idx="76">
                <c:v>0.01</c:v>
              </c:pt>
              <c:pt idx="77">
                <c:v>0.01</c:v>
              </c:pt>
              <c:pt idx="78">
                <c:v>0.01</c:v>
              </c:pt>
              <c:pt idx="79">
                <c:v>0.01</c:v>
              </c:pt>
              <c:pt idx="80">
                <c:v>0.01</c:v>
              </c:pt>
              <c:pt idx="81">
                <c:v>0.01</c:v>
              </c:pt>
              <c:pt idx="82">
                <c:v>0.01</c:v>
              </c:pt>
              <c:pt idx="83">
                <c:v>0.01</c:v>
              </c:pt>
              <c:pt idx="84">
                <c:v>0.01</c:v>
              </c:pt>
              <c:pt idx="85">
                <c:v>0.01</c:v>
              </c:pt>
              <c:pt idx="86">
                <c:v>0.01</c:v>
              </c:pt>
              <c:pt idx="87">
                <c:v>0.01</c:v>
              </c:pt>
              <c:pt idx="88">
                <c:v>0.01</c:v>
              </c:pt>
              <c:pt idx="89">
                <c:v>0.01</c:v>
              </c:pt>
              <c:pt idx="90">
                <c:v>0.01</c:v>
              </c:pt>
              <c:pt idx="91">
                <c:v>0.01</c:v>
              </c:pt>
              <c:pt idx="92">
                <c:v>0.01</c:v>
              </c:pt>
              <c:pt idx="93">
                <c:v>0.01</c:v>
              </c:pt>
              <c:pt idx="94">
                <c:v>0.01</c:v>
              </c:pt>
              <c:pt idx="95">
                <c:v>0.01</c:v>
              </c:pt>
              <c:pt idx="96">
                <c:v>0.01</c:v>
              </c:pt>
              <c:pt idx="97">
                <c:v>0.01</c:v>
              </c:pt>
              <c:pt idx="98">
                <c:v>0.01</c:v>
              </c:pt>
              <c:pt idx="99">
                <c:v>0.01</c:v>
              </c:pt>
              <c:pt idx="100">
                <c:v>0.01</c:v>
              </c:pt>
              <c:pt idx="101">
                <c:v>0.01</c:v>
              </c:pt>
              <c:pt idx="102">
                <c:v>0.01</c:v>
              </c:pt>
              <c:pt idx="103">
                <c:v>0.01</c:v>
              </c:pt>
              <c:pt idx="104">
                <c:v>0.01</c:v>
              </c:pt>
              <c:pt idx="105">
                <c:v>0.01</c:v>
              </c:pt>
              <c:pt idx="106">
                <c:v>0.01</c:v>
              </c:pt>
              <c:pt idx="107">
                <c:v>0.01</c:v>
              </c:pt>
              <c:pt idx="108">
                <c:v>0.01</c:v>
              </c:pt>
              <c:pt idx="109">
                <c:v>0.01</c:v>
              </c:pt>
              <c:pt idx="110">
                <c:v>0.01</c:v>
              </c:pt>
              <c:pt idx="111">
                <c:v>0.01</c:v>
              </c:pt>
              <c:pt idx="112">
                <c:v>0.01</c:v>
              </c:pt>
              <c:pt idx="113">
                <c:v>0.01</c:v>
              </c:pt>
              <c:pt idx="114">
                <c:v>0.01</c:v>
              </c:pt>
              <c:pt idx="115">
                <c:v>0.01</c:v>
              </c:pt>
              <c:pt idx="116">
                <c:v>0.01</c:v>
              </c:pt>
              <c:pt idx="117">
                <c:v>0.01</c:v>
              </c:pt>
              <c:pt idx="118">
                <c:v>0.01</c:v>
              </c:pt>
              <c:pt idx="119">
                <c:v>0.01</c:v>
              </c:pt>
              <c:pt idx="120">
                <c:v>0.01</c:v>
              </c:pt>
              <c:pt idx="121">
                <c:v>0.01</c:v>
              </c:pt>
              <c:pt idx="122">
                <c:v>0.01</c:v>
              </c:pt>
              <c:pt idx="123">
                <c:v>0.01</c:v>
              </c:pt>
              <c:pt idx="124">
                <c:v>0.01</c:v>
              </c:pt>
              <c:pt idx="125">
                <c:v>0.01</c:v>
              </c:pt>
              <c:pt idx="126">
                <c:v>0.01</c:v>
              </c:pt>
              <c:pt idx="127">
                <c:v>0.01</c:v>
              </c:pt>
              <c:pt idx="128">
                <c:v>0.01</c:v>
              </c:pt>
              <c:pt idx="129">
                <c:v>0.01</c:v>
              </c:pt>
              <c:pt idx="130">
                <c:v>0.01</c:v>
              </c:pt>
              <c:pt idx="131">
                <c:v>0.01</c:v>
              </c:pt>
              <c:pt idx="132">
                <c:v>0.01</c:v>
              </c:pt>
              <c:pt idx="133">
                <c:v>0.01</c:v>
              </c:pt>
              <c:pt idx="134">
                <c:v>0.01</c:v>
              </c:pt>
              <c:pt idx="135">
                <c:v>0.01</c:v>
              </c:pt>
              <c:pt idx="136">
                <c:v>0.02</c:v>
              </c:pt>
              <c:pt idx="137">
                <c:v>0.02</c:v>
              </c:pt>
              <c:pt idx="138">
                <c:v>0.02</c:v>
              </c:pt>
              <c:pt idx="139">
                <c:v>0.02</c:v>
              </c:pt>
              <c:pt idx="140">
                <c:v>0.02</c:v>
              </c:pt>
              <c:pt idx="141">
                <c:v>0.02</c:v>
              </c:pt>
              <c:pt idx="142">
                <c:v>0.02</c:v>
              </c:pt>
              <c:pt idx="143">
                <c:v>0.02</c:v>
              </c:pt>
              <c:pt idx="144">
                <c:v>0.02</c:v>
              </c:pt>
              <c:pt idx="145">
                <c:v>0.02</c:v>
              </c:pt>
              <c:pt idx="146">
                <c:v>0.02</c:v>
              </c:pt>
              <c:pt idx="147">
                <c:v>0.02</c:v>
              </c:pt>
              <c:pt idx="148">
                <c:v>0.02</c:v>
              </c:pt>
              <c:pt idx="149">
                <c:v>0.02</c:v>
              </c:pt>
              <c:pt idx="150">
                <c:v>0.02</c:v>
              </c:pt>
              <c:pt idx="151">
                <c:v>0.02</c:v>
              </c:pt>
              <c:pt idx="152">
                <c:v>0.02</c:v>
              </c:pt>
              <c:pt idx="153">
                <c:v>0.02</c:v>
              </c:pt>
              <c:pt idx="154">
                <c:v>0.02</c:v>
              </c:pt>
              <c:pt idx="155">
                <c:v>0.02</c:v>
              </c:pt>
              <c:pt idx="156">
                <c:v>0.02</c:v>
              </c:pt>
              <c:pt idx="157">
                <c:v>0.02</c:v>
              </c:pt>
              <c:pt idx="158">
                <c:v>0.02</c:v>
              </c:pt>
              <c:pt idx="159">
                <c:v>0.02</c:v>
              </c:pt>
              <c:pt idx="160">
                <c:v>0.02</c:v>
              </c:pt>
              <c:pt idx="161">
                <c:v>0.02</c:v>
              </c:pt>
              <c:pt idx="162">
                <c:v>0.02</c:v>
              </c:pt>
              <c:pt idx="163">
                <c:v>0.02</c:v>
              </c:pt>
              <c:pt idx="164">
                <c:v>0.02</c:v>
              </c:pt>
              <c:pt idx="165">
                <c:v>0.02</c:v>
              </c:pt>
              <c:pt idx="166">
                <c:v>0.02</c:v>
              </c:pt>
              <c:pt idx="167">
                <c:v>0.02</c:v>
              </c:pt>
              <c:pt idx="168">
                <c:v>0.02</c:v>
              </c:pt>
              <c:pt idx="169">
                <c:v>0.02</c:v>
              </c:pt>
              <c:pt idx="170">
                <c:v>0.02</c:v>
              </c:pt>
              <c:pt idx="171">
                <c:v>0.02</c:v>
              </c:pt>
              <c:pt idx="172">
                <c:v>0.02</c:v>
              </c:pt>
              <c:pt idx="173">
                <c:v>0.02</c:v>
              </c:pt>
              <c:pt idx="174">
                <c:v>0.02</c:v>
              </c:pt>
              <c:pt idx="175">
                <c:v>0.02</c:v>
              </c:pt>
              <c:pt idx="176">
                <c:v>0.02</c:v>
              </c:pt>
              <c:pt idx="177">
                <c:v>0.02</c:v>
              </c:pt>
              <c:pt idx="178">
                <c:v>0.02</c:v>
              </c:pt>
              <c:pt idx="179">
                <c:v>0.02</c:v>
              </c:pt>
              <c:pt idx="180">
                <c:v>0.02</c:v>
              </c:pt>
              <c:pt idx="181">
                <c:v>0.02</c:v>
              </c:pt>
              <c:pt idx="182">
                <c:v>0.02</c:v>
              </c:pt>
              <c:pt idx="183">
                <c:v>0.02</c:v>
              </c:pt>
              <c:pt idx="184">
                <c:v>0.02</c:v>
              </c:pt>
              <c:pt idx="185">
                <c:v>0.02</c:v>
              </c:pt>
              <c:pt idx="186">
                <c:v>0.02</c:v>
              </c:pt>
              <c:pt idx="187">
                <c:v>0.02</c:v>
              </c:pt>
              <c:pt idx="188">
                <c:v>0.02</c:v>
              </c:pt>
              <c:pt idx="189">
                <c:v>0.02</c:v>
              </c:pt>
              <c:pt idx="190">
                <c:v>0.02</c:v>
              </c:pt>
              <c:pt idx="191">
                <c:v>0.02</c:v>
              </c:pt>
              <c:pt idx="192">
                <c:v>0.02</c:v>
              </c:pt>
              <c:pt idx="193">
                <c:v>0.02</c:v>
              </c:pt>
              <c:pt idx="194">
                <c:v>0.02</c:v>
              </c:pt>
              <c:pt idx="195">
                <c:v>0.02</c:v>
              </c:pt>
              <c:pt idx="196">
                <c:v>0.02</c:v>
              </c:pt>
              <c:pt idx="197">
                <c:v>0.02</c:v>
              </c:pt>
              <c:pt idx="198">
                <c:v>0.02</c:v>
              </c:pt>
              <c:pt idx="199">
                <c:v>0.02</c:v>
              </c:pt>
              <c:pt idx="200">
                <c:v>0.02</c:v>
              </c:pt>
              <c:pt idx="201">
                <c:v>0.02</c:v>
              </c:pt>
              <c:pt idx="202">
                <c:v>0.02</c:v>
              </c:pt>
              <c:pt idx="206">
                <c:v>-0.06</c:v>
              </c:pt>
              <c:pt idx="207">
                <c:v>-0.04</c:v>
              </c:pt>
              <c:pt idx="208">
                <c:v>-0.03</c:v>
              </c:pt>
              <c:pt idx="209">
                <c:v>-0.02</c:v>
              </c:pt>
              <c:pt idx="210">
                <c:v>-0.01</c:v>
              </c:pt>
              <c:pt idx="211">
                <c:v>0.01</c:v>
              </c:pt>
              <c:pt idx="212">
                <c:v>0.01</c:v>
              </c:pt>
              <c:pt idx="213">
                <c:v>0.03</c:v>
              </c:pt>
              <c:pt idx="214">
                <c:v>0.04</c:v>
              </c:pt>
              <c:pt idx="215">
                <c:v>0.05</c:v>
              </c:pt>
              <c:pt idx="216">
                <c:v>0.06</c:v>
              </c:pt>
              <c:pt idx="217">
                <c:v>0.07</c:v>
              </c:pt>
              <c:pt idx="218">
                <c:v>0.08</c:v>
              </c:pt>
              <c:pt idx="219">
                <c:v>0.09</c:v>
              </c:pt>
              <c:pt idx="220">
                <c:v>0.10</c:v>
              </c:pt>
              <c:pt idx="221">
                <c:v>0.11</c:v>
              </c:pt>
              <c:pt idx="222">
                <c:v>0.12</c:v>
              </c:pt>
              <c:pt idx="223">
                <c:v>0.13</c:v>
              </c:pt>
              <c:pt idx="224">
                <c:v>0.14</c:v>
              </c:pt>
              <c:pt idx="225">
                <c:v>0.15</c:v>
              </c:pt>
              <c:pt idx="226">
                <c:v>0.15</c:v>
              </c:pt>
              <c:pt idx="227">
                <c:v>0.16</c:v>
              </c:pt>
              <c:pt idx="228">
                <c:v>0.17</c:v>
              </c:pt>
              <c:pt idx="229">
                <c:v>0.18</c:v>
              </c:pt>
              <c:pt idx="230">
                <c:v>0.18</c:v>
              </c:pt>
              <c:pt idx="231">
                <c:v>0.19</c:v>
              </c:pt>
              <c:pt idx="232">
                <c:v>0.20</c:v>
              </c:pt>
              <c:pt idx="233">
                <c:v>0.21</c:v>
              </c:pt>
              <c:pt idx="234">
                <c:v>0.21</c:v>
              </c:pt>
              <c:pt idx="235">
                <c:v>0.22</c:v>
              </c:pt>
              <c:pt idx="236">
                <c:v>0.23</c:v>
              </c:pt>
              <c:pt idx="237">
                <c:v>0.24</c:v>
              </c:pt>
              <c:pt idx="238">
                <c:v>0.24</c:v>
              </c:pt>
              <c:pt idx="239">
                <c:v>0.25</c:v>
              </c:pt>
              <c:pt idx="240">
                <c:v>0.26</c:v>
              </c:pt>
              <c:pt idx="241">
                <c:v>0.26</c:v>
              </c:pt>
              <c:pt idx="242">
                <c:v>0.27</c:v>
              </c:pt>
              <c:pt idx="243">
                <c:v>0.27</c:v>
              </c:pt>
              <c:pt idx="244">
                <c:v>0.28</c:v>
              </c:pt>
              <c:pt idx="245">
                <c:v>0.29</c:v>
              </c:pt>
              <c:pt idx="246">
                <c:v>0.29</c:v>
              </c:pt>
              <c:pt idx="247">
                <c:v>0.30</c:v>
              </c:pt>
              <c:pt idx="248">
                <c:v>0.31</c:v>
              </c:pt>
              <c:pt idx="249">
                <c:v>0.31</c:v>
              </c:pt>
              <c:pt idx="250">
                <c:v>0.31</c:v>
              </c:pt>
              <c:pt idx="251">
                <c:v>0.32</c:v>
              </c:pt>
              <c:pt idx="252">
                <c:v>0.33</c:v>
              </c:pt>
              <c:pt idx="253">
                <c:v>0.33</c:v>
              </c:pt>
              <c:pt idx="254">
                <c:v>0.34</c:v>
              </c:pt>
              <c:pt idx="255">
                <c:v>0.34</c:v>
              </c:pt>
              <c:pt idx="256">
                <c:v>0.35</c:v>
              </c:pt>
              <c:pt idx="257">
                <c:v>0.35</c:v>
              </c:pt>
              <c:pt idx="258">
                <c:v>0.36</c:v>
              </c:pt>
              <c:pt idx="259">
                <c:v>0.36</c:v>
              </c:pt>
              <c:pt idx="260">
                <c:v>0.37</c:v>
              </c:pt>
              <c:pt idx="261">
                <c:v>0.37</c:v>
              </c:pt>
              <c:pt idx="262">
                <c:v>0.37</c:v>
              </c:pt>
              <c:pt idx="263">
                <c:v>0.38</c:v>
              </c:pt>
              <c:pt idx="264">
                <c:v>0.38</c:v>
              </c:pt>
              <c:pt idx="265">
                <c:v>0.39</c:v>
              </c:pt>
              <c:pt idx="266">
                <c:v>0.39</c:v>
              </c:pt>
              <c:pt idx="267">
                <c:v>0.40</c:v>
              </c:pt>
              <c:pt idx="268">
                <c:v>0.40</c:v>
              </c:pt>
              <c:pt idx="269">
                <c:v>0.40</c:v>
              </c:pt>
              <c:pt idx="270">
                <c:v>0.41</c:v>
              </c:pt>
              <c:pt idx="271">
                <c:v>0.41</c:v>
              </c:pt>
              <c:pt idx="272">
                <c:v>0.42</c:v>
              </c:pt>
              <c:pt idx="273">
                <c:v>0.42</c:v>
              </c:pt>
              <c:pt idx="274">
                <c:v>0.42</c:v>
              </c:pt>
              <c:pt idx="275">
                <c:v>0.43</c:v>
              </c:pt>
              <c:pt idx="276">
                <c:v>0.43</c:v>
              </c:pt>
              <c:pt idx="277">
                <c:v>0.44</c:v>
              </c:pt>
              <c:pt idx="278">
                <c:v>0.44</c:v>
              </c:pt>
              <c:pt idx="279">
                <c:v>0.44</c:v>
              </c:pt>
              <c:pt idx="280">
                <c:v>0.45</c:v>
              </c:pt>
              <c:pt idx="281">
                <c:v>0.45</c:v>
              </c:pt>
              <c:pt idx="282">
                <c:v>0.45</c:v>
              </c:pt>
              <c:pt idx="283">
                <c:v>0.46</c:v>
              </c:pt>
              <c:pt idx="284">
                <c:v>0.46</c:v>
              </c:pt>
              <c:pt idx="285">
                <c:v>0.46</c:v>
              </c:pt>
              <c:pt idx="286">
                <c:v>0.47</c:v>
              </c:pt>
              <c:pt idx="287">
                <c:v>0.47</c:v>
              </c:pt>
              <c:pt idx="288">
                <c:v>0.47</c:v>
              </c:pt>
              <c:pt idx="289">
                <c:v>0.48</c:v>
              </c:pt>
              <c:pt idx="290">
                <c:v>0.48</c:v>
              </c:pt>
              <c:pt idx="291">
                <c:v>0.48</c:v>
              </c:pt>
              <c:pt idx="292">
                <c:v>0.48</c:v>
              </c:pt>
              <c:pt idx="293">
                <c:v>0.49</c:v>
              </c:pt>
              <c:pt idx="294">
                <c:v>0.49</c:v>
              </c:pt>
              <c:pt idx="295">
                <c:v>0.49</c:v>
              </c:pt>
              <c:pt idx="296">
                <c:v>0.50</c:v>
              </c:pt>
              <c:pt idx="297">
                <c:v>0.50</c:v>
              </c:pt>
              <c:pt idx="298">
                <c:v>0.50</c:v>
              </c:pt>
              <c:pt idx="299">
                <c:v>0.51</c:v>
              </c:pt>
              <c:pt idx="300">
                <c:v>0.51</c:v>
              </c:pt>
              <c:pt idx="301">
                <c:v>0.51</c:v>
              </c:pt>
              <c:pt idx="302">
                <c:v>0.51</c:v>
              </c:pt>
              <c:pt idx="303">
                <c:v>0.52</c:v>
              </c:pt>
              <c:pt idx="304">
                <c:v>0.52</c:v>
              </c:pt>
              <c:pt idx="305">
                <c:v>0.52</c:v>
              </c:pt>
              <c:pt idx="306">
                <c:v>0.52</c:v>
              </c:pt>
              <c:pt idx="307">
                <c:v>0.53</c:v>
              </c:pt>
              <c:pt idx="308">
                <c:v>0.53</c:v>
              </c:pt>
              <c:pt idx="309">
                <c:v>0.53</c:v>
              </c:pt>
              <c:pt idx="310">
                <c:v>0.53</c:v>
              </c:pt>
              <c:pt idx="311">
                <c:v>0.53</c:v>
              </c:pt>
              <c:pt idx="312">
                <c:v>0.54</c:v>
              </c:pt>
              <c:pt idx="313">
                <c:v>0.54</c:v>
              </c:pt>
              <c:pt idx="314">
                <c:v>0.54</c:v>
              </c:pt>
              <c:pt idx="315">
                <c:v>0.54</c:v>
              </c:pt>
              <c:pt idx="316">
                <c:v>0.55</c:v>
              </c:pt>
              <c:pt idx="317">
                <c:v>0.55</c:v>
              </c:pt>
              <c:pt idx="318">
                <c:v>0.55</c:v>
              </c:pt>
              <c:pt idx="319">
                <c:v>0.56</c:v>
              </c:pt>
              <c:pt idx="320">
                <c:v>0.56</c:v>
              </c:pt>
              <c:pt idx="321">
                <c:v>0.56</c:v>
              </c:pt>
              <c:pt idx="322">
                <c:v>0.56</c:v>
              </c:pt>
              <c:pt idx="323">
                <c:v>0.56</c:v>
              </c:pt>
              <c:pt idx="324">
                <c:v>0.56</c:v>
              </c:pt>
              <c:pt idx="325">
                <c:v>0.57</c:v>
              </c:pt>
              <c:pt idx="326">
                <c:v>0.57</c:v>
              </c:pt>
              <c:pt idx="327">
                <c:v>0.57</c:v>
              </c:pt>
              <c:pt idx="328">
                <c:v>0.57</c:v>
              </c:pt>
              <c:pt idx="329">
                <c:v>0.57</c:v>
              </c:pt>
              <c:pt idx="330">
                <c:v>0.58</c:v>
              </c:pt>
              <c:pt idx="331">
                <c:v>0.58</c:v>
              </c:pt>
              <c:pt idx="332">
                <c:v>0.58</c:v>
              </c:pt>
              <c:pt idx="333">
                <c:v>0.58</c:v>
              </c:pt>
              <c:pt idx="334">
                <c:v>0.59</c:v>
              </c:pt>
              <c:pt idx="335">
                <c:v>0.59</c:v>
              </c:pt>
              <c:pt idx="336">
                <c:v>0.59</c:v>
              </c:pt>
              <c:pt idx="337">
                <c:v>0.59</c:v>
              </c:pt>
              <c:pt idx="338">
                <c:v>0.59</c:v>
              </c:pt>
              <c:pt idx="339">
                <c:v>0.59</c:v>
              </c:pt>
              <c:pt idx="340">
                <c:v>0.59</c:v>
              </c:pt>
              <c:pt idx="341">
                <c:v>0.60</c:v>
              </c:pt>
              <c:pt idx="342">
                <c:v>0.60</c:v>
              </c:pt>
              <c:pt idx="343">
                <c:v>0.60</c:v>
              </c:pt>
              <c:pt idx="344">
                <c:v>0.60</c:v>
              </c:pt>
              <c:pt idx="345">
                <c:v>0.60</c:v>
              </c:pt>
              <c:pt idx="346">
                <c:v>0.61</c:v>
              </c:pt>
              <c:pt idx="347">
                <c:v>0.61</c:v>
              </c:pt>
              <c:pt idx="348">
                <c:v>0.61</c:v>
              </c:pt>
              <c:pt idx="349">
                <c:v>0.61</c:v>
              </c:pt>
              <c:pt idx="350">
                <c:v>0.61</c:v>
              </c:pt>
              <c:pt idx="351">
                <c:v>0.62</c:v>
              </c:pt>
              <c:pt idx="352">
                <c:v>0.62</c:v>
              </c:pt>
              <c:pt idx="353">
                <c:v>0.62</c:v>
              </c:pt>
              <c:pt idx="354">
                <c:v>0.62</c:v>
              </c:pt>
              <c:pt idx="355">
                <c:v>0.62</c:v>
              </c:pt>
              <c:pt idx="356">
                <c:v>0.62</c:v>
              </c:pt>
              <c:pt idx="357">
                <c:v>0.62</c:v>
              </c:pt>
              <c:pt idx="358">
                <c:v>0.62</c:v>
              </c:pt>
              <c:pt idx="359">
                <c:v>0.63</c:v>
              </c:pt>
              <c:pt idx="360">
                <c:v>0.63</c:v>
              </c:pt>
              <c:pt idx="361">
                <c:v>0.63</c:v>
              </c:pt>
              <c:pt idx="362">
                <c:v>0.63</c:v>
              </c:pt>
              <c:pt idx="363">
                <c:v>0.63</c:v>
              </c:pt>
              <c:pt idx="364">
                <c:v>0.63</c:v>
              </c:pt>
              <c:pt idx="365">
                <c:v>0.63</c:v>
              </c:pt>
              <c:pt idx="366">
                <c:v>0.64</c:v>
              </c:pt>
              <c:pt idx="367">
                <c:v>0.64</c:v>
              </c:pt>
              <c:pt idx="368">
                <c:v>0.64</c:v>
              </c:pt>
              <c:pt idx="369">
                <c:v>0.64</c:v>
              </c:pt>
              <c:pt idx="370">
                <c:v>0.64</c:v>
              </c:pt>
              <c:pt idx="371">
                <c:v>0.64</c:v>
              </c:pt>
              <c:pt idx="372">
                <c:v>0.64</c:v>
              </c:pt>
              <c:pt idx="373">
                <c:v>0.64</c:v>
              </c:pt>
              <c:pt idx="374">
                <c:v>0.65</c:v>
              </c:pt>
              <c:pt idx="375">
                <c:v>0.65</c:v>
              </c:pt>
              <c:pt idx="376">
                <c:v>0.65</c:v>
              </c:pt>
              <c:pt idx="377">
                <c:v>0.65</c:v>
              </c:pt>
              <c:pt idx="378">
                <c:v>0.65</c:v>
              </c:pt>
              <c:pt idx="379">
                <c:v>0.65</c:v>
              </c:pt>
              <c:pt idx="380">
                <c:v>0.65</c:v>
              </c:pt>
              <c:pt idx="381">
                <c:v>0.66</c:v>
              </c:pt>
              <c:pt idx="382">
                <c:v>0.66</c:v>
              </c:pt>
              <c:pt idx="383">
                <c:v>0.66</c:v>
              </c:pt>
              <c:pt idx="384">
                <c:v>0.66</c:v>
              </c:pt>
              <c:pt idx="385">
                <c:v>0.66</c:v>
              </c:pt>
              <c:pt idx="386">
                <c:v>0.66</c:v>
              </c:pt>
              <c:pt idx="387">
                <c:v>0.66</c:v>
              </c:pt>
              <c:pt idx="388">
                <c:v>0.66</c:v>
              </c:pt>
              <c:pt idx="389">
                <c:v>0.67</c:v>
              </c:pt>
              <c:pt idx="390">
                <c:v>0.67</c:v>
              </c:pt>
              <c:pt idx="391">
                <c:v>0.67</c:v>
              </c:pt>
              <c:pt idx="392">
                <c:v>0.67</c:v>
              </c:pt>
              <c:pt idx="393">
                <c:v>0.67</c:v>
              </c:pt>
              <c:pt idx="394">
                <c:v>0.67</c:v>
              </c:pt>
              <c:pt idx="395">
                <c:v>0.67</c:v>
              </c:pt>
              <c:pt idx="396">
                <c:v>0.67</c:v>
              </c:pt>
              <c:pt idx="397">
                <c:v>0.67</c:v>
              </c:pt>
              <c:pt idx="398">
                <c:v>0.67</c:v>
              </c:pt>
              <c:pt idx="399">
                <c:v>0.68</c:v>
              </c:pt>
              <c:pt idx="400">
                <c:v>0.68</c:v>
              </c:pt>
              <c:pt idx="401">
                <c:v>0.68</c:v>
              </c:pt>
              <c:pt idx="402">
                <c:v>0.68</c:v>
              </c:pt>
              <c:pt idx="403">
                <c:v>0.68</c:v>
              </c:pt>
              <c:pt idx="404">
                <c:v>0.68</c:v>
              </c:pt>
              <c:pt idx="405">
                <c:v>0.68</c:v>
              </c:pt>
              <c:pt idx="406">
                <c:v>0.68</c:v>
              </c:pt>
              <c:pt idx="407">
                <c:v>0.69</c:v>
              </c:pt>
              <c:pt idx="408">
                <c:v>0.68</c:v>
              </c:pt>
              <c:pt idx="412">
                <c:v>-2.25</c:v>
              </c:pt>
              <c:pt idx="413">
                <c:v>-1.60</c:v>
              </c:pt>
              <c:pt idx="414">
                <c:v>-1.27</c:v>
              </c:pt>
              <c:pt idx="415">
                <c:v>-0.71</c:v>
              </c:pt>
              <c:pt idx="416">
                <c:v>-0.24</c:v>
              </c:pt>
              <c:pt idx="417">
                <c:v>0.23</c:v>
              </c:pt>
              <c:pt idx="418">
                <c:v>0.60</c:v>
              </c:pt>
              <c:pt idx="419">
                <c:v>1.09</c:v>
              </c:pt>
              <c:pt idx="420">
                <c:v>1.60</c:v>
              </c:pt>
              <c:pt idx="421">
                <c:v>2.12</c:v>
              </c:pt>
              <c:pt idx="422">
                <c:v>2.52</c:v>
              </c:pt>
              <c:pt idx="423">
                <c:v>3.07</c:v>
              </c:pt>
              <c:pt idx="424">
                <c:v>3.48</c:v>
              </c:pt>
              <c:pt idx="425">
                <c:v>3.91</c:v>
              </c:pt>
              <c:pt idx="426">
                <c:v>4.49</c:v>
              </c:pt>
              <c:pt idx="427">
                <c:v>4.93</c:v>
              </c:pt>
              <c:pt idx="428">
                <c:v>5.39</c:v>
              </c:pt>
              <c:pt idx="429">
                <c:v>5.85</c:v>
              </c:pt>
              <c:pt idx="430">
                <c:v>6.33</c:v>
              </c:pt>
              <c:pt idx="431">
                <c:v>6.81</c:v>
              </c:pt>
              <c:pt idx="432">
                <c:v>7.30</c:v>
              </c:pt>
              <c:pt idx="433">
                <c:v>7.81</c:v>
              </c:pt>
              <c:pt idx="434">
                <c:v>8.15</c:v>
              </c:pt>
              <c:pt idx="435">
                <c:v>8.67</c:v>
              </c:pt>
              <c:pt idx="436">
                <c:v>9.03</c:v>
              </c:pt>
              <c:pt idx="437">
                <c:v>9.57</c:v>
              </c:pt>
              <c:pt idx="438">
                <c:v>10.12</c:v>
              </c:pt>
              <c:pt idx="439">
                <c:v>10.50</c:v>
              </c:pt>
              <c:pt idx="440">
                <c:v>10.88</c:v>
              </c:pt>
              <c:pt idx="441">
                <c:v>11.47</c:v>
              </c:pt>
              <c:pt idx="442">
                <c:v>11.86</c:v>
              </c:pt>
              <c:pt idx="443">
                <c:v>12.47</c:v>
              </c:pt>
              <c:pt idx="444">
                <c:v>12.67</c:v>
              </c:pt>
              <c:pt idx="445">
                <c:v>13.30</c:v>
              </c:pt>
              <c:pt idx="446">
                <c:v>13.73</c:v>
              </c:pt>
              <c:pt idx="447">
                <c:v>14.38</c:v>
              </c:pt>
              <c:pt idx="448">
                <c:v>14.60</c:v>
              </c:pt>
              <c:pt idx="449">
                <c:v>15.05</c:v>
              </c:pt>
              <c:pt idx="450">
                <c:v>15.73</c:v>
              </c:pt>
              <c:pt idx="451">
                <c:v>16.19</c:v>
              </c:pt>
              <c:pt idx="452">
                <c:v>16.67</c:v>
              </c:pt>
              <c:pt idx="453">
                <c:v>17.15</c:v>
              </c:pt>
              <c:pt idx="454">
                <c:v>17.64</c:v>
              </c:pt>
              <c:pt idx="455">
                <c:v>17.89</c:v>
              </c:pt>
              <c:pt idx="456">
                <c:v>18.39</c:v>
              </c:pt>
              <c:pt idx="457">
                <c:v>18.90</c:v>
              </c:pt>
              <c:pt idx="458">
                <c:v>19.42</c:v>
              </c:pt>
              <c:pt idx="459">
                <c:v>19.95</c:v>
              </c:pt>
              <c:pt idx="460">
                <c:v>20.22</c:v>
              </c:pt>
              <c:pt idx="461">
                <c:v>20.76</c:v>
              </c:pt>
              <c:pt idx="462">
                <c:v>21.32</c:v>
              </c:pt>
              <c:pt idx="463">
                <c:v>21.60</c:v>
              </c:pt>
              <c:pt idx="464">
                <c:v>22.17</c:v>
              </c:pt>
              <c:pt idx="465">
                <c:v>22.75</c:v>
              </c:pt>
              <c:pt idx="466">
                <c:v>23.04</c:v>
              </c:pt>
              <c:pt idx="467">
                <c:v>23.64</c:v>
              </c:pt>
              <c:pt idx="468">
                <c:v>23.94</c:v>
              </c:pt>
              <c:pt idx="469">
                <c:v>24.55</c:v>
              </c:pt>
              <c:pt idx="470">
                <c:v>24.86</c:v>
              </c:pt>
              <c:pt idx="471">
                <c:v>25.18</c:v>
              </c:pt>
              <c:pt idx="472">
                <c:v>25.81</c:v>
              </c:pt>
              <c:pt idx="473">
                <c:v>26.14</c:v>
              </c:pt>
              <c:pt idx="474">
                <c:v>26.79</c:v>
              </c:pt>
              <c:pt idx="475">
                <c:v>27.13</c:v>
              </c:pt>
              <c:pt idx="476">
                <c:v>27.80</c:v>
              </c:pt>
              <c:pt idx="477">
                <c:v>28.15</c:v>
              </c:pt>
              <c:pt idx="478">
                <c:v>28.50</c:v>
              </c:pt>
              <c:pt idx="479">
                <c:v>28.85</c:v>
              </c:pt>
              <c:pt idx="480">
                <c:v>29.56</c:v>
              </c:pt>
              <c:pt idx="481">
                <c:v>29.92</c:v>
              </c:pt>
              <c:pt idx="482">
                <c:v>30.65</c:v>
              </c:pt>
              <c:pt idx="483">
                <c:v>31.03</c:v>
              </c:pt>
              <c:pt idx="484">
                <c:v>31.40</c:v>
              </c:pt>
              <c:pt idx="485">
                <c:v>31.78</c:v>
              </c:pt>
              <c:pt idx="486">
                <c:v>32.17</c:v>
              </c:pt>
              <c:pt idx="487">
                <c:v>32.56</c:v>
              </c:pt>
              <c:pt idx="488">
                <c:v>32.95</c:v>
              </c:pt>
              <c:pt idx="489">
                <c:v>33.75</c:v>
              </c:pt>
              <c:pt idx="490">
                <c:v>34.16</c:v>
              </c:pt>
              <c:pt idx="491">
                <c:v>34.57</c:v>
              </c:pt>
              <c:pt idx="492">
                <c:v>34.98</c:v>
              </c:pt>
              <c:pt idx="493">
                <c:v>35.40</c:v>
              </c:pt>
              <c:pt idx="494">
                <c:v>35.83</c:v>
              </c:pt>
              <c:pt idx="495">
                <c:v>36.26</c:v>
              </c:pt>
              <c:pt idx="496">
                <c:v>36.69</c:v>
              </c:pt>
              <c:pt idx="497">
                <c:v>37.13</c:v>
              </c:pt>
              <c:pt idx="498">
                <c:v>37.58</c:v>
              </c:pt>
              <c:pt idx="499">
                <c:v>38.03</c:v>
              </c:pt>
              <c:pt idx="500">
                <c:v>38.48</c:v>
              </c:pt>
              <c:pt idx="501">
                <c:v>38.94</c:v>
              </c:pt>
              <c:pt idx="502">
                <c:v>39.41</c:v>
              </c:pt>
              <c:pt idx="503">
                <c:v>39.88</c:v>
              </c:pt>
              <c:pt idx="504">
                <c:v>40.36</c:v>
              </c:pt>
              <c:pt idx="505">
                <c:v>40.84</c:v>
              </c:pt>
              <c:pt idx="506">
                <c:v>41.33</c:v>
              </c:pt>
              <c:pt idx="507">
                <c:v>41.82</c:v>
              </c:pt>
              <c:pt idx="508">
                <c:v>42.32</c:v>
              </c:pt>
              <c:pt idx="509">
                <c:v>42.83</c:v>
              </c:pt>
              <c:pt idx="510">
                <c:v>42.83</c:v>
              </c:pt>
              <c:pt idx="511">
                <c:v>43.34</c:v>
              </c:pt>
              <c:pt idx="512">
                <c:v>43.86</c:v>
              </c:pt>
              <c:pt idx="513">
                <c:v>44.39</c:v>
              </c:pt>
              <c:pt idx="514">
                <c:v>44.92</c:v>
              </c:pt>
              <c:pt idx="515">
                <c:v>45.46</c:v>
              </c:pt>
              <c:pt idx="516">
                <c:v>45.46</c:v>
              </c:pt>
              <c:pt idx="517">
                <c:v>46.01</c:v>
              </c:pt>
              <c:pt idx="518">
                <c:v>46.56</c:v>
              </c:pt>
              <c:pt idx="519">
                <c:v>47.12</c:v>
              </c:pt>
              <c:pt idx="520">
                <c:v>47.69</c:v>
              </c:pt>
              <c:pt idx="521">
                <c:v>47.69</c:v>
              </c:pt>
              <c:pt idx="522">
                <c:v>48.26</c:v>
              </c:pt>
              <c:pt idx="523">
                <c:v>48.85</c:v>
              </c:pt>
              <c:pt idx="524">
                <c:v>49.44</c:v>
              </c:pt>
              <c:pt idx="525">
                <c:v>50.04</c:v>
              </c:pt>
              <c:pt idx="526">
                <c:v>50.04</c:v>
              </c:pt>
              <c:pt idx="527">
                <c:v>50.64</c:v>
              </c:pt>
              <c:pt idx="528">
                <c:v>50.64</c:v>
              </c:pt>
              <c:pt idx="529">
                <c:v>51.26</c:v>
              </c:pt>
              <c:pt idx="530">
                <c:v>51.88</c:v>
              </c:pt>
              <c:pt idx="531">
                <c:v>52.51</c:v>
              </c:pt>
              <c:pt idx="532">
                <c:v>52.51</c:v>
              </c:pt>
              <c:pt idx="533">
                <c:v>53.15</c:v>
              </c:pt>
              <c:pt idx="534">
                <c:v>53.80</c:v>
              </c:pt>
              <c:pt idx="535">
                <c:v>53.80</c:v>
              </c:pt>
              <c:pt idx="536">
                <c:v>54.46</c:v>
              </c:pt>
              <c:pt idx="537">
                <c:v>55.13</c:v>
              </c:pt>
              <c:pt idx="538">
                <c:v>55.13</c:v>
              </c:pt>
              <c:pt idx="539">
                <c:v>55.81</c:v>
              </c:pt>
              <c:pt idx="540">
                <c:v>56.49</c:v>
              </c:pt>
              <c:pt idx="541">
                <c:v>56.49</c:v>
              </c:pt>
              <c:pt idx="542">
                <c:v>57.19</c:v>
              </c:pt>
              <c:pt idx="543">
                <c:v>57.90</c:v>
              </c:pt>
              <c:pt idx="544">
                <c:v>57.90</c:v>
              </c:pt>
              <c:pt idx="545">
                <c:v>57.90</c:v>
              </c:pt>
              <c:pt idx="546">
                <c:v>58.62</c:v>
              </c:pt>
              <c:pt idx="547">
                <c:v>59.34</c:v>
              </c:pt>
              <c:pt idx="548">
                <c:v>60.08</c:v>
              </c:pt>
              <c:pt idx="549">
                <c:v>60.08</c:v>
              </c:pt>
              <c:pt idx="550">
                <c:v>60.83</c:v>
              </c:pt>
              <c:pt idx="551">
                <c:v>60.83</c:v>
              </c:pt>
              <c:pt idx="552">
                <c:v>61.59</c:v>
              </c:pt>
              <c:pt idx="553">
                <c:v>62.37</c:v>
              </c:pt>
              <c:pt idx="554">
                <c:v>62.37</c:v>
              </c:pt>
              <c:pt idx="555">
                <c:v>62.37</c:v>
              </c:pt>
              <c:pt idx="556">
                <c:v>63.15</c:v>
              </c:pt>
              <c:pt idx="557">
                <c:v>63.95</c:v>
              </c:pt>
              <c:pt idx="558">
                <c:v>63.95</c:v>
              </c:pt>
              <c:pt idx="559">
                <c:v>64.76</c:v>
              </c:pt>
              <c:pt idx="560">
                <c:v>64.76</c:v>
              </c:pt>
              <c:pt idx="561">
                <c:v>65.58</c:v>
              </c:pt>
              <c:pt idx="562">
                <c:v>65.58</c:v>
              </c:pt>
              <c:pt idx="563">
                <c:v>66.41</c:v>
              </c:pt>
              <c:pt idx="564">
                <c:v>66.41</c:v>
              </c:pt>
              <c:pt idx="565">
                <c:v>67.26</c:v>
              </c:pt>
              <c:pt idx="566">
                <c:v>67.26</c:v>
              </c:pt>
              <c:pt idx="567">
                <c:v>67.26</c:v>
              </c:pt>
              <c:pt idx="568">
                <c:v>68.12</c:v>
              </c:pt>
              <c:pt idx="569">
                <c:v>68.12</c:v>
              </c:pt>
              <c:pt idx="570">
                <c:v>69.00</c:v>
              </c:pt>
              <c:pt idx="571">
                <c:v>69.00</c:v>
              </c:pt>
              <c:pt idx="572">
                <c:v>69.89</c:v>
              </c:pt>
              <c:pt idx="573">
                <c:v>70.80</c:v>
              </c:pt>
              <c:pt idx="574">
                <c:v>70.80</c:v>
              </c:pt>
              <c:pt idx="575">
                <c:v>70.80</c:v>
              </c:pt>
              <c:pt idx="576">
                <c:v>71.72</c:v>
              </c:pt>
              <c:pt idx="577">
                <c:v>71.72</c:v>
              </c:pt>
              <c:pt idx="578">
                <c:v>72.65</c:v>
              </c:pt>
              <c:pt idx="579">
                <c:v>72.65</c:v>
              </c:pt>
              <c:pt idx="580">
                <c:v>73.60</c:v>
              </c:pt>
              <c:pt idx="581">
                <c:v>73.60</c:v>
              </c:pt>
              <c:pt idx="582">
                <c:v>73.60</c:v>
              </c:pt>
              <c:pt idx="583">
                <c:v>74.57</c:v>
              </c:pt>
              <c:pt idx="584">
                <c:v>75.55</c:v>
              </c:pt>
              <c:pt idx="585">
                <c:v>75.55</c:v>
              </c:pt>
              <c:pt idx="586">
                <c:v>75.55</c:v>
              </c:pt>
              <c:pt idx="587">
                <c:v>76.55</c:v>
              </c:pt>
              <c:pt idx="588">
                <c:v>76.55</c:v>
              </c:pt>
              <c:pt idx="589">
                <c:v>76.55</c:v>
              </c:pt>
              <c:pt idx="590">
                <c:v>77.57</c:v>
              </c:pt>
              <c:pt idx="591">
                <c:v>77.57</c:v>
              </c:pt>
              <c:pt idx="592">
                <c:v>78.61</c:v>
              </c:pt>
              <c:pt idx="593">
                <c:v>78.61</c:v>
              </c:pt>
              <c:pt idx="594">
                <c:v>78.61</c:v>
              </c:pt>
              <c:pt idx="595">
                <c:v>79.66</c:v>
              </c:pt>
              <c:pt idx="596">
                <c:v>80.74</c:v>
              </c:pt>
              <c:pt idx="597">
                <c:v>80.74</c:v>
              </c:pt>
              <c:pt idx="598">
                <c:v>80.74</c:v>
              </c:pt>
              <c:pt idx="599">
                <c:v>80.74</c:v>
              </c:pt>
              <c:pt idx="600">
                <c:v>81.83</c:v>
              </c:pt>
              <c:pt idx="601">
                <c:v>81.83</c:v>
              </c:pt>
              <c:pt idx="602">
                <c:v>81.83</c:v>
              </c:pt>
              <c:pt idx="603">
                <c:v>82.94</c:v>
              </c:pt>
              <c:pt idx="604">
                <c:v>82.94</c:v>
              </c:pt>
              <c:pt idx="605">
                <c:v>84.08</c:v>
              </c:pt>
              <c:pt idx="606">
                <c:v>85.23</c:v>
              </c:pt>
              <c:pt idx="607">
                <c:v>84.08</c:v>
              </c:pt>
              <c:pt idx="608">
                <c:v>85.23</c:v>
              </c:pt>
              <c:pt idx="609">
                <c:v>85.23</c:v>
              </c:pt>
              <c:pt idx="610">
                <c:v>85.23</c:v>
              </c:pt>
              <c:pt idx="611">
                <c:v>86.41</c:v>
              </c:pt>
              <c:pt idx="612">
                <c:v>86.41</c:v>
              </c:pt>
              <c:pt idx="613">
                <c:v>87.61</c:v>
              </c:pt>
              <c:pt idx="614">
                <c:v>86.41</c:v>
              </c:pt>
            </c:strLit>
          </c:xVal>
          <c:yVal>
            <c:numRef>
              <c:f>{}</c:f>
            </c:numRef>
          </c:yVal>
          <c:smooth val="1"/>
          <c:extLst>
            <c:ext xmlns:c16="http://schemas.microsoft.com/office/drawing/2014/chart" uri="{C3380CC4-5D6E-409C-BE32-E72D297353CC}">
              <c16:uniqueId val="{00000001-D5A2-4FB6-8016-0902BD2850DA}"/>
            </c:ext>
          </c:extLst>
        </c:ser>
        <c:ser>
          <c:idx val="1"/>
          <c:order val="2"/>
          <c:tx>
            <c:v>30C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'30C'!$J$102:$J$164</c:f>
              <c:numCache>
                <c:formatCode>0.00</c:formatCode>
                <c:ptCount val="63"/>
                <c:pt idx="0">
                  <c:v>2.392578125</c:v>
                </c:pt>
                <c:pt idx="1">
                  <c:v>2.998046875</c:v>
                </c:pt>
                <c:pt idx="2">
                  <c:v>3.291015625</c:v>
                </c:pt>
                <c:pt idx="3">
                  <c:v>3.583984375</c:v>
                </c:pt>
                <c:pt idx="4">
                  <c:v>3.798828125</c:v>
                </c:pt>
                <c:pt idx="5">
                  <c:v>3.974609375</c:v>
                </c:pt>
                <c:pt idx="6">
                  <c:v>4.66796875</c:v>
                </c:pt>
                <c:pt idx="7">
                  <c:v>5.068359375</c:v>
                </c:pt>
                <c:pt idx="8">
                  <c:v>5.33203125</c:v>
                </c:pt>
                <c:pt idx="9">
                  <c:v>5.5078125</c:v>
                </c:pt>
                <c:pt idx="10">
                  <c:v>5.673828125</c:v>
                </c:pt>
                <c:pt idx="11">
                  <c:v>5.791015625</c:v>
                </c:pt>
                <c:pt idx="12">
                  <c:v>5.91796875</c:v>
                </c:pt>
                <c:pt idx="13">
                  <c:v>6.0546875</c:v>
                </c:pt>
                <c:pt idx="14">
                  <c:v>6.279296875</c:v>
                </c:pt>
                <c:pt idx="15">
                  <c:v>6.5234375</c:v>
                </c:pt>
                <c:pt idx="16">
                  <c:v>6.71875</c:v>
                </c:pt>
                <c:pt idx="17">
                  <c:v>6.962890625</c:v>
                </c:pt>
                <c:pt idx="18">
                  <c:v>7.12890625</c:v>
                </c:pt>
                <c:pt idx="19">
                  <c:v>7.255859375</c:v>
                </c:pt>
                <c:pt idx="20">
                  <c:v>7.32421875</c:v>
                </c:pt>
                <c:pt idx="21">
                  <c:v>7.373046875</c:v>
                </c:pt>
                <c:pt idx="22">
                  <c:v>7.44140625</c:v>
                </c:pt>
                <c:pt idx="23">
                  <c:v>7.490234375</c:v>
                </c:pt>
                <c:pt idx="24">
                  <c:v>7.529296875</c:v>
                </c:pt>
                <c:pt idx="25">
                  <c:v>7.55859375</c:v>
                </c:pt>
                <c:pt idx="26">
                  <c:v>7.578125</c:v>
                </c:pt>
                <c:pt idx="27">
                  <c:v>7.6171875</c:v>
                </c:pt>
                <c:pt idx="28">
                  <c:v>7.646484375</c:v>
                </c:pt>
                <c:pt idx="29">
                  <c:v>7.666015625</c:v>
                </c:pt>
                <c:pt idx="30">
                  <c:v>7.67578125</c:v>
                </c:pt>
                <c:pt idx="31">
                  <c:v>7.71484375</c:v>
                </c:pt>
                <c:pt idx="32">
                  <c:v>7.724609375</c:v>
                </c:pt>
                <c:pt idx="33">
                  <c:v>7.744140625</c:v>
                </c:pt>
                <c:pt idx="34">
                  <c:v>7.744140625</c:v>
                </c:pt>
                <c:pt idx="35">
                  <c:v>7.7734375</c:v>
                </c:pt>
                <c:pt idx="36">
                  <c:v>7.744140625</c:v>
                </c:pt>
                <c:pt idx="37">
                  <c:v>7.783203125</c:v>
                </c:pt>
                <c:pt idx="38">
                  <c:v>7.79296875</c:v>
                </c:pt>
                <c:pt idx="39">
                  <c:v>7.79296875</c:v>
                </c:pt>
                <c:pt idx="40">
                  <c:v>7.783203125</c:v>
                </c:pt>
                <c:pt idx="41">
                  <c:v>7.783203125</c:v>
                </c:pt>
                <c:pt idx="42">
                  <c:v>7.7734375</c:v>
                </c:pt>
                <c:pt idx="43">
                  <c:v>7.783203125</c:v>
                </c:pt>
                <c:pt idx="44">
                  <c:v>7.783203125</c:v>
                </c:pt>
                <c:pt idx="45">
                  <c:v>7.79296875</c:v>
                </c:pt>
                <c:pt idx="46">
                  <c:v>7.79296875</c:v>
                </c:pt>
                <c:pt idx="47">
                  <c:v>7.783203125</c:v>
                </c:pt>
                <c:pt idx="48">
                  <c:v>7.79296875</c:v>
                </c:pt>
                <c:pt idx="49">
                  <c:v>7.79296875</c:v>
                </c:pt>
                <c:pt idx="50">
                  <c:v>7.802734375</c:v>
                </c:pt>
                <c:pt idx="51">
                  <c:v>7.83203125</c:v>
                </c:pt>
                <c:pt idx="52">
                  <c:v>7.802734375</c:v>
                </c:pt>
                <c:pt idx="53">
                  <c:v>7.802734375</c:v>
                </c:pt>
                <c:pt idx="54">
                  <c:v>7.79296875</c:v>
                </c:pt>
                <c:pt idx="55">
                  <c:v>7.79296875</c:v>
                </c:pt>
                <c:pt idx="56">
                  <c:v>7.802734375</c:v>
                </c:pt>
                <c:pt idx="57">
                  <c:v>7.79296875</c:v>
                </c:pt>
                <c:pt idx="58">
                  <c:v>7.79296875</c:v>
                </c:pt>
                <c:pt idx="59">
                  <c:v>7.783203125</c:v>
                </c:pt>
                <c:pt idx="60">
                  <c:v>7.783203125</c:v>
                </c:pt>
                <c:pt idx="61">
                  <c:v>7.7734375</c:v>
                </c:pt>
                <c:pt idx="62">
                  <c:v>7.783203125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A2-4FB6-8016-0902BD2850DA}"/>
            </c:ext>
          </c:extLst>
        </c:ser>
        <c:ser>
          <c:idx val="2"/>
          <c:order val="3"/>
          <c:tx>
            <c:v>35C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'35C'!$J$99:$J$164</c:f>
              <c:numCache>
                <c:formatCode>0.00</c:formatCode>
                <c:ptCount val="66"/>
                <c:pt idx="0">
                  <c:v>1.962890625</c:v>
                </c:pt>
                <c:pt idx="1">
                  <c:v>2.24609375</c:v>
                </c:pt>
                <c:pt idx="2">
                  <c:v>2.529296875</c:v>
                </c:pt>
                <c:pt idx="3">
                  <c:v>2.841796875</c:v>
                </c:pt>
                <c:pt idx="4">
                  <c:v>3.134765625</c:v>
                </c:pt>
                <c:pt idx="5">
                  <c:v>3.4765625</c:v>
                </c:pt>
                <c:pt idx="6">
                  <c:v>3.759765625</c:v>
                </c:pt>
                <c:pt idx="7">
                  <c:v>4.072265625</c:v>
                </c:pt>
                <c:pt idx="8">
                  <c:v>4.35546875</c:v>
                </c:pt>
                <c:pt idx="9">
                  <c:v>4.619140625</c:v>
                </c:pt>
                <c:pt idx="10">
                  <c:v>4.82421875</c:v>
                </c:pt>
                <c:pt idx="11">
                  <c:v>5.17578125</c:v>
                </c:pt>
                <c:pt idx="12">
                  <c:v>5.517578125</c:v>
                </c:pt>
                <c:pt idx="13">
                  <c:v>5.771484375</c:v>
                </c:pt>
                <c:pt idx="14">
                  <c:v>5.99609375</c:v>
                </c:pt>
                <c:pt idx="15">
                  <c:v>6.181640625</c:v>
                </c:pt>
                <c:pt idx="16">
                  <c:v>6.396484375</c:v>
                </c:pt>
                <c:pt idx="17">
                  <c:v>6.5625</c:v>
                </c:pt>
                <c:pt idx="18">
                  <c:v>6.69921875</c:v>
                </c:pt>
                <c:pt idx="19">
                  <c:v>6.796875</c:v>
                </c:pt>
                <c:pt idx="20">
                  <c:v>6.884765625</c:v>
                </c:pt>
                <c:pt idx="21">
                  <c:v>7.001953125</c:v>
                </c:pt>
                <c:pt idx="22">
                  <c:v>7.080078125</c:v>
                </c:pt>
                <c:pt idx="23">
                  <c:v>7.16796875</c:v>
                </c:pt>
                <c:pt idx="24">
                  <c:v>7.236328125</c:v>
                </c:pt>
                <c:pt idx="25">
                  <c:v>7.294921875</c:v>
                </c:pt>
                <c:pt idx="26">
                  <c:v>7.353515625</c:v>
                </c:pt>
                <c:pt idx="27">
                  <c:v>7.421875</c:v>
                </c:pt>
                <c:pt idx="28">
                  <c:v>7.451171875</c:v>
                </c:pt>
                <c:pt idx="29">
                  <c:v>7.5</c:v>
                </c:pt>
                <c:pt idx="30">
                  <c:v>7.529296875</c:v>
                </c:pt>
                <c:pt idx="31">
                  <c:v>7.607421875</c:v>
                </c:pt>
                <c:pt idx="32">
                  <c:v>7.587890625</c:v>
                </c:pt>
                <c:pt idx="33">
                  <c:v>7.59765625</c:v>
                </c:pt>
                <c:pt idx="34">
                  <c:v>7.6171875</c:v>
                </c:pt>
                <c:pt idx="35">
                  <c:v>7.6171875</c:v>
                </c:pt>
                <c:pt idx="36">
                  <c:v>7.626953125</c:v>
                </c:pt>
                <c:pt idx="37">
                  <c:v>7.63671875</c:v>
                </c:pt>
                <c:pt idx="38">
                  <c:v>7.63671875</c:v>
                </c:pt>
                <c:pt idx="39">
                  <c:v>7.646484375</c:v>
                </c:pt>
                <c:pt idx="40">
                  <c:v>7.646484375</c:v>
                </c:pt>
                <c:pt idx="41">
                  <c:v>7.65625</c:v>
                </c:pt>
                <c:pt idx="42">
                  <c:v>7.63671875</c:v>
                </c:pt>
                <c:pt idx="43">
                  <c:v>7.666015625</c:v>
                </c:pt>
                <c:pt idx="44">
                  <c:v>7.65625</c:v>
                </c:pt>
                <c:pt idx="45">
                  <c:v>7.67578125</c:v>
                </c:pt>
                <c:pt idx="46">
                  <c:v>7.67578125</c:v>
                </c:pt>
                <c:pt idx="47">
                  <c:v>7.67578125</c:v>
                </c:pt>
                <c:pt idx="48">
                  <c:v>7.685546875</c:v>
                </c:pt>
                <c:pt idx="49">
                  <c:v>7.685546875</c:v>
                </c:pt>
                <c:pt idx="50">
                  <c:v>7.685546875</c:v>
                </c:pt>
                <c:pt idx="51">
                  <c:v>7.6953125</c:v>
                </c:pt>
                <c:pt idx="52">
                  <c:v>7.685546875</c:v>
                </c:pt>
                <c:pt idx="53">
                  <c:v>7.685546875</c:v>
                </c:pt>
                <c:pt idx="54">
                  <c:v>7.685546875</c:v>
                </c:pt>
                <c:pt idx="55">
                  <c:v>7.685546875</c:v>
                </c:pt>
                <c:pt idx="56">
                  <c:v>7.685546875</c:v>
                </c:pt>
                <c:pt idx="57">
                  <c:v>7.685546875</c:v>
                </c:pt>
                <c:pt idx="58">
                  <c:v>7.67578125</c:v>
                </c:pt>
                <c:pt idx="59">
                  <c:v>7.67578125</c:v>
                </c:pt>
                <c:pt idx="60">
                  <c:v>7.71</c:v>
                </c:pt>
                <c:pt idx="61">
                  <c:v>7.71</c:v>
                </c:pt>
                <c:pt idx="62">
                  <c:v>7.71</c:v>
                </c:pt>
                <c:pt idx="63">
                  <c:v>7.71</c:v>
                </c:pt>
                <c:pt idx="64">
                  <c:v>7.71</c:v>
                </c:pt>
                <c:pt idx="65">
                  <c:v>7.71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A2-4FB6-8016-0902BD285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04344"/>
        <c:axId val="517002704"/>
      </c:scatterChart>
      <c:valAx>
        <c:axId val="517004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02704"/>
        <c:crosses val="autoZero"/>
        <c:crossBetween val="midCat"/>
      </c:valAx>
      <c:valAx>
        <c:axId val="51700270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Measured</a:t>
                </a:r>
                <a:r>
                  <a:rPr lang="en-AU" baseline="0"/>
                  <a:t> Conductivity mS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0434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75264820735285E-2"/>
                  <c:y val="-0.29481475873208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Analysis!$N$5:$N$7</c:f>
              <c:numCache>
                <c:formatCode>General</c:formatCode>
                <c:ptCount val="3"/>
                <c:pt idx="0">
                  <c:v>3.3540164346805303E-3</c:v>
                </c:pt>
                <c:pt idx="1">
                  <c:v>3.298697014679202E-3</c:v>
                </c:pt>
                <c:pt idx="2">
                  <c:v>3.2451728054518907E-3</c:v>
                </c:pt>
              </c:numCache>
            </c:numRef>
          </c:xVal>
          <c:yVal>
            <c:numRef>
              <c:f>Analysis!$P$5:$P$7</c:f>
              <c:numCache>
                <c:formatCode>General</c:formatCode>
                <c:ptCount val="3"/>
                <c:pt idx="0">
                  <c:v>-1.8606232682613217</c:v>
                </c:pt>
                <c:pt idx="1">
                  <c:v>-1.2642244732619767</c:v>
                </c:pt>
                <c:pt idx="2">
                  <c:v>-0.6026373203977845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1-4748-8CD2-531CCBFAE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844240"/>
        <c:axId val="514838336"/>
      </c:scatterChart>
      <c:valAx>
        <c:axId val="51484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38336"/>
        <c:crosses val="autoZero"/>
        <c:crossBetween val="midCat"/>
      </c:valAx>
      <c:valAx>
        <c:axId val="5148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22</xdr:row>
      <xdr:rowOff>66675</xdr:rowOff>
    </xdr:from>
    <xdr:to>
      <xdr:col>9</xdr:col>
      <xdr:colOff>28575</xdr:colOff>
      <xdr:row>40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590549</xdr:colOff>
      <xdr:row>1</xdr:row>
      <xdr:rowOff>133350</xdr:rowOff>
    </xdr:from>
    <xdr:to>
      <xdr:col>9</xdr:col>
      <xdr:colOff>38100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104774</xdr:colOff>
      <xdr:row>8</xdr:row>
      <xdr:rowOff>114300</xdr:rowOff>
    </xdr:from>
    <xdr:to>
      <xdr:col>18</xdr:col>
      <xdr:colOff>600075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77"/>
  <sheetViews>
    <sheetView showOutlineSymbols="0" topLeftCell="T1" zoomScale="104" workbookViewId="0">
      <selection activeCell="BH170" sqref="BH170"/>
    </sheetView>
  </sheetViews>
  <sheetFormatPr baseColWidth="10" defaultColWidth="9.1640625" defaultRowHeight="12.75" customHeight="1" x14ac:dyDescent="0.15"/>
  <cols>
    <col min="1" max="1" width="0" hidden="1" customWidth="1"/>
    <col min="2" max="4" width="10.1640625" customWidth="1"/>
    <col min="5" max="6" width="14" customWidth="1"/>
    <col min="7" max="8" width="13.83203125" customWidth="1"/>
    <col min="9" max="9" width="12.6640625" customWidth="1"/>
    <col min="10" max="11" width="13.1640625" customWidth="1"/>
    <col min="12" max="12" width="13.1640625" hidden="1" customWidth="1"/>
    <col min="13" max="21" width="13.1640625" customWidth="1"/>
    <col min="22" max="22" width="21.1640625" customWidth="1"/>
    <col min="23" max="23" width="18.5" customWidth="1"/>
    <col min="24" max="24" width="18.83203125" customWidth="1"/>
    <col min="25" max="25" width="23.6640625" customWidth="1"/>
    <col min="26" max="28" width="20.5" customWidth="1"/>
    <col min="29" max="29" width="20.6640625" customWidth="1"/>
    <col min="30" max="30" width="13.1640625" style="21" hidden="1" customWidth="1"/>
    <col min="31" max="43" width="13.1640625" hidden="1" customWidth="1"/>
    <col min="44" max="44" width="21.6640625" hidden="1" customWidth="1"/>
    <col min="45" max="45" width="9.83203125" style="21" bestFit="1" customWidth="1"/>
    <col min="46" max="50" width="16" style="21" customWidth="1"/>
    <col min="51" max="52" width="17.83203125" style="21" customWidth="1"/>
    <col min="53" max="55" width="13" style="21" customWidth="1"/>
    <col min="56" max="58" width="0" style="21" hidden="1" customWidth="1"/>
    <col min="59" max="60" width="14.33203125" style="21" customWidth="1"/>
    <col min="61" max="64" width="10.1640625" style="21" customWidth="1"/>
    <col min="65" max="65" width="17.1640625" style="21" customWidth="1"/>
    <col min="66" max="68" width="9.1640625" style="21"/>
  </cols>
  <sheetData>
    <row r="1" spans="1:71" ht="64.5" customHeight="1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/>
      <c r="M1" s="11" t="s">
        <v>714</v>
      </c>
      <c r="N1" s="11" t="s">
        <v>715</v>
      </c>
      <c r="O1" s="11" t="s">
        <v>716</v>
      </c>
      <c r="P1" s="11" t="s">
        <v>717</v>
      </c>
      <c r="Q1" s="11" t="s">
        <v>718</v>
      </c>
      <c r="R1" s="11" t="s">
        <v>722</v>
      </c>
      <c r="S1" s="11" t="s">
        <v>720</v>
      </c>
      <c r="T1" s="11" t="s">
        <v>721</v>
      </c>
      <c r="U1" s="11" t="s">
        <v>719</v>
      </c>
      <c r="V1" s="11" t="s">
        <v>723</v>
      </c>
      <c r="W1" s="11" t="s">
        <v>726</v>
      </c>
      <c r="X1" s="11" t="s">
        <v>727</v>
      </c>
      <c r="Y1" s="11" t="s">
        <v>724</v>
      </c>
      <c r="Z1" s="11" t="s">
        <v>725</v>
      </c>
      <c r="AA1" s="11" t="s">
        <v>729</v>
      </c>
      <c r="AB1" s="11" t="s">
        <v>728</v>
      </c>
      <c r="AC1" s="11" t="s">
        <v>713</v>
      </c>
      <c r="AD1" s="20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 t="s">
        <v>11</v>
      </c>
      <c r="AS1" s="20" t="s">
        <v>12</v>
      </c>
      <c r="AT1" s="20" t="s">
        <v>13</v>
      </c>
      <c r="AU1" s="20" t="s">
        <v>14</v>
      </c>
      <c r="AV1" s="20" t="s">
        <v>15</v>
      </c>
      <c r="AW1" s="20" t="s">
        <v>16</v>
      </c>
      <c r="AX1" s="20" t="s">
        <v>17</v>
      </c>
      <c r="AY1" s="20" t="s">
        <v>18</v>
      </c>
      <c r="AZ1" s="20" t="s">
        <v>19</v>
      </c>
      <c r="BA1" s="20" t="s">
        <v>20</v>
      </c>
      <c r="BB1" s="20" t="s">
        <v>21</v>
      </c>
      <c r="BC1" s="20" t="s">
        <v>22</v>
      </c>
      <c r="BD1" s="20" t="s">
        <v>23</v>
      </c>
      <c r="BE1" s="20" t="s">
        <v>24</v>
      </c>
      <c r="BF1" s="20" t="s">
        <v>25</v>
      </c>
      <c r="BG1" s="20" t="s">
        <v>26</v>
      </c>
      <c r="BH1" s="22" t="s">
        <v>27</v>
      </c>
      <c r="BI1" s="20" t="s">
        <v>28</v>
      </c>
      <c r="BJ1" s="20" t="s">
        <v>29</v>
      </c>
      <c r="BK1" s="20" t="s">
        <v>30</v>
      </c>
      <c r="BL1" s="20" t="s">
        <v>31</v>
      </c>
      <c r="BM1" s="20" t="s">
        <v>32</v>
      </c>
      <c r="BN1" s="23" t="s">
        <v>711</v>
      </c>
      <c r="BO1" s="23" t="s">
        <v>712</v>
      </c>
      <c r="BP1" s="23" t="s">
        <v>713</v>
      </c>
    </row>
    <row r="2" spans="1:71" ht="12.75" customHeight="1" x14ac:dyDescent="0.15">
      <c r="B2" s="1" t="s">
        <v>33</v>
      </c>
      <c r="C2" s="2" t="s">
        <v>34</v>
      </c>
      <c r="D2" s="2">
        <v>3.6111086956225336E-6</v>
      </c>
      <c r="E2" s="3">
        <v>0.1</v>
      </c>
      <c r="F2" s="3">
        <v>0.1</v>
      </c>
      <c r="G2" s="4">
        <v>80</v>
      </c>
      <c r="H2" s="4">
        <v>80</v>
      </c>
      <c r="I2" s="5">
        <f t="shared" ref="I2:I33" si="0">IF(ISNUMBER(G2),IF(G2+H2=0,0,0.4*60*1000/(G2+H2)),"")</f>
        <v>150</v>
      </c>
      <c r="J2" s="6">
        <v>0.17578125</v>
      </c>
      <c r="K2" s="4">
        <v>25.68359375</v>
      </c>
      <c r="L2" s="4"/>
      <c r="M2" s="19">
        <f>0.4*60*1000/(G2+H2)</f>
        <v>150</v>
      </c>
      <c r="N2" s="19">
        <f>E2*G2/(G2+H2)</f>
        <v>0.05</v>
      </c>
      <c r="O2" s="19">
        <f>F2*H2/(G2+H2)</f>
        <v>0.05</v>
      </c>
      <c r="P2" s="19">
        <f>IF(O2&gt;=N2,N2,O2)</f>
        <v>0.05</v>
      </c>
      <c r="Q2" s="19">
        <f>0.07*(1+0.0284*(K2-21))*P2*1000</f>
        <v>3.9655492187500005</v>
      </c>
      <c r="R2" s="19">
        <f>0.195*(1+0.0184*(K2-21))*N2*1000</f>
        <v>10.590236718749999</v>
      </c>
      <c r="S2" s="19">
        <f>R2</f>
        <v>10.590236718749999</v>
      </c>
      <c r="T2" s="19">
        <f>IF(N2&gt;=O2,(N2-O2),0)</f>
        <v>0</v>
      </c>
      <c r="U2" s="19">
        <f>0.195*(1+0.0184*(K2-21))*T2*1000</f>
        <v>0</v>
      </c>
      <c r="V2" s="19">
        <f>Q2+U2</f>
        <v>3.9655492187500005</v>
      </c>
      <c r="W2" s="19">
        <f>(T2-N2)*((S2-J2)/(S2-V2))+N2</f>
        <v>-2.86033716213029E-2</v>
      </c>
      <c r="X2" s="19">
        <f>P2*((S2-J2)/(S2-U2))</f>
        <v>4.9170078749567608E-2</v>
      </c>
      <c r="Y2" s="19">
        <f>(N2-W2)/N2</f>
        <v>1.572067432426058</v>
      </c>
      <c r="Z2" s="19">
        <f>X2/P2</f>
        <v>0.98340157499135217</v>
      </c>
      <c r="AA2" s="19">
        <f>(N2-W2)/W2^2</f>
        <v>96.074186970991363</v>
      </c>
      <c r="AB2" s="19">
        <f>((N2-W2)/W2^2)*(G2+H2)/(1000*60*0.4)</f>
        <v>0.64049457980660907</v>
      </c>
      <c r="AC2" s="19">
        <f>(Y2/(1-Y2))/(M2*N2)</f>
        <v>-0.36640608975277383</v>
      </c>
      <c r="AD2" s="19">
        <f>((G2+H2)/(0.4*60*1000)*(N2-W2)/N2^2)</f>
        <v>0.20960899099014105</v>
      </c>
      <c r="AE2" s="4">
        <f>+((S2-J2*0.001)/(S2-V2))</f>
        <v>1.5985751686400305</v>
      </c>
      <c r="AF2" s="19">
        <f>S2-V2</f>
        <v>6.6246874999999985</v>
      </c>
      <c r="AG2" s="19">
        <f>S2-J2*0.001</f>
        <v>10.590060937499999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12" t="s">
        <v>35</v>
      </c>
      <c r="AS2" s="24">
        <f t="shared" ref="AS2:AS33" si="1">IF(ISNUMBER(G2),IF(G2+H2=0,0,(G2/(G2+H2))*E2),"")</f>
        <v>0.05</v>
      </c>
      <c r="AT2" s="24">
        <f t="shared" ref="AT2:AT33" si="2">IF(ISNUMBER(H2),IF(G2+H2=0,0,(H2/(G2+H2))*E2),"")</f>
        <v>0.05</v>
      </c>
      <c r="AU2" s="24">
        <f t="shared" ref="AU2:AU33" si="3">IF(ISNUMBER(AS2),0.195*(1+0.0184*(K2-21))*AS2*1000,"")</f>
        <v>10.590236718749999</v>
      </c>
      <c r="AV2" s="24">
        <f t="shared" ref="AV2:AV33" si="4">IF(ISNUMBER(AS2),IF(AS2&gt;AT2,AS2-AT2,0),"")</f>
        <v>0</v>
      </c>
      <c r="AW2" s="24">
        <f t="shared" ref="AW2:AW33" si="5">IF(ISNUMBER(AS2),IF(AS2&gt;AT2,AT2,AS2),"")</f>
        <v>0.05</v>
      </c>
      <c r="AX2" s="24">
        <f>IF(ISNUMBER(AS2),((0.195*(1+(0.0184*(K2-21)))*AV2)+(0.07*(1+(0.0284*(K2-21)))*AW2))*1000,"")</f>
        <v>3.9655492187500005</v>
      </c>
      <c r="AY2" s="24">
        <f t="shared" ref="AY2:AY33" si="6">IF(ISNUMBER(AS2),IF(AU2-AX2=0,0,((AV2-AS2)*(AU2-J2)/(AU2-AX2))+AS2),"")</f>
        <v>-2.86033716213029E-2</v>
      </c>
      <c r="AZ2" s="24">
        <f t="shared" ref="AZ2:AZ33" si="7">IF(ISNUMBER(AX2),IF(AU2-AX2=0,0,AW2*(AU2-J2)/(AU2-AX2)),"")</f>
        <v>7.8603371621302903E-2</v>
      </c>
      <c r="BA2" s="24">
        <f t="shared" ref="BA2:BA33" si="8">IF(ISNUMBER(AS2),IF(AS2=0,0,((AS2-AY2)/AS2)),"")</f>
        <v>1.572067432426058</v>
      </c>
      <c r="BB2" s="24">
        <f t="shared" ref="BB2:BB33" si="9">IF(ISNUMBER(AW2),IF(AW2=0,0,AZ2/AW2),"")</f>
        <v>1.572067432426058</v>
      </c>
      <c r="BC2" s="24">
        <f t="shared" ref="BC2:BC33" si="10">IF(ISNUMBER(BA2),IF(BA2=1,0,(BA2/(1-BA2))),"")</f>
        <v>-2.7480456731458038</v>
      </c>
      <c r="BD2" s="24">
        <f t="shared" ref="BD2:BD33" si="11">IF(ROW(A2)=11,AVERAGE($BD$2:$BD$10),IF(ISNUMBER(I3),IF(I3-I2=0,0,(BC3-BC2)/(I3-I2)),""))</f>
        <v>0</v>
      </c>
      <c r="BE2" s="24">
        <f t="shared" ref="BE2:BE33" si="12">IF(ROW(A2)=11,IF(ISNUMBER(I$2),AVERAGE($BE$2:$BE$10),""),IF(ISNUMBER(I2),$BD$11*I2-BC2,""))</f>
        <v>2.7480456731458038</v>
      </c>
      <c r="BF2" s="24">
        <f t="shared" ref="BF2:BF33" si="13">IF(ISNUMBER(I2),$BD$11*I2-$BE$11,"")</f>
        <v>-2.7445512293399097</v>
      </c>
      <c r="BG2" s="24">
        <f t="shared" ref="BG2:BG8" si="14">IF(AND(ISNUMBER(BF4),ROW(A2)=2),IF(AS2=0,0,BD$11/AS2),"")</f>
        <v>0</v>
      </c>
      <c r="BH2" s="24">
        <f>IF(ISNUMBER(G2),IF(AY2=0,0,((G2+H2)*(AS2-AY2))/(60000*0.4*(AY2^2))),"")</f>
        <v>0.64049457980660918</v>
      </c>
      <c r="BI2" s="24">
        <f t="shared" ref="BI2:BI33" si="15">IF(ISNUMBER(BH2),IF(BH2&lt;=0,0,LOG(BH2)),"")</f>
        <v>-0.19348454112622801</v>
      </c>
      <c r="BJ2" s="24">
        <f t="shared" ref="BJ2:BJ33" si="16">IF(ISNUMBER(K2),IF(K2=0,0,1/K2),"")</f>
        <v>3.8935361216730038E-2</v>
      </c>
      <c r="BK2" s="24">
        <v>25.9765625</v>
      </c>
      <c r="BL2" s="24">
        <v>199.90234375</v>
      </c>
      <c r="BM2" s="24">
        <v>6.1826535666789084E-3</v>
      </c>
      <c r="BN2" s="21">
        <f>0.4*1000/(G2+H2)</f>
        <v>2.5</v>
      </c>
      <c r="BO2" s="21">
        <f>+G3*E3/(G3+H3)</f>
        <v>0.05</v>
      </c>
      <c r="BP2" s="21">
        <f>BC2/(150*BO2)</f>
        <v>-0.36640608975277383</v>
      </c>
      <c r="BR2">
        <f>BP2/BH2</f>
        <v>-0.57206743242605806</v>
      </c>
      <c r="BS2" t="s">
        <v>710</v>
      </c>
    </row>
    <row r="3" spans="1:71" ht="12.75" customHeight="1" x14ac:dyDescent="0.15">
      <c r="B3" s="1" t="s">
        <v>36</v>
      </c>
      <c r="C3" s="2" t="s">
        <v>37</v>
      </c>
      <c r="D3" s="2">
        <v>2.744212542893365E-5</v>
      </c>
      <c r="E3" s="3">
        <v>0.1</v>
      </c>
      <c r="F3" s="3">
        <v>0.1</v>
      </c>
      <c r="G3" s="4">
        <v>80</v>
      </c>
      <c r="H3" s="4">
        <v>80</v>
      </c>
      <c r="I3" s="5">
        <f t="shared" si="0"/>
        <v>150</v>
      </c>
      <c r="J3" s="6">
        <v>0.17578125</v>
      </c>
      <c r="K3" s="4">
        <v>25.68359375</v>
      </c>
      <c r="L3" s="4"/>
      <c r="M3" s="19">
        <f t="shared" ref="M3:M66" si="17">0.4*60*1000/(G3+H3)</f>
        <v>150</v>
      </c>
      <c r="N3" s="19">
        <f t="shared" ref="N3:N66" si="18">E3*G3/(G3+H3)</f>
        <v>0.05</v>
      </c>
      <c r="O3" s="19">
        <f t="shared" ref="O3:O66" si="19">F3*H3/(G3+H3)</f>
        <v>0.05</v>
      </c>
      <c r="P3" s="19">
        <f t="shared" ref="P3:P66" si="20">IF(O3&gt;=N3,N3,O3)</f>
        <v>0.05</v>
      </c>
      <c r="Q3" s="19">
        <f t="shared" ref="Q3:Q66" si="21">0.07*(1+0.0284*(K3-21))*P3*1000</f>
        <v>3.9655492187500005</v>
      </c>
      <c r="R3" s="19">
        <f t="shared" ref="R3:R66" si="22">0.195*(1+0.0184*(K3-21))*N3*1000</f>
        <v>10.590236718749999</v>
      </c>
      <c r="S3" s="19">
        <f t="shared" ref="S3:S66" si="23">R3</f>
        <v>10.590236718749999</v>
      </c>
      <c r="T3" s="19">
        <f t="shared" ref="T3:T66" si="24">IF(N3&gt;=O3,(N3-O3),0)</f>
        <v>0</v>
      </c>
      <c r="U3" s="19">
        <f t="shared" ref="U3:U66" si="25">0.195*(1+0.0184*(K3-21))*T3*1000</f>
        <v>0</v>
      </c>
      <c r="V3" s="19">
        <f t="shared" ref="V3:V66" si="26">Q3+U3</f>
        <v>3.9655492187500005</v>
      </c>
      <c r="W3" s="19">
        <f t="shared" ref="W3:W66" si="27">(T3-N3)*((S3-J3)/(S3-V3))+N3</f>
        <v>-2.86033716213029E-2</v>
      </c>
      <c r="X3" s="19">
        <f t="shared" ref="X3:X66" si="28">P3*((S3-J3)/(S3-U3))</f>
        <v>4.9170078749567608E-2</v>
      </c>
      <c r="Y3" s="19">
        <f t="shared" ref="Y3:Y66" si="29">(N3-W3)/N3</f>
        <v>1.572067432426058</v>
      </c>
      <c r="Z3" s="19">
        <f t="shared" ref="Z3:Z66" si="30">X3/P3</f>
        <v>0.98340157499135217</v>
      </c>
      <c r="AA3" s="19">
        <f t="shared" ref="AA3:AA66" si="31">(N3-W3)/W3^2</f>
        <v>96.074186970991363</v>
      </c>
      <c r="AB3" s="19">
        <f t="shared" ref="AB3:AB66" si="32">((N3-W3)/W3^2)*(G3+H3)/(1000*60*0.4)</f>
        <v>0.64049457980660907</v>
      </c>
      <c r="AC3" s="19">
        <f t="shared" ref="AC3:AC66" si="33">(Y3/(1-Y3))/(M3*N3)</f>
        <v>-0.36640608975277383</v>
      </c>
      <c r="AD3" s="19">
        <f t="shared" ref="AD3:AD66" si="34">((G3+H3)/(0.4*60*1000)*(N3-W3)/N3^2)</f>
        <v>0.20960899099014105</v>
      </c>
      <c r="AE3" s="4">
        <f t="shared" ref="AE3:AE66" si="35">+((S3-J3*0.001)/(S3-V3))</f>
        <v>1.5985751686400305</v>
      </c>
      <c r="AF3" s="19">
        <f t="shared" ref="AF3:AF66" si="36">S3-V3</f>
        <v>6.6246874999999985</v>
      </c>
      <c r="AG3" s="19">
        <f t="shared" ref="AG3:AG66" si="37">S3-J3*0.001</f>
        <v>10.590060937499999</v>
      </c>
      <c r="AH3" s="4"/>
      <c r="AI3" s="4"/>
      <c r="AJ3" s="4"/>
      <c r="AK3" s="4"/>
      <c r="AL3" s="4"/>
      <c r="AM3" s="4"/>
      <c r="AN3" s="4"/>
      <c r="AO3" s="4"/>
      <c r="AP3" s="4"/>
      <c r="AQ3" s="4"/>
      <c r="AR3" s="12" t="s">
        <v>35</v>
      </c>
      <c r="AS3" s="24">
        <f t="shared" si="1"/>
        <v>0.05</v>
      </c>
      <c r="AT3" s="24">
        <f t="shared" si="2"/>
        <v>0.05</v>
      </c>
      <c r="AU3" s="24">
        <f t="shared" si="3"/>
        <v>10.590236718749999</v>
      </c>
      <c r="AV3" s="24">
        <f t="shared" si="4"/>
        <v>0</v>
      </c>
      <c r="AW3" s="24">
        <f t="shared" si="5"/>
        <v>0.05</v>
      </c>
      <c r="AX3" s="24">
        <f t="shared" ref="AX3:AX66" si="38">IF(ISNUMBER(AS3),((0.195*(1+(0.0184*(K3-21)))*AV3)+(0.07*(1+(0.0284*(K3-21)))*AW3))*1000,"")</f>
        <v>3.9655492187500005</v>
      </c>
      <c r="AY3" s="24">
        <f t="shared" si="6"/>
        <v>-2.86033716213029E-2</v>
      </c>
      <c r="AZ3" s="24">
        <f t="shared" si="7"/>
        <v>7.8603371621302903E-2</v>
      </c>
      <c r="BA3" s="24">
        <f t="shared" si="8"/>
        <v>1.572067432426058</v>
      </c>
      <c r="BB3" s="24">
        <f t="shared" si="9"/>
        <v>1.572067432426058</v>
      </c>
      <c r="BC3" s="24">
        <f t="shared" si="10"/>
        <v>-2.7480456731458038</v>
      </c>
      <c r="BD3" s="24">
        <f t="shared" si="11"/>
        <v>0</v>
      </c>
      <c r="BE3" s="24">
        <f t="shared" si="12"/>
        <v>2.7480456731458038</v>
      </c>
      <c r="BF3" s="24">
        <f t="shared" si="13"/>
        <v>-2.7445512293399097</v>
      </c>
      <c r="BG3" s="24" t="str">
        <f t="shared" si="14"/>
        <v/>
      </c>
      <c r="BH3" s="24">
        <f t="shared" ref="BH3:BH66" si="39">IF(ISNUMBER(G3),IF(AY3=0,0,((G3+H3)*(AS3-AY3))/(60000*0.4*(AY3^2))),"")</f>
        <v>0.64049457980660918</v>
      </c>
      <c r="BI3" s="24">
        <f t="shared" si="15"/>
        <v>-0.19348454112622801</v>
      </c>
      <c r="BJ3" s="24">
        <f t="shared" si="16"/>
        <v>3.8935361216730038E-2</v>
      </c>
      <c r="BK3" s="24">
        <v>25.390625</v>
      </c>
      <c r="BL3" s="24">
        <v>199.90234375</v>
      </c>
      <c r="BM3" s="24">
        <v>6.1826535666789084E-3</v>
      </c>
      <c r="BN3" s="21">
        <f t="shared" ref="BN3:BN66" si="40">0.4*1000/(G3+H3)</f>
        <v>2.5</v>
      </c>
      <c r="BO3" s="21">
        <f t="shared" ref="BO3:BO66" si="41">+G4*E4/(G4+H4)</f>
        <v>0.05</v>
      </c>
      <c r="BP3" s="21">
        <f t="shared" ref="BP3:BP66" si="42">BC3/(150*BO3)</f>
        <v>-0.36640608975277383</v>
      </c>
      <c r="BR3">
        <f t="shared" ref="BR3:BR66" si="43">BP3/BH3</f>
        <v>-0.57206743242605806</v>
      </c>
    </row>
    <row r="4" spans="1:71" ht="12.75" customHeight="1" x14ac:dyDescent="0.15">
      <c r="B4" s="1" t="s">
        <v>38</v>
      </c>
      <c r="C4" s="2" t="s">
        <v>39</v>
      </c>
      <c r="D4" s="2">
        <v>5.1273149438202381E-5</v>
      </c>
      <c r="E4" s="3">
        <v>0.1</v>
      </c>
      <c r="F4" s="3">
        <v>0.1</v>
      </c>
      <c r="G4" s="4">
        <v>80</v>
      </c>
      <c r="H4" s="4">
        <v>80</v>
      </c>
      <c r="I4" s="5">
        <f t="shared" si="0"/>
        <v>150</v>
      </c>
      <c r="J4" s="6">
        <v>0.166015625</v>
      </c>
      <c r="K4" s="4">
        <v>25.68359375</v>
      </c>
      <c r="L4" s="4"/>
      <c r="M4" s="19">
        <f t="shared" si="17"/>
        <v>150</v>
      </c>
      <c r="N4" s="19">
        <f t="shared" si="18"/>
        <v>0.05</v>
      </c>
      <c r="O4" s="19">
        <f t="shared" si="19"/>
        <v>0.05</v>
      </c>
      <c r="P4" s="19">
        <f t="shared" si="20"/>
        <v>0.05</v>
      </c>
      <c r="Q4" s="19">
        <f t="shared" si="21"/>
        <v>3.9655492187500005</v>
      </c>
      <c r="R4" s="19">
        <f t="shared" si="22"/>
        <v>10.590236718749999</v>
      </c>
      <c r="S4" s="19">
        <f t="shared" si="23"/>
        <v>10.590236718749999</v>
      </c>
      <c r="T4" s="19">
        <f t="shared" si="24"/>
        <v>0</v>
      </c>
      <c r="U4" s="19">
        <f t="shared" si="25"/>
        <v>0</v>
      </c>
      <c r="V4" s="19">
        <f t="shared" si="26"/>
        <v>3.9655492187500005</v>
      </c>
      <c r="W4" s="19">
        <f t="shared" si="27"/>
        <v>-2.8677077928204175E-2</v>
      </c>
      <c r="X4" s="19">
        <f t="shared" si="28"/>
        <v>4.9216185485702751E-2</v>
      </c>
      <c r="Y4" s="19">
        <f t="shared" si="29"/>
        <v>1.5735415585640835</v>
      </c>
      <c r="Z4" s="19">
        <f t="shared" si="30"/>
        <v>0.98432370971405503</v>
      </c>
      <c r="AA4" s="19">
        <f t="shared" si="31"/>
        <v>95.670584837572633</v>
      </c>
      <c r="AB4" s="19">
        <f t="shared" si="32"/>
        <v>0.63780389891715084</v>
      </c>
      <c r="AC4" s="19">
        <f t="shared" si="33"/>
        <v>-0.36580704224319188</v>
      </c>
      <c r="AD4" s="19">
        <f t="shared" si="34"/>
        <v>0.20980554114187777</v>
      </c>
      <c r="AE4" s="4">
        <f t="shared" si="35"/>
        <v>1.5985766427661685</v>
      </c>
      <c r="AF4" s="19">
        <f t="shared" si="36"/>
        <v>6.6246874999999985</v>
      </c>
      <c r="AG4" s="19">
        <f t="shared" si="37"/>
        <v>10.590070703124999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12" t="s">
        <v>35</v>
      </c>
      <c r="AS4" s="24">
        <f t="shared" si="1"/>
        <v>0.05</v>
      </c>
      <c r="AT4" s="24">
        <f t="shared" si="2"/>
        <v>0.05</v>
      </c>
      <c r="AU4" s="24">
        <f t="shared" si="3"/>
        <v>10.590236718749999</v>
      </c>
      <c r="AV4" s="24">
        <f t="shared" si="4"/>
        <v>0</v>
      </c>
      <c r="AW4" s="24">
        <f t="shared" si="5"/>
        <v>0.05</v>
      </c>
      <c r="AX4" s="24">
        <f t="shared" si="38"/>
        <v>3.9655492187500005</v>
      </c>
      <c r="AY4" s="24">
        <f t="shared" si="6"/>
        <v>-2.8677077928204162E-2</v>
      </c>
      <c r="AZ4" s="24">
        <f t="shared" si="7"/>
        <v>7.8677077928204164E-2</v>
      </c>
      <c r="BA4" s="24">
        <f t="shared" si="8"/>
        <v>1.5735415585640833</v>
      </c>
      <c r="BB4" s="24">
        <f t="shared" si="9"/>
        <v>1.5735415585640833</v>
      </c>
      <c r="BC4" s="24">
        <f t="shared" si="10"/>
        <v>-2.7435528168239398</v>
      </c>
      <c r="BD4" s="24">
        <f t="shared" si="11"/>
        <v>0</v>
      </c>
      <c r="BE4" s="24">
        <f t="shared" si="12"/>
        <v>2.7435528168239398</v>
      </c>
      <c r="BF4" s="24">
        <f t="shared" si="13"/>
        <v>-2.7445512293399097</v>
      </c>
      <c r="BG4" s="24" t="str">
        <f t="shared" si="14"/>
        <v/>
      </c>
      <c r="BH4" s="24">
        <f t="shared" si="39"/>
        <v>0.63780389891715139</v>
      </c>
      <c r="BI4" s="24">
        <f t="shared" si="15"/>
        <v>-0.19531283022785312</v>
      </c>
      <c r="BJ4" s="24">
        <f t="shared" si="16"/>
        <v>3.8935361216730038E-2</v>
      </c>
      <c r="BK4" s="24">
        <v>25.390625</v>
      </c>
      <c r="BL4" s="24">
        <v>199.90234375</v>
      </c>
      <c r="BM4" s="24">
        <v>6.1826535666789084E-3</v>
      </c>
      <c r="BN4" s="21">
        <f t="shared" si="40"/>
        <v>2.5</v>
      </c>
      <c r="BO4" s="21">
        <f t="shared" si="41"/>
        <v>0.05</v>
      </c>
      <c r="BP4" s="21">
        <f t="shared" si="42"/>
        <v>-0.36580704224319199</v>
      </c>
      <c r="BR4">
        <f t="shared" si="43"/>
        <v>-0.57354155856408318</v>
      </c>
    </row>
    <row r="5" spans="1:71" ht="12.75" customHeight="1" x14ac:dyDescent="0.15">
      <c r="B5" s="1" t="s">
        <v>40</v>
      </c>
      <c r="C5" s="2" t="s">
        <v>41</v>
      </c>
      <c r="D5" s="2">
        <v>7.5104166171513498E-5</v>
      </c>
      <c r="E5" s="3">
        <v>0.1</v>
      </c>
      <c r="F5" s="3">
        <v>0.1</v>
      </c>
      <c r="G5" s="4">
        <v>80</v>
      </c>
      <c r="H5" s="4">
        <v>80</v>
      </c>
      <c r="I5" s="5">
        <f t="shared" si="0"/>
        <v>150</v>
      </c>
      <c r="J5" s="6">
        <v>0.166015625</v>
      </c>
      <c r="K5" s="4">
        <v>25.68359375</v>
      </c>
      <c r="L5" s="4"/>
      <c r="M5" s="19">
        <f t="shared" si="17"/>
        <v>150</v>
      </c>
      <c r="N5" s="19">
        <f t="shared" si="18"/>
        <v>0.05</v>
      </c>
      <c r="O5" s="19">
        <f t="shared" si="19"/>
        <v>0.05</v>
      </c>
      <c r="P5" s="19">
        <f t="shared" si="20"/>
        <v>0.05</v>
      </c>
      <c r="Q5" s="19">
        <f t="shared" si="21"/>
        <v>3.9655492187500005</v>
      </c>
      <c r="R5" s="19">
        <f t="shared" si="22"/>
        <v>10.590236718749999</v>
      </c>
      <c r="S5" s="19">
        <f t="shared" si="23"/>
        <v>10.590236718749999</v>
      </c>
      <c r="T5" s="19">
        <f t="shared" si="24"/>
        <v>0</v>
      </c>
      <c r="U5" s="19">
        <f t="shared" si="25"/>
        <v>0</v>
      </c>
      <c r="V5" s="19">
        <f t="shared" si="26"/>
        <v>3.9655492187500005</v>
      </c>
      <c r="W5" s="19">
        <f t="shared" si="27"/>
        <v>-2.8677077928204175E-2</v>
      </c>
      <c r="X5" s="19">
        <f t="shared" si="28"/>
        <v>4.9216185485702751E-2</v>
      </c>
      <c r="Y5" s="19">
        <f t="shared" si="29"/>
        <v>1.5735415585640835</v>
      </c>
      <c r="Z5" s="19">
        <f t="shared" si="30"/>
        <v>0.98432370971405503</v>
      </c>
      <c r="AA5" s="19">
        <f t="shared" si="31"/>
        <v>95.670584837572633</v>
      </c>
      <c r="AB5" s="19">
        <f t="shared" si="32"/>
        <v>0.63780389891715084</v>
      </c>
      <c r="AC5" s="19">
        <f t="shared" si="33"/>
        <v>-0.36580704224319188</v>
      </c>
      <c r="AD5" s="19">
        <f t="shared" si="34"/>
        <v>0.20980554114187777</v>
      </c>
      <c r="AE5" s="4">
        <f t="shared" si="35"/>
        <v>1.5985766427661685</v>
      </c>
      <c r="AF5" s="19">
        <f t="shared" si="36"/>
        <v>6.6246874999999985</v>
      </c>
      <c r="AG5" s="19">
        <f t="shared" si="37"/>
        <v>10.590070703124999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12" t="s">
        <v>35</v>
      </c>
      <c r="AS5" s="24">
        <f t="shared" si="1"/>
        <v>0.05</v>
      </c>
      <c r="AT5" s="24">
        <f t="shared" si="2"/>
        <v>0.05</v>
      </c>
      <c r="AU5" s="24">
        <f t="shared" si="3"/>
        <v>10.590236718749999</v>
      </c>
      <c r="AV5" s="24">
        <f t="shared" si="4"/>
        <v>0</v>
      </c>
      <c r="AW5" s="24">
        <f t="shared" si="5"/>
        <v>0.05</v>
      </c>
      <c r="AX5" s="24">
        <f t="shared" si="38"/>
        <v>3.9655492187500005</v>
      </c>
      <c r="AY5" s="24">
        <f t="shared" si="6"/>
        <v>-2.8677077928204162E-2</v>
      </c>
      <c r="AZ5" s="24">
        <f t="shared" si="7"/>
        <v>7.8677077928204164E-2</v>
      </c>
      <c r="BA5" s="24">
        <f t="shared" si="8"/>
        <v>1.5735415585640833</v>
      </c>
      <c r="BB5" s="24">
        <f t="shared" si="9"/>
        <v>1.5735415585640833</v>
      </c>
      <c r="BC5" s="24">
        <f t="shared" si="10"/>
        <v>-2.7435528168239398</v>
      </c>
      <c r="BD5" s="24">
        <f t="shared" si="11"/>
        <v>0</v>
      </c>
      <c r="BE5" s="24">
        <f t="shared" si="12"/>
        <v>2.7435528168239398</v>
      </c>
      <c r="BF5" s="24">
        <f t="shared" si="13"/>
        <v>-2.7445512293399097</v>
      </c>
      <c r="BG5" s="24" t="str">
        <f t="shared" si="14"/>
        <v/>
      </c>
      <c r="BH5" s="24">
        <f t="shared" si="39"/>
        <v>0.63780389891715139</v>
      </c>
      <c r="BI5" s="24">
        <f>IF(ISNUMBER(BH5),IF(BH5&lt;=0,0,LOG(BH5)),"")</f>
        <v>-0.19531283022785312</v>
      </c>
      <c r="BJ5" s="24">
        <f t="shared" si="16"/>
        <v>3.8935361216730038E-2</v>
      </c>
      <c r="BK5" s="24">
        <v>25.390625</v>
      </c>
      <c r="BL5" s="24">
        <v>199.90234375</v>
      </c>
      <c r="BM5" s="24">
        <v>6.1826535666789084E-3</v>
      </c>
      <c r="BN5" s="21">
        <f t="shared" si="40"/>
        <v>2.5</v>
      </c>
      <c r="BO5" s="21">
        <f t="shared" si="41"/>
        <v>0.05</v>
      </c>
      <c r="BP5" s="21">
        <f t="shared" si="42"/>
        <v>-0.36580704224319199</v>
      </c>
      <c r="BR5">
        <f t="shared" si="43"/>
        <v>-0.57354155856408318</v>
      </c>
    </row>
    <row r="6" spans="1:71" ht="12.75" customHeight="1" x14ac:dyDescent="0.15">
      <c r="B6" s="1" t="s">
        <v>42</v>
      </c>
      <c r="C6" s="2" t="s">
        <v>43</v>
      </c>
      <c r="D6" s="2">
        <v>9.2986112576909363E-5</v>
      </c>
      <c r="E6" s="3">
        <v>0.1</v>
      </c>
      <c r="F6" s="3">
        <v>0.1</v>
      </c>
      <c r="G6" s="4">
        <v>80</v>
      </c>
      <c r="H6" s="4">
        <v>80</v>
      </c>
      <c r="I6" s="5">
        <f t="shared" si="0"/>
        <v>150</v>
      </c>
      <c r="J6" s="6">
        <v>0.166015625</v>
      </c>
      <c r="K6" s="4">
        <v>25.68359375</v>
      </c>
      <c r="L6" s="4"/>
      <c r="M6" s="19">
        <f t="shared" si="17"/>
        <v>150</v>
      </c>
      <c r="N6" s="19">
        <f t="shared" si="18"/>
        <v>0.05</v>
      </c>
      <c r="O6" s="19">
        <f t="shared" si="19"/>
        <v>0.05</v>
      </c>
      <c r="P6" s="19">
        <f t="shared" si="20"/>
        <v>0.05</v>
      </c>
      <c r="Q6" s="19">
        <f t="shared" si="21"/>
        <v>3.9655492187500005</v>
      </c>
      <c r="R6" s="19">
        <f t="shared" si="22"/>
        <v>10.590236718749999</v>
      </c>
      <c r="S6" s="19">
        <f t="shared" si="23"/>
        <v>10.590236718749999</v>
      </c>
      <c r="T6" s="19">
        <f t="shared" si="24"/>
        <v>0</v>
      </c>
      <c r="U6" s="19">
        <f t="shared" si="25"/>
        <v>0</v>
      </c>
      <c r="V6" s="19">
        <f t="shared" si="26"/>
        <v>3.9655492187500005</v>
      </c>
      <c r="W6" s="19">
        <f t="shared" si="27"/>
        <v>-2.8677077928204175E-2</v>
      </c>
      <c r="X6" s="19">
        <f t="shared" si="28"/>
        <v>4.9216185485702751E-2</v>
      </c>
      <c r="Y6" s="19">
        <f t="shared" si="29"/>
        <v>1.5735415585640835</v>
      </c>
      <c r="Z6" s="19">
        <f t="shared" si="30"/>
        <v>0.98432370971405503</v>
      </c>
      <c r="AA6" s="19">
        <f t="shared" si="31"/>
        <v>95.670584837572633</v>
      </c>
      <c r="AB6" s="19">
        <f t="shared" si="32"/>
        <v>0.63780389891715084</v>
      </c>
      <c r="AC6" s="19">
        <f t="shared" si="33"/>
        <v>-0.36580704224319188</v>
      </c>
      <c r="AD6" s="19">
        <f t="shared" si="34"/>
        <v>0.20980554114187777</v>
      </c>
      <c r="AE6" s="4">
        <f t="shared" si="35"/>
        <v>1.5985766427661685</v>
      </c>
      <c r="AF6" s="19">
        <f t="shared" si="36"/>
        <v>6.6246874999999985</v>
      </c>
      <c r="AG6" s="19">
        <f t="shared" si="37"/>
        <v>10.590070703124999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12" t="s">
        <v>35</v>
      </c>
      <c r="AS6" s="24">
        <f t="shared" si="1"/>
        <v>0.05</v>
      </c>
      <c r="AT6" s="24">
        <f t="shared" si="2"/>
        <v>0.05</v>
      </c>
      <c r="AU6" s="24">
        <f t="shared" si="3"/>
        <v>10.590236718749999</v>
      </c>
      <c r="AV6" s="24">
        <f t="shared" si="4"/>
        <v>0</v>
      </c>
      <c r="AW6" s="24">
        <f t="shared" si="5"/>
        <v>0.05</v>
      </c>
      <c r="AX6" s="24">
        <f t="shared" si="38"/>
        <v>3.9655492187500005</v>
      </c>
      <c r="AY6" s="24">
        <f t="shared" si="6"/>
        <v>-2.8677077928204162E-2</v>
      </c>
      <c r="AZ6" s="24">
        <f t="shared" si="7"/>
        <v>7.8677077928204164E-2</v>
      </c>
      <c r="BA6" s="24">
        <f t="shared" si="8"/>
        <v>1.5735415585640833</v>
      </c>
      <c r="BB6" s="24">
        <f t="shared" si="9"/>
        <v>1.5735415585640833</v>
      </c>
      <c r="BC6" s="24">
        <f t="shared" si="10"/>
        <v>-2.7435528168239398</v>
      </c>
      <c r="BD6" s="24">
        <f t="shared" si="11"/>
        <v>0</v>
      </c>
      <c r="BE6" s="24">
        <f t="shared" si="12"/>
        <v>2.7435528168239398</v>
      </c>
      <c r="BF6" s="24">
        <f t="shared" si="13"/>
        <v>-2.7445512293399097</v>
      </c>
      <c r="BG6" s="24" t="str">
        <f t="shared" si="14"/>
        <v/>
      </c>
      <c r="BH6" s="24">
        <f t="shared" si="39"/>
        <v>0.63780389891715139</v>
      </c>
      <c r="BI6" s="24">
        <f t="shared" si="15"/>
        <v>-0.19531283022785312</v>
      </c>
      <c r="BJ6" s="24">
        <f t="shared" si="16"/>
        <v>3.8935361216730038E-2</v>
      </c>
      <c r="BK6" s="24">
        <v>25.390625</v>
      </c>
      <c r="BL6" s="24">
        <v>199.90234375</v>
      </c>
      <c r="BM6" s="24">
        <v>4.1856724404907633E-3</v>
      </c>
      <c r="BN6" s="21">
        <f t="shared" si="40"/>
        <v>2.5</v>
      </c>
      <c r="BO6" s="21">
        <f t="shared" si="41"/>
        <v>0.05</v>
      </c>
      <c r="BP6" s="21">
        <f t="shared" si="42"/>
        <v>-0.36580704224319199</v>
      </c>
      <c r="BR6">
        <f t="shared" si="43"/>
        <v>-0.57354155856408318</v>
      </c>
    </row>
    <row r="7" spans="1:71" ht="12.75" customHeight="1" x14ac:dyDescent="0.15">
      <c r="B7" s="1" t="s">
        <v>44</v>
      </c>
      <c r="C7" s="2" t="s">
        <v>45</v>
      </c>
      <c r="D7" s="2">
        <v>1.1681712931022048E-4</v>
      </c>
      <c r="E7" s="3">
        <v>0.1</v>
      </c>
      <c r="F7" s="3">
        <v>0.1</v>
      </c>
      <c r="G7" s="4">
        <v>80</v>
      </c>
      <c r="H7" s="4">
        <v>80</v>
      </c>
      <c r="I7" s="5">
        <f t="shared" si="0"/>
        <v>150</v>
      </c>
      <c r="J7" s="6">
        <v>0.166015625</v>
      </c>
      <c r="K7" s="4">
        <v>25.68359375</v>
      </c>
      <c r="L7" s="4"/>
      <c r="M7" s="19">
        <f t="shared" si="17"/>
        <v>150</v>
      </c>
      <c r="N7" s="19">
        <f t="shared" si="18"/>
        <v>0.05</v>
      </c>
      <c r="O7" s="19">
        <f t="shared" si="19"/>
        <v>0.05</v>
      </c>
      <c r="P7" s="19">
        <f t="shared" si="20"/>
        <v>0.05</v>
      </c>
      <c r="Q7" s="19">
        <f t="shared" si="21"/>
        <v>3.9655492187500005</v>
      </c>
      <c r="R7" s="19">
        <f t="shared" si="22"/>
        <v>10.590236718749999</v>
      </c>
      <c r="S7" s="19">
        <f t="shared" si="23"/>
        <v>10.590236718749999</v>
      </c>
      <c r="T7" s="19">
        <f t="shared" si="24"/>
        <v>0</v>
      </c>
      <c r="U7" s="19">
        <f t="shared" si="25"/>
        <v>0</v>
      </c>
      <c r="V7" s="19">
        <f t="shared" si="26"/>
        <v>3.9655492187500005</v>
      </c>
      <c r="W7" s="19">
        <f t="shared" si="27"/>
        <v>-2.8677077928204175E-2</v>
      </c>
      <c r="X7" s="19">
        <f t="shared" si="28"/>
        <v>4.9216185485702751E-2</v>
      </c>
      <c r="Y7" s="19">
        <f t="shared" si="29"/>
        <v>1.5735415585640835</v>
      </c>
      <c r="Z7" s="19">
        <f t="shared" si="30"/>
        <v>0.98432370971405503</v>
      </c>
      <c r="AA7" s="19">
        <f t="shared" si="31"/>
        <v>95.670584837572633</v>
      </c>
      <c r="AB7" s="19">
        <f t="shared" si="32"/>
        <v>0.63780389891715084</v>
      </c>
      <c r="AC7" s="19">
        <f t="shared" si="33"/>
        <v>-0.36580704224319188</v>
      </c>
      <c r="AD7" s="19">
        <f t="shared" si="34"/>
        <v>0.20980554114187777</v>
      </c>
      <c r="AE7" s="4">
        <f t="shared" si="35"/>
        <v>1.5985766427661685</v>
      </c>
      <c r="AF7" s="19">
        <f t="shared" si="36"/>
        <v>6.6246874999999985</v>
      </c>
      <c r="AG7" s="19">
        <f t="shared" si="37"/>
        <v>10.590070703124999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12" t="s">
        <v>35</v>
      </c>
      <c r="AS7" s="24">
        <f t="shared" si="1"/>
        <v>0.05</v>
      </c>
      <c r="AT7" s="24">
        <f t="shared" si="2"/>
        <v>0.05</v>
      </c>
      <c r="AU7" s="24">
        <f t="shared" si="3"/>
        <v>10.590236718749999</v>
      </c>
      <c r="AV7" s="24">
        <f t="shared" si="4"/>
        <v>0</v>
      </c>
      <c r="AW7" s="24">
        <f t="shared" si="5"/>
        <v>0.05</v>
      </c>
      <c r="AX7" s="24">
        <f t="shared" si="38"/>
        <v>3.9655492187500005</v>
      </c>
      <c r="AY7" s="24">
        <f t="shared" si="6"/>
        <v>-2.8677077928204162E-2</v>
      </c>
      <c r="AZ7" s="24">
        <f t="shared" si="7"/>
        <v>7.8677077928204164E-2</v>
      </c>
      <c r="BA7" s="24">
        <f t="shared" si="8"/>
        <v>1.5735415585640833</v>
      </c>
      <c r="BB7" s="24">
        <f t="shared" si="9"/>
        <v>1.5735415585640833</v>
      </c>
      <c r="BC7" s="24">
        <f t="shared" si="10"/>
        <v>-2.7435528168239398</v>
      </c>
      <c r="BD7" s="24">
        <f t="shared" si="11"/>
        <v>0</v>
      </c>
      <c r="BE7" s="24">
        <f t="shared" si="12"/>
        <v>2.7435528168239398</v>
      </c>
      <c r="BF7" s="24">
        <f t="shared" si="13"/>
        <v>-2.7445512293399097</v>
      </c>
      <c r="BG7" s="24" t="str">
        <f t="shared" si="14"/>
        <v/>
      </c>
      <c r="BH7" s="24">
        <f t="shared" si="39"/>
        <v>0.63780389891715139</v>
      </c>
      <c r="BI7" s="24">
        <f t="shared" si="15"/>
        <v>-0.19531283022785312</v>
      </c>
      <c r="BJ7" s="24">
        <f t="shared" si="16"/>
        <v>3.8935361216730038E-2</v>
      </c>
      <c r="BK7" s="24">
        <v>25.390625</v>
      </c>
      <c r="BL7" s="24">
        <v>199.90234375</v>
      </c>
      <c r="BM7" s="24">
        <v>6.1826535666789084E-3</v>
      </c>
      <c r="BN7" s="21">
        <f t="shared" si="40"/>
        <v>2.5</v>
      </c>
      <c r="BO7" s="21">
        <f t="shared" si="41"/>
        <v>0.05</v>
      </c>
      <c r="BP7" s="21">
        <f t="shared" si="42"/>
        <v>-0.36580704224319199</v>
      </c>
      <c r="BR7">
        <f t="shared" si="43"/>
        <v>-0.57354155856408318</v>
      </c>
    </row>
    <row r="8" spans="1:71" ht="12.75" customHeight="1" x14ac:dyDescent="0.15">
      <c r="B8" s="1" t="s">
        <v>46</v>
      </c>
      <c r="C8" s="2" t="s">
        <v>47</v>
      </c>
      <c r="D8" s="2">
        <v>1.404629583703354E-4</v>
      </c>
      <c r="E8" s="3">
        <v>0.1</v>
      </c>
      <c r="F8" s="3">
        <v>0.1</v>
      </c>
      <c r="G8" s="4">
        <v>80</v>
      </c>
      <c r="H8" s="4">
        <v>80</v>
      </c>
      <c r="I8" s="5">
        <f t="shared" si="0"/>
        <v>150</v>
      </c>
      <c r="J8" s="6">
        <v>0.166015625</v>
      </c>
      <c r="K8" s="4">
        <v>25.68359375</v>
      </c>
      <c r="L8" s="4"/>
      <c r="M8" s="19">
        <f t="shared" si="17"/>
        <v>150</v>
      </c>
      <c r="N8" s="19">
        <f t="shared" si="18"/>
        <v>0.05</v>
      </c>
      <c r="O8" s="19">
        <f t="shared" si="19"/>
        <v>0.05</v>
      </c>
      <c r="P8" s="19">
        <f t="shared" si="20"/>
        <v>0.05</v>
      </c>
      <c r="Q8" s="19">
        <f t="shared" si="21"/>
        <v>3.9655492187500005</v>
      </c>
      <c r="R8" s="19">
        <f t="shared" si="22"/>
        <v>10.590236718749999</v>
      </c>
      <c r="S8" s="19">
        <f t="shared" si="23"/>
        <v>10.590236718749999</v>
      </c>
      <c r="T8" s="19">
        <f t="shared" si="24"/>
        <v>0</v>
      </c>
      <c r="U8" s="19">
        <f t="shared" si="25"/>
        <v>0</v>
      </c>
      <c r="V8" s="19">
        <f t="shared" si="26"/>
        <v>3.9655492187500005</v>
      </c>
      <c r="W8" s="19">
        <f t="shared" si="27"/>
        <v>-2.8677077928204175E-2</v>
      </c>
      <c r="X8" s="19">
        <f t="shared" si="28"/>
        <v>4.9216185485702751E-2</v>
      </c>
      <c r="Y8" s="19">
        <f t="shared" si="29"/>
        <v>1.5735415585640835</v>
      </c>
      <c r="Z8" s="19">
        <f t="shared" si="30"/>
        <v>0.98432370971405503</v>
      </c>
      <c r="AA8" s="19">
        <f t="shared" si="31"/>
        <v>95.670584837572633</v>
      </c>
      <c r="AB8" s="19">
        <f t="shared" si="32"/>
        <v>0.63780389891715084</v>
      </c>
      <c r="AC8" s="19">
        <f t="shared" si="33"/>
        <v>-0.36580704224319188</v>
      </c>
      <c r="AD8" s="19">
        <f t="shared" si="34"/>
        <v>0.20980554114187777</v>
      </c>
      <c r="AE8" s="4">
        <f t="shared" si="35"/>
        <v>1.5985766427661685</v>
      </c>
      <c r="AF8" s="19">
        <f t="shared" si="36"/>
        <v>6.6246874999999985</v>
      </c>
      <c r="AG8" s="19">
        <f t="shared" si="37"/>
        <v>10.590070703124999</v>
      </c>
      <c r="AH8" s="4"/>
      <c r="AI8" s="4"/>
      <c r="AJ8" s="4"/>
      <c r="AK8" s="4"/>
      <c r="AL8" s="4"/>
      <c r="AM8" s="4"/>
      <c r="AN8" s="4"/>
      <c r="AO8" s="4"/>
      <c r="AP8" s="4"/>
      <c r="AQ8" s="4"/>
      <c r="AR8" s="12" t="s">
        <v>35</v>
      </c>
      <c r="AS8" s="24">
        <f t="shared" si="1"/>
        <v>0.05</v>
      </c>
      <c r="AT8" s="24">
        <f t="shared" si="2"/>
        <v>0.05</v>
      </c>
      <c r="AU8" s="24">
        <f t="shared" si="3"/>
        <v>10.590236718749999</v>
      </c>
      <c r="AV8" s="24">
        <f t="shared" si="4"/>
        <v>0</v>
      </c>
      <c r="AW8" s="24">
        <f t="shared" si="5"/>
        <v>0.05</v>
      </c>
      <c r="AX8" s="24">
        <f t="shared" si="38"/>
        <v>3.9655492187500005</v>
      </c>
      <c r="AY8" s="24">
        <f t="shared" si="6"/>
        <v>-2.8677077928204162E-2</v>
      </c>
      <c r="AZ8" s="24">
        <f t="shared" si="7"/>
        <v>7.8677077928204164E-2</v>
      </c>
      <c r="BA8" s="24">
        <f t="shared" si="8"/>
        <v>1.5735415585640833</v>
      </c>
      <c r="BB8" s="24">
        <f t="shared" si="9"/>
        <v>1.5735415585640833</v>
      </c>
      <c r="BC8" s="24">
        <f t="shared" si="10"/>
        <v>-2.7435528168239398</v>
      </c>
      <c r="BD8" s="24">
        <f t="shared" si="11"/>
        <v>0</v>
      </c>
      <c r="BE8" s="24">
        <f t="shared" si="12"/>
        <v>2.7435528168239398</v>
      </c>
      <c r="BF8" s="24">
        <f t="shared" si="13"/>
        <v>-2.7445512293399097</v>
      </c>
      <c r="BG8" s="24" t="str">
        <f t="shared" si="14"/>
        <v/>
      </c>
      <c r="BH8" s="24">
        <f t="shared" si="39"/>
        <v>0.63780389891715139</v>
      </c>
      <c r="BI8" s="24">
        <f t="shared" si="15"/>
        <v>-0.19531283022785312</v>
      </c>
      <c r="BJ8" s="24">
        <f t="shared" si="16"/>
        <v>3.8935361216730038E-2</v>
      </c>
      <c r="BK8" s="24">
        <v>25.390625</v>
      </c>
      <c r="BL8" s="24">
        <v>199.90234375</v>
      </c>
      <c r="BM8" s="24">
        <v>6.1826535666789084E-3</v>
      </c>
      <c r="BN8" s="21">
        <f t="shared" si="40"/>
        <v>2.5</v>
      </c>
      <c r="BO8" s="21">
        <f t="shared" si="41"/>
        <v>0.05</v>
      </c>
      <c r="BP8" s="21">
        <f t="shared" si="42"/>
        <v>-0.36580704224319199</v>
      </c>
      <c r="BR8">
        <f t="shared" si="43"/>
        <v>-0.57354155856408318</v>
      </c>
    </row>
    <row r="9" spans="1:71" ht="12.75" customHeight="1" x14ac:dyDescent="0.15">
      <c r="B9" s="1" t="s">
        <v>48</v>
      </c>
      <c r="C9" s="2" t="s">
        <v>49</v>
      </c>
      <c r="D9" s="2">
        <v>1.6430555115221068E-4</v>
      </c>
      <c r="E9" s="3">
        <v>0.1</v>
      </c>
      <c r="F9" s="3">
        <v>0.1</v>
      </c>
      <c r="G9" s="4">
        <v>80</v>
      </c>
      <c r="H9" s="4">
        <v>80</v>
      </c>
      <c r="I9" s="5">
        <f t="shared" si="0"/>
        <v>150</v>
      </c>
      <c r="J9" s="6">
        <v>0.166015625</v>
      </c>
      <c r="K9" s="4">
        <v>25.68359375</v>
      </c>
      <c r="L9" s="4"/>
      <c r="M9" s="19">
        <f t="shared" si="17"/>
        <v>150</v>
      </c>
      <c r="N9" s="19">
        <f t="shared" si="18"/>
        <v>0.05</v>
      </c>
      <c r="O9" s="19">
        <f t="shared" si="19"/>
        <v>0.05</v>
      </c>
      <c r="P9" s="19">
        <f t="shared" si="20"/>
        <v>0.05</v>
      </c>
      <c r="Q9" s="19">
        <f t="shared" si="21"/>
        <v>3.9655492187500005</v>
      </c>
      <c r="R9" s="19">
        <f t="shared" si="22"/>
        <v>10.590236718749999</v>
      </c>
      <c r="S9" s="19">
        <f t="shared" si="23"/>
        <v>10.590236718749999</v>
      </c>
      <c r="T9" s="19">
        <f t="shared" si="24"/>
        <v>0</v>
      </c>
      <c r="U9" s="19">
        <f t="shared" si="25"/>
        <v>0</v>
      </c>
      <c r="V9" s="19">
        <f t="shared" si="26"/>
        <v>3.9655492187500005</v>
      </c>
      <c r="W9" s="19">
        <f t="shared" si="27"/>
        <v>-2.8677077928204175E-2</v>
      </c>
      <c r="X9" s="19">
        <f t="shared" si="28"/>
        <v>4.9216185485702751E-2</v>
      </c>
      <c r="Y9" s="19">
        <f t="shared" si="29"/>
        <v>1.5735415585640835</v>
      </c>
      <c r="Z9" s="19">
        <f t="shared" si="30"/>
        <v>0.98432370971405503</v>
      </c>
      <c r="AA9" s="19">
        <f t="shared" si="31"/>
        <v>95.670584837572633</v>
      </c>
      <c r="AB9" s="19">
        <f t="shared" si="32"/>
        <v>0.63780389891715084</v>
      </c>
      <c r="AC9" s="19">
        <f t="shared" si="33"/>
        <v>-0.36580704224319188</v>
      </c>
      <c r="AD9" s="19">
        <f t="shared" si="34"/>
        <v>0.20980554114187777</v>
      </c>
      <c r="AE9" s="4">
        <f t="shared" si="35"/>
        <v>1.5985766427661685</v>
      </c>
      <c r="AF9" s="19">
        <f t="shared" si="36"/>
        <v>6.6246874999999985</v>
      </c>
      <c r="AG9" s="19">
        <f t="shared" si="37"/>
        <v>10.590070703124999</v>
      </c>
      <c r="AH9" s="19"/>
      <c r="AI9" s="19"/>
      <c r="AJ9" s="19"/>
      <c r="AK9" s="19"/>
      <c r="AL9" s="19"/>
      <c r="AM9" s="4"/>
      <c r="AN9" s="4"/>
      <c r="AO9" s="4"/>
      <c r="AP9" s="4"/>
      <c r="AQ9" s="4"/>
      <c r="AR9" s="12" t="s">
        <v>35</v>
      </c>
      <c r="AS9" s="24">
        <f t="shared" si="1"/>
        <v>0.05</v>
      </c>
      <c r="AT9" s="24">
        <f t="shared" si="2"/>
        <v>0.05</v>
      </c>
      <c r="AU9" s="24">
        <f t="shared" si="3"/>
        <v>10.590236718749999</v>
      </c>
      <c r="AV9" s="24">
        <f t="shared" si="4"/>
        <v>0</v>
      </c>
      <c r="AW9" s="24">
        <f t="shared" si="5"/>
        <v>0.05</v>
      </c>
      <c r="AX9" s="24">
        <f t="shared" si="38"/>
        <v>3.9655492187500005</v>
      </c>
      <c r="AY9" s="24">
        <f t="shared" si="6"/>
        <v>-2.8677077928204162E-2</v>
      </c>
      <c r="AZ9" s="24">
        <f t="shared" si="7"/>
        <v>7.8677077928204164E-2</v>
      </c>
      <c r="BA9" s="24">
        <f t="shared" si="8"/>
        <v>1.5735415585640833</v>
      </c>
      <c r="BB9" s="24">
        <f t="shared" si="9"/>
        <v>1.5735415585640833</v>
      </c>
      <c r="BC9" s="24">
        <f t="shared" si="10"/>
        <v>-2.7435528168239398</v>
      </c>
      <c r="BD9" s="24">
        <f t="shared" si="11"/>
        <v>0</v>
      </c>
      <c r="BE9" s="24">
        <f t="shared" si="12"/>
        <v>2.7435528168239398</v>
      </c>
      <c r="BF9" s="24">
        <f t="shared" si="13"/>
        <v>-2.7445512293399097</v>
      </c>
      <c r="BH9" s="24">
        <f t="shared" si="39"/>
        <v>0.63780389891715139</v>
      </c>
      <c r="BI9" s="24">
        <f t="shared" si="15"/>
        <v>-0.19531283022785312</v>
      </c>
      <c r="BJ9" s="24">
        <f t="shared" si="16"/>
        <v>3.8935361216730038E-2</v>
      </c>
      <c r="BK9" s="24">
        <v>25.390625</v>
      </c>
      <c r="BL9" s="24">
        <v>199.90234375</v>
      </c>
      <c r="BM9" s="24">
        <v>6.1826535666789084E-3</v>
      </c>
      <c r="BN9" s="21">
        <f t="shared" si="40"/>
        <v>2.5</v>
      </c>
      <c r="BO9" s="21">
        <f t="shared" si="41"/>
        <v>0.05</v>
      </c>
      <c r="BP9" s="21">
        <f t="shared" si="42"/>
        <v>-0.36580704224319199</v>
      </c>
      <c r="BR9">
        <f t="shared" si="43"/>
        <v>-0.57354155856408318</v>
      </c>
    </row>
    <row r="10" spans="1:71" ht="12.75" customHeight="1" x14ac:dyDescent="0.15">
      <c r="B10" s="1" t="s">
        <v>50</v>
      </c>
      <c r="C10" s="2" t="s">
        <v>51</v>
      </c>
      <c r="D10" s="2">
        <v>1.8813657516147941E-4</v>
      </c>
      <c r="E10" s="3">
        <v>0.1</v>
      </c>
      <c r="F10" s="3">
        <v>0.1</v>
      </c>
      <c r="G10" s="4">
        <v>80</v>
      </c>
      <c r="H10" s="4">
        <v>80</v>
      </c>
      <c r="I10" s="5">
        <f t="shared" si="0"/>
        <v>150</v>
      </c>
      <c r="J10" s="6">
        <v>0.166015625</v>
      </c>
      <c r="K10" s="4">
        <v>25.68359375</v>
      </c>
      <c r="L10" s="4"/>
      <c r="M10" s="19">
        <f t="shared" si="17"/>
        <v>150</v>
      </c>
      <c r="N10" s="19">
        <f t="shared" si="18"/>
        <v>0.05</v>
      </c>
      <c r="O10" s="19">
        <f t="shared" si="19"/>
        <v>0.05</v>
      </c>
      <c r="P10" s="19">
        <f t="shared" si="20"/>
        <v>0.05</v>
      </c>
      <c r="Q10" s="19">
        <f t="shared" si="21"/>
        <v>3.9655492187500005</v>
      </c>
      <c r="R10" s="19">
        <f t="shared" si="22"/>
        <v>10.590236718749999</v>
      </c>
      <c r="S10" s="19">
        <f t="shared" si="23"/>
        <v>10.590236718749999</v>
      </c>
      <c r="T10" s="19">
        <f t="shared" si="24"/>
        <v>0</v>
      </c>
      <c r="U10" s="19">
        <f t="shared" si="25"/>
        <v>0</v>
      </c>
      <c r="V10" s="19">
        <f t="shared" si="26"/>
        <v>3.9655492187500005</v>
      </c>
      <c r="W10" s="19">
        <f t="shared" si="27"/>
        <v>-2.8677077928204175E-2</v>
      </c>
      <c r="X10" s="19">
        <f t="shared" si="28"/>
        <v>4.9216185485702751E-2</v>
      </c>
      <c r="Y10" s="19">
        <f t="shared" si="29"/>
        <v>1.5735415585640835</v>
      </c>
      <c r="Z10" s="19">
        <f t="shared" si="30"/>
        <v>0.98432370971405503</v>
      </c>
      <c r="AA10" s="19">
        <f t="shared" si="31"/>
        <v>95.670584837572633</v>
      </c>
      <c r="AB10" s="19">
        <f t="shared" si="32"/>
        <v>0.63780389891715084</v>
      </c>
      <c r="AC10" s="19">
        <f t="shared" si="33"/>
        <v>-0.36580704224319188</v>
      </c>
      <c r="AD10" s="19">
        <f t="shared" si="34"/>
        <v>0.20980554114187777</v>
      </c>
      <c r="AE10" s="4">
        <f t="shared" si="35"/>
        <v>1.5985766427661685</v>
      </c>
      <c r="AF10" s="19">
        <f t="shared" si="36"/>
        <v>6.6246874999999985</v>
      </c>
      <c r="AG10" s="19">
        <f t="shared" si="37"/>
        <v>10.590070703124999</v>
      </c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12" t="s">
        <v>35</v>
      </c>
      <c r="AS10" s="24">
        <f t="shared" si="1"/>
        <v>0.05</v>
      </c>
      <c r="AT10" s="24">
        <f t="shared" si="2"/>
        <v>0.05</v>
      </c>
      <c r="AU10" s="24">
        <f t="shared" si="3"/>
        <v>10.590236718749999</v>
      </c>
      <c r="AV10" s="24">
        <f t="shared" si="4"/>
        <v>0</v>
      </c>
      <c r="AW10" s="24">
        <f t="shared" si="5"/>
        <v>0.05</v>
      </c>
      <c r="AX10" s="24">
        <f t="shared" si="38"/>
        <v>3.9655492187500005</v>
      </c>
      <c r="AY10" s="24">
        <f t="shared" si="6"/>
        <v>-2.8677077928204162E-2</v>
      </c>
      <c r="AZ10" s="24">
        <f t="shared" si="7"/>
        <v>7.8677077928204164E-2</v>
      </c>
      <c r="BA10" s="24">
        <f t="shared" si="8"/>
        <v>1.5735415585640833</v>
      </c>
      <c r="BB10" s="24">
        <f t="shared" si="9"/>
        <v>1.5735415585640833</v>
      </c>
      <c r="BC10" s="24">
        <f t="shared" si="10"/>
        <v>-2.7435528168239398</v>
      </c>
      <c r="BD10" s="24">
        <f t="shared" si="11"/>
        <v>0</v>
      </c>
      <c r="BE10" s="24">
        <f t="shared" si="12"/>
        <v>2.7435528168239398</v>
      </c>
      <c r="BF10" s="24">
        <f t="shared" si="13"/>
        <v>-2.7445512293399097</v>
      </c>
      <c r="BG10" s="24" t="str">
        <f t="shared" ref="BG10:BG33" si="44">IF(AND(ISNUMBER(BF12),ROW(A10)=2),IF(AS10=0,0,BD$11/AS10),"")</f>
        <v/>
      </c>
      <c r="BH10" s="24">
        <f t="shared" si="39"/>
        <v>0.63780389891715139</v>
      </c>
      <c r="BI10" s="24">
        <f t="shared" si="15"/>
        <v>-0.19531283022785312</v>
      </c>
      <c r="BJ10" s="24">
        <f t="shared" si="16"/>
        <v>3.8935361216730038E-2</v>
      </c>
      <c r="BK10" s="24">
        <v>24.51171875</v>
      </c>
      <c r="BL10" s="24">
        <v>199.90234375</v>
      </c>
      <c r="BM10" s="24">
        <v>6.1826535666789084E-3</v>
      </c>
      <c r="BN10" s="21">
        <f t="shared" si="40"/>
        <v>2.5</v>
      </c>
      <c r="BO10" s="21">
        <f t="shared" si="41"/>
        <v>0.05</v>
      </c>
      <c r="BP10" s="21">
        <f t="shared" si="42"/>
        <v>-0.36580704224319199</v>
      </c>
      <c r="BR10">
        <f t="shared" si="43"/>
        <v>-0.57354155856408318</v>
      </c>
    </row>
    <row r="11" spans="1:71" ht="12.75" customHeight="1" x14ac:dyDescent="0.15">
      <c r="B11" s="1" t="s">
        <v>52</v>
      </c>
      <c r="C11" s="2" t="s">
        <v>53</v>
      </c>
      <c r="D11" s="2">
        <v>2.1178240422159433E-4</v>
      </c>
      <c r="E11" s="3">
        <v>0.1</v>
      </c>
      <c r="F11" s="3">
        <v>0.1</v>
      </c>
      <c r="G11" s="4">
        <v>80</v>
      </c>
      <c r="H11" s="4">
        <v>80</v>
      </c>
      <c r="I11" s="5">
        <f t="shared" si="0"/>
        <v>150</v>
      </c>
      <c r="J11" s="6">
        <v>0.166015625</v>
      </c>
      <c r="K11" s="4">
        <v>25.68359375</v>
      </c>
      <c r="L11" s="4"/>
      <c r="M11" s="19">
        <f t="shared" si="17"/>
        <v>150</v>
      </c>
      <c r="N11" s="19">
        <f t="shared" si="18"/>
        <v>0.05</v>
      </c>
      <c r="O11" s="19">
        <f t="shared" si="19"/>
        <v>0.05</v>
      </c>
      <c r="P11" s="19">
        <f t="shared" si="20"/>
        <v>0.05</v>
      </c>
      <c r="Q11" s="19">
        <f t="shared" si="21"/>
        <v>3.9655492187500005</v>
      </c>
      <c r="R11" s="19">
        <f t="shared" si="22"/>
        <v>10.590236718749999</v>
      </c>
      <c r="S11" s="19">
        <f t="shared" si="23"/>
        <v>10.590236718749999</v>
      </c>
      <c r="T11" s="19">
        <f t="shared" si="24"/>
        <v>0</v>
      </c>
      <c r="U11" s="19">
        <f t="shared" si="25"/>
        <v>0</v>
      </c>
      <c r="V11" s="19">
        <f t="shared" si="26"/>
        <v>3.9655492187500005</v>
      </c>
      <c r="W11" s="19">
        <f t="shared" si="27"/>
        <v>-2.8677077928204175E-2</v>
      </c>
      <c r="X11" s="19">
        <f t="shared" si="28"/>
        <v>4.9216185485702751E-2</v>
      </c>
      <c r="Y11" s="19">
        <f t="shared" si="29"/>
        <v>1.5735415585640835</v>
      </c>
      <c r="Z11" s="19">
        <f t="shared" si="30"/>
        <v>0.98432370971405503</v>
      </c>
      <c r="AA11" s="19">
        <f t="shared" si="31"/>
        <v>95.670584837572633</v>
      </c>
      <c r="AB11" s="19">
        <f t="shared" si="32"/>
        <v>0.63780389891715084</v>
      </c>
      <c r="AC11" s="19">
        <f t="shared" si="33"/>
        <v>-0.36580704224319188</v>
      </c>
      <c r="AD11" s="19">
        <f t="shared" si="34"/>
        <v>0.20980554114187777</v>
      </c>
      <c r="AE11" s="4">
        <f t="shared" si="35"/>
        <v>1.5985766427661685</v>
      </c>
      <c r="AF11" s="19">
        <f t="shared" si="36"/>
        <v>6.6246874999999985</v>
      </c>
      <c r="AG11" s="19">
        <f t="shared" si="37"/>
        <v>10.590070703124999</v>
      </c>
      <c r="AH11" s="19"/>
      <c r="AI11" s="19"/>
      <c r="AJ11" s="19"/>
      <c r="AK11" s="19"/>
      <c r="AL11" s="19"/>
      <c r="AM11" s="4"/>
      <c r="AN11" s="4"/>
      <c r="AO11" s="4"/>
      <c r="AP11" s="4"/>
      <c r="AQ11" s="4"/>
      <c r="AR11" s="12" t="s">
        <v>35</v>
      </c>
      <c r="AS11" s="24">
        <f t="shared" si="1"/>
        <v>0.05</v>
      </c>
      <c r="AT11" s="24">
        <f t="shared" si="2"/>
        <v>0.05</v>
      </c>
      <c r="AU11" s="24">
        <f t="shared" si="3"/>
        <v>10.590236718749999</v>
      </c>
      <c r="AV11" s="24">
        <f t="shared" si="4"/>
        <v>0</v>
      </c>
      <c r="AW11" s="24">
        <f t="shared" si="5"/>
        <v>0.05</v>
      </c>
      <c r="AX11" s="24">
        <f t="shared" si="38"/>
        <v>3.9655492187500005</v>
      </c>
      <c r="AY11" s="24">
        <f t="shared" si="6"/>
        <v>-2.8677077928204162E-2</v>
      </c>
      <c r="AZ11" s="24">
        <f t="shared" si="7"/>
        <v>7.8677077928204164E-2</v>
      </c>
      <c r="BA11" s="24">
        <f t="shared" si="8"/>
        <v>1.5735415585640833</v>
      </c>
      <c r="BB11" s="24">
        <f t="shared" si="9"/>
        <v>1.5735415585640833</v>
      </c>
      <c r="BC11" s="24">
        <f t="shared" si="10"/>
        <v>-2.7435528168239398</v>
      </c>
      <c r="BD11" s="24">
        <f t="shared" si="11"/>
        <v>0</v>
      </c>
      <c r="BE11" s="24">
        <f t="shared" si="12"/>
        <v>2.7445512293399097</v>
      </c>
      <c r="BF11" s="24">
        <f t="shared" si="13"/>
        <v>-2.7445512293399097</v>
      </c>
      <c r="BG11" s="24" t="str">
        <f t="shared" si="44"/>
        <v/>
      </c>
      <c r="BH11" s="24">
        <f t="shared" si="39"/>
        <v>0.63780389891715139</v>
      </c>
      <c r="BI11" s="24">
        <f t="shared" si="15"/>
        <v>-0.19531283022785312</v>
      </c>
      <c r="BJ11" s="24">
        <f t="shared" si="16"/>
        <v>3.8935361216730038E-2</v>
      </c>
      <c r="BK11" s="24">
        <v>25.390625</v>
      </c>
      <c r="BL11" s="24">
        <v>199.90234375</v>
      </c>
      <c r="BM11" s="24">
        <v>6.1826535666789084E-3</v>
      </c>
      <c r="BN11" s="21">
        <f t="shared" si="40"/>
        <v>2.5</v>
      </c>
      <c r="BO11" s="21">
        <f t="shared" si="41"/>
        <v>0.05</v>
      </c>
      <c r="BP11" s="21">
        <f t="shared" si="42"/>
        <v>-0.36580704224319199</v>
      </c>
      <c r="BR11">
        <f t="shared" si="43"/>
        <v>-0.57354155856408318</v>
      </c>
    </row>
    <row r="12" spans="1:71" ht="12.75" customHeight="1" x14ac:dyDescent="0.15">
      <c r="B12" s="1" t="s">
        <v>54</v>
      </c>
      <c r="C12" s="2" t="s">
        <v>55</v>
      </c>
      <c r="D12" s="2">
        <v>2.3562499700346962E-4</v>
      </c>
      <c r="E12" s="3">
        <v>0.1</v>
      </c>
      <c r="F12" s="3">
        <v>0.1</v>
      </c>
      <c r="G12" s="4">
        <v>80</v>
      </c>
      <c r="H12" s="4">
        <v>80</v>
      </c>
      <c r="I12" s="5">
        <f t="shared" si="0"/>
        <v>150</v>
      </c>
      <c r="J12" s="6">
        <v>0.166015625</v>
      </c>
      <c r="K12" s="4">
        <v>25.78125</v>
      </c>
      <c r="L12" s="4"/>
      <c r="M12" s="19">
        <f t="shared" si="17"/>
        <v>150</v>
      </c>
      <c r="N12" s="19">
        <f t="shared" si="18"/>
        <v>0.05</v>
      </c>
      <c r="O12" s="19">
        <f t="shared" si="19"/>
        <v>0.05</v>
      </c>
      <c r="P12" s="19">
        <f t="shared" si="20"/>
        <v>0.05</v>
      </c>
      <c r="Q12" s="19">
        <f t="shared" si="21"/>
        <v>3.9752562500000006</v>
      </c>
      <c r="R12" s="19">
        <f t="shared" si="22"/>
        <v>10.607756250000001</v>
      </c>
      <c r="S12" s="19">
        <f t="shared" si="23"/>
        <v>10.607756250000001</v>
      </c>
      <c r="T12" s="19">
        <f t="shared" si="24"/>
        <v>0</v>
      </c>
      <c r="U12" s="19">
        <f t="shared" si="25"/>
        <v>0</v>
      </c>
      <c r="V12" s="19">
        <f t="shared" si="26"/>
        <v>3.9752562500000006</v>
      </c>
      <c r="W12" s="19">
        <f t="shared" si="27"/>
        <v>-2.8716476630229942E-2</v>
      </c>
      <c r="X12" s="19">
        <f t="shared" si="28"/>
        <v>4.9217480016096715E-2</v>
      </c>
      <c r="Y12" s="19">
        <f t="shared" si="29"/>
        <v>1.5743295326045987</v>
      </c>
      <c r="Z12" s="19">
        <f t="shared" si="30"/>
        <v>0.9843496003219343</v>
      </c>
      <c r="AA12" s="19">
        <f t="shared" si="31"/>
        <v>95.456023944313401</v>
      </c>
      <c r="AB12" s="19">
        <f t="shared" si="32"/>
        <v>0.63637349296208934</v>
      </c>
      <c r="AC12" s="19">
        <f t="shared" si="33"/>
        <v>-0.36548809077487276</v>
      </c>
      <c r="AD12" s="19">
        <f t="shared" si="34"/>
        <v>0.20991060434727982</v>
      </c>
      <c r="AE12" s="4">
        <f t="shared" si="35"/>
        <v>1.5993351276856391</v>
      </c>
      <c r="AF12" s="19">
        <f t="shared" si="36"/>
        <v>6.6325000000000003</v>
      </c>
      <c r="AG12" s="19">
        <f t="shared" si="37"/>
        <v>10.607590234375001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12" t="s">
        <v>35</v>
      </c>
      <c r="AS12" s="24">
        <f t="shared" si="1"/>
        <v>0.05</v>
      </c>
      <c r="AT12" s="24">
        <f t="shared" si="2"/>
        <v>0.05</v>
      </c>
      <c r="AU12" s="24">
        <f t="shared" si="3"/>
        <v>10.607756250000001</v>
      </c>
      <c r="AV12" s="24">
        <f t="shared" si="4"/>
        <v>0</v>
      </c>
      <c r="AW12" s="24">
        <f t="shared" si="5"/>
        <v>0.05</v>
      </c>
      <c r="AX12" s="24">
        <f t="shared" si="38"/>
        <v>3.9752562500000006</v>
      </c>
      <c r="AY12" s="24">
        <f t="shared" si="6"/>
        <v>-2.8716476630229942E-2</v>
      </c>
      <c r="AZ12" s="24">
        <f t="shared" si="7"/>
        <v>7.8716476630229945E-2</v>
      </c>
      <c r="BA12" s="24">
        <f t="shared" si="8"/>
        <v>1.5743295326045987</v>
      </c>
      <c r="BB12" s="24">
        <f t="shared" si="9"/>
        <v>1.5743295326045987</v>
      </c>
      <c r="BC12" s="24">
        <f t="shared" si="10"/>
        <v>-2.7411606808115456</v>
      </c>
      <c r="BD12" s="24">
        <f t="shared" si="11"/>
        <v>0</v>
      </c>
      <c r="BE12" s="24">
        <f t="shared" si="12"/>
        <v>2.7411606808115456</v>
      </c>
      <c r="BF12" s="24">
        <f t="shared" si="13"/>
        <v>-2.7445512293399097</v>
      </c>
      <c r="BG12" s="24" t="str">
        <f t="shared" si="44"/>
        <v/>
      </c>
      <c r="BH12" s="24">
        <f t="shared" si="39"/>
        <v>0.63637349296208934</v>
      </c>
      <c r="BI12" s="24">
        <f t="shared" si="15"/>
        <v>-0.19628791843470528</v>
      </c>
      <c r="BJ12" s="24">
        <f t="shared" si="16"/>
        <v>3.8787878787878788E-2</v>
      </c>
      <c r="BK12" s="24">
        <v>25.390625</v>
      </c>
      <c r="BL12" s="24">
        <v>199.90234375</v>
      </c>
      <c r="BM12" s="24">
        <v>6.1826535666789084E-3</v>
      </c>
      <c r="BN12" s="21">
        <f t="shared" si="40"/>
        <v>2.5</v>
      </c>
      <c r="BO12" s="21">
        <f t="shared" si="41"/>
        <v>0.05</v>
      </c>
      <c r="BP12" s="21">
        <f t="shared" si="42"/>
        <v>-0.36548809077487276</v>
      </c>
      <c r="BR12">
        <f t="shared" si="43"/>
        <v>-0.57432953260459885</v>
      </c>
    </row>
    <row r="13" spans="1:71" ht="12.75" customHeight="1" x14ac:dyDescent="0.15">
      <c r="B13" s="1" t="s">
        <v>56</v>
      </c>
      <c r="C13" s="2" t="s">
        <v>57</v>
      </c>
      <c r="D13" s="2">
        <v>2.5945602101273835E-4</v>
      </c>
      <c r="E13" s="3">
        <v>0.1</v>
      </c>
      <c r="F13" s="3">
        <v>0.1</v>
      </c>
      <c r="G13" s="4">
        <v>80</v>
      </c>
      <c r="H13" s="4">
        <v>80</v>
      </c>
      <c r="I13" s="5">
        <f t="shared" si="0"/>
        <v>150</v>
      </c>
      <c r="J13" s="6">
        <v>0.166015625</v>
      </c>
      <c r="K13" s="4">
        <v>25.5859375</v>
      </c>
      <c r="L13" s="4"/>
      <c r="M13" s="19">
        <f t="shared" si="17"/>
        <v>150</v>
      </c>
      <c r="N13" s="19">
        <f t="shared" si="18"/>
        <v>0.05</v>
      </c>
      <c r="O13" s="19">
        <f t="shared" si="19"/>
        <v>0.05</v>
      </c>
      <c r="P13" s="19">
        <f t="shared" si="20"/>
        <v>0.05</v>
      </c>
      <c r="Q13" s="19">
        <f t="shared" si="21"/>
        <v>3.9558421875000001</v>
      </c>
      <c r="R13" s="19">
        <f t="shared" si="22"/>
        <v>10.572717187500002</v>
      </c>
      <c r="S13" s="19">
        <f t="shared" si="23"/>
        <v>10.572717187500002</v>
      </c>
      <c r="T13" s="19">
        <f t="shared" si="24"/>
        <v>0</v>
      </c>
      <c r="U13" s="19">
        <f t="shared" si="25"/>
        <v>0</v>
      </c>
      <c r="V13" s="19">
        <f t="shared" si="26"/>
        <v>3.9558421875000001</v>
      </c>
      <c r="W13" s="19">
        <f t="shared" si="27"/>
        <v>-2.8637586190611117E-2</v>
      </c>
      <c r="X13" s="19">
        <f t="shared" si="28"/>
        <v>4.9214886665103097E-2</v>
      </c>
      <c r="Y13" s="19">
        <f t="shared" si="29"/>
        <v>1.5727517238122224</v>
      </c>
      <c r="Z13" s="19">
        <f t="shared" si="30"/>
        <v>0.98429773330206194</v>
      </c>
      <c r="AA13" s="19">
        <f t="shared" si="31"/>
        <v>95.886475511681695</v>
      </c>
      <c r="AB13" s="19">
        <f t="shared" si="32"/>
        <v>0.6392431700778779</v>
      </c>
      <c r="AC13" s="19">
        <f t="shared" si="33"/>
        <v>-0.36612762759729417</v>
      </c>
      <c r="AD13" s="19">
        <f t="shared" si="34"/>
        <v>0.20970022984162962</v>
      </c>
      <c r="AE13" s="4">
        <f t="shared" si="35"/>
        <v>1.5978163667705676</v>
      </c>
      <c r="AF13" s="19">
        <f t="shared" si="36"/>
        <v>6.6168750000000021</v>
      </c>
      <c r="AG13" s="19">
        <f t="shared" si="37"/>
        <v>10.572551171875002</v>
      </c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12" t="s">
        <v>35</v>
      </c>
      <c r="AS13" s="24">
        <f t="shared" si="1"/>
        <v>0.05</v>
      </c>
      <c r="AT13" s="24">
        <f t="shared" si="2"/>
        <v>0.05</v>
      </c>
      <c r="AU13" s="24">
        <f t="shared" si="3"/>
        <v>10.572717187500002</v>
      </c>
      <c r="AV13" s="24">
        <f t="shared" si="4"/>
        <v>0</v>
      </c>
      <c r="AW13" s="24">
        <f t="shared" si="5"/>
        <v>0.05</v>
      </c>
      <c r="AX13" s="24">
        <f t="shared" si="38"/>
        <v>3.9558421875000001</v>
      </c>
      <c r="AY13" s="24">
        <f t="shared" si="6"/>
        <v>-2.8637586190611117E-2</v>
      </c>
      <c r="AZ13" s="24">
        <f t="shared" si="7"/>
        <v>7.863758619061112E-2</v>
      </c>
      <c r="BA13" s="24">
        <f t="shared" si="8"/>
        <v>1.5727517238122224</v>
      </c>
      <c r="BB13" s="24">
        <f t="shared" si="9"/>
        <v>1.5727517238122224</v>
      </c>
      <c r="BC13" s="24">
        <f t="shared" si="10"/>
        <v>-2.7459572069797065</v>
      </c>
      <c r="BD13" s="24">
        <f t="shared" si="11"/>
        <v>0</v>
      </c>
      <c r="BE13" s="24">
        <f t="shared" si="12"/>
        <v>2.7459572069797065</v>
      </c>
      <c r="BF13" s="24">
        <f t="shared" si="13"/>
        <v>-2.7445512293399097</v>
      </c>
      <c r="BG13" s="24" t="str">
        <f t="shared" si="44"/>
        <v/>
      </c>
      <c r="BH13" s="24">
        <f t="shared" si="39"/>
        <v>0.6392431700778779</v>
      </c>
      <c r="BI13" s="24">
        <f t="shared" si="15"/>
        <v>-0.1943339034476346</v>
      </c>
      <c r="BJ13" s="24">
        <f t="shared" si="16"/>
        <v>3.9083969465648856E-2</v>
      </c>
      <c r="BK13" s="24">
        <v>25.390625</v>
      </c>
      <c r="BL13" s="24">
        <v>199.90234375</v>
      </c>
      <c r="BM13" s="24">
        <v>6.1826535666789084E-3</v>
      </c>
      <c r="BN13" s="21">
        <f t="shared" si="40"/>
        <v>2.5</v>
      </c>
      <c r="BO13" s="21">
        <f t="shared" si="41"/>
        <v>0.05</v>
      </c>
      <c r="BP13" s="21">
        <f t="shared" si="42"/>
        <v>-0.36612762759729417</v>
      </c>
      <c r="BR13">
        <f t="shared" si="43"/>
        <v>-0.57275172381222228</v>
      </c>
    </row>
    <row r="14" spans="1:71" ht="12.75" customHeight="1" x14ac:dyDescent="0.15">
      <c r="B14" s="1" t="s">
        <v>58</v>
      </c>
      <c r="C14" s="2" t="s">
        <v>59</v>
      </c>
      <c r="D14" s="2">
        <v>2.8310185007285327E-4</v>
      </c>
      <c r="E14" s="3">
        <v>0.1</v>
      </c>
      <c r="F14" s="3">
        <v>0.1</v>
      </c>
      <c r="G14" s="4">
        <v>80</v>
      </c>
      <c r="H14" s="4">
        <v>80</v>
      </c>
      <c r="I14" s="5">
        <f t="shared" si="0"/>
        <v>150</v>
      </c>
      <c r="J14" s="6">
        <v>0.166015625</v>
      </c>
      <c r="K14" s="4">
        <v>25.68359375</v>
      </c>
      <c r="L14" s="4"/>
      <c r="M14" s="19">
        <f t="shared" si="17"/>
        <v>150</v>
      </c>
      <c r="N14" s="19">
        <f t="shared" si="18"/>
        <v>0.05</v>
      </c>
      <c r="O14" s="19">
        <f t="shared" si="19"/>
        <v>0.05</v>
      </c>
      <c r="P14" s="19">
        <f t="shared" si="20"/>
        <v>0.05</v>
      </c>
      <c r="Q14" s="19">
        <f t="shared" si="21"/>
        <v>3.9655492187500005</v>
      </c>
      <c r="R14" s="19">
        <f t="shared" si="22"/>
        <v>10.590236718749999</v>
      </c>
      <c r="S14" s="19">
        <f t="shared" si="23"/>
        <v>10.590236718749999</v>
      </c>
      <c r="T14" s="19">
        <f t="shared" si="24"/>
        <v>0</v>
      </c>
      <c r="U14" s="19">
        <f t="shared" si="25"/>
        <v>0</v>
      </c>
      <c r="V14" s="19">
        <f t="shared" si="26"/>
        <v>3.9655492187500005</v>
      </c>
      <c r="W14" s="19">
        <f t="shared" si="27"/>
        <v>-2.8677077928204175E-2</v>
      </c>
      <c r="X14" s="19">
        <f t="shared" si="28"/>
        <v>4.9216185485702751E-2</v>
      </c>
      <c r="Y14" s="19">
        <f t="shared" si="29"/>
        <v>1.5735415585640835</v>
      </c>
      <c r="Z14" s="19">
        <f t="shared" si="30"/>
        <v>0.98432370971405503</v>
      </c>
      <c r="AA14" s="19">
        <f t="shared" si="31"/>
        <v>95.670584837572633</v>
      </c>
      <c r="AB14" s="19">
        <f t="shared" si="32"/>
        <v>0.63780389891715084</v>
      </c>
      <c r="AC14" s="19">
        <f t="shared" si="33"/>
        <v>-0.36580704224319188</v>
      </c>
      <c r="AD14" s="19">
        <f t="shared" si="34"/>
        <v>0.20980554114187777</v>
      </c>
      <c r="AE14" s="4">
        <f t="shared" si="35"/>
        <v>1.5985766427661685</v>
      </c>
      <c r="AF14" s="19">
        <f t="shared" si="36"/>
        <v>6.6246874999999985</v>
      </c>
      <c r="AG14" s="19">
        <f t="shared" si="37"/>
        <v>10.590070703124999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12" t="s">
        <v>35</v>
      </c>
      <c r="AS14" s="24">
        <f t="shared" si="1"/>
        <v>0.05</v>
      </c>
      <c r="AT14" s="24">
        <f t="shared" si="2"/>
        <v>0.05</v>
      </c>
      <c r="AU14" s="24">
        <f t="shared" si="3"/>
        <v>10.590236718749999</v>
      </c>
      <c r="AV14" s="24">
        <f t="shared" si="4"/>
        <v>0</v>
      </c>
      <c r="AW14" s="24">
        <f t="shared" si="5"/>
        <v>0.05</v>
      </c>
      <c r="AX14" s="24">
        <f t="shared" si="38"/>
        <v>3.9655492187500005</v>
      </c>
      <c r="AY14" s="24">
        <f t="shared" si="6"/>
        <v>-2.8677077928204162E-2</v>
      </c>
      <c r="AZ14" s="24">
        <f t="shared" si="7"/>
        <v>7.8677077928204164E-2</v>
      </c>
      <c r="BA14" s="24">
        <f t="shared" si="8"/>
        <v>1.5735415585640833</v>
      </c>
      <c r="BB14" s="24">
        <f t="shared" si="9"/>
        <v>1.5735415585640833</v>
      </c>
      <c r="BC14" s="24">
        <f t="shared" si="10"/>
        <v>-2.7435528168239398</v>
      </c>
      <c r="BD14" s="24">
        <f t="shared" si="11"/>
        <v>0</v>
      </c>
      <c r="BE14" s="24">
        <f t="shared" si="12"/>
        <v>2.7435528168239398</v>
      </c>
      <c r="BF14" s="24">
        <f t="shared" si="13"/>
        <v>-2.7445512293399097</v>
      </c>
      <c r="BG14" s="24" t="str">
        <f t="shared" si="44"/>
        <v/>
      </c>
      <c r="BH14" s="24">
        <f t="shared" si="39"/>
        <v>0.63780389891715139</v>
      </c>
      <c r="BI14" s="24">
        <f t="shared" si="15"/>
        <v>-0.19531283022785312</v>
      </c>
      <c r="BJ14" s="24">
        <f t="shared" si="16"/>
        <v>3.8935361216730038E-2</v>
      </c>
      <c r="BK14" s="24">
        <v>25.390625</v>
      </c>
      <c r="BL14" s="24">
        <v>199.90234375</v>
      </c>
      <c r="BM14" s="24">
        <v>6.1826535666789084E-3</v>
      </c>
      <c r="BN14" s="21">
        <f t="shared" si="40"/>
        <v>2.5</v>
      </c>
      <c r="BO14" s="21">
        <f t="shared" si="41"/>
        <v>0.05</v>
      </c>
      <c r="BP14" s="21">
        <f t="shared" si="42"/>
        <v>-0.36580704224319199</v>
      </c>
      <c r="BR14">
        <f t="shared" si="43"/>
        <v>-0.57354155856408318</v>
      </c>
    </row>
    <row r="15" spans="1:71" ht="12.75" customHeight="1" x14ac:dyDescent="0.15">
      <c r="B15" s="1" t="s">
        <v>60</v>
      </c>
      <c r="C15" s="2" t="s">
        <v>61</v>
      </c>
      <c r="D15" s="2">
        <v>3.0098379647824913E-4</v>
      </c>
      <c r="E15" s="3">
        <v>0.1</v>
      </c>
      <c r="F15" s="3">
        <v>0.1</v>
      </c>
      <c r="G15" s="4">
        <v>80</v>
      </c>
      <c r="H15" s="4">
        <v>80</v>
      </c>
      <c r="I15" s="5">
        <f t="shared" si="0"/>
        <v>150</v>
      </c>
      <c r="J15" s="6">
        <v>0.166015625</v>
      </c>
      <c r="K15" s="4">
        <v>25.68359375</v>
      </c>
      <c r="L15" s="4"/>
      <c r="M15" s="19">
        <f t="shared" si="17"/>
        <v>150</v>
      </c>
      <c r="N15" s="19">
        <f t="shared" si="18"/>
        <v>0.05</v>
      </c>
      <c r="O15" s="19">
        <f t="shared" si="19"/>
        <v>0.05</v>
      </c>
      <c r="P15" s="19">
        <f t="shared" si="20"/>
        <v>0.05</v>
      </c>
      <c r="Q15" s="19">
        <f t="shared" si="21"/>
        <v>3.9655492187500005</v>
      </c>
      <c r="R15" s="19">
        <f t="shared" si="22"/>
        <v>10.590236718749999</v>
      </c>
      <c r="S15" s="19">
        <f t="shared" si="23"/>
        <v>10.590236718749999</v>
      </c>
      <c r="T15" s="19">
        <f t="shared" si="24"/>
        <v>0</v>
      </c>
      <c r="U15" s="19">
        <f t="shared" si="25"/>
        <v>0</v>
      </c>
      <c r="V15" s="19">
        <f t="shared" si="26"/>
        <v>3.9655492187500005</v>
      </c>
      <c r="W15" s="19">
        <f t="shared" si="27"/>
        <v>-2.8677077928204175E-2</v>
      </c>
      <c r="X15" s="19">
        <f t="shared" si="28"/>
        <v>4.9216185485702751E-2</v>
      </c>
      <c r="Y15" s="19">
        <f t="shared" si="29"/>
        <v>1.5735415585640835</v>
      </c>
      <c r="Z15" s="19">
        <f t="shared" si="30"/>
        <v>0.98432370971405503</v>
      </c>
      <c r="AA15" s="19">
        <f t="shared" si="31"/>
        <v>95.670584837572633</v>
      </c>
      <c r="AB15" s="19">
        <f t="shared" si="32"/>
        <v>0.63780389891715084</v>
      </c>
      <c r="AC15" s="19">
        <f t="shared" si="33"/>
        <v>-0.36580704224319188</v>
      </c>
      <c r="AD15" s="19">
        <f t="shared" si="34"/>
        <v>0.20980554114187777</v>
      </c>
      <c r="AE15" s="4">
        <f t="shared" si="35"/>
        <v>1.5985766427661685</v>
      </c>
      <c r="AF15" s="19">
        <f t="shared" si="36"/>
        <v>6.6246874999999985</v>
      </c>
      <c r="AG15" s="19">
        <f t="shared" si="37"/>
        <v>10.590070703124999</v>
      </c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12" t="s">
        <v>35</v>
      </c>
      <c r="AS15" s="24">
        <f t="shared" si="1"/>
        <v>0.05</v>
      </c>
      <c r="AT15" s="24">
        <f t="shared" si="2"/>
        <v>0.05</v>
      </c>
      <c r="AU15" s="24">
        <f t="shared" si="3"/>
        <v>10.590236718749999</v>
      </c>
      <c r="AV15" s="24">
        <f t="shared" si="4"/>
        <v>0</v>
      </c>
      <c r="AW15" s="24">
        <f t="shared" si="5"/>
        <v>0.05</v>
      </c>
      <c r="AX15" s="24">
        <f t="shared" si="38"/>
        <v>3.9655492187500005</v>
      </c>
      <c r="AY15" s="24">
        <f t="shared" si="6"/>
        <v>-2.8677077928204162E-2</v>
      </c>
      <c r="AZ15" s="24">
        <f t="shared" si="7"/>
        <v>7.8677077928204164E-2</v>
      </c>
      <c r="BA15" s="24">
        <f t="shared" si="8"/>
        <v>1.5735415585640833</v>
      </c>
      <c r="BB15" s="24">
        <f t="shared" si="9"/>
        <v>1.5735415585640833</v>
      </c>
      <c r="BC15" s="24">
        <f t="shared" si="10"/>
        <v>-2.7435528168239398</v>
      </c>
      <c r="BD15" s="24">
        <f t="shared" si="11"/>
        <v>0</v>
      </c>
      <c r="BE15" s="24">
        <f t="shared" si="12"/>
        <v>2.7435528168239398</v>
      </c>
      <c r="BF15" s="24">
        <f t="shared" si="13"/>
        <v>-2.7445512293399097</v>
      </c>
      <c r="BG15" s="24" t="str">
        <f t="shared" si="44"/>
        <v/>
      </c>
      <c r="BH15" s="24">
        <f t="shared" si="39"/>
        <v>0.63780389891715139</v>
      </c>
      <c r="BI15" s="24">
        <f t="shared" si="15"/>
        <v>-0.19531283022785312</v>
      </c>
      <c r="BJ15" s="24">
        <f>IF(ISNUMBER(K15),IF(K15=0,0,1/K15),"")</f>
        <v>3.8935361216730038E-2</v>
      </c>
      <c r="BK15" s="24">
        <v>25.390625</v>
      </c>
      <c r="BL15" s="24">
        <v>199.90234375</v>
      </c>
      <c r="BM15" s="24">
        <v>6.1826535666789084E-3</v>
      </c>
      <c r="BN15" s="21">
        <f t="shared" si="40"/>
        <v>2.5</v>
      </c>
      <c r="BO15" s="21">
        <f t="shared" si="41"/>
        <v>0.05</v>
      </c>
      <c r="BP15" s="21">
        <f t="shared" si="42"/>
        <v>-0.36580704224319199</v>
      </c>
      <c r="BR15">
        <f t="shared" si="43"/>
        <v>-0.57354155856408318</v>
      </c>
    </row>
    <row r="16" spans="1:71" ht="12.75" customHeight="1" x14ac:dyDescent="0.15">
      <c r="B16" s="1" t="s">
        <v>62</v>
      </c>
      <c r="C16" s="2" t="s">
        <v>63</v>
      </c>
      <c r="D16" s="2">
        <v>3.2481481321156025E-4</v>
      </c>
      <c r="E16" s="3">
        <v>0.1</v>
      </c>
      <c r="F16" s="3">
        <v>0.1</v>
      </c>
      <c r="G16" s="4">
        <v>80</v>
      </c>
      <c r="H16" s="4">
        <v>80</v>
      </c>
      <c r="I16" s="5">
        <f t="shared" si="0"/>
        <v>150</v>
      </c>
      <c r="J16" s="6">
        <v>0.13671875</v>
      </c>
      <c r="K16" s="4">
        <v>25.68359375</v>
      </c>
      <c r="L16" s="4"/>
      <c r="M16" s="19">
        <f t="shared" si="17"/>
        <v>150</v>
      </c>
      <c r="N16" s="19">
        <f t="shared" si="18"/>
        <v>0.05</v>
      </c>
      <c r="O16" s="19">
        <f t="shared" si="19"/>
        <v>0.05</v>
      </c>
      <c r="P16" s="19">
        <f t="shared" si="20"/>
        <v>0.05</v>
      </c>
      <c r="Q16" s="19">
        <f t="shared" si="21"/>
        <v>3.9655492187500005</v>
      </c>
      <c r="R16" s="19">
        <f t="shared" si="22"/>
        <v>10.590236718749999</v>
      </c>
      <c r="S16" s="19">
        <f t="shared" si="23"/>
        <v>10.590236718749999</v>
      </c>
      <c r="T16" s="19">
        <f t="shared" si="24"/>
        <v>0</v>
      </c>
      <c r="U16" s="19">
        <f t="shared" si="25"/>
        <v>0</v>
      </c>
      <c r="V16" s="19">
        <f t="shared" si="26"/>
        <v>3.9655492187500005</v>
      </c>
      <c r="W16" s="19">
        <f t="shared" si="27"/>
        <v>-2.8898196848907973E-2</v>
      </c>
      <c r="X16" s="19">
        <f t="shared" si="28"/>
        <v>4.9354505694108146E-2</v>
      </c>
      <c r="Y16" s="19">
        <f t="shared" si="29"/>
        <v>1.5779639369781595</v>
      </c>
      <c r="Z16" s="19">
        <f t="shared" si="30"/>
        <v>0.98709011388216283</v>
      </c>
      <c r="AA16" s="19">
        <f t="shared" si="31"/>
        <v>94.476889793842204</v>
      </c>
      <c r="AB16" s="19">
        <f t="shared" si="32"/>
        <v>0.629845931958948</v>
      </c>
      <c r="AC16" s="19">
        <f t="shared" si="33"/>
        <v>-0.36402823452467159</v>
      </c>
      <c r="AD16" s="19">
        <f t="shared" si="34"/>
        <v>0.21039519159708792</v>
      </c>
      <c r="AE16" s="4">
        <f t="shared" si="35"/>
        <v>1.5985810651445826</v>
      </c>
      <c r="AF16" s="19">
        <f t="shared" si="36"/>
        <v>6.6246874999999985</v>
      </c>
      <c r="AG16" s="19">
        <f t="shared" si="37"/>
        <v>10.5901</v>
      </c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12" t="s">
        <v>35</v>
      </c>
      <c r="AS16" s="24">
        <f t="shared" si="1"/>
        <v>0.05</v>
      </c>
      <c r="AT16" s="24">
        <f t="shared" si="2"/>
        <v>0.05</v>
      </c>
      <c r="AU16" s="24">
        <f t="shared" si="3"/>
        <v>10.590236718749999</v>
      </c>
      <c r="AV16" s="24">
        <f t="shared" si="4"/>
        <v>0</v>
      </c>
      <c r="AW16" s="24">
        <f t="shared" si="5"/>
        <v>0.05</v>
      </c>
      <c r="AX16" s="24">
        <f t="shared" si="38"/>
        <v>3.9655492187500005</v>
      </c>
      <c r="AY16" s="24">
        <f t="shared" si="6"/>
        <v>-2.8898196848907973E-2</v>
      </c>
      <c r="AZ16" s="24">
        <f t="shared" si="7"/>
        <v>7.8898196848907975E-2</v>
      </c>
      <c r="BA16" s="24">
        <f t="shared" si="8"/>
        <v>1.5779639369781595</v>
      </c>
      <c r="BB16" s="24">
        <f t="shared" si="9"/>
        <v>1.5779639369781595</v>
      </c>
      <c r="BC16" s="24">
        <f t="shared" si="10"/>
        <v>-2.7302117589350368</v>
      </c>
      <c r="BD16" s="24">
        <f t="shared" si="11"/>
        <v>0</v>
      </c>
      <c r="BE16" s="24">
        <f t="shared" si="12"/>
        <v>2.7302117589350368</v>
      </c>
      <c r="BF16" s="24">
        <f t="shared" si="13"/>
        <v>-2.7445512293399097</v>
      </c>
      <c r="BG16" s="24" t="str">
        <f t="shared" si="44"/>
        <v/>
      </c>
      <c r="BH16" s="24">
        <f t="shared" si="39"/>
        <v>0.62984593195894811</v>
      </c>
      <c r="BI16" s="24">
        <f t="shared" si="15"/>
        <v>-0.20076567131310522</v>
      </c>
      <c r="BJ16" s="24">
        <f t="shared" si="16"/>
        <v>3.8935361216730038E-2</v>
      </c>
      <c r="BK16" s="24">
        <v>25.390625</v>
      </c>
      <c r="BL16" s="24">
        <v>199.90234375</v>
      </c>
      <c r="BM16" s="24">
        <v>6.1826535666789084E-3</v>
      </c>
      <c r="BN16" s="21">
        <f t="shared" si="40"/>
        <v>2.5</v>
      </c>
      <c r="BO16" s="21">
        <f t="shared" si="41"/>
        <v>0.05</v>
      </c>
      <c r="BP16" s="21">
        <f t="shared" si="42"/>
        <v>-0.36402823452467159</v>
      </c>
      <c r="BR16">
        <f t="shared" si="43"/>
        <v>-0.5779639369781594</v>
      </c>
    </row>
    <row r="17" spans="2:70" ht="12.75" customHeight="1" x14ac:dyDescent="0.15">
      <c r="B17" s="1" t="s">
        <v>64</v>
      </c>
      <c r="C17" s="2" t="s">
        <v>65</v>
      </c>
      <c r="D17" s="2">
        <v>3.4864582994487137E-4</v>
      </c>
      <c r="E17" s="3">
        <v>0.1</v>
      </c>
      <c r="F17" s="3">
        <v>0.1</v>
      </c>
      <c r="G17" s="4">
        <v>80</v>
      </c>
      <c r="H17" s="4">
        <v>80</v>
      </c>
      <c r="I17" s="5">
        <f t="shared" si="0"/>
        <v>150</v>
      </c>
      <c r="J17" s="6">
        <v>0.166015625</v>
      </c>
      <c r="K17" s="4">
        <v>25.68359375</v>
      </c>
      <c r="L17" s="4"/>
      <c r="M17" s="19">
        <f t="shared" si="17"/>
        <v>150</v>
      </c>
      <c r="N17" s="19">
        <f t="shared" si="18"/>
        <v>0.05</v>
      </c>
      <c r="O17" s="19">
        <f t="shared" si="19"/>
        <v>0.05</v>
      </c>
      <c r="P17" s="19">
        <f t="shared" si="20"/>
        <v>0.05</v>
      </c>
      <c r="Q17" s="19">
        <f t="shared" si="21"/>
        <v>3.9655492187500005</v>
      </c>
      <c r="R17" s="19">
        <f t="shared" si="22"/>
        <v>10.590236718749999</v>
      </c>
      <c r="S17" s="19">
        <f t="shared" si="23"/>
        <v>10.590236718749999</v>
      </c>
      <c r="T17" s="19">
        <f t="shared" si="24"/>
        <v>0</v>
      </c>
      <c r="U17" s="19">
        <f t="shared" si="25"/>
        <v>0</v>
      </c>
      <c r="V17" s="19">
        <f t="shared" si="26"/>
        <v>3.9655492187500005</v>
      </c>
      <c r="W17" s="19">
        <f t="shared" si="27"/>
        <v>-2.8677077928204175E-2</v>
      </c>
      <c r="X17" s="19">
        <f t="shared" si="28"/>
        <v>4.9216185485702751E-2</v>
      </c>
      <c r="Y17" s="19">
        <f t="shared" si="29"/>
        <v>1.5735415585640835</v>
      </c>
      <c r="Z17" s="19">
        <f t="shared" si="30"/>
        <v>0.98432370971405503</v>
      </c>
      <c r="AA17" s="19">
        <f t="shared" si="31"/>
        <v>95.670584837572633</v>
      </c>
      <c r="AB17" s="19">
        <f t="shared" si="32"/>
        <v>0.63780389891715084</v>
      </c>
      <c r="AC17" s="19">
        <f t="shared" si="33"/>
        <v>-0.36580704224319188</v>
      </c>
      <c r="AD17" s="19">
        <f t="shared" si="34"/>
        <v>0.20980554114187777</v>
      </c>
      <c r="AE17" s="4">
        <f t="shared" si="35"/>
        <v>1.5985766427661685</v>
      </c>
      <c r="AF17" s="19">
        <f t="shared" si="36"/>
        <v>6.6246874999999985</v>
      </c>
      <c r="AG17" s="19">
        <f t="shared" si="37"/>
        <v>10.590070703124999</v>
      </c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12" t="s">
        <v>35</v>
      </c>
      <c r="AS17" s="24">
        <f t="shared" si="1"/>
        <v>0.05</v>
      </c>
      <c r="AT17" s="24">
        <f t="shared" si="2"/>
        <v>0.05</v>
      </c>
      <c r="AU17" s="24">
        <f t="shared" si="3"/>
        <v>10.590236718749999</v>
      </c>
      <c r="AV17" s="24">
        <f t="shared" si="4"/>
        <v>0</v>
      </c>
      <c r="AW17" s="24">
        <f t="shared" si="5"/>
        <v>0.05</v>
      </c>
      <c r="AX17" s="24">
        <f t="shared" si="38"/>
        <v>3.9655492187500005</v>
      </c>
      <c r="AY17" s="24">
        <f t="shared" si="6"/>
        <v>-2.8677077928204162E-2</v>
      </c>
      <c r="AZ17" s="24">
        <f t="shared" si="7"/>
        <v>7.8677077928204164E-2</v>
      </c>
      <c r="BA17" s="24">
        <f t="shared" si="8"/>
        <v>1.5735415585640833</v>
      </c>
      <c r="BB17" s="24">
        <f t="shared" si="9"/>
        <v>1.5735415585640833</v>
      </c>
      <c r="BC17" s="24">
        <f t="shared" si="10"/>
        <v>-2.7435528168239398</v>
      </c>
      <c r="BD17" s="24">
        <f t="shared" si="11"/>
        <v>0</v>
      </c>
      <c r="BE17" s="24">
        <f t="shared" si="12"/>
        <v>2.7435528168239398</v>
      </c>
      <c r="BF17" s="24">
        <f t="shared" si="13"/>
        <v>-2.7445512293399097</v>
      </c>
      <c r="BG17" s="24" t="str">
        <f t="shared" si="44"/>
        <v/>
      </c>
      <c r="BH17" s="24">
        <f t="shared" si="39"/>
        <v>0.63780389891715139</v>
      </c>
      <c r="BI17" s="24">
        <f t="shared" si="15"/>
        <v>-0.19531283022785312</v>
      </c>
      <c r="BJ17" s="24">
        <f t="shared" si="16"/>
        <v>3.8935361216730038E-2</v>
      </c>
      <c r="BK17" s="24">
        <v>25.390625</v>
      </c>
      <c r="BL17" s="24">
        <v>199.90234375</v>
      </c>
      <c r="BM17" s="24">
        <v>6.1826535666789084E-3</v>
      </c>
      <c r="BN17" s="21">
        <f t="shared" si="40"/>
        <v>2.5</v>
      </c>
      <c r="BO17" s="21">
        <f t="shared" si="41"/>
        <v>0.05</v>
      </c>
      <c r="BP17" s="21">
        <f t="shared" si="42"/>
        <v>-0.36580704224319199</v>
      </c>
      <c r="BR17">
        <f t="shared" si="43"/>
        <v>-0.57354155856408318</v>
      </c>
    </row>
    <row r="18" spans="2:70" ht="12.75" customHeight="1" x14ac:dyDescent="0.15">
      <c r="B18" s="1" t="s">
        <v>66</v>
      </c>
      <c r="C18" s="2" t="s">
        <v>67</v>
      </c>
      <c r="D18" s="2">
        <v>3.724768539541401E-4</v>
      </c>
      <c r="E18" s="3">
        <v>0.1</v>
      </c>
      <c r="F18" s="3">
        <v>0.1</v>
      </c>
      <c r="G18" s="4">
        <v>80</v>
      </c>
      <c r="H18" s="4">
        <v>80</v>
      </c>
      <c r="I18" s="5">
        <f t="shared" si="0"/>
        <v>150</v>
      </c>
      <c r="J18" s="6">
        <v>0.15625</v>
      </c>
      <c r="K18" s="4">
        <v>25.68359375</v>
      </c>
      <c r="L18" s="4"/>
      <c r="M18" s="19">
        <f t="shared" si="17"/>
        <v>150</v>
      </c>
      <c r="N18" s="19">
        <f t="shared" si="18"/>
        <v>0.05</v>
      </c>
      <c r="O18" s="19">
        <f t="shared" si="19"/>
        <v>0.05</v>
      </c>
      <c r="P18" s="19">
        <f t="shared" si="20"/>
        <v>0.05</v>
      </c>
      <c r="Q18" s="19">
        <f t="shared" si="21"/>
        <v>3.9655492187500005</v>
      </c>
      <c r="R18" s="19">
        <f t="shared" si="22"/>
        <v>10.590236718749999</v>
      </c>
      <c r="S18" s="19">
        <f t="shared" si="23"/>
        <v>10.590236718749999</v>
      </c>
      <c r="T18" s="19">
        <f t="shared" si="24"/>
        <v>0</v>
      </c>
      <c r="U18" s="19">
        <f t="shared" si="25"/>
        <v>0</v>
      </c>
      <c r="V18" s="19">
        <f t="shared" si="26"/>
        <v>3.9655492187500005</v>
      </c>
      <c r="W18" s="19">
        <f t="shared" si="27"/>
        <v>-2.875078423510545E-2</v>
      </c>
      <c r="X18" s="19">
        <f t="shared" si="28"/>
        <v>4.9262292221837881E-2</v>
      </c>
      <c r="Y18" s="19">
        <f t="shared" si="29"/>
        <v>1.5750156847021091</v>
      </c>
      <c r="Z18" s="19">
        <f t="shared" si="30"/>
        <v>0.98524584443675756</v>
      </c>
      <c r="AA18" s="19">
        <f t="shared" si="31"/>
        <v>95.269853306451154</v>
      </c>
      <c r="AB18" s="19">
        <f t="shared" si="32"/>
        <v>0.63513235537634105</v>
      </c>
      <c r="AC18" s="19">
        <f t="shared" si="33"/>
        <v>-0.36521106620318994</v>
      </c>
      <c r="AD18" s="19">
        <f t="shared" si="34"/>
        <v>0.21000209129361452</v>
      </c>
      <c r="AE18" s="4">
        <f t="shared" si="35"/>
        <v>1.5985781168923066</v>
      </c>
      <c r="AF18" s="19">
        <f t="shared" si="36"/>
        <v>6.6246874999999985</v>
      </c>
      <c r="AG18" s="19">
        <f t="shared" si="37"/>
        <v>10.590080468749999</v>
      </c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12" t="s">
        <v>35</v>
      </c>
      <c r="AS18" s="24">
        <f t="shared" si="1"/>
        <v>0.05</v>
      </c>
      <c r="AT18" s="24">
        <f t="shared" si="2"/>
        <v>0.05</v>
      </c>
      <c r="AU18" s="24">
        <f t="shared" si="3"/>
        <v>10.590236718749999</v>
      </c>
      <c r="AV18" s="24">
        <f t="shared" si="4"/>
        <v>0</v>
      </c>
      <c r="AW18" s="24">
        <f t="shared" si="5"/>
        <v>0.05</v>
      </c>
      <c r="AX18" s="24">
        <f t="shared" si="38"/>
        <v>3.9655492187500005</v>
      </c>
      <c r="AY18" s="24">
        <f t="shared" si="6"/>
        <v>-2.8750784235105437E-2</v>
      </c>
      <c r="AZ18" s="24">
        <f t="shared" si="7"/>
        <v>7.8750784235105439E-2</v>
      </c>
      <c r="BA18" s="24">
        <f t="shared" si="8"/>
        <v>1.5750156847021086</v>
      </c>
      <c r="BB18" s="24">
        <f t="shared" si="9"/>
        <v>1.5750156847021086</v>
      </c>
      <c r="BC18" s="24">
        <f t="shared" si="10"/>
        <v>-2.7390829965239258</v>
      </c>
      <c r="BD18" s="24">
        <f t="shared" si="11"/>
        <v>0</v>
      </c>
      <c r="BE18" s="24">
        <f t="shared" si="12"/>
        <v>2.7390829965239258</v>
      </c>
      <c r="BF18" s="24">
        <f t="shared" si="13"/>
        <v>-2.7445512293399097</v>
      </c>
      <c r="BG18" s="24" t="str">
        <f t="shared" si="44"/>
        <v/>
      </c>
      <c r="BH18" s="24">
        <f t="shared" si="39"/>
        <v>0.63513235537634161</v>
      </c>
      <c r="BI18" s="24">
        <f t="shared" si="15"/>
        <v>-0.19713576255067294</v>
      </c>
      <c r="BJ18" s="24">
        <f t="shared" si="16"/>
        <v>3.8935361216730038E-2</v>
      </c>
      <c r="BK18" s="24">
        <v>25.390625</v>
      </c>
      <c r="BL18" s="24">
        <v>199.90234375</v>
      </c>
      <c r="BM18" s="24">
        <v>6.1826535666789084E-3</v>
      </c>
      <c r="BN18" s="21">
        <f t="shared" si="40"/>
        <v>2.5</v>
      </c>
      <c r="BO18" s="21">
        <f t="shared" si="41"/>
        <v>0.05</v>
      </c>
      <c r="BP18" s="21">
        <f t="shared" si="42"/>
        <v>-0.3652110662031901</v>
      </c>
      <c r="BR18">
        <f t="shared" si="43"/>
        <v>-0.57501568470210873</v>
      </c>
    </row>
    <row r="19" spans="2:70" ht="12.75" customHeight="1" x14ac:dyDescent="0.15">
      <c r="B19" s="1" t="s">
        <v>68</v>
      </c>
      <c r="C19" s="2" t="s">
        <v>69</v>
      </c>
      <c r="D19" s="2">
        <v>3.9631944673601538E-4</v>
      </c>
      <c r="E19" s="3">
        <v>0.1</v>
      </c>
      <c r="F19" s="3">
        <v>0.1</v>
      </c>
      <c r="G19" s="4">
        <v>80</v>
      </c>
      <c r="H19" s="4">
        <v>80</v>
      </c>
      <c r="I19" s="5">
        <f t="shared" si="0"/>
        <v>150</v>
      </c>
      <c r="J19" s="6">
        <v>0.166015625</v>
      </c>
      <c r="K19" s="4">
        <v>25.68359375</v>
      </c>
      <c r="L19" s="4"/>
      <c r="M19" s="19">
        <f t="shared" si="17"/>
        <v>150</v>
      </c>
      <c r="N19" s="19">
        <f t="shared" si="18"/>
        <v>0.05</v>
      </c>
      <c r="O19" s="19">
        <f t="shared" si="19"/>
        <v>0.05</v>
      </c>
      <c r="P19" s="19">
        <f t="shared" si="20"/>
        <v>0.05</v>
      </c>
      <c r="Q19" s="19">
        <f t="shared" si="21"/>
        <v>3.9655492187500005</v>
      </c>
      <c r="R19" s="19">
        <f t="shared" si="22"/>
        <v>10.590236718749999</v>
      </c>
      <c r="S19" s="19">
        <f t="shared" si="23"/>
        <v>10.590236718749999</v>
      </c>
      <c r="T19" s="19">
        <f t="shared" si="24"/>
        <v>0</v>
      </c>
      <c r="U19" s="19">
        <f t="shared" si="25"/>
        <v>0</v>
      </c>
      <c r="V19" s="19">
        <f t="shared" si="26"/>
        <v>3.9655492187500005</v>
      </c>
      <c r="W19" s="19">
        <f t="shared" si="27"/>
        <v>-2.8677077928204175E-2</v>
      </c>
      <c r="X19" s="19">
        <f t="shared" si="28"/>
        <v>4.9216185485702751E-2</v>
      </c>
      <c r="Y19" s="19">
        <f t="shared" si="29"/>
        <v>1.5735415585640835</v>
      </c>
      <c r="Z19" s="19">
        <f t="shared" si="30"/>
        <v>0.98432370971405503</v>
      </c>
      <c r="AA19" s="19">
        <f t="shared" si="31"/>
        <v>95.670584837572633</v>
      </c>
      <c r="AB19" s="19">
        <f t="shared" si="32"/>
        <v>0.63780389891715084</v>
      </c>
      <c r="AC19" s="19">
        <f t="shared" si="33"/>
        <v>-0.36580704224319188</v>
      </c>
      <c r="AD19" s="19">
        <f t="shared" si="34"/>
        <v>0.20980554114187777</v>
      </c>
      <c r="AE19" s="4">
        <f t="shared" si="35"/>
        <v>1.5985766427661685</v>
      </c>
      <c r="AF19" s="19">
        <f t="shared" si="36"/>
        <v>6.6246874999999985</v>
      </c>
      <c r="AG19" s="19">
        <f t="shared" si="37"/>
        <v>10.590070703124999</v>
      </c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12" t="s">
        <v>35</v>
      </c>
      <c r="AS19" s="24">
        <f t="shared" si="1"/>
        <v>0.05</v>
      </c>
      <c r="AT19" s="24">
        <f t="shared" si="2"/>
        <v>0.05</v>
      </c>
      <c r="AU19" s="24">
        <f t="shared" si="3"/>
        <v>10.590236718749999</v>
      </c>
      <c r="AV19" s="24">
        <f t="shared" si="4"/>
        <v>0</v>
      </c>
      <c r="AW19" s="24">
        <f t="shared" si="5"/>
        <v>0.05</v>
      </c>
      <c r="AX19" s="24">
        <f t="shared" si="38"/>
        <v>3.9655492187500005</v>
      </c>
      <c r="AY19" s="24">
        <f t="shared" si="6"/>
        <v>-2.8677077928204162E-2</v>
      </c>
      <c r="AZ19" s="24">
        <f t="shared" si="7"/>
        <v>7.8677077928204164E-2</v>
      </c>
      <c r="BA19" s="24">
        <f t="shared" si="8"/>
        <v>1.5735415585640833</v>
      </c>
      <c r="BB19" s="24">
        <f t="shared" si="9"/>
        <v>1.5735415585640833</v>
      </c>
      <c r="BC19" s="24">
        <f t="shared" si="10"/>
        <v>-2.7435528168239398</v>
      </c>
      <c r="BD19" s="24">
        <f t="shared" si="11"/>
        <v>0</v>
      </c>
      <c r="BE19" s="24">
        <f t="shared" si="12"/>
        <v>2.7435528168239398</v>
      </c>
      <c r="BF19" s="24">
        <f t="shared" si="13"/>
        <v>-2.7445512293399097</v>
      </c>
      <c r="BG19" s="24" t="str">
        <f t="shared" si="44"/>
        <v/>
      </c>
      <c r="BH19" s="24">
        <f t="shared" si="39"/>
        <v>0.63780389891715139</v>
      </c>
      <c r="BI19" s="24">
        <f t="shared" si="15"/>
        <v>-0.19531283022785312</v>
      </c>
      <c r="BJ19" s="24">
        <f t="shared" si="16"/>
        <v>3.8935361216730038E-2</v>
      </c>
      <c r="BK19" s="24">
        <v>25.390625</v>
      </c>
      <c r="BL19" s="24">
        <v>199.90234375</v>
      </c>
      <c r="BM19" s="24">
        <v>1.4170578071431489E-2</v>
      </c>
      <c r="BN19" s="21">
        <f t="shared" si="40"/>
        <v>2.5</v>
      </c>
      <c r="BO19" s="21">
        <f t="shared" si="41"/>
        <v>0.05</v>
      </c>
      <c r="BP19" s="21">
        <f t="shared" si="42"/>
        <v>-0.36580704224319199</v>
      </c>
      <c r="BR19">
        <f t="shared" si="43"/>
        <v>-0.57354155856408318</v>
      </c>
    </row>
    <row r="20" spans="2:70" ht="12.75" customHeight="1" x14ac:dyDescent="0.15">
      <c r="B20" s="1" t="s">
        <v>70</v>
      </c>
      <c r="C20" s="2" t="s">
        <v>71</v>
      </c>
      <c r="D20" s="2">
        <v>4.1979166417149827E-4</v>
      </c>
      <c r="E20" s="3">
        <v>0.1</v>
      </c>
      <c r="F20" s="3">
        <v>0.1</v>
      </c>
      <c r="G20" s="4">
        <v>80</v>
      </c>
      <c r="H20" s="4">
        <v>80</v>
      </c>
      <c r="I20" s="5">
        <f t="shared" si="0"/>
        <v>150</v>
      </c>
      <c r="J20" s="6">
        <v>0.15625</v>
      </c>
      <c r="K20" s="4">
        <v>25.68359375</v>
      </c>
      <c r="L20" s="4"/>
      <c r="M20" s="19">
        <f t="shared" si="17"/>
        <v>150</v>
      </c>
      <c r="N20" s="19">
        <f t="shared" si="18"/>
        <v>0.05</v>
      </c>
      <c r="O20" s="19">
        <f t="shared" si="19"/>
        <v>0.05</v>
      </c>
      <c r="P20" s="19">
        <f t="shared" si="20"/>
        <v>0.05</v>
      </c>
      <c r="Q20" s="19">
        <f t="shared" si="21"/>
        <v>3.9655492187500005</v>
      </c>
      <c r="R20" s="19">
        <f t="shared" si="22"/>
        <v>10.590236718749999</v>
      </c>
      <c r="S20" s="19">
        <f t="shared" si="23"/>
        <v>10.590236718749999</v>
      </c>
      <c r="T20" s="19">
        <f t="shared" si="24"/>
        <v>0</v>
      </c>
      <c r="U20" s="19">
        <f t="shared" si="25"/>
        <v>0</v>
      </c>
      <c r="V20" s="19">
        <f t="shared" si="26"/>
        <v>3.9655492187500005</v>
      </c>
      <c r="W20" s="19">
        <f t="shared" si="27"/>
        <v>-2.875078423510545E-2</v>
      </c>
      <c r="X20" s="19">
        <f t="shared" si="28"/>
        <v>4.9262292221837881E-2</v>
      </c>
      <c r="Y20" s="19">
        <f t="shared" si="29"/>
        <v>1.5750156847021091</v>
      </c>
      <c r="Z20" s="19">
        <f t="shared" si="30"/>
        <v>0.98524584443675756</v>
      </c>
      <c r="AA20" s="19">
        <f t="shared" si="31"/>
        <v>95.269853306451154</v>
      </c>
      <c r="AB20" s="19">
        <f t="shared" si="32"/>
        <v>0.63513235537634105</v>
      </c>
      <c r="AC20" s="19">
        <f t="shared" si="33"/>
        <v>-0.36521106620318994</v>
      </c>
      <c r="AD20" s="19">
        <f t="shared" si="34"/>
        <v>0.21000209129361452</v>
      </c>
      <c r="AE20" s="4">
        <f t="shared" si="35"/>
        <v>1.5985781168923066</v>
      </c>
      <c r="AF20" s="19">
        <f t="shared" si="36"/>
        <v>6.6246874999999985</v>
      </c>
      <c r="AG20" s="19">
        <f t="shared" si="37"/>
        <v>10.590080468749999</v>
      </c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12" t="s">
        <v>35</v>
      </c>
      <c r="AS20" s="24">
        <f t="shared" si="1"/>
        <v>0.05</v>
      </c>
      <c r="AT20" s="24">
        <f t="shared" si="2"/>
        <v>0.05</v>
      </c>
      <c r="AU20" s="24">
        <f t="shared" si="3"/>
        <v>10.590236718749999</v>
      </c>
      <c r="AV20" s="24">
        <f t="shared" si="4"/>
        <v>0</v>
      </c>
      <c r="AW20" s="24">
        <f t="shared" si="5"/>
        <v>0.05</v>
      </c>
      <c r="AX20" s="24">
        <f t="shared" si="38"/>
        <v>3.9655492187500005</v>
      </c>
      <c r="AY20" s="24">
        <f t="shared" si="6"/>
        <v>-2.8750784235105437E-2</v>
      </c>
      <c r="AZ20" s="24">
        <f t="shared" si="7"/>
        <v>7.8750784235105439E-2</v>
      </c>
      <c r="BA20" s="24">
        <f t="shared" si="8"/>
        <v>1.5750156847021086</v>
      </c>
      <c r="BB20" s="24">
        <f t="shared" si="9"/>
        <v>1.5750156847021086</v>
      </c>
      <c r="BC20" s="24">
        <f t="shared" si="10"/>
        <v>-2.7390829965239258</v>
      </c>
      <c r="BD20" s="24">
        <f t="shared" si="11"/>
        <v>0</v>
      </c>
      <c r="BE20" s="24">
        <f t="shared" si="12"/>
        <v>2.7390829965239258</v>
      </c>
      <c r="BF20" s="24">
        <f t="shared" si="13"/>
        <v>-2.7445512293399097</v>
      </c>
      <c r="BG20" s="24" t="str">
        <f t="shared" si="44"/>
        <v/>
      </c>
      <c r="BH20" s="24">
        <f t="shared" si="39"/>
        <v>0.63513235537634161</v>
      </c>
      <c r="BI20" s="24">
        <f t="shared" si="15"/>
        <v>-0.19713576255067294</v>
      </c>
      <c r="BJ20" s="24">
        <f t="shared" si="16"/>
        <v>3.8935361216730038E-2</v>
      </c>
      <c r="BK20" s="24">
        <v>25.390625</v>
      </c>
      <c r="BL20" s="24">
        <v>199.90234375</v>
      </c>
      <c r="BM20" s="24">
        <v>2.1886913143026182E-3</v>
      </c>
      <c r="BN20" s="21">
        <f t="shared" si="40"/>
        <v>2.5</v>
      </c>
      <c r="BO20" s="21">
        <f t="shared" si="41"/>
        <v>0.05</v>
      </c>
      <c r="BP20" s="21">
        <f t="shared" si="42"/>
        <v>-0.3652110662031901</v>
      </c>
      <c r="BR20">
        <f t="shared" si="43"/>
        <v>-0.57501568470210873</v>
      </c>
    </row>
    <row r="21" spans="2:70" ht="12.75" customHeight="1" x14ac:dyDescent="0.15">
      <c r="B21" s="1" t="s">
        <v>72</v>
      </c>
      <c r="C21" s="2" t="s">
        <v>73</v>
      </c>
      <c r="D21" s="2">
        <v>4.4362268090480939E-4</v>
      </c>
      <c r="E21" s="3">
        <v>0.1</v>
      </c>
      <c r="F21" s="3">
        <v>0.1</v>
      </c>
      <c r="G21" s="4">
        <v>80</v>
      </c>
      <c r="H21" s="4">
        <v>80</v>
      </c>
      <c r="I21" s="5">
        <f t="shared" si="0"/>
        <v>150</v>
      </c>
      <c r="J21" s="6">
        <v>0.15625</v>
      </c>
      <c r="K21" s="4">
        <v>25.68359375</v>
      </c>
      <c r="L21" s="4"/>
      <c r="M21" s="19">
        <f t="shared" si="17"/>
        <v>150</v>
      </c>
      <c r="N21" s="19">
        <f t="shared" si="18"/>
        <v>0.05</v>
      </c>
      <c r="O21" s="19">
        <f t="shared" si="19"/>
        <v>0.05</v>
      </c>
      <c r="P21" s="19">
        <f t="shared" si="20"/>
        <v>0.05</v>
      </c>
      <c r="Q21" s="19">
        <f t="shared" si="21"/>
        <v>3.9655492187500005</v>
      </c>
      <c r="R21" s="19">
        <f t="shared" si="22"/>
        <v>10.590236718749999</v>
      </c>
      <c r="S21" s="19">
        <f t="shared" si="23"/>
        <v>10.590236718749999</v>
      </c>
      <c r="T21" s="19">
        <f t="shared" si="24"/>
        <v>0</v>
      </c>
      <c r="U21" s="19">
        <f t="shared" si="25"/>
        <v>0</v>
      </c>
      <c r="V21" s="19">
        <f t="shared" si="26"/>
        <v>3.9655492187500005</v>
      </c>
      <c r="W21" s="19">
        <f t="shared" si="27"/>
        <v>-2.875078423510545E-2</v>
      </c>
      <c r="X21" s="19">
        <f t="shared" si="28"/>
        <v>4.9262292221837881E-2</v>
      </c>
      <c r="Y21" s="19">
        <f t="shared" si="29"/>
        <v>1.5750156847021091</v>
      </c>
      <c r="Z21" s="19">
        <f t="shared" si="30"/>
        <v>0.98524584443675756</v>
      </c>
      <c r="AA21" s="19">
        <f t="shared" si="31"/>
        <v>95.269853306451154</v>
      </c>
      <c r="AB21" s="19">
        <f t="shared" si="32"/>
        <v>0.63513235537634105</v>
      </c>
      <c r="AC21" s="19">
        <f t="shared" si="33"/>
        <v>-0.36521106620318994</v>
      </c>
      <c r="AD21" s="19">
        <f t="shared" si="34"/>
        <v>0.21000209129361452</v>
      </c>
      <c r="AE21" s="4">
        <f t="shared" si="35"/>
        <v>1.5985781168923066</v>
      </c>
      <c r="AF21" s="19">
        <f t="shared" si="36"/>
        <v>6.6246874999999985</v>
      </c>
      <c r="AG21" s="19">
        <f t="shared" si="37"/>
        <v>10.590080468749999</v>
      </c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12" t="s">
        <v>35</v>
      </c>
      <c r="AS21" s="24">
        <f t="shared" si="1"/>
        <v>0.05</v>
      </c>
      <c r="AT21" s="24">
        <f t="shared" si="2"/>
        <v>0.05</v>
      </c>
      <c r="AU21" s="24">
        <f t="shared" si="3"/>
        <v>10.590236718749999</v>
      </c>
      <c r="AV21" s="24">
        <f t="shared" si="4"/>
        <v>0</v>
      </c>
      <c r="AW21" s="24">
        <f t="shared" si="5"/>
        <v>0.05</v>
      </c>
      <c r="AX21" s="24">
        <f t="shared" si="38"/>
        <v>3.9655492187500005</v>
      </c>
      <c r="AY21" s="24">
        <f t="shared" si="6"/>
        <v>-2.8750784235105437E-2</v>
      </c>
      <c r="AZ21" s="24">
        <f t="shared" si="7"/>
        <v>7.8750784235105439E-2</v>
      </c>
      <c r="BA21" s="24">
        <f t="shared" si="8"/>
        <v>1.5750156847021086</v>
      </c>
      <c r="BB21" s="24">
        <f t="shared" si="9"/>
        <v>1.5750156847021086</v>
      </c>
      <c r="BC21" s="24">
        <f t="shared" si="10"/>
        <v>-2.7390829965239258</v>
      </c>
      <c r="BD21" s="24">
        <f t="shared" si="11"/>
        <v>0</v>
      </c>
      <c r="BE21" s="24">
        <f t="shared" si="12"/>
        <v>2.7390829965239258</v>
      </c>
      <c r="BF21" s="24">
        <f t="shared" si="13"/>
        <v>-2.7445512293399097</v>
      </c>
      <c r="BG21" s="24" t="str">
        <f t="shared" si="44"/>
        <v/>
      </c>
      <c r="BH21" s="24">
        <f t="shared" si="39"/>
        <v>0.63513235537634161</v>
      </c>
      <c r="BI21" s="24">
        <f t="shared" si="15"/>
        <v>-0.19713576255067294</v>
      </c>
      <c r="BJ21" s="24">
        <f t="shared" si="16"/>
        <v>3.8935361216730038E-2</v>
      </c>
      <c r="BK21" s="24">
        <v>25.390625</v>
      </c>
      <c r="BL21" s="24">
        <v>199.90234375</v>
      </c>
      <c r="BM21" s="24">
        <v>6.1826535666789084E-3</v>
      </c>
      <c r="BN21" s="21">
        <f t="shared" si="40"/>
        <v>2.5</v>
      </c>
      <c r="BO21" s="21">
        <f t="shared" si="41"/>
        <v>0.05</v>
      </c>
      <c r="BP21" s="21">
        <f t="shared" si="42"/>
        <v>-0.3652110662031901</v>
      </c>
      <c r="BR21">
        <f t="shared" si="43"/>
        <v>-0.57501568470210873</v>
      </c>
    </row>
    <row r="22" spans="2:70" ht="12.75" customHeight="1" x14ac:dyDescent="0.15">
      <c r="B22" s="1" t="s">
        <v>74</v>
      </c>
      <c r="C22" s="2" t="s">
        <v>75</v>
      </c>
      <c r="D22" s="2">
        <v>4.6745370491407812E-4</v>
      </c>
      <c r="E22" s="3">
        <v>0.1</v>
      </c>
      <c r="F22" s="3">
        <v>0.1</v>
      </c>
      <c r="G22" s="4">
        <v>80</v>
      </c>
      <c r="H22" s="4">
        <v>80</v>
      </c>
      <c r="I22" s="5">
        <f t="shared" si="0"/>
        <v>150</v>
      </c>
      <c r="J22" s="6">
        <v>0.15625</v>
      </c>
      <c r="K22" s="4">
        <v>25.68359375</v>
      </c>
      <c r="L22" s="4"/>
      <c r="M22" s="19">
        <f t="shared" si="17"/>
        <v>150</v>
      </c>
      <c r="N22" s="19">
        <f t="shared" si="18"/>
        <v>0.05</v>
      </c>
      <c r="O22" s="19">
        <f t="shared" si="19"/>
        <v>0.05</v>
      </c>
      <c r="P22" s="19">
        <f t="shared" si="20"/>
        <v>0.05</v>
      </c>
      <c r="Q22" s="19">
        <f t="shared" si="21"/>
        <v>3.9655492187500005</v>
      </c>
      <c r="R22" s="19">
        <f t="shared" si="22"/>
        <v>10.590236718749999</v>
      </c>
      <c r="S22" s="19">
        <f t="shared" si="23"/>
        <v>10.590236718749999</v>
      </c>
      <c r="T22" s="19">
        <f t="shared" si="24"/>
        <v>0</v>
      </c>
      <c r="U22" s="19">
        <f t="shared" si="25"/>
        <v>0</v>
      </c>
      <c r="V22" s="19">
        <f t="shared" si="26"/>
        <v>3.9655492187500005</v>
      </c>
      <c r="W22" s="19">
        <f t="shared" si="27"/>
        <v>-2.875078423510545E-2</v>
      </c>
      <c r="X22" s="19">
        <f t="shared" si="28"/>
        <v>4.9262292221837881E-2</v>
      </c>
      <c r="Y22" s="19">
        <f t="shared" si="29"/>
        <v>1.5750156847021091</v>
      </c>
      <c r="Z22" s="19">
        <f t="shared" si="30"/>
        <v>0.98524584443675756</v>
      </c>
      <c r="AA22" s="19">
        <f t="shared" si="31"/>
        <v>95.269853306451154</v>
      </c>
      <c r="AB22" s="19">
        <f t="shared" si="32"/>
        <v>0.63513235537634105</v>
      </c>
      <c r="AC22" s="19">
        <f t="shared" si="33"/>
        <v>-0.36521106620318994</v>
      </c>
      <c r="AD22" s="19">
        <f t="shared" si="34"/>
        <v>0.21000209129361452</v>
      </c>
      <c r="AE22" s="4">
        <f t="shared" si="35"/>
        <v>1.5985781168923066</v>
      </c>
      <c r="AF22" s="19">
        <f t="shared" si="36"/>
        <v>6.6246874999999985</v>
      </c>
      <c r="AG22" s="19">
        <f t="shared" si="37"/>
        <v>10.590080468749999</v>
      </c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12" t="s">
        <v>35</v>
      </c>
      <c r="AS22" s="24">
        <f t="shared" si="1"/>
        <v>0.05</v>
      </c>
      <c r="AT22" s="24">
        <f t="shared" si="2"/>
        <v>0.05</v>
      </c>
      <c r="AU22" s="24">
        <f t="shared" si="3"/>
        <v>10.590236718749999</v>
      </c>
      <c r="AV22" s="24">
        <f t="shared" si="4"/>
        <v>0</v>
      </c>
      <c r="AW22" s="24">
        <f t="shared" si="5"/>
        <v>0.05</v>
      </c>
      <c r="AX22" s="24">
        <f t="shared" si="38"/>
        <v>3.9655492187500005</v>
      </c>
      <c r="AY22" s="24">
        <f t="shared" si="6"/>
        <v>-2.8750784235105437E-2</v>
      </c>
      <c r="AZ22" s="24">
        <f t="shared" si="7"/>
        <v>7.8750784235105439E-2</v>
      </c>
      <c r="BA22" s="24">
        <f t="shared" si="8"/>
        <v>1.5750156847021086</v>
      </c>
      <c r="BB22" s="24">
        <f t="shared" si="9"/>
        <v>1.5750156847021086</v>
      </c>
      <c r="BC22" s="24">
        <f t="shared" si="10"/>
        <v>-2.7390829965239258</v>
      </c>
      <c r="BD22" s="24">
        <f t="shared" si="11"/>
        <v>0</v>
      </c>
      <c r="BE22" s="24">
        <f t="shared" si="12"/>
        <v>2.7390829965239258</v>
      </c>
      <c r="BF22" s="24">
        <f t="shared" si="13"/>
        <v>-2.7445512293399097</v>
      </c>
      <c r="BG22" s="24" t="str">
        <f t="shared" si="44"/>
        <v/>
      </c>
      <c r="BH22" s="24">
        <f t="shared" si="39"/>
        <v>0.63513235537634161</v>
      </c>
      <c r="BI22" s="24">
        <f t="shared" si="15"/>
        <v>-0.19713576255067294</v>
      </c>
      <c r="BJ22" s="24">
        <f t="shared" si="16"/>
        <v>3.8935361216730038E-2</v>
      </c>
      <c r="BK22" s="24">
        <v>25.390625</v>
      </c>
      <c r="BL22" s="24">
        <v>199.90234375</v>
      </c>
      <c r="BM22" s="24">
        <v>6.1826535666789084E-3</v>
      </c>
      <c r="BN22" s="21">
        <f t="shared" si="40"/>
        <v>2.5</v>
      </c>
      <c r="BO22" s="21">
        <f t="shared" si="41"/>
        <v>0.05</v>
      </c>
      <c r="BP22" s="21">
        <f t="shared" si="42"/>
        <v>-0.3652110662031901</v>
      </c>
      <c r="BR22">
        <f t="shared" si="43"/>
        <v>-0.57501568470210873</v>
      </c>
    </row>
    <row r="23" spans="2:70" ht="12.75" customHeight="1" x14ac:dyDescent="0.15">
      <c r="B23" s="1" t="s">
        <v>76</v>
      </c>
      <c r="C23" s="2" t="s">
        <v>77</v>
      </c>
      <c r="D23" s="2">
        <v>4.911111100227572E-4</v>
      </c>
      <c r="E23" s="3">
        <v>0.1</v>
      </c>
      <c r="F23" s="3">
        <v>0.1</v>
      </c>
      <c r="G23" s="4">
        <v>80</v>
      </c>
      <c r="H23" s="4">
        <v>80</v>
      </c>
      <c r="I23" s="5">
        <f t="shared" si="0"/>
        <v>150</v>
      </c>
      <c r="J23" s="6">
        <v>0.15625</v>
      </c>
      <c r="K23" s="4">
        <v>25.68359375</v>
      </c>
      <c r="L23" s="4"/>
      <c r="M23" s="19">
        <f t="shared" si="17"/>
        <v>150</v>
      </c>
      <c r="N23" s="19">
        <f t="shared" si="18"/>
        <v>0.05</v>
      </c>
      <c r="O23" s="19">
        <f t="shared" si="19"/>
        <v>0.05</v>
      </c>
      <c r="P23" s="19">
        <f t="shared" si="20"/>
        <v>0.05</v>
      </c>
      <c r="Q23" s="19">
        <f t="shared" si="21"/>
        <v>3.9655492187500005</v>
      </c>
      <c r="R23" s="19">
        <f t="shared" si="22"/>
        <v>10.590236718749999</v>
      </c>
      <c r="S23" s="19">
        <f t="shared" si="23"/>
        <v>10.590236718749999</v>
      </c>
      <c r="T23" s="19">
        <f t="shared" si="24"/>
        <v>0</v>
      </c>
      <c r="U23" s="19">
        <f t="shared" si="25"/>
        <v>0</v>
      </c>
      <c r="V23" s="19">
        <f t="shared" si="26"/>
        <v>3.9655492187500005</v>
      </c>
      <c r="W23" s="19">
        <f t="shared" si="27"/>
        <v>-2.875078423510545E-2</v>
      </c>
      <c r="X23" s="19">
        <f t="shared" si="28"/>
        <v>4.9262292221837881E-2</v>
      </c>
      <c r="Y23" s="19">
        <f t="shared" si="29"/>
        <v>1.5750156847021091</v>
      </c>
      <c r="Z23" s="19">
        <f t="shared" si="30"/>
        <v>0.98524584443675756</v>
      </c>
      <c r="AA23" s="19">
        <f t="shared" si="31"/>
        <v>95.269853306451154</v>
      </c>
      <c r="AB23" s="19">
        <f t="shared" si="32"/>
        <v>0.63513235537634105</v>
      </c>
      <c r="AC23" s="19">
        <f t="shared" si="33"/>
        <v>-0.36521106620318994</v>
      </c>
      <c r="AD23" s="19">
        <f t="shared" si="34"/>
        <v>0.21000209129361452</v>
      </c>
      <c r="AE23" s="4">
        <f t="shared" si="35"/>
        <v>1.5985781168923066</v>
      </c>
      <c r="AF23" s="19">
        <f t="shared" si="36"/>
        <v>6.6246874999999985</v>
      </c>
      <c r="AG23" s="19">
        <f t="shared" si="37"/>
        <v>10.590080468749999</v>
      </c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12" t="s">
        <v>35</v>
      </c>
      <c r="AS23" s="24">
        <f t="shared" si="1"/>
        <v>0.05</v>
      </c>
      <c r="AT23" s="24">
        <f t="shared" si="2"/>
        <v>0.05</v>
      </c>
      <c r="AU23" s="24">
        <f t="shared" si="3"/>
        <v>10.590236718749999</v>
      </c>
      <c r="AV23" s="24">
        <f t="shared" si="4"/>
        <v>0</v>
      </c>
      <c r="AW23" s="24">
        <f t="shared" si="5"/>
        <v>0.05</v>
      </c>
      <c r="AX23" s="24">
        <f t="shared" si="38"/>
        <v>3.9655492187500005</v>
      </c>
      <c r="AY23" s="24">
        <f t="shared" si="6"/>
        <v>-2.8750784235105437E-2</v>
      </c>
      <c r="AZ23" s="24">
        <f t="shared" si="7"/>
        <v>7.8750784235105439E-2</v>
      </c>
      <c r="BA23" s="24">
        <f t="shared" si="8"/>
        <v>1.5750156847021086</v>
      </c>
      <c r="BB23" s="24">
        <f t="shared" si="9"/>
        <v>1.5750156847021086</v>
      </c>
      <c r="BC23" s="24">
        <f t="shared" si="10"/>
        <v>-2.7390829965239258</v>
      </c>
      <c r="BD23" s="24">
        <f t="shared" si="11"/>
        <v>0</v>
      </c>
      <c r="BE23" s="24">
        <f t="shared" si="12"/>
        <v>2.7390829965239258</v>
      </c>
      <c r="BF23" s="24">
        <f t="shared" si="13"/>
        <v>-2.7445512293399097</v>
      </c>
      <c r="BG23" s="24" t="str">
        <f t="shared" si="44"/>
        <v/>
      </c>
      <c r="BH23" s="24">
        <f t="shared" si="39"/>
        <v>0.63513235537634161</v>
      </c>
      <c r="BI23" s="24">
        <f t="shared" si="15"/>
        <v>-0.19713576255067294</v>
      </c>
      <c r="BJ23" s="24">
        <f t="shared" si="16"/>
        <v>3.8935361216730038E-2</v>
      </c>
      <c r="BK23" s="24">
        <v>25.390625</v>
      </c>
      <c r="BL23" s="24">
        <v>199.90234375</v>
      </c>
      <c r="BM23" s="24">
        <v>4.1856724404907633E-3</v>
      </c>
      <c r="BN23" s="21">
        <f t="shared" si="40"/>
        <v>2.5</v>
      </c>
      <c r="BO23" s="21">
        <f t="shared" si="41"/>
        <v>0.05</v>
      </c>
      <c r="BP23" s="21">
        <f t="shared" si="42"/>
        <v>-0.3652110662031901</v>
      </c>
      <c r="BR23">
        <f t="shared" si="43"/>
        <v>-0.57501568470210873</v>
      </c>
    </row>
    <row r="24" spans="2:70" ht="12.75" customHeight="1" x14ac:dyDescent="0.15">
      <c r="B24" s="1" t="s">
        <v>78</v>
      </c>
      <c r="C24" s="2" t="s">
        <v>79</v>
      </c>
      <c r="D24" s="2">
        <v>5.1494212675606832E-4</v>
      </c>
      <c r="E24" s="3">
        <v>0.1</v>
      </c>
      <c r="F24" s="3">
        <v>0.1</v>
      </c>
      <c r="G24" s="4">
        <v>80</v>
      </c>
      <c r="H24" s="4">
        <v>80</v>
      </c>
      <c r="I24" s="5">
        <f t="shared" si="0"/>
        <v>150</v>
      </c>
      <c r="J24" s="6">
        <v>8.7890625E-2</v>
      </c>
      <c r="K24" s="4">
        <v>25.68359375</v>
      </c>
      <c r="L24" s="4"/>
      <c r="M24" s="19">
        <f t="shared" si="17"/>
        <v>150</v>
      </c>
      <c r="N24" s="19">
        <f t="shared" si="18"/>
        <v>0.05</v>
      </c>
      <c r="O24" s="19">
        <f t="shared" si="19"/>
        <v>0.05</v>
      </c>
      <c r="P24" s="19">
        <f t="shared" si="20"/>
        <v>0.05</v>
      </c>
      <c r="Q24" s="19">
        <f t="shared" si="21"/>
        <v>3.9655492187500005</v>
      </c>
      <c r="R24" s="19">
        <f t="shared" si="22"/>
        <v>10.590236718749999</v>
      </c>
      <c r="S24" s="19">
        <f t="shared" si="23"/>
        <v>10.590236718749999</v>
      </c>
      <c r="T24" s="19">
        <f t="shared" si="24"/>
        <v>0</v>
      </c>
      <c r="U24" s="19">
        <f t="shared" si="25"/>
        <v>0</v>
      </c>
      <c r="V24" s="19">
        <f t="shared" si="26"/>
        <v>3.9655492187500005</v>
      </c>
      <c r="W24" s="19">
        <f t="shared" si="27"/>
        <v>-2.926672838341432E-2</v>
      </c>
      <c r="X24" s="19">
        <f t="shared" si="28"/>
        <v>4.9585039374783813E-2</v>
      </c>
      <c r="Y24" s="19">
        <f t="shared" si="29"/>
        <v>1.5853345676682864</v>
      </c>
      <c r="Z24" s="19">
        <f t="shared" si="30"/>
        <v>0.99170078749567625</v>
      </c>
      <c r="AA24" s="19">
        <f t="shared" si="31"/>
        <v>92.54278810573534</v>
      </c>
      <c r="AB24" s="19">
        <f t="shared" si="32"/>
        <v>0.61695192070490223</v>
      </c>
      <c r="AC24" s="19">
        <f t="shared" si="33"/>
        <v>-0.36112328577792291</v>
      </c>
      <c r="AD24" s="19">
        <f t="shared" si="34"/>
        <v>0.21137794235577151</v>
      </c>
      <c r="AE24" s="4">
        <f t="shared" si="35"/>
        <v>1.5985884357752727</v>
      </c>
      <c r="AF24" s="19">
        <f t="shared" si="36"/>
        <v>6.6246874999999985</v>
      </c>
      <c r="AG24" s="19">
        <f t="shared" si="37"/>
        <v>10.590148828124999</v>
      </c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12" t="s">
        <v>35</v>
      </c>
      <c r="AS24" s="24">
        <f t="shared" si="1"/>
        <v>0.05</v>
      </c>
      <c r="AT24" s="24">
        <f t="shared" si="2"/>
        <v>0.05</v>
      </c>
      <c r="AU24" s="24">
        <f t="shared" si="3"/>
        <v>10.590236718749999</v>
      </c>
      <c r="AV24" s="24">
        <f t="shared" si="4"/>
        <v>0</v>
      </c>
      <c r="AW24" s="24">
        <f t="shared" si="5"/>
        <v>0.05</v>
      </c>
      <c r="AX24" s="24">
        <f t="shared" si="38"/>
        <v>3.9655492187500005</v>
      </c>
      <c r="AY24" s="24">
        <f t="shared" si="6"/>
        <v>-2.926672838341432E-2</v>
      </c>
      <c r="AZ24" s="24">
        <f t="shared" si="7"/>
        <v>7.9266728383414323E-2</v>
      </c>
      <c r="BA24" s="24">
        <f t="shared" si="8"/>
        <v>1.5853345676682864</v>
      </c>
      <c r="BB24" s="24">
        <f t="shared" si="9"/>
        <v>1.5853345676682864</v>
      </c>
      <c r="BC24" s="24">
        <f t="shared" si="10"/>
        <v>-2.7084246433344217</v>
      </c>
      <c r="BD24" s="24">
        <f t="shared" si="11"/>
        <v>0</v>
      </c>
      <c r="BE24" s="24">
        <f t="shared" si="12"/>
        <v>2.7084246433344217</v>
      </c>
      <c r="BF24" s="24">
        <f t="shared" si="13"/>
        <v>-2.7445512293399097</v>
      </c>
      <c r="BG24" s="24" t="str">
        <f t="shared" si="44"/>
        <v/>
      </c>
      <c r="BH24" s="24">
        <f t="shared" si="39"/>
        <v>0.61695192070490212</v>
      </c>
      <c r="BI24" s="24">
        <f t="shared" si="15"/>
        <v>-0.2097486793802901</v>
      </c>
      <c r="BJ24" s="24">
        <f t="shared" si="16"/>
        <v>3.8935361216730038E-2</v>
      </c>
      <c r="BK24" s="24">
        <v>25.390625</v>
      </c>
      <c r="BL24" s="24">
        <v>199.90234375</v>
      </c>
      <c r="BM24" s="24">
        <v>6.1826535666789084E-3</v>
      </c>
      <c r="BN24" s="21">
        <f t="shared" si="40"/>
        <v>2.5</v>
      </c>
      <c r="BO24" s="21">
        <f t="shared" si="41"/>
        <v>0.05</v>
      </c>
      <c r="BP24" s="21">
        <f t="shared" si="42"/>
        <v>-0.36112328577792291</v>
      </c>
      <c r="BR24">
        <f t="shared" si="43"/>
        <v>-0.58533456766828662</v>
      </c>
    </row>
    <row r="25" spans="2:70" ht="12.75" customHeight="1" x14ac:dyDescent="0.15">
      <c r="B25" s="1" t="s">
        <v>80</v>
      </c>
      <c r="C25" s="2" t="s">
        <v>81</v>
      </c>
      <c r="D25" s="2">
        <v>5.3281249711290002E-4</v>
      </c>
      <c r="E25" s="3">
        <v>0.1</v>
      </c>
      <c r="F25" s="3">
        <v>0.1</v>
      </c>
      <c r="G25" s="4">
        <v>80</v>
      </c>
      <c r="H25" s="4">
        <v>80</v>
      </c>
      <c r="I25" s="5">
        <f t="shared" si="0"/>
        <v>150</v>
      </c>
      <c r="J25" s="6">
        <v>0.15625</v>
      </c>
      <c r="K25" s="4">
        <v>25.68359375</v>
      </c>
      <c r="L25" s="4"/>
      <c r="M25" s="19">
        <f t="shared" si="17"/>
        <v>150</v>
      </c>
      <c r="N25" s="19">
        <f t="shared" si="18"/>
        <v>0.05</v>
      </c>
      <c r="O25" s="19">
        <f t="shared" si="19"/>
        <v>0.05</v>
      </c>
      <c r="P25" s="19">
        <f t="shared" si="20"/>
        <v>0.05</v>
      </c>
      <c r="Q25" s="19">
        <f t="shared" si="21"/>
        <v>3.9655492187500005</v>
      </c>
      <c r="R25" s="19">
        <f t="shared" si="22"/>
        <v>10.590236718749999</v>
      </c>
      <c r="S25" s="19">
        <f t="shared" si="23"/>
        <v>10.590236718749999</v>
      </c>
      <c r="T25" s="19">
        <f t="shared" si="24"/>
        <v>0</v>
      </c>
      <c r="U25" s="19">
        <f t="shared" si="25"/>
        <v>0</v>
      </c>
      <c r="V25" s="19">
        <f t="shared" si="26"/>
        <v>3.9655492187500005</v>
      </c>
      <c r="W25" s="19">
        <f t="shared" si="27"/>
        <v>-2.875078423510545E-2</v>
      </c>
      <c r="X25" s="19">
        <f t="shared" si="28"/>
        <v>4.9262292221837881E-2</v>
      </c>
      <c r="Y25" s="19">
        <f t="shared" si="29"/>
        <v>1.5750156847021091</v>
      </c>
      <c r="Z25" s="19">
        <f t="shared" si="30"/>
        <v>0.98524584443675756</v>
      </c>
      <c r="AA25" s="19">
        <f t="shared" si="31"/>
        <v>95.269853306451154</v>
      </c>
      <c r="AB25" s="19">
        <f t="shared" si="32"/>
        <v>0.63513235537634105</v>
      </c>
      <c r="AC25" s="19">
        <f t="shared" si="33"/>
        <v>-0.36521106620318994</v>
      </c>
      <c r="AD25" s="19">
        <f t="shared" si="34"/>
        <v>0.21000209129361452</v>
      </c>
      <c r="AE25" s="4">
        <f t="shared" si="35"/>
        <v>1.5985781168923066</v>
      </c>
      <c r="AF25" s="19">
        <f t="shared" si="36"/>
        <v>6.6246874999999985</v>
      </c>
      <c r="AG25" s="19">
        <f t="shared" si="37"/>
        <v>10.590080468749999</v>
      </c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12" t="s">
        <v>35</v>
      </c>
      <c r="AS25" s="24">
        <f t="shared" si="1"/>
        <v>0.05</v>
      </c>
      <c r="AT25" s="24">
        <f t="shared" si="2"/>
        <v>0.05</v>
      </c>
      <c r="AU25" s="24">
        <f t="shared" si="3"/>
        <v>10.590236718749999</v>
      </c>
      <c r="AV25" s="24">
        <f t="shared" si="4"/>
        <v>0</v>
      </c>
      <c r="AW25" s="24">
        <f t="shared" si="5"/>
        <v>0.05</v>
      </c>
      <c r="AX25" s="24">
        <f t="shared" si="38"/>
        <v>3.9655492187500005</v>
      </c>
      <c r="AY25" s="24">
        <f t="shared" si="6"/>
        <v>-2.8750784235105437E-2</v>
      </c>
      <c r="AZ25" s="24">
        <f t="shared" si="7"/>
        <v>7.8750784235105439E-2</v>
      </c>
      <c r="BA25" s="24">
        <f t="shared" si="8"/>
        <v>1.5750156847021086</v>
      </c>
      <c r="BB25" s="24">
        <f t="shared" si="9"/>
        <v>1.5750156847021086</v>
      </c>
      <c r="BC25" s="24">
        <f t="shared" si="10"/>
        <v>-2.7390829965239258</v>
      </c>
      <c r="BD25" s="24">
        <f t="shared" si="11"/>
        <v>0</v>
      </c>
      <c r="BE25" s="24">
        <f t="shared" si="12"/>
        <v>2.7390829965239258</v>
      </c>
      <c r="BF25" s="24">
        <f t="shared" si="13"/>
        <v>-2.7445512293399097</v>
      </c>
      <c r="BG25" s="24" t="str">
        <f t="shared" si="44"/>
        <v/>
      </c>
      <c r="BH25" s="24">
        <f t="shared" si="39"/>
        <v>0.63513235537634161</v>
      </c>
      <c r="BI25" s="24">
        <f t="shared" si="15"/>
        <v>-0.19713576255067294</v>
      </c>
      <c r="BJ25" s="24">
        <f t="shared" si="16"/>
        <v>3.8935361216730038E-2</v>
      </c>
      <c r="BK25" s="24">
        <v>25.390625</v>
      </c>
      <c r="BL25" s="24">
        <v>199.90234375</v>
      </c>
      <c r="BM25" s="24">
        <v>6.1826535666789084E-3</v>
      </c>
      <c r="BN25" s="21">
        <f t="shared" si="40"/>
        <v>2.5</v>
      </c>
      <c r="BO25" s="21">
        <f t="shared" si="41"/>
        <v>0.05</v>
      </c>
      <c r="BP25" s="21">
        <f t="shared" si="42"/>
        <v>-0.3652110662031901</v>
      </c>
      <c r="BR25">
        <f t="shared" si="43"/>
        <v>-0.57501568470210873</v>
      </c>
    </row>
    <row r="26" spans="2:70" ht="12.75" customHeight="1" x14ac:dyDescent="0.15">
      <c r="B26" s="1" t="s">
        <v>82</v>
      </c>
      <c r="C26" s="2" t="s">
        <v>83</v>
      </c>
      <c r="D26" s="2">
        <v>5.5646990949753672E-4</v>
      </c>
      <c r="E26" s="3">
        <v>0.1</v>
      </c>
      <c r="F26" s="3">
        <v>0.1</v>
      </c>
      <c r="G26" s="4">
        <v>80</v>
      </c>
      <c r="H26" s="4">
        <v>80</v>
      </c>
      <c r="I26" s="5">
        <f t="shared" si="0"/>
        <v>150</v>
      </c>
      <c r="J26" s="6">
        <v>0.15625</v>
      </c>
      <c r="K26" s="4">
        <v>25.68359375</v>
      </c>
      <c r="L26" s="4"/>
      <c r="M26" s="19">
        <f t="shared" si="17"/>
        <v>150</v>
      </c>
      <c r="N26" s="19">
        <f t="shared" si="18"/>
        <v>0.05</v>
      </c>
      <c r="O26" s="19">
        <f t="shared" si="19"/>
        <v>0.05</v>
      </c>
      <c r="P26" s="19">
        <f t="shared" si="20"/>
        <v>0.05</v>
      </c>
      <c r="Q26" s="19">
        <f t="shared" si="21"/>
        <v>3.9655492187500005</v>
      </c>
      <c r="R26" s="19">
        <f t="shared" si="22"/>
        <v>10.590236718749999</v>
      </c>
      <c r="S26" s="19">
        <f t="shared" si="23"/>
        <v>10.590236718749999</v>
      </c>
      <c r="T26" s="19">
        <f t="shared" si="24"/>
        <v>0</v>
      </c>
      <c r="U26" s="19">
        <f t="shared" si="25"/>
        <v>0</v>
      </c>
      <c r="V26" s="19">
        <f t="shared" si="26"/>
        <v>3.9655492187500005</v>
      </c>
      <c r="W26" s="19">
        <f t="shared" si="27"/>
        <v>-2.875078423510545E-2</v>
      </c>
      <c r="X26" s="19">
        <f t="shared" si="28"/>
        <v>4.9262292221837881E-2</v>
      </c>
      <c r="Y26" s="19">
        <f t="shared" si="29"/>
        <v>1.5750156847021091</v>
      </c>
      <c r="Z26" s="19">
        <f t="shared" si="30"/>
        <v>0.98524584443675756</v>
      </c>
      <c r="AA26" s="19">
        <f t="shared" si="31"/>
        <v>95.269853306451154</v>
      </c>
      <c r="AB26" s="19">
        <f t="shared" si="32"/>
        <v>0.63513235537634105</v>
      </c>
      <c r="AC26" s="19">
        <f t="shared" si="33"/>
        <v>-0.36521106620318994</v>
      </c>
      <c r="AD26" s="19">
        <f t="shared" si="34"/>
        <v>0.21000209129361452</v>
      </c>
      <c r="AE26" s="4">
        <f t="shared" si="35"/>
        <v>1.5985781168923066</v>
      </c>
      <c r="AF26" s="19">
        <f t="shared" si="36"/>
        <v>6.6246874999999985</v>
      </c>
      <c r="AG26" s="19">
        <f t="shared" si="37"/>
        <v>10.590080468749999</v>
      </c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12" t="s">
        <v>35</v>
      </c>
      <c r="AS26" s="24">
        <f t="shared" si="1"/>
        <v>0.05</v>
      </c>
      <c r="AT26" s="24">
        <f t="shared" si="2"/>
        <v>0.05</v>
      </c>
      <c r="AU26" s="24">
        <f t="shared" si="3"/>
        <v>10.590236718749999</v>
      </c>
      <c r="AV26" s="24">
        <f t="shared" si="4"/>
        <v>0</v>
      </c>
      <c r="AW26" s="24">
        <f t="shared" si="5"/>
        <v>0.05</v>
      </c>
      <c r="AX26" s="24">
        <f t="shared" si="38"/>
        <v>3.9655492187500005</v>
      </c>
      <c r="AY26" s="24">
        <f t="shared" si="6"/>
        <v>-2.8750784235105437E-2</v>
      </c>
      <c r="AZ26" s="24">
        <f t="shared" si="7"/>
        <v>7.8750784235105439E-2</v>
      </c>
      <c r="BA26" s="24">
        <f t="shared" si="8"/>
        <v>1.5750156847021086</v>
      </c>
      <c r="BB26" s="24">
        <f t="shared" si="9"/>
        <v>1.5750156847021086</v>
      </c>
      <c r="BC26" s="24">
        <f t="shared" si="10"/>
        <v>-2.7390829965239258</v>
      </c>
      <c r="BD26" s="24">
        <f t="shared" si="11"/>
        <v>0</v>
      </c>
      <c r="BE26" s="24">
        <f t="shared" si="12"/>
        <v>2.7390829965239258</v>
      </c>
      <c r="BF26" s="24">
        <f t="shared" si="13"/>
        <v>-2.7445512293399097</v>
      </c>
      <c r="BG26" s="24" t="str">
        <f t="shared" si="44"/>
        <v/>
      </c>
      <c r="BH26" s="24">
        <f t="shared" si="39"/>
        <v>0.63513235537634161</v>
      </c>
      <c r="BI26" s="24">
        <f t="shared" si="15"/>
        <v>-0.19713576255067294</v>
      </c>
      <c r="BJ26" s="24">
        <f t="shared" si="16"/>
        <v>3.8935361216730038E-2</v>
      </c>
      <c r="BK26" s="24">
        <v>25.48828125</v>
      </c>
      <c r="BL26" s="24">
        <v>199.90234375</v>
      </c>
      <c r="BM26" s="24">
        <v>6.1826535666789084E-3</v>
      </c>
      <c r="BN26" s="21">
        <f t="shared" si="40"/>
        <v>2.5</v>
      </c>
      <c r="BO26" s="21">
        <f t="shared" si="41"/>
        <v>0.05</v>
      </c>
      <c r="BP26" s="21">
        <f t="shared" si="42"/>
        <v>-0.3652110662031901</v>
      </c>
      <c r="BR26">
        <f t="shared" si="43"/>
        <v>-0.57501568470210873</v>
      </c>
    </row>
    <row r="27" spans="2:70" ht="12.75" customHeight="1" x14ac:dyDescent="0.15">
      <c r="B27" s="1" t="s">
        <v>84</v>
      </c>
      <c r="C27" s="2" t="s">
        <v>85</v>
      </c>
      <c r="D27" s="2">
        <v>5.8030092623084784E-4</v>
      </c>
      <c r="E27" s="3">
        <v>0.1</v>
      </c>
      <c r="F27" s="3">
        <v>0.1</v>
      </c>
      <c r="G27" s="4">
        <v>80</v>
      </c>
      <c r="H27" s="4">
        <v>80</v>
      </c>
      <c r="I27" s="5">
        <f t="shared" si="0"/>
        <v>150</v>
      </c>
      <c r="J27" s="6">
        <v>0.15625</v>
      </c>
      <c r="K27" s="4">
        <v>25.68359375</v>
      </c>
      <c r="L27" s="4"/>
      <c r="M27" s="19">
        <f t="shared" si="17"/>
        <v>150</v>
      </c>
      <c r="N27" s="19">
        <f t="shared" si="18"/>
        <v>0.05</v>
      </c>
      <c r="O27" s="19">
        <f t="shared" si="19"/>
        <v>0.05</v>
      </c>
      <c r="P27" s="19">
        <f t="shared" si="20"/>
        <v>0.05</v>
      </c>
      <c r="Q27" s="19">
        <f t="shared" si="21"/>
        <v>3.9655492187500005</v>
      </c>
      <c r="R27" s="19">
        <f t="shared" si="22"/>
        <v>10.590236718749999</v>
      </c>
      <c r="S27" s="19">
        <f t="shared" si="23"/>
        <v>10.590236718749999</v>
      </c>
      <c r="T27" s="19">
        <f t="shared" si="24"/>
        <v>0</v>
      </c>
      <c r="U27" s="19">
        <f t="shared" si="25"/>
        <v>0</v>
      </c>
      <c r="V27" s="19">
        <f t="shared" si="26"/>
        <v>3.9655492187500005</v>
      </c>
      <c r="W27" s="19">
        <f t="shared" si="27"/>
        <v>-2.875078423510545E-2</v>
      </c>
      <c r="X27" s="19">
        <f t="shared" si="28"/>
        <v>4.9262292221837881E-2</v>
      </c>
      <c r="Y27" s="19">
        <f t="shared" si="29"/>
        <v>1.5750156847021091</v>
      </c>
      <c r="Z27" s="19">
        <f t="shared" si="30"/>
        <v>0.98524584443675756</v>
      </c>
      <c r="AA27" s="19">
        <f t="shared" si="31"/>
        <v>95.269853306451154</v>
      </c>
      <c r="AB27" s="19">
        <f t="shared" si="32"/>
        <v>0.63513235537634105</v>
      </c>
      <c r="AC27" s="19">
        <f t="shared" si="33"/>
        <v>-0.36521106620318994</v>
      </c>
      <c r="AD27" s="19">
        <f t="shared" si="34"/>
        <v>0.21000209129361452</v>
      </c>
      <c r="AE27" s="4">
        <f t="shared" si="35"/>
        <v>1.5985781168923066</v>
      </c>
      <c r="AF27" s="19">
        <f t="shared" si="36"/>
        <v>6.6246874999999985</v>
      </c>
      <c r="AG27" s="19">
        <f t="shared" si="37"/>
        <v>10.590080468749999</v>
      </c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12" t="s">
        <v>35</v>
      </c>
      <c r="AS27" s="24">
        <f t="shared" si="1"/>
        <v>0.05</v>
      </c>
      <c r="AT27" s="24">
        <f t="shared" si="2"/>
        <v>0.05</v>
      </c>
      <c r="AU27" s="24">
        <f t="shared" si="3"/>
        <v>10.590236718749999</v>
      </c>
      <c r="AV27" s="24">
        <f t="shared" si="4"/>
        <v>0</v>
      </c>
      <c r="AW27" s="24">
        <f t="shared" si="5"/>
        <v>0.05</v>
      </c>
      <c r="AX27" s="24">
        <f t="shared" si="38"/>
        <v>3.9655492187500005</v>
      </c>
      <c r="AY27" s="24">
        <f t="shared" si="6"/>
        <v>-2.8750784235105437E-2</v>
      </c>
      <c r="AZ27" s="24">
        <f t="shared" si="7"/>
        <v>7.8750784235105439E-2</v>
      </c>
      <c r="BA27" s="24">
        <f t="shared" si="8"/>
        <v>1.5750156847021086</v>
      </c>
      <c r="BB27" s="24">
        <f t="shared" si="9"/>
        <v>1.5750156847021086</v>
      </c>
      <c r="BC27" s="24">
        <f t="shared" si="10"/>
        <v>-2.7390829965239258</v>
      </c>
      <c r="BD27" s="24">
        <f t="shared" si="11"/>
        <v>0</v>
      </c>
      <c r="BE27" s="24">
        <f t="shared" si="12"/>
        <v>2.7390829965239258</v>
      </c>
      <c r="BF27" s="24">
        <f t="shared" si="13"/>
        <v>-2.7445512293399097</v>
      </c>
      <c r="BG27" s="24" t="str">
        <f t="shared" si="44"/>
        <v/>
      </c>
      <c r="BH27" s="24">
        <f t="shared" si="39"/>
        <v>0.63513235537634161</v>
      </c>
      <c r="BI27" s="24">
        <f t="shared" si="15"/>
        <v>-0.19713576255067294</v>
      </c>
      <c r="BJ27" s="24">
        <f t="shared" si="16"/>
        <v>3.8935361216730038E-2</v>
      </c>
      <c r="BK27" s="24">
        <v>25.390625</v>
      </c>
      <c r="BL27" s="24">
        <v>199.90234375</v>
      </c>
      <c r="BM27" s="24">
        <v>8.1796346928670535E-3</v>
      </c>
      <c r="BN27" s="21">
        <f t="shared" si="40"/>
        <v>2.5</v>
      </c>
      <c r="BO27" s="21">
        <f t="shared" si="41"/>
        <v>0.05</v>
      </c>
      <c r="BP27" s="21">
        <f t="shared" si="42"/>
        <v>-0.3652110662031901</v>
      </c>
      <c r="BR27">
        <f t="shared" si="43"/>
        <v>-0.57501568470210873</v>
      </c>
    </row>
    <row r="28" spans="2:70" ht="12.75" customHeight="1" x14ac:dyDescent="0.15">
      <c r="B28" s="1" t="s">
        <v>86</v>
      </c>
      <c r="C28" s="2" t="s">
        <v>87</v>
      </c>
      <c r="D28" s="2">
        <v>6.0413194296415895E-4</v>
      </c>
      <c r="E28" s="3">
        <v>0.1</v>
      </c>
      <c r="F28" s="3">
        <v>0.1</v>
      </c>
      <c r="G28" s="4">
        <v>80</v>
      </c>
      <c r="H28" s="4">
        <v>80</v>
      </c>
      <c r="I28" s="5">
        <f t="shared" si="0"/>
        <v>150</v>
      </c>
      <c r="J28" s="6">
        <v>0.15625</v>
      </c>
      <c r="K28" s="4">
        <v>25.68359375</v>
      </c>
      <c r="L28" s="4"/>
      <c r="M28" s="19">
        <f t="shared" si="17"/>
        <v>150</v>
      </c>
      <c r="N28" s="19">
        <f t="shared" si="18"/>
        <v>0.05</v>
      </c>
      <c r="O28" s="19">
        <f t="shared" si="19"/>
        <v>0.05</v>
      </c>
      <c r="P28" s="19">
        <f t="shared" si="20"/>
        <v>0.05</v>
      </c>
      <c r="Q28" s="19">
        <f t="shared" si="21"/>
        <v>3.9655492187500005</v>
      </c>
      <c r="R28" s="19">
        <f t="shared" si="22"/>
        <v>10.590236718749999</v>
      </c>
      <c r="S28" s="19">
        <f t="shared" si="23"/>
        <v>10.590236718749999</v>
      </c>
      <c r="T28" s="19">
        <f t="shared" si="24"/>
        <v>0</v>
      </c>
      <c r="U28" s="19">
        <f t="shared" si="25"/>
        <v>0</v>
      </c>
      <c r="V28" s="19">
        <f t="shared" si="26"/>
        <v>3.9655492187500005</v>
      </c>
      <c r="W28" s="19">
        <f t="shared" si="27"/>
        <v>-2.875078423510545E-2</v>
      </c>
      <c r="X28" s="19">
        <f t="shared" si="28"/>
        <v>4.9262292221837881E-2</v>
      </c>
      <c r="Y28" s="19">
        <f t="shared" si="29"/>
        <v>1.5750156847021091</v>
      </c>
      <c r="Z28" s="19">
        <f t="shared" si="30"/>
        <v>0.98524584443675756</v>
      </c>
      <c r="AA28" s="19">
        <f t="shared" si="31"/>
        <v>95.269853306451154</v>
      </c>
      <c r="AB28" s="19">
        <f t="shared" si="32"/>
        <v>0.63513235537634105</v>
      </c>
      <c r="AC28" s="19">
        <f t="shared" si="33"/>
        <v>-0.36521106620318994</v>
      </c>
      <c r="AD28" s="19">
        <f t="shared" si="34"/>
        <v>0.21000209129361452</v>
      </c>
      <c r="AE28" s="4">
        <f t="shared" si="35"/>
        <v>1.5985781168923066</v>
      </c>
      <c r="AF28" s="19">
        <f t="shared" si="36"/>
        <v>6.6246874999999985</v>
      </c>
      <c r="AG28" s="19">
        <f t="shared" si="37"/>
        <v>10.590080468749999</v>
      </c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12" t="s">
        <v>35</v>
      </c>
      <c r="AS28" s="24">
        <f t="shared" si="1"/>
        <v>0.05</v>
      </c>
      <c r="AT28" s="24">
        <f t="shared" si="2"/>
        <v>0.05</v>
      </c>
      <c r="AU28" s="24">
        <f t="shared" si="3"/>
        <v>10.590236718749999</v>
      </c>
      <c r="AV28" s="24">
        <f t="shared" si="4"/>
        <v>0</v>
      </c>
      <c r="AW28" s="24">
        <f t="shared" si="5"/>
        <v>0.05</v>
      </c>
      <c r="AX28" s="24">
        <f t="shared" si="38"/>
        <v>3.9655492187500005</v>
      </c>
      <c r="AY28" s="24">
        <f t="shared" si="6"/>
        <v>-2.8750784235105437E-2</v>
      </c>
      <c r="AZ28" s="24">
        <f t="shared" si="7"/>
        <v>7.8750784235105439E-2</v>
      </c>
      <c r="BA28" s="24">
        <f t="shared" si="8"/>
        <v>1.5750156847021086</v>
      </c>
      <c r="BB28" s="24">
        <f t="shared" si="9"/>
        <v>1.5750156847021086</v>
      </c>
      <c r="BC28" s="24">
        <f t="shared" si="10"/>
        <v>-2.7390829965239258</v>
      </c>
      <c r="BD28" s="24">
        <f t="shared" si="11"/>
        <v>0</v>
      </c>
      <c r="BE28" s="24">
        <f t="shared" si="12"/>
        <v>2.7390829965239258</v>
      </c>
      <c r="BF28" s="24">
        <f t="shared" si="13"/>
        <v>-2.7445512293399097</v>
      </c>
      <c r="BG28" s="24" t="str">
        <f t="shared" si="44"/>
        <v/>
      </c>
      <c r="BH28" s="24">
        <f t="shared" si="39"/>
        <v>0.63513235537634161</v>
      </c>
      <c r="BI28" s="24">
        <f t="shared" si="15"/>
        <v>-0.19713576255067294</v>
      </c>
      <c r="BJ28" s="24">
        <f t="shared" si="16"/>
        <v>3.8935361216730038E-2</v>
      </c>
      <c r="BK28" s="24">
        <v>25.390625</v>
      </c>
      <c r="BL28" s="24">
        <v>199.90234375</v>
      </c>
      <c r="BM28" s="24">
        <v>6.1826535666789084E-3</v>
      </c>
      <c r="BN28" s="21">
        <f t="shared" si="40"/>
        <v>2.5</v>
      </c>
      <c r="BO28" s="21">
        <f t="shared" si="41"/>
        <v>0.05</v>
      </c>
      <c r="BP28" s="21">
        <f t="shared" si="42"/>
        <v>-0.3652110662031901</v>
      </c>
      <c r="BR28">
        <f t="shared" si="43"/>
        <v>-0.57501568470210873</v>
      </c>
    </row>
    <row r="29" spans="2:70" ht="12.75" customHeight="1" x14ac:dyDescent="0.15">
      <c r="B29" s="1" t="s">
        <v>88</v>
      </c>
      <c r="C29" s="2" t="s">
        <v>89</v>
      </c>
      <c r="D29" s="2">
        <v>6.2796295969747007E-4</v>
      </c>
      <c r="E29" s="3">
        <v>0.1</v>
      </c>
      <c r="F29" s="3">
        <v>0.1</v>
      </c>
      <c r="G29" s="4">
        <v>80</v>
      </c>
      <c r="H29" s="4">
        <v>80</v>
      </c>
      <c r="I29" s="5">
        <f t="shared" si="0"/>
        <v>150</v>
      </c>
      <c r="J29" s="6">
        <v>0.15625</v>
      </c>
      <c r="K29" s="4">
        <v>25.68359375</v>
      </c>
      <c r="L29" s="4"/>
      <c r="M29" s="19">
        <f t="shared" si="17"/>
        <v>150</v>
      </c>
      <c r="N29" s="19">
        <f t="shared" si="18"/>
        <v>0.05</v>
      </c>
      <c r="O29" s="19">
        <f t="shared" si="19"/>
        <v>0.05</v>
      </c>
      <c r="P29" s="19">
        <f t="shared" si="20"/>
        <v>0.05</v>
      </c>
      <c r="Q29" s="19">
        <f t="shared" si="21"/>
        <v>3.9655492187500005</v>
      </c>
      <c r="R29" s="19">
        <f t="shared" si="22"/>
        <v>10.590236718749999</v>
      </c>
      <c r="S29" s="19">
        <f t="shared" si="23"/>
        <v>10.590236718749999</v>
      </c>
      <c r="T29" s="19">
        <f t="shared" si="24"/>
        <v>0</v>
      </c>
      <c r="U29" s="19">
        <f t="shared" si="25"/>
        <v>0</v>
      </c>
      <c r="V29" s="19">
        <f t="shared" si="26"/>
        <v>3.9655492187500005</v>
      </c>
      <c r="W29" s="19">
        <f t="shared" si="27"/>
        <v>-2.875078423510545E-2</v>
      </c>
      <c r="X29" s="19">
        <f t="shared" si="28"/>
        <v>4.9262292221837881E-2</v>
      </c>
      <c r="Y29" s="19">
        <f t="shared" si="29"/>
        <v>1.5750156847021091</v>
      </c>
      <c r="Z29" s="19">
        <f t="shared" si="30"/>
        <v>0.98524584443675756</v>
      </c>
      <c r="AA29" s="19">
        <f t="shared" si="31"/>
        <v>95.269853306451154</v>
      </c>
      <c r="AB29" s="19">
        <f t="shared" si="32"/>
        <v>0.63513235537634105</v>
      </c>
      <c r="AC29" s="19">
        <f t="shared" si="33"/>
        <v>-0.36521106620318994</v>
      </c>
      <c r="AD29" s="19">
        <f t="shared" si="34"/>
        <v>0.21000209129361452</v>
      </c>
      <c r="AE29" s="4">
        <f t="shared" si="35"/>
        <v>1.5985781168923066</v>
      </c>
      <c r="AF29" s="19">
        <f t="shared" si="36"/>
        <v>6.6246874999999985</v>
      </c>
      <c r="AG29" s="19">
        <f t="shared" si="37"/>
        <v>10.590080468749999</v>
      </c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12" t="s">
        <v>35</v>
      </c>
      <c r="AS29" s="24">
        <f t="shared" si="1"/>
        <v>0.05</v>
      </c>
      <c r="AT29" s="24">
        <f t="shared" si="2"/>
        <v>0.05</v>
      </c>
      <c r="AU29" s="24">
        <f t="shared" si="3"/>
        <v>10.590236718749999</v>
      </c>
      <c r="AV29" s="24">
        <f t="shared" si="4"/>
        <v>0</v>
      </c>
      <c r="AW29" s="24">
        <f t="shared" si="5"/>
        <v>0.05</v>
      </c>
      <c r="AX29" s="24">
        <f t="shared" si="38"/>
        <v>3.9655492187500005</v>
      </c>
      <c r="AY29" s="24">
        <f t="shared" si="6"/>
        <v>-2.8750784235105437E-2</v>
      </c>
      <c r="AZ29" s="24">
        <f t="shared" si="7"/>
        <v>7.8750784235105439E-2</v>
      </c>
      <c r="BA29" s="24">
        <f t="shared" si="8"/>
        <v>1.5750156847021086</v>
      </c>
      <c r="BB29" s="24">
        <f t="shared" si="9"/>
        <v>1.5750156847021086</v>
      </c>
      <c r="BC29" s="24">
        <f t="shared" si="10"/>
        <v>-2.7390829965239258</v>
      </c>
      <c r="BD29" s="24">
        <f t="shared" si="11"/>
        <v>0</v>
      </c>
      <c r="BE29" s="24">
        <f t="shared" si="12"/>
        <v>2.7390829965239258</v>
      </c>
      <c r="BF29" s="24">
        <f t="shared" si="13"/>
        <v>-2.7445512293399097</v>
      </c>
      <c r="BG29" s="24" t="str">
        <f t="shared" si="44"/>
        <v/>
      </c>
      <c r="BH29" s="24">
        <f t="shared" si="39"/>
        <v>0.63513235537634161</v>
      </c>
      <c r="BI29" s="24">
        <f t="shared" si="15"/>
        <v>-0.19713576255067294</v>
      </c>
      <c r="BJ29" s="24">
        <f t="shared" si="16"/>
        <v>3.8935361216730038E-2</v>
      </c>
      <c r="BK29" s="24">
        <v>25.1953125</v>
      </c>
      <c r="BL29" s="24">
        <v>199.90234375</v>
      </c>
      <c r="BM29" s="24">
        <v>8.1796346928670535E-3</v>
      </c>
      <c r="BN29" s="21">
        <f t="shared" si="40"/>
        <v>2.5</v>
      </c>
      <c r="BO29" s="21">
        <f t="shared" si="41"/>
        <v>0.05</v>
      </c>
      <c r="BP29" s="21">
        <f t="shared" si="42"/>
        <v>-0.3652110662031901</v>
      </c>
      <c r="BR29">
        <f t="shared" si="43"/>
        <v>-0.57501568470210873</v>
      </c>
    </row>
    <row r="30" spans="2:70" ht="12.75" customHeight="1" x14ac:dyDescent="0.15">
      <c r="B30" s="1" t="s">
        <v>90</v>
      </c>
      <c r="C30" s="2" t="s">
        <v>91</v>
      </c>
      <c r="D30" s="2">
        <v>6.5162037208210677E-4</v>
      </c>
      <c r="E30" s="3">
        <v>0.1</v>
      </c>
      <c r="F30" s="3">
        <v>0.1</v>
      </c>
      <c r="G30" s="4">
        <v>80</v>
      </c>
      <c r="H30" s="4">
        <v>80</v>
      </c>
      <c r="I30" s="5">
        <f t="shared" si="0"/>
        <v>150</v>
      </c>
      <c r="J30" s="6">
        <v>0.15625</v>
      </c>
      <c r="K30" s="4">
        <v>25.68359375</v>
      </c>
      <c r="L30" s="4"/>
      <c r="M30" s="19">
        <f t="shared" si="17"/>
        <v>150</v>
      </c>
      <c r="N30" s="19">
        <f t="shared" si="18"/>
        <v>0.05</v>
      </c>
      <c r="O30" s="19">
        <f t="shared" si="19"/>
        <v>0.05</v>
      </c>
      <c r="P30" s="19">
        <f t="shared" si="20"/>
        <v>0.05</v>
      </c>
      <c r="Q30" s="19">
        <f t="shared" si="21"/>
        <v>3.9655492187500005</v>
      </c>
      <c r="R30" s="19">
        <f t="shared" si="22"/>
        <v>10.590236718749999</v>
      </c>
      <c r="S30" s="19">
        <f t="shared" si="23"/>
        <v>10.590236718749999</v>
      </c>
      <c r="T30" s="19">
        <f t="shared" si="24"/>
        <v>0</v>
      </c>
      <c r="U30" s="19">
        <f t="shared" si="25"/>
        <v>0</v>
      </c>
      <c r="V30" s="19">
        <f t="shared" si="26"/>
        <v>3.9655492187500005</v>
      </c>
      <c r="W30" s="19">
        <f t="shared" si="27"/>
        <v>-2.875078423510545E-2</v>
      </c>
      <c r="X30" s="19">
        <f t="shared" si="28"/>
        <v>4.9262292221837881E-2</v>
      </c>
      <c r="Y30" s="19">
        <f t="shared" si="29"/>
        <v>1.5750156847021091</v>
      </c>
      <c r="Z30" s="19">
        <f t="shared" si="30"/>
        <v>0.98524584443675756</v>
      </c>
      <c r="AA30" s="19">
        <f t="shared" si="31"/>
        <v>95.269853306451154</v>
      </c>
      <c r="AB30" s="19">
        <f t="shared" si="32"/>
        <v>0.63513235537634105</v>
      </c>
      <c r="AC30" s="19">
        <f t="shared" si="33"/>
        <v>-0.36521106620318994</v>
      </c>
      <c r="AD30" s="19">
        <f t="shared" si="34"/>
        <v>0.21000209129361452</v>
      </c>
      <c r="AE30" s="4">
        <f t="shared" si="35"/>
        <v>1.5985781168923066</v>
      </c>
      <c r="AF30" s="19">
        <f t="shared" si="36"/>
        <v>6.6246874999999985</v>
      </c>
      <c r="AG30" s="19">
        <f t="shared" si="37"/>
        <v>10.590080468749999</v>
      </c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12" t="s">
        <v>35</v>
      </c>
      <c r="AS30" s="24">
        <f t="shared" si="1"/>
        <v>0.05</v>
      </c>
      <c r="AT30" s="24">
        <f t="shared" si="2"/>
        <v>0.05</v>
      </c>
      <c r="AU30" s="24">
        <f t="shared" si="3"/>
        <v>10.590236718749999</v>
      </c>
      <c r="AV30" s="24">
        <f t="shared" si="4"/>
        <v>0</v>
      </c>
      <c r="AW30" s="24">
        <f t="shared" si="5"/>
        <v>0.05</v>
      </c>
      <c r="AX30" s="24">
        <f t="shared" si="38"/>
        <v>3.9655492187500005</v>
      </c>
      <c r="AY30" s="24">
        <f t="shared" si="6"/>
        <v>-2.8750784235105437E-2</v>
      </c>
      <c r="AZ30" s="24">
        <f t="shared" si="7"/>
        <v>7.8750784235105439E-2</v>
      </c>
      <c r="BA30" s="24">
        <f t="shared" si="8"/>
        <v>1.5750156847021086</v>
      </c>
      <c r="BB30" s="24">
        <f t="shared" si="9"/>
        <v>1.5750156847021086</v>
      </c>
      <c r="BC30" s="24">
        <f t="shared" si="10"/>
        <v>-2.7390829965239258</v>
      </c>
      <c r="BD30" s="24">
        <f t="shared" si="11"/>
        <v>0</v>
      </c>
      <c r="BE30" s="24">
        <f t="shared" si="12"/>
        <v>2.7390829965239258</v>
      </c>
      <c r="BF30" s="24">
        <f t="shared" si="13"/>
        <v>-2.7445512293399097</v>
      </c>
      <c r="BG30" s="24" t="str">
        <f t="shared" si="44"/>
        <v/>
      </c>
      <c r="BH30" s="24">
        <f t="shared" si="39"/>
        <v>0.63513235537634161</v>
      </c>
      <c r="BI30" s="24">
        <f t="shared" si="15"/>
        <v>-0.19713576255067294</v>
      </c>
      <c r="BJ30" s="24">
        <f t="shared" si="16"/>
        <v>3.8935361216730038E-2</v>
      </c>
      <c r="BK30" s="24">
        <v>25.390625</v>
      </c>
      <c r="BL30" s="24">
        <v>199.90234375</v>
      </c>
      <c r="BM30" s="24">
        <v>6.1826535666789084E-3</v>
      </c>
      <c r="BN30" s="21">
        <f t="shared" si="40"/>
        <v>2.5</v>
      </c>
      <c r="BO30" s="21">
        <f t="shared" si="41"/>
        <v>0.05</v>
      </c>
      <c r="BP30" s="21">
        <f t="shared" si="42"/>
        <v>-0.3652110662031901</v>
      </c>
      <c r="BR30">
        <f t="shared" si="43"/>
        <v>-0.57501568470210873</v>
      </c>
    </row>
    <row r="31" spans="2:70" ht="12.75" customHeight="1" x14ac:dyDescent="0.15">
      <c r="B31" s="1" t="s">
        <v>92</v>
      </c>
      <c r="C31" s="2" t="s">
        <v>93</v>
      </c>
      <c r="D31" s="2">
        <v>6.7527777719078586E-4</v>
      </c>
      <c r="E31" s="3">
        <v>0.1</v>
      </c>
      <c r="F31" s="3">
        <v>0.1</v>
      </c>
      <c r="G31" s="4">
        <v>80</v>
      </c>
      <c r="H31" s="4">
        <v>80</v>
      </c>
      <c r="I31" s="5">
        <f t="shared" si="0"/>
        <v>150</v>
      </c>
      <c r="J31" s="6">
        <v>0.15625</v>
      </c>
      <c r="K31" s="4">
        <v>25.68359375</v>
      </c>
      <c r="L31" s="4"/>
      <c r="M31" s="19">
        <f t="shared" si="17"/>
        <v>150</v>
      </c>
      <c r="N31" s="19">
        <f t="shared" si="18"/>
        <v>0.05</v>
      </c>
      <c r="O31" s="19">
        <f t="shared" si="19"/>
        <v>0.05</v>
      </c>
      <c r="P31" s="19">
        <f t="shared" si="20"/>
        <v>0.05</v>
      </c>
      <c r="Q31" s="19">
        <f t="shared" si="21"/>
        <v>3.9655492187500005</v>
      </c>
      <c r="R31" s="19">
        <f t="shared" si="22"/>
        <v>10.590236718749999</v>
      </c>
      <c r="S31" s="19">
        <f t="shared" si="23"/>
        <v>10.590236718749999</v>
      </c>
      <c r="T31" s="19">
        <f t="shared" si="24"/>
        <v>0</v>
      </c>
      <c r="U31" s="19">
        <f t="shared" si="25"/>
        <v>0</v>
      </c>
      <c r="V31" s="19">
        <f t="shared" si="26"/>
        <v>3.9655492187500005</v>
      </c>
      <c r="W31" s="19">
        <f t="shared" si="27"/>
        <v>-2.875078423510545E-2</v>
      </c>
      <c r="X31" s="19">
        <f t="shared" si="28"/>
        <v>4.9262292221837881E-2</v>
      </c>
      <c r="Y31" s="19">
        <f t="shared" si="29"/>
        <v>1.5750156847021091</v>
      </c>
      <c r="Z31" s="19">
        <f t="shared" si="30"/>
        <v>0.98524584443675756</v>
      </c>
      <c r="AA31" s="19">
        <f t="shared" si="31"/>
        <v>95.269853306451154</v>
      </c>
      <c r="AB31" s="19">
        <f t="shared" si="32"/>
        <v>0.63513235537634105</v>
      </c>
      <c r="AC31" s="19">
        <f t="shared" si="33"/>
        <v>-0.36521106620318994</v>
      </c>
      <c r="AD31" s="19">
        <f t="shared" si="34"/>
        <v>0.21000209129361452</v>
      </c>
      <c r="AE31" s="4">
        <f t="shared" si="35"/>
        <v>1.5985781168923066</v>
      </c>
      <c r="AF31" s="19">
        <f t="shared" si="36"/>
        <v>6.6246874999999985</v>
      </c>
      <c r="AG31" s="19">
        <f t="shared" si="37"/>
        <v>10.590080468749999</v>
      </c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12" t="s">
        <v>35</v>
      </c>
      <c r="AS31" s="24">
        <f t="shared" si="1"/>
        <v>0.05</v>
      </c>
      <c r="AT31" s="24">
        <f t="shared" si="2"/>
        <v>0.05</v>
      </c>
      <c r="AU31" s="24">
        <f t="shared" si="3"/>
        <v>10.590236718749999</v>
      </c>
      <c r="AV31" s="24">
        <f t="shared" si="4"/>
        <v>0</v>
      </c>
      <c r="AW31" s="24">
        <f t="shared" si="5"/>
        <v>0.05</v>
      </c>
      <c r="AX31" s="24">
        <f t="shared" si="38"/>
        <v>3.9655492187500005</v>
      </c>
      <c r="AY31" s="24">
        <f t="shared" si="6"/>
        <v>-2.8750784235105437E-2</v>
      </c>
      <c r="AZ31" s="24">
        <f t="shared" si="7"/>
        <v>7.8750784235105439E-2</v>
      </c>
      <c r="BA31" s="24">
        <f t="shared" si="8"/>
        <v>1.5750156847021086</v>
      </c>
      <c r="BB31" s="24">
        <f t="shared" si="9"/>
        <v>1.5750156847021086</v>
      </c>
      <c r="BC31" s="24">
        <f t="shared" si="10"/>
        <v>-2.7390829965239258</v>
      </c>
      <c r="BD31" s="24">
        <f t="shared" si="11"/>
        <v>0</v>
      </c>
      <c r="BE31" s="24">
        <f t="shared" si="12"/>
        <v>2.7390829965239258</v>
      </c>
      <c r="BF31" s="24">
        <f t="shared" si="13"/>
        <v>-2.7445512293399097</v>
      </c>
      <c r="BG31" s="24" t="str">
        <f t="shared" si="44"/>
        <v/>
      </c>
      <c r="BH31" s="24">
        <f t="shared" si="39"/>
        <v>0.63513235537634161</v>
      </c>
      <c r="BI31" s="24">
        <f t="shared" si="15"/>
        <v>-0.19713576255067294</v>
      </c>
      <c r="BJ31" s="24">
        <f t="shared" si="16"/>
        <v>3.8935361216730038E-2</v>
      </c>
      <c r="BK31" s="24">
        <v>25.390625</v>
      </c>
      <c r="BL31" s="24">
        <v>199.90234375</v>
      </c>
      <c r="BM31" s="24">
        <v>6.1826535666789084E-3</v>
      </c>
      <c r="BN31" s="21">
        <f t="shared" si="40"/>
        <v>2.5</v>
      </c>
      <c r="BO31" s="21">
        <f t="shared" si="41"/>
        <v>0.05</v>
      </c>
      <c r="BP31" s="21">
        <f t="shared" si="42"/>
        <v>-0.3652110662031901</v>
      </c>
      <c r="BR31">
        <f t="shared" si="43"/>
        <v>-0.57501568470210873</v>
      </c>
    </row>
    <row r="32" spans="2:70" ht="12.75" customHeight="1" x14ac:dyDescent="0.15">
      <c r="B32" s="1" t="s">
        <v>94</v>
      </c>
      <c r="C32" s="2" t="s">
        <v>95</v>
      </c>
      <c r="D32" s="2">
        <v>6.9910879392409697E-4</v>
      </c>
      <c r="E32" s="3">
        <v>0.1</v>
      </c>
      <c r="F32" s="3">
        <v>0.1</v>
      </c>
      <c r="G32" s="4">
        <v>80</v>
      </c>
      <c r="H32" s="4">
        <v>80</v>
      </c>
      <c r="I32" s="5">
        <f t="shared" si="0"/>
        <v>150</v>
      </c>
      <c r="J32" s="6">
        <v>0.15625</v>
      </c>
      <c r="K32" s="4">
        <v>25.68359375</v>
      </c>
      <c r="L32" s="4"/>
      <c r="M32" s="19">
        <f t="shared" si="17"/>
        <v>150</v>
      </c>
      <c r="N32" s="19">
        <f t="shared" si="18"/>
        <v>0.05</v>
      </c>
      <c r="O32" s="19">
        <f t="shared" si="19"/>
        <v>0.05</v>
      </c>
      <c r="P32" s="19">
        <f t="shared" si="20"/>
        <v>0.05</v>
      </c>
      <c r="Q32" s="19">
        <f t="shared" si="21"/>
        <v>3.9655492187500005</v>
      </c>
      <c r="R32" s="19">
        <f t="shared" si="22"/>
        <v>10.590236718749999</v>
      </c>
      <c r="S32" s="19">
        <f t="shared" si="23"/>
        <v>10.590236718749999</v>
      </c>
      <c r="T32" s="19">
        <f t="shared" si="24"/>
        <v>0</v>
      </c>
      <c r="U32" s="19">
        <f t="shared" si="25"/>
        <v>0</v>
      </c>
      <c r="V32" s="19">
        <f t="shared" si="26"/>
        <v>3.9655492187500005</v>
      </c>
      <c r="W32" s="19">
        <f t="shared" si="27"/>
        <v>-2.875078423510545E-2</v>
      </c>
      <c r="X32" s="19">
        <f t="shared" si="28"/>
        <v>4.9262292221837881E-2</v>
      </c>
      <c r="Y32" s="19">
        <f t="shared" si="29"/>
        <v>1.5750156847021091</v>
      </c>
      <c r="Z32" s="19">
        <f t="shared" si="30"/>
        <v>0.98524584443675756</v>
      </c>
      <c r="AA32" s="19">
        <f t="shared" si="31"/>
        <v>95.269853306451154</v>
      </c>
      <c r="AB32" s="19">
        <f t="shared" si="32"/>
        <v>0.63513235537634105</v>
      </c>
      <c r="AC32" s="19">
        <f t="shared" si="33"/>
        <v>-0.36521106620318994</v>
      </c>
      <c r="AD32" s="19">
        <f t="shared" si="34"/>
        <v>0.21000209129361452</v>
      </c>
      <c r="AE32" s="4">
        <f t="shared" si="35"/>
        <v>1.5985781168923066</v>
      </c>
      <c r="AF32" s="19">
        <f t="shared" si="36"/>
        <v>6.6246874999999985</v>
      </c>
      <c r="AG32" s="19">
        <f t="shared" si="37"/>
        <v>10.590080468749999</v>
      </c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12" t="s">
        <v>35</v>
      </c>
      <c r="AS32" s="24">
        <f t="shared" si="1"/>
        <v>0.05</v>
      </c>
      <c r="AT32" s="24">
        <f t="shared" si="2"/>
        <v>0.05</v>
      </c>
      <c r="AU32" s="24">
        <f t="shared" si="3"/>
        <v>10.590236718749999</v>
      </c>
      <c r="AV32" s="24">
        <f t="shared" si="4"/>
        <v>0</v>
      </c>
      <c r="AW32" s="24">
        <f t="shared" si="5"/>
        <v>0.05</v>
      </c>
      <c r="AX32" s="24">
        <f t="shared" si="38"/>
        <v>3.9655492187500005</v>
      </c>
      <c r="AY32" s="24">
        <f t="shared" si="6"/>
        <v>-2.8750784235105437E-2</v>
      </c>
      <c r="AZ32" s="24">
        <f t="shared" si="7"/>
        <v>7.8750784235105439E-2</v>
      </c>
      <c r="BA32" s="24">
        <f t="shared" si="8"/>
        <v>1.5750156847021086</v>
      </c>
      <c r="BB32" s="24">
        <f t="shared" si="9"/>
        <v>1.5750156847021086</v>
      </c>
      <c r="BC32" s="24">
        <f t="shared" si="10"/>
        <v>-2.7390829965239258</v>
      </c>
      <c r="BD32" s="24">
        <f t="shared" si="11"/>
        <v>0</v>
      </c>
      <c r="BE32" s="24">
        <f t="shared" si="12"/>
        <v>2.7390829965239258</v>
      </c>
      <c r="BF32" s="24">
        <f t="shared" si="13"/>
        <v>-2.7445512293399097</v>
      </c>
      <c r="BG32" s="24" t="str">
        <f t="shared" si="44"/>
        <v/>
      </c>
      <c r="BH32" s="24">
        <f t="shared" si="39"/>
        <v>0.63513235537634161</v>
      </c>
      <c r="BI32" s="24">
        <f t="shared" si="15"/>
        <v>-0.19713576255067294</v>
      </c>
      <c r="BJ32" s="24">
        <f t="shared" si="16"/>
        <v>3.8935361216730038E-2</v>
      </c>
      <c r="BK32" s="24">
        <v>25.390625</v>
      </c>
      <c r="BL32" s="24">
        <v>199.90234375</v>
      </c>
      <c r="BM32" s="24">
        <v>6.1826535666789084E-3</v>
      </c>
      <c r="BN32" s="21">
        <f t="shared" si="40"/>
        <v>2.5</v>
      </c>
      <c r="BO32" s="21">
        <f t="shared" si="41"/>
        <v>0.05</v>
      </c>
      <c r="BP32" s="21">
        <f t="shared" si="42"/>
        <v>-0.3652110662031901</v>
      </c>
      <c r="BR32">
        <f t="shared" si="43"/>
        <v>-0.57501568470210873</v>
      </c>
    </row>
    <row r="33" spans="2:70" ht="12.75" customHeight="1" x14ac:dyDescent="0.15">
      <c r="B33" s="1" t="s">
        <v>96</v>
      </c>
      <c r="C33" s="2" t="s">
        <v>97</v>
      </c>
      <c r="D33" s="2">
        <v>7.2293981065740809E-4</v>
      </c>
      <c r="E33" s="3">
        <v>0.1</v>
      </c>
      <c r="F33" s="3">
        <v>0.1</v>
      </c>
      <c r="G33" s="4">
        <v>80</v>
      </c>
      <c r="H33" s="4">
        <v>80</v>
      </c>
      <c r="I33" s="5">
        <f t="shared" si="0"/>
        <v>150</v>
      </c>
      <c r="J33" s="6">
        <v>0.15625</v>
      </c>
      <c r="K33" s="4">
        <v>25.68359375</v>
      </c>
      <c r="L33" s="4"/>
      <c r="M33" s="19">
        <f t="shared" si="17"/>
        <v>150</v>
      </c>
      <c r="N33" s="19">
        <f t="shared" si="18"/>
        <v>0.05</v>
      </c>
      <c r="O33" s="19">
        <f t="shared" si="19"/>
        <v>0.05</v>
      </c>
      <c r="P33" s="19">
        <f t="shared" si="20"/>
        <v>0.05</v>
      </c>
      <c r="Q33" s="19">
        <f t="shared" si="21"/>
        <v>3.9655492187500005</v>
      </c>
      <c r="R33" s="19">
        <f t="shared" si="22"/>
        <v>10.590236718749999</v>
      </c>
      <c r="S33" s="19">
        <f t="shared" si="23"/>
        <v>10.590236718749999</v>
      </c>
      <c r="T33" s="19">
        <f t="shared" si="24"/>
        <v>0</v>
      </c>
      <c r="U33" s="19">
        <f t="shared" si="25"/>
        <v>0</v>
      </c>
      <c r="V33" s="19">
        <f t="shared" si="26"/>
        <v>3.9655492187500005</v>
      </c>
      <c r="W33" s="19">
        <f t="shared" si="27"/>
        <v>-2.875078423510545E-2</v>
      </c>
      <c r="X33" s="19">
        <f t="shared" si="28"/>
        <v>4.9262292221837881E-2</v>
      </c>
      <c r="Y33" s="19">
        <f t="shared" si="29"/>
        <v>1.5750156847021091</v>
      </c>
      <c r="Z33" s="19">
        <f t="shared" si="30"/>
        <v>0.98524584443675756</v>
      </c>
      <c r="AA33" s="19">
        <f t="shared" si="31"/>
        <v>95.269853306451154</v>
      </c>
      <c r="AB33" s="19">
        <f t="shared" si="32"/>
        <v>0.63513235537634105</v>
      </c>
      <c r="AC33" s="19">
        <f t="shared" si="33"/>
        <v>-0.36521106620318994</v>
      </c>
      <c r="AD33" s="19">
        <f t="shared" si="34"/>
        <v>0.21000209129361452</v>
      </c>
      <c r="AE33" s="4">
        <f t="shared" si="35"/>
        <v>1.5985781168923066</v>
      </c>
      <c r="AF33" s="19">
        <f t="shared" si="36"/>
        <v>6.6246874999999985</v>
      </c>
      <c r="AG33" s="19">
        <f t="shared" si="37"/>
        <v>10.590080468749999</v>
      </c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12" t="s">
        <v>35</v>
      </c>
      <c r="AS33" s="24">
        <f t="shared" si="1"/>
        <v>0.05</v>
      </c>
      <c r="AT33" s="24">
        <f t="shared" si="2"/>
        <v>0.05</v>
      </c>
      <c r="AU33" s="24">
        <f t="shared" si="3"/>
        <v>10.590236718749999</v>
      </c>
      <c r="AV33" s="24">
        <f t="shared" si="4"/>
        <v>0</v>
      </c>
      <c r="AW33" s="24">
        <f t="shared" si="5"/>
        <v>0.05</v>
      </c>
      <c r="AX33" s="24">
        <f t="shared" si="38"/>
        <v>3.9655492187500005</v>
      </c>
      <c r="AY33" s="24">
        <f t="shared" si="6"/>
        <v>-2.8750784235105437E-2</v>
      </c>
      <c r="AZ33" s="24">
        <f t="shared" si="7"/>
        <v>7.8750784235105439E-2</v>
      </c>
      <c r="BA33" s="24">
        <f t="shared" si="8"/>
        <v>1.5750156847021086</v>
      </c>
      <c r="BB33" s="24">
        <f t="shared" si="9"/>
        <v>1.5750156847021086</v>
      </c>
      <c r="BC33" s="24">
        <f t="shared" si="10"/>
        <v>-2.7390829965239258</v>
      </c>
      <c r="BD33" s="24">
        <f t="shared" si="11"/>
        <v>0</v>
      </c>
      <c r="BE33" s="24">
        <f t="shared" si="12"/>
        <v>2.7390829965239258</v>
      </c>
      <c r="BF33" s="24">
        <f t="shared" si="13"/>
        <v>-2.7445512293399097</v>
      </c>
      <c r="BG33" s="24" t="str">
        <f t="shared" si="44"/>
        <v/>
      </c>
      <c r="BH33" s="24">
        <f t="shared" si="39"/>
        <v>0.63513235537634161</v>
      </c>
      <c r="BI33" s="24">
        <f t="shared" si="15"/>
        <v>-0.19713576255067294</v>
      </c>
      <c r="BJ33" s="24">
        <f t="shared" si="16"/>
        <v>3.8935361216730038E-2</v>
      </c>
      <c r="BK33" s="24">
        <v>25.390625</v>
      </c>
      <c r="BL33" s="24">
        <v>199.90234375</v>
      </c>
      <c r="BM33" s="24">
        <v>6.1826535666789084E-3</v>
      </c>
      <c r="BN33" s="21">
        <f t="shared" si="40"/>
        <v>2.5</v>
      </c>
      <c r="BO33" s="21">
        <f t="shared" si="41"/>
        <v>0.05</v>
      </c>
      <c r="BP33" s="21">
        <f t="shared" si="42"/>
        <v>-0.3652110662031901</v>
      </c>
      <c r="BR33">
        <f t="shared" si="43"/>
        <v>-0.57501568470210873</v>
      </c>
    </row>
    <row r="34" spans="2:70" ht="12.75" customHeight="1" x14ac:dyDescent="0.15">
      <c r="B34" s="1" t="s">
        <v>98</v>
      </c>
      <c r="C34" s="2" t="s">
        <v>99</v>
      </c>
      <c r="D34" s="2">
        <v>7.4081018101423979E-4</v>
      </c>
      <c r="E34" s="3">
        <v>0.1</v>
      </c>
      <c r="F34" s="3">
        <v>0.1</v>
      </c>
      <c r="G34" s="4">
        <v>80</v>
      </c>
      <c r="H34" s="4">
        <v>80</v>
      </c>
      <c r="I34" s="5">
        <f t="shared" ref="I34:I65" si="45">IF(ISNUMBER(G34),IF(G34+H34=0,0,0.4*60*1000/(G34+H34)),"")</f>
        <v>150</v>
      </c>
      <c r="J34" s="6">
        <v>0.15625</v>
      </c>
      <c r="K34" s="4">
        <v>25.48828125</v>
      </c>
      <c r="L34" s="4"/>
      <c r="M34" s="19">
        <f t="shared" si="17"/>
        <v>150</v>
      </c>
      <c r="N34" s="19">
        <f t="shared" si="18"/>
        <v>0.05</v>
      </c>
      <c r="O34" s="19">
        <f t="shared" si="19"/>
        <v>0.05</v>
      </c>
      <c r="P34" s="19">
        <f t="shared" si="20"/>
        <v>0.05</v>
      </c>
      <c r="Q34" s="19">
        <f t="shared" si="21"/>
        <v>3.9461351562500009</v>
      </c>
      <c r="R34" s="19">
        <f t="shared" si="22"/>
        <v>10.555197656250002</v>
      </c>
      <c r="S34" s="19">
        <f t="shared" si="23"/>
        <v>10.555197656250002</v>
      </c>
      <c r="T34" s="19">
        <f t="shared" si="24"/>
        <v>0</v>
      </c>
      <c r="U34" s="19">
        <f t="shared" si="25"/>
        <v>0</v>
      </c>
      <c r="V34" s="19">
        <f t="shared" si="26"/>
        <v>3.9461351562500009</v>
      </c>
      <c r="W34" s="19">
        <f t="shared" si="27"/>
        <v>-2.8671881649250566E-2</v>
      </c>
      <c r="X34" s="19">
        <f t="shared" si="28"/>
        <v>4.9259843325115377E-2</v>
      </c>
      <c r="Y34" s="19">
        <f t="shared" si="29"/>
        <v>1.5734376329850113</v>
      </c>
      <c r="Z34" s="19">
        <f t="shared" si="30"/>
        <v>0.98519686650230753</v>
      </c>
      <c r="AA34" s="19">
        <f t="shared" si="31"/>
        <v>95.698944316165722</v>
      </c>
      <c r="AB34" s="19">
        <f t="shared" si="32"/>
        <v>0.63799296210777146</v>
      </c>
      <c r="AC34" s="19">
        <f t="shared" si="33"/>
        <v>-0.36584917405217648</v>
      </c>
      <c r="AD34" s="19">
        <f t="shared" si="34"/>
        <v>0.20979168439800147</v>
      </c>
      <c r="AE34" s="4">
        <f t="shared" si="35"/>
        <v>1.5970557709584379</v>
      </c>
      <c r="AF34" s="19">
        <f t="shared" si="36"/>
        <v>6.6090625000000003</v>
      </c>
      <c r="AG34" s="19">
        <f t="shared" si="37"/>
        <v>10.555041406250002</v>
      </c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12" t="s">
        <v>35</v>
      </c>
      <c r="AS34" s="24">
        <f t="shared" ref="AS34:AS65" si="46">IF(ISNUMBER(G34),IF(G34+H34=0,0,(G34/(G34+H34))*E34),"")</f>
        <v>0.05</v>
      </c>
      <c r="AT34" s="24">
        <f t="shared" ref="AT34:AT65" si="47">IF(ISNUMBER(H34),IF(G34+H34=0,0,(H34/(G34+H34))*E34),"")</f>
        <v>0.05</v>
      </c>
      <c r="AU34" s="24">
        <f t="shared" ref="AU34:AU65" si="48">IF(ISNUMBER(AS34),0.195*(1+0.0184*(K34-21))*AS34*1000,"")</f>
        <v>10.555197656250002</v>
      </c>
      <c r="AV34" s="24">
        <f t="shared" ref="AV34:AV65" si="49">IF(ISNUMBER(AS34),IF(AS34&gt;AT34,AS34-AT34,0),"")</f>
        <v>0</v>
      </c>
      <c r="AW34" s="24">
        <f t="shared" ref="AW34:AW65" si="50">IF(ISNUMBER(AS34),IF(AS34&gt;AT34,AT34,AS34),"")</f>
        <v>0.05</v>
      </c>
      <c r="AX34" s="24">
        <f t="shared" si="38"/>
        <v>3.9461351562500009</v>
      </c>
      <c r="AY34" s="24">
        <f t="shared" ref="AY34:AY65" si="51">IF(ISNUMBER(AS34),IF(AU34-AX34=0,0,((AV34-AS34)*(AU34-J34)/(AU34-AX34))+AS34),"")</f>
        <v>-2.8671881649250566E-2</v>
      </c>
      <c r="AZ34" s="24">
        <f t="shared" ref="AZ34:AZ65" si="52">IF(ISNUMBER(AX34),IF(AU34-AX34=0,0,AW34*(AU34-J34)/(AU34-AX34)),"")</f>
        <v>7.8671881649250569E-2</v>
      </c>
      <c r="BA34" s="24">
        <f t="shared" ref="BA34:BA65" si="53">IF(ISNUMBER(AS34),IF(AS34=0,0,((AS34-AY34)/AS34)),"")</f>
        <v>1.5734376329850113</v>
      </c>
      <c r="BB34" s="24">
        <f t="shared" ref="BB34:BB65" si="54">IF(ISNUMBER(AW34),IF(AW34=0,0,AZ34/AW34),"")</f>
        <v>1.5734376329850113</v>
      </c>
      <c r="BC34" s="24">
        <f t="shared" ref="BC34:BC65" si="55">IF(ISNUMBER(BA34),IF(BA34=1,0,(BA34/(1-BA34))),"")</f>
        <v>-2.7438688053913238</v>
      </c>
      <c r="BD34" s="24">
        <f t="shared" ref="BD34:BD65" si="56">IF(ROW(A34)=11,AVERAGE($BD$2:$BD$10),IF(ISNUMBER(I35),IF(I35-I34=0,0,(BC35-BC34)/(I35-I34)),""))</f>
        <v>0</v>
      </c>
      <c r="BE34" s="24">
        <f t="shared" ref="BE34:BE65" si="57">IF(ROW(A34)=11,IF(ISNUMBER(I$2),AVERAGE($BE$2:$BE$10),""),IF(ISNUMBER(I34),$BD$11*I34-BC34,""))</f>
        <v>2.7438688053913238</v>
      </c>
      <c r="BF34" s="24">
        <f t="shared" ref="BF34:BF65" si="58">IF(ISNUMBER(I34),$BD$11*I34-$BE$11,"")</f>
        <v>-2.7445512293399097</v>
      </c>
      <c r="BG34" s="24" t="str">
        <f t="shared" ref="BG34:BG65" si="59">IF(AND(ISNUMBER(BF36),ROW(A34)=2),IF(AS34=0,0,BD$11/AS34),"")</f>
        <v/>
      </c>
      <c r="BH34" s="24">
        <f t="shared" si="39"/>
        <v>0.63799296210777134</v>
      </c>
      <c r="BI34" s="24">
        <f t="shared" ref="BI34:BI65" si="60">IF(ISNUMBER(BH34),IF(BH34&lt;=0,0,LOG(BH34)),"")</f>
        <v>-0.19518411208544859</v>
      </c>
      <c r="BJ34" s="24">
        <f t="shared" ref="BJ34:BJ65" si="61">IF(ISNUMBER(K34),IF(K34=0,0,1/K34),"")</f>
        <v>3.9233716475095784E-2</v>
      </c>
      <c r="BK34" s="24">
        <v>25.390625</v>
      </c>
      <c r="BL34" s="24">
        <v>199.90234375</v>
      </c>
      <c r="BM34" s="24">
        <v>6.1826535666789084E-3</v>
      </c>
      <c r="BN34" s="21">
        <f t="shared" si="40"/>
        <v>2.5</v>
      </c>
      <c r="BO34" s="21">
        <f t="shared" si="41"/>
        <v>0.05</v>
      </c>
      <c r="BP34" s="21">
        <f t="shared" si="42"/>
        <v>-0.36584917405217648</v>
      </c>
      <c r="BR34">
        <f t="shared" si="43"/>
        <v>-0.57343763298501138</v>
      </c>
    </row>
    <row r="35" spans="2:70" ht="12.75" customHeight="1" x14ac:dyDescent="0.15">
      <c r="B35" s="1" t="s">
        <v>100</v>
      </c>
      <c r="C35" s="2" t="s">
        <v>101</v>
      </c>
      <c r="D35" s="2">
        <v>7.6465277379611507E-4</v>
      </c>
      <c r="E35" s="3">
        <v>0.1</v>
      </c>
      <c r="F35" s="3">
        <v>0.1</v>
      </c>
      <c r="G35" s="4">
        <v>80</v>
      </c>
      <c r="H35" s="4">
        <v>80</v>
      </c>
      <c r="I35" s="5">
        <f t="shared" si="45"/>
        <v>150</v>
      </c>
      <c r="J35" s="6">
        <v>0.166015625</v>
      </c>
      <c r="K35" s="4">
        <v>25.68359375</v>
      </c>
      <c r="L35" s="4"/>
      <c r="M35" s="19">
        <f t="shared" si="17"/>
        <v>150</v>
      </c>
      <c r="N35" s="19">
        <f t="shared" si="18"/>
        <v>0.05</v>
      </c>
      <c r="O35" s="19">
        <f t="shared" si="19"/>
        <v>0.05</v>
      </c>
      <c r="P35" s="19">
        <f t="shared" si="20"/>
        <v>0.05</v>
      </c>
      <c r="Q35" s="19">
        <f t="shared" si="21"/>
        <v>3.9655492187500005</v>
      </c>
      <c r="R35" s="19">
        <f t="shared" si="22"/>
        <v>10.590236718749999</v>
      </c>
      <c r="S35" s="19">
        <f t="shared" si="23"/>
        <v>10.590236718749999</v>
      </c>
      <c r="T35" s="19">
        <f t="shared" si="24"/>
        <v>0</v>
      </c>
      <c r="U35" s="19">
        <f t="shared" si="25"/>
        <v>0</v>
      </c>
      <c r="V35" s="19">
        <f t="shared" si="26"/>
        <v>3.9655492187500005</v>
      </c>
      <c r="W35" s="19">
        <f t="shared" si="27"/>
        <v>-2.8677077928204175E-2</v>
      </c>
      <c r="X35" s="19">
        <f t="shared" si="28"/>
        <v>4.9216185485702751E-2</v>
      </c>
      <c r="Y35" s="19">
        <f t="shared" si="29"/>
        <v>1.5735415585640835</v>
      </c>
      <c r="Z35" s="19">
        <f t="shared" si="30"/>
        <v>0.98432370971405503</v>
      </c>
      <c r="AA35" s="19">
        <f t="shared" si="31"/>
        <v>95.670584837572633</v>
      </c>
      <c r="AB35" s="19">
        <f t="shared" si="32"/>
        <v>0.63780389891715084</v>
      </c>
      <c r="AC35" s="19">
        <f t="shared" si="33"/>
        <v>-0.36580704224319188</v>
      </c>
      <c r="AD35" s="19">
        <f t="shared" si="34"/>
        <v>0.20980554114187777</v>
      </c>
      <c r="AE35" s="4">
        <f t="shared" si="35"/>
        <v>1.5985766427661685</v>
      </c>
      <c r="AF35" s="19">
        <f t="shared" si="36"/>
        <v>6.6246874999999985</v>
      </c>
      <c r="AG35" s="19">
        <f t="shared" si="37"/>
        <v>10.590070703124999</v>
      </c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12" t="s">
        <v>35</v>
      </c>
      <c r="AS35" s="24">
        <f t="shared" si="46"/>
        <v>0.05</v>
      </c>
      <c r="AT35" s="24">
        <f t="shared" si="47"/>
        <v>0.05</v>
      </c>
      <c r="AU35" s="24">
        <f t="shared" si="48"/>
        <v>10.590236718749999</v>
      </c>
      <c r="AV35" s="24">
        <f t="shared" si="49"/>
        <v>0</v>
      </c>
      <c r="AW35" s="24">
        <f t="shared" si="50"/>
        <v>0.05</v>
      </c>
      <c r="AX35" s="24">
        <f t="shared" si="38"/>
        <v>3.9655492187500005</v>
      </c>
      <c r="AY35" s="24">
        <f t="shared" si="51"/>
        <v>-2.8677077928204162E-2</v>
      </c>
      <c r="AZ35" s="24">
        <f t="shared" si="52"/>
        <v>7.8677077928204164E-2</v>
      </c>
      <c r="BA35" s="24">
        <f t="shared" si="53"/>
        <v>1.5735415585640833</v>
      </c>
      <c r="BB35" s="24">
        <f t="shared" si="54"/>
        <v>1.5735415585640833</v>
      </c>
      <c r="BC35" s="24">
        <f t="shared" si="55"/>
        <v>-2.7435528168239398</v>
      </c>
      <c r="BD35" s="24">
        <f t="shared" si="56"/>
        <v>0</v>
      </c>
      <c r="BE35" s="24">
        <f t="shared" si="57"/>
        <v>2.7435528168239398</v>
      </c>
      <c r="BF35" s="24">
        <f t="shared" si="58"/>
        <v>-2.7445512293399097</v>
      </c>
      <c r="BG35" s="24" t="str">
        <f t="shared" si="59"/>
        <v/>
      </c>
      <c r="BH35" s="24">
        <f t="shared" si="39"/>
        <v>0.63780389891715139</v>
      </c>
      <c r="BI35" s="24">
        <f t="shared" si="60"/>
        <v>-0.19531283022785312</v>
      </c>
      <c r="BJ35" s="24">
        <f t="shared" si="61"/>
        <v>3.8935361216730038E-2</v>
      </c>
      <c r="BK35" s="24">
        <v>25.390625</v>
      </c>
      <c r="BL35" s="24">
        <v>199.90234375</v>
      </c>
      <c r="BM35" s="24">
        <v>1.0176615819055199E-2</v>
      </c>
      <c r="BN35" s="21">
        <f t="shared" si="40"/>
        <v>2.5</v>
      </c>
      <c r="BO35" s="21">
        <f t="shared" si="41"/>
        <v>0.05</v>
      </c>
      <c r="BP35" s="21">
        <f t="shared" si="42"/>
        <v>-0.36580704224319199</v>
      </c>
      <c r="BR35">
        <f t="shared" si="43"/>
        <v>-0.57354155856408318</v>
      </c>
    </row>
    <row r="36" spans="2:70" ht="12.75" customHeight="1" x14ac:dyDescent="0.15">
      <c r="B36" s="1" t="s">
        <v>102</v>
      </c>
      <c r="C36" s="2" t="s">
        <v>103</v>
      </c>
      <c r="D36" s="2">
        <v>7.884837978053838E-4</v>
      </c>
      <c r="E36" s="3">
        <v>0.1</v>
      </c>
      <c r="F36" s="3">
        <v>0.1</v>
      </c>
      <c r="G36" s="4">
        <v>80</v>
      </c>
      <c r="H36" s="4">
        <v>80</v>
      </c>
      <c r="I36" s="5">
        <f t="shared" si="45"/>
        <v>150</v>
      </c>
      <c r="J36" s="6">
        <v>0.166015625</v>
      </c>
      <c r="K36" s="4">
        <v>25.68359375</v>
      </c>
      <c r="L36" s="4"/>
      <c r="M36" s="19">
        <f t="shared" si="17"/>
        <v>150</v>
      </c>
      <c r="N36" s="19">
        <f t="shared" si="18"/>
        <v>0.05</v>
      </c>
      <c r="O36" s="19">
        <f t="shared" si="19"/>
        <v>0.05</v>
      </c>
      <c r="P36" s="19">
        <f t="shared" si="20"/>
        <v>0.05</v>
      </c>
      <c r="Q36" s="19">
        <f t="shared" si="21"/>
        <v>3.9655492187500005</v>
      </c>
      <c r="R36" s="19">
        <f t="shared" si="22"/>
        <v>10.590236718749999</v>
      </c>
      <c r="S36" s="19">
        <f t="shared" si="23"/>
        <v>10.590236718749999</v>
      </c>
      <c r="T36" s="19">
        <f t="shared" si="24"/>
        <v>0</v>
      </c>
      <c r="U36" s="19">
        <f t="shared" si="25"/>
        <v>0</v>
      </c>
      <c r="V36" s="19">
        <f t="shared" si="26"/>
        <v>3.9655492187500005</v>
      </c>
      <c r="W36" s="19">
        <f t="shared" si="27"/>
        <v>-2.8677077928204175E-2</v>
      </c>
      <c r="X36" s="19">
        <f t="shared" si="28"/>
        <v>4.9216185485702751E-2</v>
      </c>
      <c r="Y36" s="19">
        <f t="shared" si="29"/>
        <v>1.5735415585640835</v>
      </c>
      <c r="Z36" s="19">
        <f t="shared" si="30"/>
        <v>0.98432370971405503</v>
      </c>
      <c r="AA36" s="19">
        <f t="shared" si="31"/>
        <v>95.670584837572633</v>
      </c>
      <c r="AB36" s="19">
        <f t="shared" si="32"/>
        <v>0.63780389891715084</v>
      </c>
      <c r="AC36" s="19">
        <f t="shared" si="33"/>
        <v>-0.36580704224319188</v>
      </c>
      <c r="AD36" s="19">
        <f t="shared" si="34"/>
        <v>0.20980554114187777</v>
      </c>
      <c r="AE36" s="4">
        <f t="shared" si="35"/>
        <v>1.5985766427661685</v>
      </c>
      <c r="AF36" s="19">
        <f t="shared" si="36"/>
        <v>6.6246874999999985</v>
      </c>
      <c r="AG36" s="19">
        <f t="shared" si="37"/>
        <v>10.590070703124999</v>
      </c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12" t="s">
        <v>35</v>
      </c>
      <c r="AS36" s="24">
        <f t="shared" si="46"/>
        <v>0.05</v>
      </c>
      <c r="AT36" s="24">
        <f t="shared" si="47"/>
        <v>0.05</v>
      </c>
      <c r="AU36" s="24">
        <f t="shared" si="48"/>
        <v>10.590236718749999</v>
      </c>
      <c r="AV36" s="24">
        <f t="shared" si="49"/>
        <v>0</v>
      </c>
      <c r="AW36" s="24">
        <f t="shared" si="50"/>
        <v>0.05</v>
      </c>
      <c r="AX36" s="24">
        <f t="shared" si="38"/>
        <v>3.9655492187500005</v>
      </c>
      <c r="AY36" s="24">
        <f t="shared" si="51"/>
        <v>-2.8677077928204162E-2</v>
      </c>
      <c r="AZ36" s="24">
        <f t="shared" si="52"/>
        <v>7.8677077928204164E-2</v>
      </c>
      <c r="BA36" s="24">
        <f t="shared" si="53"/>
        <v>1.5735415585640833</v>
      </c>
      <c r="BB36" s="24">
        <f t="shared" si="54"/>
        <v>1.5735415585640833</v>
      </c>
      <c r="BC36" s="24">
        <f t="shared" si="55"/>
        <v>-2.7435528168239398</v>
      </c>
      <c r="BD36" s="24">
        <f t="shared" si="56"/>
        <v>0</v>
      </c>
      <c r="BE36" s="24">
        <f t="shared" si="57"/>
        <v>2.7435528168239398</v>
      </c>
      <c r="BF36" s="24">
        <f t="shared" si="58"/>
        <v>-2.7445512293399097</v>
      </c>
      <c r="BG36" s="24" t="str">
        <f t="shared" si="59"/>
        <v/>
      </c>
      <c r="BH36" s="24">
        <f t="shared" si="39"/>
        <v>0.63780389891715139</v>
      </c>
      <c r="BI36" s="24">
        <f t="shared" si="60"/>
        <v>-0.19531283022785312</v>
      </c>
      <c r="BJ36" s="24">
        <f t="shared" si="61"/>
        <v>3.8935361216730038E-2</v>
      </c>
      <c r="BK36" s="24">
        <v>25.390625</v>
      </c>
      <c r="BL36" s="24">
        <v>199.90234375</v>
      </c>
      <c r="BM36" s="24">
        <v>6.1826535666789084E-3</v>
      </c>
      <c r="BN36" s="21">
        <f t="shared" si="40"/>
        <v>2.5</v>
      </c>
      <c r="BO36" s="21">
        <f t="shared" si="41"/>
        <v>0.05</v>
      </c>
      <c r="BP36" s="21">
        <f t="shared" si="42"/>
        <v>-0.36580704224319199</v>
      </c>
      <c r="BR36">
        <f t="shared" si="43"/>
        <v>-0.57354155856408318</v>
      </c>
    </row>
    <row r="37" spans="2:70" ht="12.75" customHeight="1" x14ac:dyDescent="0.15">
      <c r="B37" s="1" t="s">
        <v>104</v>
      </c>
      <c r="C37" s="2" t="s">
        <v>105</v>
      </c>
      <c r="D37" s="2">
        <v>8.1231481453869492E-4</v>
      </c>
      <c r="E37" s="3">
        <v>0.1</v>
      </c>
      <c r="F37" s="3">
        <v>0.1</v>
      </c>
      <c r="G37" s="4">
        <v>80</v>
      </c>
      <c r="H37" s="4">
        <v>80</v>
      </c>
      <c r="I37" s="5">
        <f t="shared" si="45"/>
        <v>150</v>
      </c>
      <c r="J37" s="6">
        <v>0.15625</v>
      </c>
      <c r="K37" s="4">
        <v>25.68359375</v>
      </c>
      <c r="L37" s="4"/>
      <c r="M37" s="19">
        <f t="shared" si="17"/>
        <v>150</v>
      </c>
      <c r="N37" s="19">
        <f t="shared" si="18"/>
        <v>0.05</v>
      </c>
      <c r="O37" s="19">
        <f t="shared" si="19"/>
        <v>0.05</v>
      </c>
      <c r="P37" s="19">
        <f t="shared" si="20"/>
        <v>0.05</v>
      </c>
      <c r="Q37" s="19">
        <f t="shared" si="21"/>
        <v>3.9655492187500005</v>
      </c>
      <c r="R37" s="19">
        <f t="shared" si="22"/>
        <v>10.590236718749999</v>
      </c>
      <c r="S37" s="19">
        <f t="shared" si="23"/>
        <v>10.590236718749999</v>
      </c>
      <c r="T37" s="19">
        <f t="shared" si="24"/>
        <v>0</v>
      </c>
      <c r="U37" s="19">
        <f t="shared" si="25"/>
        <v>0</v>
      </c>
      <c r="V37" s="19">
        <f t="shared" si="26"/>
        <v>3.9655492187500005</v>
      </c>
      <c r="W37" s="19">
        <f t="shared" si="27"/>
        <v>-2.875078423510545E-2</v>
      </c>
      <c r="X37" s="19">
        <f t="shared" si="28"/>
        <v>4.9262292221837881E-2</v>
      </c>
      <c r="Y37" s="19">
        <f t="shared" si="29"/>
        <v>1.5750156847021091</v>
      </c>
      <c r="Z37" s="19">
        <f t="shared" si="30"/>
        <v>0.98524584443675756</v>
      </c>
      <c r="AA37" s="19">
        <f t="shared" si="31"/>
        <v>95.269853306451154</v>
      </c>
      <c r="AB37" s="19">
        <f t="shared" si="32"/>
        <v>0.63513235537634105</v>
      </c>
      <c r="AC37" s="19">
        <f t="shared" si="33"/>
        <v>-0.36521106620318994</v>
      </c>
      <c r="AD37" s="19">
        <f t="shared" si="34"/>
        <v>0.21000209129361452</v>
      </c>
      <c r="AE37" s="4">
        <f t="shared" si="35"/>
        <v>1.5985781168923066</v>
      </c>
      <c r="AF37" s="19">
        <f t="shared" si="36"/>
        <v>6.6246874999999985</v>
      </c>
      <c r="AG37" s="19">
        <f t="shared" si="37"/>
        <v>10.590080468749999</v>
      </c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12" t="s">
        <v>35</v>
      </c>
      <c r="AS37" s="24">
        <f t="shared" si="46"/>
        <v>0.05</v>
      </c>
      <c r="AT37" s="24">
        <f t="shared" si="47"/>
        <v>0.05</v>
      </c>
      <c r="AU37" s="24">
        <f t="shared" si="48"/>
        <v>10.590236718749999</v>
      </c>
      <c r="AV37" s="24">
        <f t="shared" si="49"/>
        <v>0</v>
      </c>
      <c r="AW37" s="24">
        <f t="shared" si="50"/>
        <v>0.05</v>
      </c>
      <c r="AX37" s="24">
        <f t="shared" si="38"/>
        <v>3.9655492187500005</v>
      </c>
      <c r="AY37" s="24">
        <f t="shared" si="51"/>
        <v>-2.8750784235105437E-2</v>
      </c>
      <c r="AZ37" s="24">
        <f t="shared" si="52"/>
        <v>7.8750784235105439E-2</v>
      </c>
      <c r="BA37" s="24">
        <f t="shared" si="53"/>
        <v>1.5750156847021086</v>
      </c>
      <c r="BB37" s="24">
        <f t="shared" si="54"/>
        <v>1.5750156847021086</v>
      </c>
      <c r="BC37" s="24">
        <f t="shared" si="55"/>
        <v>-2.7390829965239258</v>
      </c>
      <c r="BD37" s="24">
        <f t="shared" si="56"/>
        <v>0</v>
      </c>
      <c r="BE37" s="24">
        <f t="shared" si="57"/>
        <v>2.7390829965239258</v>
      </c>
      <c r="BF37" s="24">
        <f t="shared" si="58"/>
        <v>-2.7445512293399097</v>
      </c>
      <c r="BG37" s="24" t="str">
        <f t="shared" si="59"/>
        <v/>
      </c>
      <c r="BH37" s="24">
        <f t="shared" si="39"/>
        <v>0.63513235537634161</v>
      </c>
      <c r="BI37" s="24">
        <f t="shared" si="60"/>
        <v>-0.19713576255067294</v>
      </c>
      <c r="BJ37" s="24">
        <f t="shared" si="61"/>
        <v>3.8935361216730038E-2</v>
      </c>
      <c r="BK37" s="24">
        <v>25.390625</v>
      </c>
      <c r="BL37" s="24">
        <v>199.90234375</v>
      </c>
      <c r="BM37" s="24">
        <v>1.0176615819055199E-2</v>
      </c>
      <c r="BN37" s="21">
        <f t="shared" si="40"/>
        <v>2.5</v>
      </c>
      <c r="BO37" s="21">
        <f t="shared" si="41"/>
        <v>0.05</v>
      </c>
      <c r="BP37" s="21">
        <f t="shared" si="42"/>
        <v>-0.3652110662031901</v>
      </c>
      <c r="BR37">
        <f t="shared" si="43"/>
        <v>-0.57501568470210873</v>
      </c>
    </row>
    <row r="38" spans="2:70" ht="12.75" customHeight="1" x14ac:dyDescent="0.15">
      <c r="B38" s="1" t="s">
        <v>106</v>
      </c>
      <c r="C38" s="2" t="s">
        <v>107</v>
      </c>
      <c r="D38" s="2">
        <v>8.3614583127200603E-4</v>
      </c>
      <c r="E38" s="3">
        <v>0.1</v>
      </c>
      <c r="F38" s="3">
        <v>0.1</v>
      </c>
      <c r="G38" s="4">
        <v>80</v>
      </c>
      <c r="H38" s="4">
        <v>80</v>
      </c>
      <c r="I38" s="5">
        <f t="shared" si="45"/>
        <v>150</v>
      </c>
      <c r="J38" s="6">
        <v>0.15625</v>
      </c>
      <c r="K38" s="4">
        <v>25.68359375</v>
      </c>
      <c r="L38" s="4"/>
      <c r="M38" s="19">
        <f t="shared" si="17"/>
        <v>150</v>
      </c>
      <c r="N38" s="19">
        <f t="shared" si="18"/>
        <v>0.05</v>
      </c>
      <c r="O38" s="19">
        <f t="shared" si="19"/>
        <v>0.05</v>
      </c>
      <c r="P38" s="19">
        <f t="shared" si="20"/>
        <v>0.05</v>
      </c>
      <c r="Q38" s="19">
        <f t="shared" si="21"/>
        <v>3.9655492187500005</v>
      </c>
      <c r="R38" s="19">
        <f t="shared" si="22"/>
        <v>10.590236718749999</v>
      </c>
      <c r="S38" s="19">
        <f t="shared" si="23"/>
        <v>10.590236718749999</v>
      </c>
      <c r="T38" s="19">
        <f t="shared" si="24"/>
        <v>0</v>
      </c>
      <c r="U38" s="19">
        <f t="shared" si="25"/>
        <v>0</v>
      </c>
      <c r="V38" s="19">
        <f t="shared" si="26"/>
        <v>3.9655492187500005</v>
      </c>
      <c r="W38" s="19">
        <f t="shared" si="27"/>
        <v>-2.875078423510545E-2</v>
      </c>
      <c r="X38" s="19">
        <f t="shared" si="28"/>
        <v>4.9262292221837881E-2</v>
      </c>
      <c r="Y38" s="19">
        <f t="shared" si="29"/>
        <v>1.5750156847021091</v>
      </c>
      <c r="Z38" s="19">
        <f t="shared" si="30"/>
        <v>0.98524584443675756</v>
      </c>
      <c r="AA38" s="19">
        <f t="shared" si="31"/>
        <v>95.269853306451154</v>
      </c>
      <c r="AB38" s="19">
        <f t="shared" si="32"/>
        <v>0.63513235537634105</v>
      </c>
      <c r="AC38" s="19">
        <f t="shared" si="33"/>
        <v>-0.36521106620318994</v>
      </c>
      <c r="AD38" s="19">
        <f t="shared" si="34"/>
        <v>0.21000209129361452</v>
      </c>
      <c r="AE38" s="4">
        <f t="shared" si="35"/>
        <v>1.5985781168923066</v>
      </c>
      <c r="AF38" s="19">
        <f t="shared" si="36"/>
        <v>6.6246874999999985</v>
      </c>
      <c r="AG38" s="19">
        <f t="shared" si="37"/>
        <v>10.590080468749999</v>
      </c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12" t="s">
        <v>35</v>
      </c>
      <c r="AS38" s="24">
        <f t="shared" si="46"/>
        <v>0.05</v>
      </c>
      <c r="AT38" s="24">
        <f t="shared" si="47"/>
        <v>0.05</v>
      </c>
      <c r="AU38" s="24">
        <f t="shared" si="48"/>
        <v>10.590236718749999</v>
      </c>
      <c r="AV38" s="24">
        <f t="shared" si="49"/>
        <v>0</v>
      </c>
      <c r="AW38" s="24">
        <f t="shared" si="50"/>
        <v>0.05</v>
      </c>
      <c r="AX38" s="24">
        <f t="shared" si="38"/>
        <v>3.9655492187500005</v>
      </c>
      <c r="AY38" s="24">
        <f t="shared" si="51"/>
        <v>-2.8750784235105437E-2</v>
      </c>
      <c r="AZ38" s="24">
        <f t="shared" si="52"/>
        <v>7.8750784235105439E-2</v>
      </c>
      <c r="BA38" s="24">
        <f t="shared" si="53"/>
        <v>1.5750156847021086</v>
      </c>
      <c r="BB38" s="24">
        <f t="shared" si="54"/>
        <v>1.5750156847021086</v>
      </c>
      <c r="BC38" s="24">
        <f t="shared" si="55"/>
        <v>-2.7390829965239258</v>
      </c>
      <c r="BD38" s="24">
        <f t="shared" si="56"/>
        <v>0</v>
      </c>
      <c r="BE38" s="24">
        <f t="shared" si="57"/>
        <v>2.7390829965239258</v>
      </c>
      <c r="BF38" s="24">
        <f t="shared" si="58"/>
        <v>-2.7445512293399097</v>
      </c>
      <c r="BG38" s="24" t="str">
        <f t="shared" si="59"/>
        <v/>
      </c>
      <c r="BH38" s="24">
        <f t="shared" si="39"/>
        <v>0.63513235537634161</v>
      </c>
      <c r="BI38" s="24">
        <f t="shared" si="60"/>
        <v>-0.19713576255067294</v>
      </c>
      <c r="BJ38" s="24">
        <f t="shared" si="61"/>
        <v>3.8935361216730038E-2</v>
      </c>
      <c r="BK38" s="24">
        <v>25.390625</v>
      </c>
      <c r="BL38" s="24">
        <v>199.90234375</v>
      </c>
      <c r="BM38" s="24">
        <v>6.1826535666789084E-3</v>
      </c>
      <c r="BN38" s="21">
        <f t="shared" si="40"/>
        <v>2.5</v>
      </c>
      <c r="BO38" s="21">
        <f t="shared" si="41"/>
        <v>0.05</v>
      </c>
      <c r="BP38" s="21">
        <f t="shared" si="42"/>
        <v>-0.3652110662031901</v>
      </c>
      <c r="BR38">
        <f t="shared" si="43"/>
        <v>-0.57501568470210873</v>
      </c>
    </row>
    <row r="39" spans="2:70" ht="12.75" customHeight="1" x14ac:dyDescent="0.15">
      <c r="B39" s="1" t="s">
        <v>108</v>
      </c>
      <c r="C39" s="2" t="s">
        <v>109</v>
      </c>
      <c r="D39" s="2">
        <v>8.5997684800531715E-4</v>
      </c>
      <c r="E39" s="3">
        <v>0.1</v>
      </c>
      <c r="F39" s="3">
        <v>0.1</v>
      </c>
      <c r="G39" s="4">
        <v>80</v>
      </c>
      <c r="H39" s="4">
        <v>80</v>
      </c>
      <c r="I39" s="5">
        <f t="shared" si="45"/>
        <v>150</v>
      </c>
      <c r="J39" s="6">
        <v>0.15625</v>
      </c>
      <c r="K39" s="4">
        <v>25.68359375</v>
      </c>
      <c r="L39" s="4"/>
      <c r="M39" s="19">
        <f t="shared" si="17"/>
        <v>150</v>
      </c>
      <c r="N39" s="19">
        <f t="shared" si="18"/>
        <v>0.05</v>
      </c>
      <c r="O39" s="19">
        <f t="shared" si="19"/>
        <v>0.05</v>
      </c>
      <c r="P39" s="19">
        <f t="shared" si="20"/>
        <v>0.05</v>
      </c>
      <c r="Q39" s="19">
        <f t="shared" si="21"/>
        <v>3.9655492187500005</v>
      </c>
      <c r="R39" s="19">
        <f t="shared" si="22"/>
        <v>10.590236718749999</v>
      </c>
      <c r="S39" s="19">
        <f t="shared" si="23"/>
        <v>10.590236718749999</v>
      </c>
      <c r="T39" s="19">
        <f t="shared" si="24"/>
        <v>0</v>
      </c>
      <c r="U39" s="19">
        <f t="shared" si="25"/>
        <v>0</v>
      </c>
      <c r="V39" s="19">
        <f t="shared" si="26"/>
        <v>3.9655492187500005</v>
      </c>
      <c r="W39" s="19">
        <f t="shared" si="27"/>
        <v>-2.875078423510545E-2</v>
      </c>
      <c r="X39" s="19">
        <f t="shared" si="28"/>
        <v>4.9262292221837881E-2</v>
      </c>
      <c r="Y39" s="19">
        <f t="shared" si="29"/>
        <v>1.5750156847021091</v>
      </c>
      <c r="Z39" s="19">
        <f t="shared" si="30"/>
        <v>0.98524584443675756</v>
      </c>
      <c r="AA39" s="19">
        <f t="shared" si="31"/>
        <v>95.269853306451154</v>
      </c>
      <c r="AB39" s="19">
        <f t="shared" si="32"/>
        <v>0.63513235537634105</v>
      </c>
      <c r="AC39" s="19">
        <f t="shared" si="33"/>
        <v>-0.36521106620318994</v>
      </c>
      <c r="AD39" s="19">
        <f t="shared" si="34"/>
        <v>0.21000209129361452</v>
      </c>
      <c r="AE39" s="4">
        <f t="shared" si="35"/>
        <v>1.5985781168923066</v>
      </c>
      <c r="AF39" s="19">
        <f t="shared" si="36"/>
        <v>6.6246874999999985</v>
      </c>
      <c r="AG39" s="19">
        <f t="shared" si="37"/>
        <v>10.590080468749999</v>
      </c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12" t="s">
        <v>35</v>
      </c>
      <c r="AS39" s="24">
        <f t="shared" si="46"/>
        <v>0.05</v>
      </c>
      <c r="AT39" s="24">
        <f t="shared" si="47"/>
        <v>0.05</v>
      </c>
      <c r="AU39" s="24">
        <f t="shared" si="48"/>
        <v>10.590236718749999</v>
      </c>
      <c r="AV39" s="24">
        <f t="shared" si="49"/>
        <v>0</v>
      </c>
      <c r="AW39" s="24">
        <f t="shared" si="50"/>
        <v>0.05</v>
      </c>
      <c r="AX39" s="24">
        <f t="shared" si="38"/>
        <v>3.9655492187500005</v>
      </c>
      <c r="AY39" s="24">
        <f t="shared" si="51"/>
        <v>-2.8750784235105437E-2</v>
      </c>
      <c r="AZ39" s="24">
        <f t="shared" si="52"/>
        <v>7.8750784235105439E-2</v>
      </c>
      <c r="BA39" s="24">
        <f t="shared" si="53"/>
        <v>1.5750156847021086</v>
      </c>
      <c r="BB39" s="24">
        <f t="shared" si="54"/>
        <v>1.5750156847021086</v>
      </c>
      <c r="BC39" s="24">
        <f t="shared" si="55"/>
        <v>-2.7390829965239258</v>
      </c>
      <c r="BD39" s="24">
        <f t="shared" si="56"/>
        <v>0</v>
      </c>
      <c r="BE39" s="24">
        <f t="shared" si="57"/>
        <v>2.7390829965239258</v>
      </c>
      <c r="BF39" s="24">
        <f t="shared" si="58"/>
        <v>-2.7445512293399097</v>
      </c>
      <c r="BG39" s="24" t="str">
        <f t="shared" si="59"/>
        <v/>
      </c>
      <c r="BH39" s="24">
        <f t="shared" si="39"/>
        <v>0.63513235537634161</v>
      </c>
      <c r="BI39" s="24">
        <f t="shared" si="60"/>
        <v>-0.19713576255067294</v>
      </c>
      <c r="BJ39" s="24">
        <f t="shared" si="61"/>
        <v>3.8935361216730038E-2</v>
      </c>
      <c r="BK39" s="24">
        <v>25.390625</v>
      </c>
      <c r="BL39" s="24">
        <v>199.90234375</v>
      </c>
      <c r="BM39" s="24">
        <v>6.1826535666789084E-3</v>
      </c>
      <c r="BN39" s="21">
        <f t="shared" si="40"/>
        <v>2.5</v>
      </c>
      <c r="BO39" s="21">
        <f t="shared" si="41"/>
        <v>0.05</v>
      </c>
      <c r="BP39" s="21">
        <f t="shared" si="42"/>
        <v>-0.3652110662031901</v>
      </c>
      <c r="BR39">
        <f t="shared" si="43"/>
        <v>-0.57501568470210873</v>
      </c>
    </row>
    <row r="40" spans="2:70" ht="12.75" customHeight="1" x14ac:dyDescent="0.15">
      <c r="B40" s="1" t="s">
        <v>110</v>
      </c>
      <c r="C40" s="2" t="s">
        <v>111</v>
      </c>
      <c r="D40" s="2">
        <v>8.8381944078719243E-4</v>
      </c>
      <c r="E40" s="3">
        <v>0.1</v>
      </c>
      <c r="F40" s="3">
        <v>0.1</v>
      </c>
      <c r="G40" s="4">
        <v>80</v>
      </c>
      <c r="H40" s="4">
        <v>80</v>
      </c>
      <c r="I40" s="5">
        <f t="shared" si="45"/>
        <v>150</v>
      </c>
      <c r="J40" s="6">
        <v>0.15625</v>
      </c>
      <c r="K40" s="4">
        <v>25.68359375</v>
      </c>
      <c r="L40" s="4"/>
      <c r="M40" s="19">
        <f t="shared" si="17"/>
        <v>150</v>
      </c>
      <c r="N40" s="19">
        <f t="shared" si="18"/>
        <v>0.05</v>
      </c>
      <c r="O40" s="19">
        <f t="shared" si="19"/>
        <v>0.05</v>
      </c>
      <c r="P40" s="19">
        <f t="shared" si="20"/>
        <v>0.05</v>
      </c>
      <c r="Q40" s="19">
        <f t="shared" si="21"/>
        <v>3.9655492187500005</v>
      </c>
      <c r="R40" s="19">
        <f t="shared" si="22"/>
        <v>10.590236718749999</v>
      </c>
      <c r="S40" s="19">
        <f t="shared" si="23"/>
        <v>10.590236718749999</v>
      </c>
      <c r="T40" s="19">
        <f t="shared" si="24"/>
        <v>0</v>
      </c>
      <c r="U40" s="19">
        <f t="shared" si="25"/>
        <v>0</v>
      </c>
      <c r="V40" s="19">
        <f t="shared" si="26"/>
        <v>3.9655492187500005</v>
      </c>
      <c r="W40" s="19">
        <f t="shared" si="27"/>
        <v>-2.875078423510545E-2</v>
      </c>
      <c r="X40" s="19">
        <f t="shared" si="28"/>
        <v>4.9262292221837881E-2</v>
      </c>
      <c r="Y40" s="19">
        <f t="shared" si="29"/>
        <v>1.5750156847021091</v>
      </c>
      <c r="Z40" s="19">
        <f t="shared" si="30"/>
        <v>0.98524584443675756</v>
      </c>
      <c r="AA40" s="19">
        <f t="shared" si="31"/>
        <v>95.269853306451154</v>
      </c>
      <c r="AB40" s="19">
        <f t="shared" si="32"/>
        <v>0.63513235537634105</v>
      </c>
      <c r="AC40" s="19">
        <f t="shared" si="33"/>
        <v>-0.36521106620318994</v>
      </c>
      <c r="AD40" s="19">
        <f t="shared" si="34"/>
        <v>0.21000209129361452</v>
      </c>
      <c r="AE40" s="4">
        <f t="shared" si="35"/>
        <v>1.5985781168923066</v>
      </c>
      <c r="AF40" s="19">
        <f t="shared" si="36"/>
        <v>6.6246874999999985</v>
      </c>
      <c r="AG40" s="19">
        <f t="shared" si="37"/>
        <v>10.590080468749999</v>
      </c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12" t="s">
        <v>35</v>
      </c>
      <c r="AS40" s="24">
        <f t="shared" si="46"/>
        <v>0.05</v>
      </c>
      <c r="AT40" s="24">
        <f t="shared" si="47"/>
        <v>0.05</v>
      </c>
      <c r="AU40" s="24">
        <f t="shared" si="48"/>
        <v>10.590236718749999</v>
      </c>
      <c r="AV40" s="24">
        <f t="shared" si="49"/>
        <v>0</v>
      </c>
      <c r="AW40" s="24">
        <f t="shared" si="50"/>
        <v>0.05</v>
      </c>
      <c r="AX40" s="24">
        <f t="shared" si="38"/>
        <v>3.9655492187500005</v>
      </c>
      <c r="AY40" s="24">
        <f t="shared" si="51"/>
        <v>-2.8750784235105437E-2</v>
      </c>
      <c r="AZ40" s="24">
        <f t="shared" si="52"/>
        <v>7.8750784235105439E-2</v>
      </c>
      <c r="BA40" s="24">
        <f t="shared" si="53"/>
        <v>1.5750156847021086</v>
      </c>
      <c r="BB40" s="24">
        <f t="shared" si="54"/>
        <v>1.5750156847021086</v>
      </c>
      <c r="BC40" s="24">
        <f t="shared" si="55"/>
        <v>-2.7390829965239258</v>
      </c>
      <c r="BD40" s="24">
        <f t="shared" si="56"/>
        <v>0</v>
      </c>
      <c r="BE40" s="24">
        <f t="shared" si="57"/>
        <v>2.7390829965239258</v>
      </c>
      <c r="BF40" s="24">
        <f t="shared" si="58"/>
        <v>-2.7445512293399097</v>
      </c>
      <c r="BG40" s="24" t="str">
        <f t="shared" si="59"/>
        <v/>
      </c>
      <c r="BH40" s="24">
        <f t="shared" si="39"/>
        <v>0.63513235537634161</v>
      </c>
      <c r="BI40" s="24">
        <f t="shared" si="60"/>
        <v>-0.19713576255067294</v>
      </c>
      <c r="BJ40" s="24">
        <f t="shared" si="61"/>
        <v>3.8935361216730038E-2</v>
      </c>
      <c r="BK40" s="24">
        <v>25.390625</v>
      </c>
      <c r="BL40" s="24">
        <v>199.90234375</v>
      </c>
      <c r="BM40" s="24">
        <v>6.1826535666789084E-3</v>
      </c>
      <c r="BN40" s="21">
        <f t="shared" si="40"/>
        <v>2.5</v>
      </c>
      <c r="BO40" s="21">
        <f t="shared" si="41"/>
        <v>0.05</v>
      </c>
      <c r="BP40" s="21">
        <f t="shared" si="42"/>
        <v>-0.3652110662031901</v>
      </c>
      <c r="BR40">
        <f t="shared" si="43"/>
        <v>-0.57501568470210873</v>
      </c>
    </row>
    <row r="41" spans="2:70" ht="12.75" customHeight="1" x14ac:dyDescent="0.15">
      <c r="B41" s="1" t="s">
        <v>112</v>
      </c>
      <c r="C41" s="2" t="s">
        <v>113</v>
      </c>
      <c r="D41" s="2">
        <v>9.0765046479646116E-4</v>
      </c>
      <c r="E41" s="3">
        <v>0.1</v>
      </c>
      <c r="F41" s="3">
        <v>0.1</v>
      </c>
      <c r="G41" s="4">
        <v>80</v>
      </c>
      <c r="H41" s="4">
        <v>80</v>
      </c>
      <c r="I41" s="5">
        <f t="shared" si="45"/>
        <v>150</v>
      </c>
      <c r="J41" s="6">
        <v>0.17578125</v>
      </c>
      <c r="K41" s="4">
        <v>25.5859375</v>
      </c>
      <c r="L41" s="4"/>
      <c r="M41" s="19">
        <f t="shared" si="17"/>
        <v>150</v>
      </c>
      <c r="N41" s="19">
        <f t="shared" si="18"/>
        <v>0.05</v>
      </c>
      <c r="O41" s="19">
        <f t="shared" si="19"/>
        <v>0.05</v>
      </c>
      <c r="P41" s="19">
        <f t="shared" si="20"/>
        <v>0.05</v>
      </c>
      <c r="Q41" s="19">
        <f t="shared" si="21"/>
        <v>3.9558421875000001</v>
      </c>
      <c r="R41" s="19">
        <f t="shared" si="22"/>
        <v>10.572717187500002</v>
      </c>
      <c r="S41" s="19">
        <f t="shared" si="23"/>
        <v>10.572717187500002</v>
      </c>
      <c r="T41" s="19">
        <f t="shared" si="24"/>
        <v>0</v>
      </c>
      <c r="U41" s="19">
        <f t="shared" si="25"/>
        <v>0</v>
      </c>
      <c r="V41" s="19">
        <f t="shared" si="26"/>
        <v>3.9558421875000001</v>
      </c>
      <c r="W41" s="19">
        <f t="shared" si="27"/>
        <v>-2.8563792859166895E-2</v>
      </c>
      <c r="X41" s="19">
        <f t="shared" si="28"/>
        <v>4.9168703527756215E-2</v>
      </c>
      <c r="Y41" s="19">
        <f t="shared" si="29"/>
        <v>1.5712758571833378</v>
      </c>
      <c r="Z41" s="19">
        <f t="shared" si="30"/>
        <v>0.98337407055512427</v>
      </c>
      <c r="AA41" s="19">
        <f t="shared" si="31"/>
        <v>96.292107492866052</v>
      </c>
      <c r="AB41" s="19">
        <f t="shared" si="32"/>
        <v>0.64194738328577372</v>
      </c>
      <c r="AC41" s="19">
        <f t="shared" si="33"/>
        <v>-0.3667290416531811</v>
      </c>
      <c r="AD41" s="19">
        <f t="shared" si="34"/>
        <v>0.20950344762444506</v>
      </c>
      <c r="AE41" s="4">
        <f t="shared" si="35"/>
        <v>1.5978148909039385</v>
      </c>
      <c r="AF41" s="19">
        <f t="shared" si="36"/>
        <v>6.6168750000000021</v>
      </c>
      <c r="AG41" s="19">
        <f t="shared" si="37"/>
        <v>10.572541406250002</v>
      </c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12" t="s">
        <v>35</v>
      </c>
      <c r="AS41" s="24">
        <f t="shared" si="46"/>
        <v>0.05</v>
      </c>
      <c r="AT41" s="24">
        <f t="shared" si="47"/>
        <v>0.05</v>
      </c>
      <c r="AU41" s="24">
        <f t="shared" si="48"/>
        <v>10.572717187500002</v>
      </c>
      <c r="AV41" s="24">
        <f t="shared" si="49"/>
        <v>0</v>
      </c>
      <c r="AW41" s="24">
        <f t="shared" si="50"/>
        <v>0.05</v>
      </c>
      <c r="AX41" s="24">
        <f t="shared" si="38"/>
        <v>3.9558421875000001</v>
      </c>
      <c r="AY41" s="24">
        <f t="shared" si="51"/>
        <v>-2.8563792859166895E-2</v>
      </c>
      <c r="AZ41" s="24">
        <f t="shared" si="52"/>
        <v>7.8563792859166898E-2</v>
      </c>
      <c r="BA41" s="24">
        <f t="shared" si="53"/>
        <v>1.5712758571833378</v>
      </c>
      <c r="BB41" s="24">
        <f t="shared" si="54"/>
        <v>1.5712758571833378</v>
      </c>
      <c r="BC41" s="24">
        <f t="shared" si="55"/>
        <v>-2.7504678123988584</v>
      </c>
      <c r="BD41" s="24">
        <f t="shared" si="56"/>
        <v>0</v>
      </c>
      <c r="BE41" s="24">
        <f t="shared" si="57"/>
        <v>2.7504678123988584</v>
      </c>
      <c r="BF41" s="24">
        <f t="shared" si="58"/>
        <v>-2.7445512293399097</v>
      </c>
      <c r="BG41" s="24" t="str">
        <f t="shared" si="59"/>
        <v/>
      </c>
      <c r="BH41" s="24">
        <f t="shared" si="39"/>
        <v>0.64194738328577372</v>
      </c>
      <c r="BI41" s="24">
        <f t="shared" si="60"/>
        <v>-0.1925005670792885</v>
      </c>
      <c r="BJ41" s="24">
        <f t="shared" si="61"/>
        <v>3.9083969465648856E-2</v>
      </c>
      <c r="BK41" s="24">
        <v>25.29296875</v>
      </c>
      <c r="BL41" s="24">
        <v>199.90234375</v>
      </c>
      <c r="BM41" s="24">
        <v>6.1826535666789084E-3</v>
      </c>
      <c r="BN41" s="21">
        <f t="shared" si="40"/>
        <v>2.5</v>
      </c>
      <c r="BO41" s="21">
        <f t="shared" si="41"/>
        <v>0.05</v>
      </c>
      <c r="BP41" s="21">
        <f t="shared" si="42"/>
        <v>-0.3667290416531811</v>
      </c>
      <c r="BR41">
        <f t="shared" si="43"/>
        <v>-0.57127585718333784</v>
      </c>
    </row>
    <row r="42" spans="2:70" ht="12.75" customHeight="1" x14ac:dyDescent="0.15">
      <c r="B42" s="1" t="s">
        <v>114</v>
      </c>
      <c r="C42" s="2" t="s">
        <v>115</v>
      </c>
      <c r="D42" s="2">
        <v>9.3148148152977228E-4</v>
      </c>
      <c r="E42" s="3">
        <v>0.1</v>
      </c>
      <c r="F42" s="3">
        <v>0.1</v>
      </c>
      <c r="G42" s="4">
        <v>80</v>
      </c>
      <c r="H42" s="4">
        <v>80</v>
      </c>
      <c r="I42" s="5">
        <f t="shared" si="45"/>
        <v>150</v>
      </c>
      <c r="J42" s="6">
        <v>0.15625</v>
      </c>
      <c r="K42" s="4">
        <v>25.5859375</v>
      </c>
      <c r="L42" s="4"/>
      <c r="M42" s="19">
        <f t="shared" si="17"/>
        <v>150</v>
      </c>
      <c r="N42" s="19">
        <f t="shared" si="18"/>
        <v>0.05</v>
      </c>
      <c r="O42" s="19">
        <f t="shared" si="19"/>
        <v>0.05</v>
      </c>
      <c r="P42" s="19">
        <f t="shared" si="20"/>
        <v>0.05</v>
      </c>
      <c r="Q42" s="19">
        <f t="shared" si="21"/>
        <v>3.9558421875000001</v>
      </c>
      <c r="R42" s="19">
        <f t="shared" si="22"/>
        <v>10.572717187500002</v>
      </c>
      <c r="S42" s="19">
        <f t="shared" si="23"/>
        <v>10.572717187500002</v>
      </c>
      <c r="T42" s="19">
        <f t="shared" si="24"/>
        <v>0</v>
      </c>
      <c r="U42" s="19">
        <f t="shared" si="25"/>
        <v>0</v>
      </c>
      <c r="V42" s="19">
        <f t="shared" si="26"/>
        <v>3.9558421875000001</v>
      </c>
      <c r="W42" s="19">
        <f t="shared" si="27"/>
        <v>-2.8711379522055352E-2</v>
      </c>
      <c r="X42" s="19">
        <f t="shared" si="28"/>
        <v>4.9261069802449972E-2</v>
      </c>
      <c r="Y42" s="19">
        <f t="shared" si="29"/>
        <v>1.5742275904411069</v>
      </c>
      <c r="Z42" s="19">
        <f t="shared" si="30"/>
        <v>0.98522139604899939</v>
      </c>
      <c r="AA42" s="19">
        <f t="shared" si="31"/>
        <v>95.48373618078999</v>
      </c>
      <c r="AB42" s="19">
        <f t="shared" si="32"/>
        <v>0.63655824120526661</v>
      </c>
      <c r="AC42" s="19">
        <f t="shared" si="33"/>
        <v>-0.36552930502272929</v>
      </c>
      <c r="AD42" s="19">
        <f t="shared" si="34"/>
        <v>0.20989701205881428</v>
      </c>
      <c r="AE42" s="4">
        <f t="shared" si="35"/>
        <v>1.5978178426371965</v>
      </c>
      <c r="AF42" s="19">
        <f t="shared" si="36"/>
        <v>6.6168750000000021</v>
      </c>
      <c r="AG42" s="19">
        <f t="shared" si="37"/>
        <v>10.572560937500002</v>
      </c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12" t="s">
        <v>35</v>
      </c>
      <c r="AS42" s="24">
        <f t="shared" si="46"/>
        <v>0.05</v>
      </c>
      <c r="AT42" s="24">
        <f t="shared" si="47"/>
        <v>0.05</v>
      </c>
      <c r="AU42" s="24">
        <f t="shared" si="48"/>
        <v>10.572717187500002</v>
      </c>
      <c r="AV42" s="24">
        <f t="shared" si="49"/>
        <v>0</v>
      </c>
      <c r="AW42" s="24">
        <f t="shared" si="50"/>
        <v>0.05</v>
      </c>
      <c r="AX42" s="24">
        <f t="shared" si="38"/>
        <v>3.9558421875000001</v>
      </c>
      <c r="AY42" s="24">
        <f t="shared" si="51"/>
        <v>-2.8711379522055339E-2</v>
      </c>
      <c r="AZ42" s="24">
        <f t="shared" si="52"/>
        <v>7.8711379522055341E-2</v>
      </c>
      <c r="BA42" s="24">
        <f t="shared" si="53"/>
        <v>1.5742275904411067</v>
      </c>
      <c r="BB42" s="24">
        <f t="shared" si="54"/>
        <v>1.5742275904411067</v>
      </c>
      <c r="BC42" s="24">
        <f t="shared" si="55"/>
        <v>-2.7414697876704706</v>
      </c>
      <c r="BD42" s="24">
        <f t="shared" si="56"/>
        <v>0</v>
      </c>
      <c r="BE42" s="24">
        <f t="shared" si="57"/>
        <v>2.7414697876704706</v>
      </c>
      <c r="BF42" s="24">
        <f t="shared" si="58"/>
        <v>-2.7445512293399097</v>
      </c>
      <c r="BG42" s="24" t="str">
        <f t="shared" si="59"/>
        <v/>
      </c>
      <c r="BH42" s="24">
        <f t="shared" si="39"/>
        <v>0.63655824120526705</v>
      </c>
      <c r="BI42" s="24">
        <f t="shared" si="60"/>
        <v>-0.1961618548902698</v>
      </c>
      <c r="BJ42" s="24">
        <f t="shared" si="61"/>
        <v>3.9083969465648856E-2</v>
      </c>
      <c r="BK42" s="24">
        <v>25.29296875</v>
      </c>
      <c r="BL42" s="24">
        <v>199.90234375</v>
      </c>
      <c r="BM42" s="24">
        <v>6.1826535666789084E-3</v>
      </c>
      <c r="BN42" s="21">
        <f t="shared" si="40"/>
        <v>2.5</v>
      </c>
      <c r="BO42" s="21">
        <f t="shared" si="41"/>
        <v>0.05</v>
      </c>
      <c r="BP42" s="21">
        <f t="shared" si="42"/>
        <v>-0.3655293050227294</v>
      </c>
      <c r="BR42">
        <f t="shared" si="43"/>
        <v>-0.57422759044110683</v>
      </c>
    </row>
    <row r="43" spans="2:70" ht="12.75" customHeight="1" x14ac:dyDescent="0.15">
      <c r="B43" s="1" t="s">
        <v>116</v>
      </c>
      <c r="C43" s="2" t="s">
        <v>117</v>
      </c>
      <c r="D43" s="2">
        <v>9.4935185188660398E-4</v>
      </c>
      <c r="E43" s="3">
        <v>0.1</v>
      </c>
      <c r="F43" s="3">
        <v>0.1</v>
      </c>
      <c r="G43" s="4">
        <v>80</v>
      </c>
      <c r="H43" s="4">
        <v>80</v>
      </c>
      <c r="I43" s="5">
        <f t="shared" si="45"/>
        <v>150</v>
      </c>
      <c r="J43" s="6">
        <v>0.15625</v>
      </c>
      <c r="K43" s="4">
        <v>25.48828125</v>
      </c>
      <c r="L43" s="4"/>
      <c r="M43" s="19">
        <f t="shared" si="17"/>
        <v>150</v>
      </c>
      <c r="N43" s="19">
        <f t="shared" si="18"/>
        <v>0.05</v>
      </c>
      <c r="O43" s="19">
        <f t="shared" si="19"/>
        <v>0.05</v>
      </c>
      <c r="P43" s="19">
        <f t="shared" si="20"/>
        <v>0.05</v>
      </c>
      <c r="Q43" s="19">
        <f t="shared" si="21"/>
        <v>3.9461351562500009</v>
      </c>
      <c r="R43" s="19">
        <f t="shared" si="22"/>
        <v>10.555197656250002</v>
      </c>
      <c r="S43" s="19">
        <f t="shared" si="23"/>
        <v>10.555197656250002</v>
      </c>
      <c r="T43" s="19">
        <f t="shared" si="24"/>
        <v>0</v>
      </c>
      <c r="U43" s="19">
        <f t="shared" si="25"/>
        <v>0</v>
      </c>
      <c r="V43" s="19">
        <f t="shared" si="26"/>
        <v>3.9461351562500009</v>
      </c>
      <c r="W43" s="19">
        <f t="shared" si="27"/>
        <v>-2.8671881649250566E-2</v>
      </c>
      <c r="X43" s="19">
        <f t="shared" si="28"/>
        <v>4.9259843325115377E-2</v>
      </c>
      <c r="Y43" s="19">
        <f t="shared" si="29"/>
        <v>1.5734376329850113</v>
      </c>
      <c r="Z43" s="19">
        <f t="shared" si="30"/>
        <v>0.98519686650230753</v>
      </c>
      <c r="AA43" s="19">
        <f t="shared" si="31"/>
        <v>95.698944316165722</v>
      </c>
      <c r="AB43" s="19">
        <f t="shared" si="32"/>
        <v>0.63799296210777146</v>
      </c>
      <c r="AC43" s="19">
        <f t="shared" si="33"/>
        <v>-0.36584917405217648</v>
      </c>
      <c r="AD43" s="19">
        <f t="shared" si="34"/>
        <v>0.20979168439800147</v>
      </c>
      <c r="AE43" s="4">
        <f t="shared" si="35"/>
        <v>1.5970557709584379</v>
      </c>
      <c r="AF43" s="19">
        <f t="shared" si="36"/>
        <v>6.6090625000000003</v>
      </c>
      <c r="AG43" s="19">
        <f t="shared" si="37"/>
        <v>10.555041406250002</v>
      </c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12" t="s">
        <v>35</v>
      </c>
      <c r="AS43" s="24">
        <f t="shared" si="46"/>
        <v>0.05</v>
      </c>
      <c r="AT43" s="24">
        <f t="shared" si="47"/>
        <v>0.05</v>
      </c>
      <c r="AU43" s="24">
        <f t="shared" si="48"/>
        <v>10.555197656250002</v>
      </c>
      <c r="AV43" s="24">
        <f t="shared" si="49"/>
        <v>0</v>
      </c>
      <c r="AW43" s="24">
        <f t="shared" si="50"/>
        <v>0.05</v>
      </c>
      <c r="AX43" s="24">
        <f t="shared" si="38"/>
        <v>3.9461351562500009</v>
      </c>
      <c r="AY43" s="24">
        <f t="shared" si="51"/>
        <v>-2.8671881649250566E-2</v>
      </c>
      <c r="AZ43" s="24">
        <f t="shared" si="52"/>
        <v>7.8671881649250569E-2</v>
      </c>
      <c r="BA43" s="24">
        <f t="shared" si="53"/>
        <v>1.5734376329850113</v>
      </c>
      <c r="BB43" s="24">
        <f t="shared" si="54"/>
        <v>1.5734376329850113</v>
      </c>
      <c r="BC43" s="24">
        <f t="shared" si="55"/>
        <v>-2.7438688053913238</v>
      </c>
      <c r="BD43" s="24">
        <f t="shared" si="56"/>
        <v>0</v>
      </c>
      <c r="BE43" s="24">
        <f t="shared" si="57"/>
        <v>2.7438688053913238</v>
      </c>
      <c r="BF43" s="24">
        <f t="shared" si="58"/>
        <v>-2.7445512293399097</v>
      </c>
      <c r="BG43" s="24" t="str">
        <f t="shared" si="59"/>
        <v/>
      </c>
      <c r="BH43" s="24">
        <f t="shared" si="39"/>
        <v>0.63799296210777134</v>
      </c>
      <c r="BI43" s="24">
        <f t="shared" si="60"/>
        <v>-0.19518411208544859</v>
      </c>
      <c r="BJ43" s="24">
        <f t="shared" si="61"/>
        <v>3.9233716475095784E-2</v>
      </c>
      <c r="BK43" s="24">
        <v>25.29296875</v>
      </c>
      <c r="BL43" s="24">
        <v>199.90234375</v>
      </c>
      <c r="BM43" s="24">
        <v>6.1826535666789084E-3</v>
      </c>
      <c r="BN43" s="21">
        <f t="shared" si="40"/>
        <v>2.5</v>
      </c>
      <c r="BO43" s="21">
        <f t="shared" si="41"/>
        <v>0.05</v>
      </c>
      <c r="BP43" s="21">
        <f t="shared" si="42"/>
        <v>-0.36584917405217648</v>
      </c>
      <c r="BR43">
        <f t="shared" si="43"/>
        <v>-0.57343763298501138</v>
      </c>
    </row>
    <row r="44" spans="2:70" ht="12.75" customHeight="1" x14ac:dyDescent="0.15">
      <c r="B44" s="1" t="s">
        <v>118</v>
      </c>
      <c r="C44" s="2" t="s">
        <v>119</v>
      </c>
      <c r="D44" s="2">
        <v>9.7282407659804448E-4</v>
      </c>
      <c r="E44" s="3">
        <v>0.1</v>
      </c>
      <c r="F44" s="3">
        <v>0.1</v>
      </c>
      <c r="G44" s="4">
        <v>80</v>
      </c>
      <c r="H44" s="4">
        <v>80</v>
      </c>
      <c r="I44" s="5">
        <f t="shared" si="45"/>
        <v>150</v>
      </c>
      <c r="J44" s="6">
        <v>0.15625</v>
      </c>
      <c r="K44" s="4">
        <v>25.5859375</v>
      </c>
      <c r="L44" s="4"/>
      <c r="M44" s="19">
        <f t="shared" si="17"/>
        <v>150</v>
      </c>
      <c r="N44" s="19">
        <f t="shared" si="18"/>
        <v>0.05</v>
      </c>
      <c r="O44" s="19">
        <f t="shared" si="19"/>
        <v>0.05</v>
      </c>
      <c r="P44" s="19">
        <f t="shared" si="20"/>
        <v>0.05</v>
      </c>
      <c r="Q44" s="19">
        <f t="shared" si="21"/>
        <v>3.9558421875000001</v>
      </c>
      <c r="R44" s="19">
        <f t="shared" si="22"/>
        <v>10.572717187500002</v>
      </c>
      <c r="S44" s="19">
        <f t="shared" si="23"/>
        <v>10.572717187500002</v>
      </c>
      <c r="T44" s="19">
        <f t="shared" si="24"/>
        <v>0</v>
      </c>
      <c r="U44" s="19">
        <f t="shared" si="25"/>
        <v>0</v>
      </c>
      <c r="V44" s="19">
        <f t="shared" si="26"/>
        <v>3.9558421875000001</v>
      </c>
      <c r="W44" s="19">
        <f t="shared" si="27"/>
        <v>-2.8711379522055352E-2</v>
      </c>
      <c r="X44" s="19">
        <f t="shared" si="28"/>
        <v>4.9261069802449972E-2</v>
      </c>
      <c r="Y44" s="19">
        <f t="shared" si="29"/>
        <v>1.5742275904411069</v>
      </c>
      <c r="Z44" s="19">
        <f t="shared" si="30"/>
        <v>0.98522139604899939</v>
      </c>
      <c r="AA44" s="19">
        <f t="shared" si="31"/>
        <v>95.48373618078999</v>
      </c>
      <c r="AB44" s="19">
        <f t="shared" si="32"/>
        <v>0.63655824120526661</v>
      </c>
      <c r="AC44" s="19">
        <f t="shared" si="33"/>
        <v>-0.36552930502272929</v>
      </c>
      <c r="AD44" s="19">
        <f t="shared" si="34"/>
        <v>0.20989701205881428</v>
      </c>
      <c r="AE44" s="4">
        <f t="shared" si="35"/>
        <v>1.5978178426371965</v>
      </c>
      <c r="AF44" s="19">
        <f t="shared" si="36"/>
        <v>6.6168750000000021</v>
      </c>
      <c r="AG44" s="19">
        <f t="shared" si="37"/>
        <v>10.572560937500002</v>
      </c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12" t="s">
        <v>35</v>
      </c>
      <c r="AS44" s="24">
        <f t="shared" si="46"/>
        <v>0.05</v>
      </c>
      <c r="AT44" s="24">
        <f t="shared" si="47"/>
        <v>0.05</v>
      </c>
      <c r="AU44" s="24">
        <f t="shared" si="48"/>
        <v>10.572717187500002</v>
      </c>
      <c r="AV44" s="24">
        <f t="shared" si="49"/>
        <v>0</v>
      </c>
      <c r="AW44" s="24">
        <f t="shared" si="50"/>
        <v>0.05</v>
      </c>
      <c r="AX44" s="24">
        <f t="shared" si="38"/>
        <v>3.9558421875000001</v>
      </c>
      <c r="AY44" s="24">
        <f t="shared" si="51"/>
        <v>-2.8711379522055339E-2</v>
      </c>
      <c r="AZ44" s="24">
        <f t="shared" si="52"/>
        <v>7.8711379522055341E-2</v>
      </c>
      <c r="BA44" s="24">
        <f t="shared" si="53"/>
        <v>1.5742275904411067</v>
      </c>
      <c r="BB44" s="24">
        <f t="shared" si="54"/>
        <v>1.5742275904411067</v>
      </c>
      <c r="BC44" s="24">
        <f t="shared" si="55"/>
        <v>-2.7414697876704706</v>
      </c>
      <c r="BD44" s="24">
        <f t="shared" si="56"/>
        <v>0</v>
      </c>
      <c r="BE44" s="24">
        <f t="shared" si="57"/>
        <v>2.7414697876704706</v>
      </c>
      <c r="BF44" s="24">
        <f t="shared" si="58"/>
        <v>-2.7445512293399097</v>
      </c>
      <c r="BG44" s="24" t="str">
        <f t="shared" si="59"/>
        <v/>
      </c>
      <c r="BH44" s="24">
        <f t="shared" si="39"/>
        <v>0.63655824120526705</v>
      </c>
      <c r="BI44" s="24">
        <f t="shared" si="60"/>
        <v>-0.1961618548902698</v>
      </c>
      <c r="BJ44" s="24">
        <f t="shared" si="61"/>
        <v>3.9083969465648856E-2</v>
      </c>
      <c r="BK44" s="24">
        <v>25.29296875</v>
      </c>
      <c r="BL44" s="24">
        <v>199.90234375</v>
      </c>
      <c r="BM44" s="24">
        <v>6.1826535666789084E-3</v>
      </c>
      <c r="BN44" s="21">
        <f t="shared" si="40"/>
        <v>2.5</v>
      </c>
      <c r="BO44" s="21">
        <f t="shared" si="41"/>
        <v>0.05</v>
      </c>
      <c r="BP44" s="21">
        <f t="shared" si="42"/>
        <v>-0.3655293050227294</v>
      </c>
      <c r="BR44">
        <f t="shared" si="43"/>
        <v>-0.57422759044110683</v>
      </c>
    </row>
    <row r="45" spans="2:70" ht="12.75" customHeight="1" x14ac:dyDescent="0.15">
      <c r="B45" s="1" t="s">
        <v>120</v>
      </c>
      <c r="C45" s="2" t="s">
        <v>121</v>
      </c>
      <c r="D45" s="2">
        <v>9.9629629403352737E-4</v>
      </c>
      <c r="E45" s="3">
        <v>0.1</v>
      </c>
      <c r="F45" s="3">
        <v>0.1</v>
      </c>
      <c r="G45" s="4">
        <v>80</v>
      </c>
      <c r="H45" s="4">
        <v>80</v>
      </c>
      <c r="I45" s="5">
        <f t="shared" si="45"/>
        <v>150</v>
      </c>
      <c r="J45" s="6">
        <v>0.15625</v>
      </c>
      <c r="K45" s="4">
        <v>25.68359375</v>
      </c>
      <c r="L45" s="4"/>
      <c r="M45" s="19">
        <f t="shared" si="17"/>
        <v>150</v>
      </c>
      <c r="N45" s="19">
        <f t="shared" si="18"/>
        <v>0.05</v>
      </c>
      <c r="O45" s="19">
        <f t="shared" si="19"/>
        <v>0.05</v>
      </c>
      <c r="P45" s="19">
        <f t="shared" si="20"/>
        <v>0.05</v>
      </c>
      <c r="Q45" s="19">
        <f t="shared" si="21"/>
        <v>3.9655492187500005</v>
      </c>
      <c r="R45" s="19">
        <f t="shared" si="22"/>
        <v>10.590236718749999</v>
      </c>
      <c r="S45" s="19">
        <f t="shared" si="23"/>
        <v>10.590236718749999</v>
      </c>
      <c r="T45" s="19">
        <f t="shared" si="24"/>
        <v>0</v>
      </c>
      <c r="U45" s="19">
        <f t="shared" si="25"/>
        <v>0</v>
      </c>
      <c r="V45" s="19">
        <f t="shared" si="26"/>
        <v>3.9655492187500005</v>
      </c>
      <c r="W45" s="19">
        <f t="shared" si="27"/>
        <v>-2.875078423510545E-2</v>
      </c>
      <c r="X45" s="19">
        <f t="shared" si="28"/>
        <v>4.9262292221837881E-2</v>
      </c>
      <c r="Y45" s="19">
        <f t="shared" si="29"/>
        <v>1.5750156847021091</v>
      </c>
      <c r="Z45" s="19">
        <f t="shared" si="30"/>
        <v>0.98524584443675756</v>
      </c>
      <c r="AA45" s="19">
        <f t="shared" si="31"/>
        <v>95.269853306451154</v>
      </c>
      <c r="AB45" s="19">
        <f t="shared" si="32"/>
        <v>0.63513235537634105</v>
      </c>
      <c r="AC45" s="19">
        <f t="shared" si="33"/>
        <v>-0.36521106620318994</v>
      </c>
      <c r="AD45" s="19">
        <f t="shared" si="34"/>
        <v>0.21000209129361452</v>
      </c>
      <c r="AE45" s="4">
        <f t="shared" si="35"/>
        <v>1.5985781168923066</v>
      </c>
      <c r="AF45" s="19">
        <f t="shared" si="36"/>
        <v>6.6246874999999985</v>
      </c>
      <c r="AG45" s="19">
        <f t="shared" si="37"/>
        <v>10.590080468749999</v>
      </c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12" t="s">
        <v>35</v>
      </c>
      <c r="AS45" s="24">
        <f t="shared" si="46"/>
        <v>0.05</v>
      </c>
      <c r="AT45" s="24">
        <f t="shared" si="47"/>
        <v>0.05</v>
      </c>
      <c r="AU45" s="24">
        <f t="shared" si="48"/>
        <v>10.590236718749999</v>
      </c>
      <c r="AV45" s="24">
        <f t="shared" si="49"/>
        <v>0</v>
      </c>
      <c r="AW45" s="24">
        <f t="shared" si="50"/>
        <v>0.05</v>
      </c>
      <c r="AX45" s="24">
        <f t="shared" si="38"/>
        <v>3.9655492187500005</v>
      </c>
      <c r="AY45" s="24">
        <f t="shared" si="51"/>
        <v>-2.8750784235105437E-2</v>
      </c>
      <c r="AZ45" s="24">
        <f t="shared" si="52"/>
        <v>7.8750784235105439E-2</v>
      </c>
      <c r="BA45" s="24">
        <f t="shared" si="53"/>
        <v>1.5750156847021086</v>
      </c>
      <c r="BB45" s="24">
        <f t="shared" si="54"/>
        <v>1.5750156847021086</v>
      </c>
      <c r="BC45" s="24">
        <f t="shared" si="55"/>
        <v>-2.7390829965239258</v>
      </c>
      <c r="BD45" s="24">
        <f t="shared" si="56"/>
        <v>0</v>
      </c>
      <c r="BE45" s="24">
        <f t="shared" si="57"/>
        <v>2.7390829965239258</v>
      </c>
      <c r="BF45" s="24">
        <f t="shared" si="58"/>
        <v>-2.7445512293399097</v>
      </c>
      <c r="BG45" s="24" t="str">
        <f t="shared" si="59"/>
        <v/>
      </c>
      <c r="BH45" s="24">
        <f t="shared" si="39"/>
        <v>0.63513235537634161</v>
      </c>
      <c r="BI45" s="24">
        <f t="shared" si="60"/>
        <v>-0.19713576255067294</v>
      </c>
      <c r="BJ45" s="24">
        <f t="shared" si="61"/>
        <v>3.8935361216730038E-2</v>
      </c>
      <c r="BK45" s="24">
        <v>25.29296875</v>
      </c>
      <c r="BL45" s="24">
        <v>199.90234375</v>
      </c>
      <c r="BM45" s="24">
        <v>1.8164540323807779E-2</v>
      </c>
      <c r="BN45" s="21">
        <f t="shared" si="40"/>
        <v>2.5</v>
      </c>
      <c r="BO45" s="21">
        <f t="shared" si="41"/>
        <v>0.05</v>
      </c>
      <c r="BP45" s="21">
        <f t="shared" si="42"/>
        <v>-0.3652110662031901</v>
      </c>
      <c r="BR45">
        <f t="shared" si="43"/>
        <v>-0.57501568470210873</v>
      </c>
    </row>
    <row r="46" spans="2:70" ht="12.75" customHeight="1" x14ac:dyDescent="0.15">
      <c r="B46" s="1" t="s">
        <v>122</v>
      </c>
      <c r="C46" s="2" t="s">
        <v>123</v>
      </c>
      <c r="D46" s="2">
        <v>1.0197685187449679E-3</v>
      </c>
      <c r="E46" s="3">
        <v>0.1</v>
      </c>
      <c r="F46" s="3">
        <v>0.1</v>
      </c>
      <c r="G46" s="4">
        <v>80</v>
      </c>
      <c r="H46" s="4">
        <v>80</v>
      </c>
      <c r="I46" s="5">
        <f t="shared" si="45"/>
        <v>150</v>
      </c>
      <c r="J46" s="6">
        <v>0.15625</v>
      </c>
      <c r="K46" s="4">
        <v>25.5859375</v>
      </c>
      <c r="L46" s="4"/>
      <c r="M46" s="19">
        <f t="shared" si="17"/>
        <v>150</v>
      </c>
      <c r="N46" s="19">
        <f t="shared" si="18"/>
        <v>0.05</v>
      </c>
      <c r="O46" s="19">
        <f t="shared" si="19"/>
        <v>0.05</v>
      </c>
      <c r="P46" s="19">
        <f t="shared" si="20"/>
        <v>0.05</v>
      </c>
      <c r="Q46" s="19">
        <f t="shared" si="21"/>
        <v>3.9558421875000001</v>
      </c>
      <c r="R46" s="19">
        <f t="shared" si="22"/>
        <v>10.572717187500002</v>
      </c>
      <c r="S46" s="19">
        <f t="shared" si="23"/>
        <v>10.572717187500002</v>
      </c>
      <c r="T46" s="19">
        <f t="shared" si="24"/>
        <v>0</v>
      </c>
      <c r="U46" s="19">
        <f t="shared" si="25"/>
        <v>0</v>
      </c>
      <c r="V46" s="19">
        <f t="shared" si="26"/>
        <v>3.9558421875000001</v>
      </c>
      <c r="W46" s="19">
        <f t="shared" si="27"/>
        <v>-2.8711379522055352E-2</v>
      </c>
      <c r="X46" s="19">
        <f t="shared" si="28"/>
        <v>4.9261069802449972E-2</v>
      </c>
      <c r="Y46" s="19">
        <f t="shared" si="29"/>
        <v>1.5742275904411069</v>
      </c>
      <c r="Z46" s="19">
        <f t="shared" si="30"/>
        <v>0.98522139604899939</v>
      </c>
      <c r="AA46" s="19">
        <f t="shared" si="31"/>
        <v>95.48373618078999</v>
      </c>
      <c r="AB46" s="19">
        <f t="shared" si="32"/>
        <v>0.63655824120526661</v>
      </c>
      <c r="AC46" s="19">
        <f t="shared" si="33"/>
        <v>-0.36552930502272929</v>
      </c>
      <c r="AD46" s="19">
        <f t="shared" si="34"/>
        <v>0.20989701205881428</v>
      </c>
      <c r="AE46" s="4">
        <f t="shared" si="35"/>
        <v>1.5978178426371965</v>
      </c>
      <c r="AF46" s="19">
        <f t="shared" si="36"/>
        <v>6.6168750000000021</v>
      </c>
      <c r="AG46" s="19">
        <f t="shared" si="37"/>
        <v>10.572560937500002</v>
      </c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12" t="s">
        <v>35</v>
      </c>
      <c r="AS46" s="24">
        <f t="shared" si="46"/>
        <v>0.05</v>
      </c>
      <c r="AT46" s="24">
        <f t="shared" si="47"/>
        <v>0.05</v>
      </c>
      <c r="AU46" s="24">
        <f t="shared" si="48"/>
        <v>10.572717187500002</v>
      </c>
      <c r="AV46" s="24">
        <f t="shared" si="49"/>
        <v>0</v>
      </c>
      <c r="AW46" s="24">
        <f t="shared" si="50"/>
        <v>0.05</v>
      </c>
      <c r="AX46" s="24">
        <f t="shared" si="38"/>
        <v>3.9558421875000001</v>
      </c>
      <c r="AY46" s="24">
        <f t="shared" si="51"/>
        <v>-2.8711379522055339E-2</v>
      </c>
      <c r="AZ46" s="24">
        <f t="shared" si="52"/>
        <v>7.8711379522055341E-2</v>
      </c>
      <c r="BA46" s="24">
        <f t="shared" si="53"/>
        <v>1.5742275904411067</v>
      </c>
      <c r="BB46" s="24">
        <f t="shared" si="54"/>
        <v>1.5742275904411067</v>
      </c>
      <c r="BC46" s="24">
        <f t="shared" si="55"/>
        <v>-2.7414697876704706</v>
      </c>
      <c r="BD46" s="24">
        <f t="shared" si="56"/>
        <v>0</v>
      </c>
      <c r="BE46" s="24">
        <f t="shared" si="57"/>
        <v>2.7414697876704706</v>
      </c>
      <c r="BF46" s="24">
        <f t="shared" si="58"/>
        <v>-2.7445512293399097</v>
      </c>
      <c r="BG46" s="24" t="str">
        <f t="shared" si="59"/>
        <v/>
      </c>
      <c r="BH46" s="24">
        <f t="shared" si="39"/>
        <v>0.63655824120526705</v>
      </c>
      <c r="BI46" s="24">
        <f t="shared" si="60"/>
        <v>-0.1961618548902698</v>
      </c>
      <c r="BJ46" s="24">
        <f t="shared" si="61"/>
        <v>3.9083969465648856E-2</v>
      </c>
      <c r="BK46" s="24">
        <v>25.29296875</v>
      </c>
      <c r="BL46" s="24">
        <v>199.90234375</v>
      </c>
      <c r="BM46" s="24">
        <v>6.1826535666789084E-3</v>
      </c>
      <c r="BN46" s="21">
        <f t="shared" si="40"/>
        <v>2.5</v>
      </c>
      <c r="BO46" s="21">
        <f t="shared" si="41"/>
        <v>0.05</v>
      </c>
      <c r="BP46" s="21">
        <f t="shared" si="42"/>
        <v>-0.3655293050227294</v>
      </c>
      <c r="BR46">
        <f t="shared" si="43"/>
        <v>-0.57422759044110683</v>
      </c>
    </row>
    <row r="47" spans="2:70" ht="12.75" customHeight="1" x14ac:dyDescent="0.15">
      <c r="B47" s="1" t="s">
        <v>124</v>
      </c>
      <c r="C47" s="2" t="s">
        <v>125</v>
      </c>
      <c r="D47" s="2">
        <v>1.0432407361804508E-3</v>
      </c>
      <c r="E47" s="3">
        <v>0.1</v>
      </c>
      <c r="F47" s="3">
        <v>0.1</v>
      </c>
      <c r="G47" s="4">
        <v>80</v>
      </c>
      <c r="H47" s="4">
        <v>80</v>
      </c>
      <c r="I47" s="5">
        <f t="shared" si="45"/>
        <v>150</v>
      </c>
      <c r="J47" s="6">
        <v>0.15625</v>
      </c>
      <c r="K47" s="4">
        <v>25.48828125</v>
      </c>
      <c r="L47" s="4"/>
      <c r="M47" s="19">
        <f t="shared" si="17"/>
        <v>150</v>
      </c>
      <c r="N47" s="19">
        <f t="shared" si="18"/>
        <v>0.05</v>
      </c>
      <c r="O47" s="19">
        <f t="shared" si="19"/>
        <v>0.05</v>
      </c>
      <c r="P47" s="19">
        <f t="shared" si="20"/>
        <v>0.05</v>
      </c>
      <c r="Q47" s="19">
        <f t="shared" si="21"/>
        <v>3.9461351562500009</v>
      </c>
      <c r="R47" s="19">
        <f t="shared" si="22"/>
        <v>10.555197656250002</v>
      </c>
      <c r="S47" s="19">
        <f t="shared" si="23"/>
        <v>10.555197656250002</v>
      </c>
      <c r="T47" s="19">
        <f t="shared" si="24"/>
        <v>0</v>
      </c>
      <c r="U47" s="19">
        <f t="shared" si="25"/>
        <v>0</v>
      </c>
      <c r="V47" s="19">
        <f t="shared" si="26"/>
        <v>3.9461351562500009</v>
      </c>
      <c r="W47" s="19">
        <f t="shared" si="27"/>
        <v>-2.8671881649250566E-2</v>
      </c>
      <c r="X47" s="19">
        <f t="shared" si="28"/>
        <v>4.9259843325115377E-2</v>
      </c>
      <c r="Y47" s="19">
        <f t="shared" si="29"/>
        <v>1.5734376329850113</v>
      </c>
      <c r="Z47" s="19">
        <f t="shared" si="30"/>
        <v>0.98519686650230753</v>
      </c>
      <c r="AA47" s="19">
        <f t="shared" si="31"/>
        <v>95.698944316165722</v>
      </c>
      <c r="AB47" s="19">
        <f t="shared" si="32"/>
        <v>0.63799296210777146</v>
      </c>
      <c r="AC47" s="19">
        <f t="shared" si="33"/>
        <v>-0.36584917405217648</v>
      </c>
      <c r="AD47" s="19">
        <f t="shared" si="34"/>
        <v>0.20979168439800147</v>
      </c>
      <c r="AE47" s="4">
        <f t="shared" si="35"/>
        <v>1.5970557709584379</v>
      </c>
      <c r="AF47" s="19">
        <f t="shared" si="36"/>
        <v>6.6090625000000003</v>
      </c>
      <c r="AG47" s="19">
        <f t="shared" si="37"/>
        <v>10.555041406250002</v>
      </c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12" t="s">
        <v>35</v>
      </c>
      <c r="AS47" s="24">
        <f t="shared" si="46"/>
        <v>0.05</v>
      </c>
      <c r="AT47" s="24">
        <f t="shared" si="47"/>
        <v>0.05</v>
      </c>
      <c r="AU47" s="24">
        <f t="shared" si="48"/>
        <v>10.555197656250002</v>
      </c>
      <c r="AV47" s="24">
        <f t="shared" si="49"/>
        <v>0</v>
      </c>
      <c r="AW47" s="24">
        <f t="shared" si="50"/>
        <v>0.05</v>
      </c>
      <c r="AX47" s="24">
        <f t="shared" si="38"/>
        <v>3.9461351562500009</v>
      </c>
      <c r="AY47" s="24">
        <f t="shared" si="51"/>
        <v>-2.8671881649250566E-2</v>
      </c>
      <c r="AZ47" s="24">
        <f t="shared" si="52"/>
        <v>7.8671881649250569E-2</v>
      </c>
      <c r="BA47" s="24">
        <f t="shared" si="53"/>
        <v>1.5734376329850113</v>
      </c>
      <c r="BB47" s="24">
        <f t="shared" si="54"/>
        <v>1.5734376329850113</v>
      </c>
      <c r="BC47" s="24">
        <f t="shared" si="55"/>
        <v>-2.7438688053913238</v>
      </c>
      <c r="BD47" s="24">
        <f t="shared" si="56"/>
        <v>0</v>
      </c>
      <c r="BE47" s="24">
        <f t="shared" si="57"/>
        <v>2.7438688053913238</v>
      </c>
      <c r="BF47" s="24">
        <f t="shared" si="58"/>
        <v>-2.7445512293399097</v>
      </c>
      <c r="BG47" s="24" t="str">
        <f t="shared" si="59"/>
        <v/>
      </c>
      <c r="BH47" s="24">
        <f t="shared" si="39"/>
        <v>0.63799296210777134</v>
      </c>
      <c r="BI47" s="24">
        <f t="shared" si="60"/>
        <v>-0.19518411208544859</v>
      </c>
      <c r="BJ47" s="24">
        <f t="shared" si="61"/>
        <v>3.9233716475095784E-2</v>
      </c>
      <c r="BK47" s="24">
        <v>25.29296875</v>
      </c>
      <c r="BL47" s="24">
        <v>199.90234375</v>
      </c>
      <c r="BM47" s="24">
        <v>6.1826535666789084E-3</v>
      </c>
      <c r="BN47" s="21">
        <f t="shared" si="40"/>
        <v>2.5</v>
      </c>
      <c r="BO47" s="21">
        <f t="shared" si="41"/>
        <v>0.05</v>
      </c>
      <c r="BP47" s="21">
        <f t="shared" si="42"/>
        <v>-0.36584917405217648</v>
      </c>
      <c r="BR47">
        <f t="shared" si="43"/>
        <v>-0.57343763298501138</v>
      </c>
    </row>
    <row r="48" spans="2:70" ht="12.75" customHeight="1" x14ac:dyDescent="0.15">
      <c r="B48" s="1" t="s">
        <v>126</v>
      </c>
      <c r="C48" s="2" t="s">
        <v>127</v>
      </c>
      <c r="D48" s="2">
        <v>1.0667129608918913E-3</v>
      </c>
      <c r="E48" s="3">
        <v>0.1</v>
      </c>
      <c r="F48" s="3">
        <v>0.1</v>
      </c>
      <c r="G48" s="4">
        <v>80</v>
      </c>
      <c r="H48" s="4">
        <v>80</v>
      </c>
      <c r="I48" s="5">
        <f t="shared" si="45"/>
        <v>150</v>
      </c>
      <c r="J48" s="6">
        <v>0.15625</v>
      </c>
      <c r="K48" s="4">
        <v>25.5859375</v>
      </c>
      <c r="L48" s="4"/>
      <c r="M48" s="19">
        <f t="shared" si="17"/>
        <v>150</v>
      </c>
      <c r="N48" s="19">
        <f t="shared" si="18"/>
        <v>0.05</v>
      </c>
      <c r="O48" s="19">
        <f t="shared" si="19"/>
        <v>0.05</v>
      </c>
      <c r="P48" s="19">
        <f t="shared" si="20"/>
        <v>0.05</v>
      </c>
      <c r="Q48" s="19">
        <f t="shared" si="21"/>
        <v>3.9558421875000001</v>
      </c>
      <c r="R48" s="19">
        <f t="shared" si="22"/>
        <v>10.572717187500002</v>
      </c>
      <c r="S48" s="19">
        <f t="shared" si="23"/>
        <v>10.572717187500002</v>
      </c>
      <c r="T48" s="19">
        <f t="shared" si="24"/>
        <v>0</v>
      </c>
      <c r="U48" s="19">
        <f t="shared" si="25"/>
        <v>0</v>
      </c>
      <c r="V48" s="19">
        <f t="shared" si="26"/>
        <v>3.9558421875000001</v>
      </c>
      <c r="W48" s="19">
        <f t="shared" si="27"/>
        <v>-2.8711379522055352E-2</v>
      </c>
      <c r="X48" s="19">
        <f t="shared" si="28"/>
        <v>4.9261069802449972E-2</v>
      </c>
      <c r="Y48" s="19">
        <f t="shared" si="29"/>
        <v>1.5742275904411069</v>
      </c>
      <c r="Z48" s="19">
        <f t="shared" si="30"/>
        <v>0.98522139604899939</v>
      </c>
      <c r="AA48" s="19">
        <f t="shared" si="31"/>
        <v>95.48373618078999</v>
      </c>
      <c r="AB48" s="19">
        <f t="shared" si="32"/>
        <v>0.63655824120526661</v>
      </c>
      <c r="AC48" s="19">
        <f t="shared" si="33"/>
        <v>-0.36552930502272929</v>
      </c>
      <c r="AD48" s="19">
        <f t="shared" si="34"/>
        <v>0.20989701205881428</v>
      </c>
      <c r="AE48" s="4">
        <f t="shared" si="35"/>
        <v>1.5978178426371965</v>
      </c>
      <c r="AF48" s="19">
        <f t="shared" si="36"/>
        <v>6.6168750000000021</v>
      </c>
      <c r="AG48" s="19">
        <f t="shared" si="37"/>
        <v>10.572560937500002</v>
      </c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12" t="s">
        <v>35</v>
      </c>
      <c r="AS48" s="24">
        <f t="shared" si="46"/>
        <v>0.05</v>
      </c>
      <c r="AT48" s="24">
        <f t="shared" si="47"/>
        <v>0.05</v>
      </c>
      <c r="AU48" s="24">
        <f t="shared" si="48"/>
        <v>10.572717187500002</v>
      </c>
      <c r="AV48" s="24">
        <f t="shared" si="49"/>
        <v>0</v>
      </c>
      <c r="AW48" s="24">
        <f t="shared" si="50"/>
        <v>0.05</v>
      </c>
      <c r="AX48" s="24">
        <f t="shared" si="38"/>
        <v>3.9558421875000001</v>
      </c>
      <c r="AY48" s="24">
        <f t="shared" si="51"/>
        <v>-2.8711379522055339E-2</v>
      </c>
      <c r="AZ48" s="24">
        <f t="shared" si="52"/>
        <v>7.8711379522055341E-2</v>
      </c>
      <c r="BA48" s="24">
        <f t="shared" si="53"/>
        <v>1.5742275904411067</v>
      </c>
      <c r="BB48" s="24">
        <f t="shared" si="54"/>
        <v>1.5742275904411067</v>
      </c>
      <c r="BC48" s="24">
        <f t="shared" si="55"/>
        <v>-2.7414697876704706</v>
      </c>
      <c r="BD48" s="24">
        <f t="shared" si="56"/>
        <v>0</v>
      </c>
      <c r="BE48" s="24">
        <f t="shared" si="57"/>
        <v>2.7414697876704706</v>
      </c>
      <c r="BF48" s="24">
        <f t="shared" si="58"/>
        <v>-2.7445512293399097</v>
      </c>
      <c r="BG48" s="24" t="str">
        <f t="shared" si="59"/>
        <v/>
      </c>
      <c r="BH48" s="24">
        <f t="shared" si="39"/>
        <v>0.63655824120526705</v>
      </c>
      <c r="BI48" s="24">
        <f t="shared" si="60"/>
        <v>-0.1961618548902698</v>
      </c>
      <c r="BJ48" s="24">
        <f t="shared" si="61"/>
        <v>3.9083969465648856E-2</v>
      </c>
      <c r="BK48" s="24">
        <v>25.29296875</v>
      </c>
      <c r="BL48" s="24">
        <v>199.90234375</v>
      </c>
      <c r="BM48" s="24">
        <v>6.1826535666789084E-3</v>
      </c>
      <c r="BN48" s="21">
        <f t="shared" si="40"/>
        <v>2.5</v>
      </c>
      <c r="BO48" s="21">
        <f t="shared" si="41"/>
        <v>0.05</v>
      </c>
      <c r="BP48" s="21">
        <f t="shared" si="42"/>
        <v>-0.3655293050227294</v>
      </c>
      <c r="BR48">
        <f t="shared" si="43"/>
        <v>-0.57422759044110683</v>
      </c>
    </row>
    <row r="49" spans="2:70" ht="12.75" customHeight="1" x14ac:dyDescent="0.15">
      <c r="B49" s="1" t="s">
        <v>128</v>
      </c>
      <c r="C49" s="2" t="s">
        <v>129</v>
      </c>
      <c r="D49" s="2">
        <v>1.0901967616518959E-3</v>
      </c>
      <c r="E49" s="3">
        <v>0.1</v>
      </c>
      <c r="F49" s="3">
        <v>0.1</v>
      </c>
      <c r="G49" s="4">
        <v>80</v>
      </c>
      <c r="H49" s="4">
        <v>80</v>
      </c>
      <c r="I49" s="5">
        <f t="shared" si="45"/>
        <v>150</v>
      </c>
      <c r="J49" s="6">
        <v>0.15625</v>
      </c>
      <c r="K49" s="4">
        <v>25.5859375</v>
      </c>
      <c r="L49" s="4"/>
      <c r="M49" s="19">
        <f t="shared" si="17"/>
        <v>150</v>
      </c>
      <c r="N49" s="19">
        <f t="shared" si="18"/>
        <v>0.05</v>
      </c>
      <c r="O49" s="19">
        <f t="shared" si="19"/>
        <v>0.05</v>
      </c>
      <c r="P49" s="19">
        <f t="shared" si="20"/>
        <v>0.05</v>
      </c>
      <c r="Q49" s="19">
        <f t="shared" si="21"/>
        <v>3.9558421875000001</v>
      </c>
      <c r="R49" s="19">
        <f t="shared" si="22"/>
        <v>10.572717187500002</v>
      </c>
      <c r="S49" s="19">
        <f t="shared" si="23"/>
        <v>10.572717187500002</v>
      </c>
      <c r="T49" s="19">
        <f t="shared" si="24"/>
        <v>0</v>
      </c>
      <c r="U49" s="19">
        <f t="shared" si="25"/>
        <v>0</v>
      </c>
      <c r="V49" s="19">
        <f t="shared" si="26"/>
        <v>3.9558421875000001</v>
      </c>
      <c r="W49" s="19">
        <f t="shared" si="27"/>
        <v>-2.8711379522055352E-2</v>
      </c>
      <c r="X49" s="19">
        <f t="shared" si="28"/>
        <v>4.9261069802449972E-2</v>
      </c>
      <c r="Y49" s="19">
        <f t="shared" si="29"/>
        <v>1.5742275904411069</v>
      </c>
      <c r="Z49" s="19">
        <f t="shared" si="30"/>
        <v>0.98522139604899939</v>
      </c>
      <c r="AA49" s="19">
        <f t="shared" si="31"/>
        <v>95.48373618078999</v>
      </c>
      <c r="AB49" s="19">
        <f t="shared" si="32"/>
        <v>0.63655824120526661</v>
      </c>
      <c r="AC49" s="19">
        <f t="shared" si="33"/>
        <v>-0.36552930502272929</v>
      </c>
      <c r="AD49" s="19">
        <f t="shared" si="34"/>
        <v>0.20989701205881428</v>
      </c>
      <c r="AE49" s="4">
        <f t="shared" si="35"/>
        <v>1.5978178426371965</v>
      </c>
      <c r="AF49" s="19">
        <f t="shared" si="36"/>
        <v>6.6168750000000021</v>
      </c>
      <c r="AG49" s="19">
        <f t="shared" si="37"/>
        <v>10.572560937500002</v>
      </c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12" t="s">
        <v>35</v>
      </c>
      <c r="AS49" s="24">
        <f t="shared" si="46"/>
        <v>0.05</v>
      </c>
      <c r="AT49" s="24">
        <f t="shared" si="47"/>
        <v>0.05</v>
      </c>
      <c r="AU49" s="24">
        <f t="shared" si="48"/>
        <v>10.572717187500002</v>
      </c>
      <c r="AV49" s="24">
        <f t="shared" si="49"/>
        <v>0</v>
      </c>
      <c r="AW49" s="24">
        <f t="shared" si="50"/>
        <v>0.05</v>
      </c>
      <c r="AX49" s="24">
        <f t="shared" si="38"/>
        <v>3.9558421875000001</v>
      </c>
      <c r="AY49" s="24">
        <f t="shared" si="51"/>
        <v>-2.8711379522055339E-2</v>
      </c>
      <c r="AZ49" s="24">
        <f t="shared" si="52"/>
        <v>7.8711379522055341E-2</v>
      </c>
      <c r="BA49" s="24">
        <f t="shared" si="53"/>
        <v>1.5742275904411067</v>
      </c>
      <c r="BB49" s="24">
        <f t="shared" si="54"/>
        <v>1.5742275904411067</v>
      </c>
      <c r="BC49" s="24">
        <f t="shared" si="55"/>
        <v>-2.7414697876704706</v>
      </c>
      <c r="BD49" s="24">
        <f t="shared" si="56"/>
        <v>0</v>
      </c>
      <c r="BE49" s="24">
        <f t="shared" si="57"/>
        <v>2.7414697876704706</v>
      </c>
      <c r="BF49" s="24">
        <f t="shared" si="58"/>
        <v>-2.7445512293399097</v>
      </c>
      <c r="BG49" s="24" t="str">
        <f t="shared" si="59"/>
        <v/>
      </c>
      <c r="BH49" s="24">
        <f t="shared" si="39"/>
        <v>0.63655824120526705</v>
      </c>
      <c r="BI49" s="24">
        <f t="shared" si="60"/>
        <v>-0.1961618548902698</v>
      </c>
      <c r="BJ49" s="24">
        <f t="shared" si="61"/>
        <v>3.9083969465648856E-2</v>
      </c>
      <c r="BK49" s="24">
        <v>25.29296875</v>
      </c>
      <c r="BL49" s="24">
        <v>199.90234375</v>
      </c>
      <c r="BM49" s="24">
        <v>4.1856724404907633E-3</v>
      </c>
      <c r="BN49" s="21">
        <f t="shared" si="40"/>
        <v>2.5</v>
      </c>
      <c r="BO49" s="21">
        <f t="shared" si="41"/>
        <v>0.05</v>
      </c>
      <c r="BP49" s="21">
        <f t="shared" si="42"/>
        <v>-0.3655293050227294</v>
      </c>
      <c r="BR49">
        <f t="shared" si="43"/>
        <v>-0.57422759044110683</v>
      </c>
    </row>
    <row r="50" spans="2:70" ht="12.75" customHeight="1" x14ac:dyDescent="0.15">
      <c r="B50" s="1" t="s">
        <v>130</v>
      </c>
      <c r="C50" s="2" t="s">
        <v>131</v>
      </c>
      <c r="D50" s="2">
        <v>1.1136689790873788E-3</v>
      </c>
      <c r="E50" s="3">
        <v>0.1</v>
      </c>
      <c r="F50" s="3">
        <v>0.1</v>
      </c>
      <c r="G50" s="4">
        <v>80</v>
      </c>
      <c r="H50" s="4">
        <v>80</v>
      </c>
      <c r="I50" s="5">
        <f t="shared" si="45"/>
        <v>150</v>
      </c>
      <c r="J50" s="6">
        <v>0.15625</v>
      </c>
      <c r="K50" s="4">
        <v>25.5859375</v>
      </c>
      <c r="L50" s="4"/>
      <c r="M50" s="19">
        <f t="shared" si="17"/>
        <v>150</v>
      </c>
      <c r="N50" s="19">
        <f t="shared" si="18"/>
        <v>0.05</v>
      </c>
      <c r="O50" s="19">
        <f t="shared" si="19"/>
        <v>0.05</v>
      </c>
      <c r="P50" s="19">
        <f t="shared" si="20"/>
        <v>0.05</v>
      </c>
      <c r="Q50" s="19">
        <f t="shared" si="21"/>
        <v>3.9558421875000001</v>
      </c>
      <c r="R50" s="19">
        <f t="shared" si="22"/>
        <v>10.572717187500002</v>
      </c>
      <c r="S50" s="19">
        <f t="shared" si="23"/>
        <v>10.572717187500002</v>
      </c>
      <c r="T50" s="19">
        <f t="shared" si="24"/>
        <v>0</v>
      </c>
      <c r="U50" s="19">
        <f t="shared" si="25"/>
        <v>0</v>
      </c>
      <c r="V50" s="19">
        <f t="shared" si="26"/>
        <v>3.9558421875000001</v>
      </c>
      <c r="W50" s="19">
        <f t="shared" si="27"/>
        <v>-2.8711379522055352E-2</v>
      </c>
      <c r="X50" s="19">
        <f t="shared" si="28"/>
        <v>4.9261069802449972E-2</v>
      </c>
      <c r="Y50" s="19">
        <f t="shared" si="29"/>
        <v>1.5742275904411069</v>
      </c>
      <c r="Z50" s="19">
        <f t="shared" si="30"/>
        <v>0.98522139604899939</v>
      </c>
      <c r="AA50" s="19">
        <f t="shared" si="31"/>
        <v>95.48373618078999</v>
      </c>
      <c r="AB50" s="19">
        <f t="shared" si="32"/>
        <v>0.63655824120526661</v>
      </c>
      <c r="AC50" s="19">
        <f t="shared" si="33"/>
        <v>-0.36552930502272929</v>
      </c>
      <c r="AD50" s="19">
        <f t="shared" si="34"/>
        <v>0.20989701205881428</v>
      </c>
      <c r="AE50" s="4">
        <f t="shared" si="35"/>
        <v>1.5978178426371965</v>
      </c>
      <c r="AF50" s="19">
        <f t="shared" si="36"/>
        <v>6.6168750000000021</v>
      </c>
      <c r="AG50" s="19">
        <f t="shared" si="37"/>
        <v>10.572560937500002</v>
      </c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12" t="s">
        <v>35</v>
      </c>
      <c r="AS50" s="24">
        <f t="shared" si="46"/>
        <v>0.05</v>
      </c>
      <c r="AT50" s="24">
        <f t="shared" si="47"/>
        <v>0.05</v>
      </c>
      <c r="AU50" s="24">
        <f t="shared" si="48"/>
        <v>10.572717187500002</v>
      </c>
      <c r="AV50" s="24">
        <f t="shared" si="49"/>
        <v>0</v>
      </c>
      <c r="AW50" s="24">
        <f t="shared" si="50"/>
        <v>0.05</v>
      </c>
      <c r="AX50" s="24">
        <f t="shared" si="38"/>
        <v>3.9558421875000001</v>
      </c>
      <c r="AY50" s="24">
        <f t="shared" si="51"/>
        <v>-2.8711379522055339E-2</v>
      </c>
      <c r="AZ50" s="24">
        <f t="shared" si="52"/>
        <v>7.8711379522055341E-2</v>
      </c>
      <c r="BA50" s="24">
        <f t="shared" si="53"/>
        <v>1.5742275904411067</v>
      </c>
      <c r="BB50" s="24">
        <f t="shared" si="54"/>
        <v>1.5742275904411067</v>
      </c>
      <c r="BC50" s="24">
        <f t="shared" si="55"/>
        <v>-2.7414697876704706</v>
      </c>
      <c r="BD50" s="24">
        <f t="shared" si="56"/>
        <v>0</v>
      </c>
      <c r="BE50" s="24">
        <f t="shared" si="57"/>
        <v>2.7414697876704706</v>
      </c>
      <c r="BF50" s="24">
        <f t="shared" si="58"/>
        <v>-2.7445512293399097</v>
      </c>
      <c r="BG50" s="24" t="str">
        <f t="shared" si="59"/>
        <v/>
      </c>
      <c r="BH50" s="24">
        <f t="shared" si="39"/>
        <v>0.63655824120526705</v>
      </c>
      <c r="BI50" s="24">
        <f t="shared" si="60"/>
        <v>-0.1961618548902698</v>
      </c>
      <c r="BJ50" s="24">
        <f t="shared" si="61"/>
        <v>3.9083969465648856E-2</v>
      </c>
      <c r="BK50" s="24">
        <v>25.390625</v>
      </c>
      <c r="BL50" s="24">
        <v>199.90234375</v>
      </c>
      <c r="BM50" s="24">
        <v>6.1826535666789084E-3</v>
      </c>
      <c r="BN50" s="21">
        <f t="shared" si="40"/>
        <v>2.5</v>
      </c>
      <c r="BO50" s="21">
        <f t="shared" si="41"/>
        <v>0.05</v>
      </c>
      <c r="BP50" s="21">
        <f t="shared" si="42"/>
        <v>-0.3655293050227294</v>
      </c>
      <c r="BR50">
        <f t="shared" si="43"/>
        <v>-0.57422759044110683</v>
      </c>
    </row>
    <row r="51" spans="2:70" ht="12.75" customHeight="1" x14ac:dyDescent="0.15">
      <c r="B51" s="1" t="s">
        <v>132</v>
      </c>
      <c r="C51" s="2" t="s">
        <v>133</v>
      </c>
      <c r="D51" s="2">
        <v>1.1371412037988193E-3</v>
      </c>
      <c r="E51" s="3">
        <v>0.1</v>
      </c>
      <c r="F51" s="3">
        <v>0.1</v>
      </c>
      <c r="G51" s="4">
        <v>80</v>
      </c>
      <c r="H51" s="4">
        <v>80</v>
      </c>
      <c r="I51" s="5">
        <f t="shared" si="45"/>
        <v>150</v>
      </c>
      <c r="J51" s="6">
        <v>0.15625</v>
      </c>
      <c r="K51" s="4">
        <v>25.5859375</v>
      </c>
      <c r="L51" s="4"/>
      <c r="M51" s="19">
        <f t="shared" si="17"/>
        <v>150</v>
      </c>
      <c r="N51" s="19">
        <f t="shared" si="18"/>
        <v>0.05</v>
      </c>
      <c r="O51" s="19">
        <f t="shared" si="19"/>
        <v>0.05</v>
      </c>
      <c r="P51" s="19">
        <f t="shared" si="20"/>
        <v>0.05</v>
      </c>
      <c r="Q51" s="19">
        <f t="shared" si="21"/>
        <v>3.9558421875000001</v>
      </c>
      <c r="R51" s="19">
        <f t="shared" si="22"/>
        <v>10.572717187500002</v>
      </c>
      <c r="S51" s="19">
        <f t="shared" si="23"/>
        <v>10.572717187500002</v>
      </c>
      <c r="T51" s="19">
        <f t="shared" si="24"/>
        <v>0</v>
      </c>
      <c r="U51" s="19">
        <f t="shared" si="25"/>
        <v>0</v>
      </c>
      <c r="V51" s="19">
        <f t="shared" si="26"/>
        <v>3.9558421875000001</v>
      </c>
      <c r="W51" s="19">
        <f t="shared" si="27"/>
        <v>-2.8711379522055352E-2</v>
      </c>
      <c r="X51" s="19">
        <f t="shared" si="28"/>
        <v>4.9261069802449972E-2</v>
      </c>
      <c r="Y51" s="19">
        <f t="shared" si="29"/>
        <v>1.5742275904411069</v>
      </c>
      <c r="Z51" s="19">
        <f t="shared" si="30"/>
        <v>0.98522139604899939</v>
      </c>
      <c r="AA51" s="19">
        <f t="shared" si="31"/>
        <v>95.48373618078999</v>
      </c>
      <c r="AB51" s="19">
        <f t="shared" si="32"/>
        <v>0.63655824120526661</v>
      </c>
      <c r="AC51" s="19">
        <f t="shared" si="33"/>
        <v>-0.36552930502272929</v>
      </c>
      <c r="AD51" s="19">
        <f t="shared" si="34"/>
        <v>0.20989701205881428</v>
      </c>
      <c r="AE51" s="4">
        <f t="shared" si="35"/>
        <v>1.5978178426371965</v>
      </c>
      <c r="AF51" s="19">
        <f t="shared" si="36"/>
        <v>6.6168750000000021</v>
      </c>
      <c r="AG51" s="19">
        <f t="shared" si="37"/>
        <v>10.572560937500002</v>
      </c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12" t="s">
        <v>35</v>
      </c>
      <c r="AS51" s="24">
        <f t="shared" si="46"/>
        <v>0.05</v>
      </c>
      <c r="AT51" s="24">
        <f t="shared" si="47"/>
        <v>0.05</v>
      </c>
      <c r="AU51" s="24">
        <f t="shared" si="48"/>
        <v>10.572717187500002</v>
      </c>
      <c r="AV51" s="24">
        <f t="shared" si="49"/>
        <v>0</v>
      </c>
      <c r="AW51" s="24">
        <f t="shared" si="50"/>
        <v>0.05</v>
      </c>
      <c r="AX51" s="24">
        <f t="shared" si="38"/>
        <v>3.9558421875000001</v>
      </c>
      <c r="AY51" s="24">
        <f t="shared" si="51"/>
        <v>-2.8711379522055339E-2</v>
      </c>
      <c r="AZ51" s="24">
        <f t="shared" si="52"/>
        <v>7.8711379522055341E-2</v>
      </c>
      <c r="BA51" s="24">
        <f t="shared" si="53"/>
        <v>1.5742275904411067</v>
      </c>
      <c r="BB51" s="24">
        <f t="shared" si="54"/>
        <v>1.5742275904411067</v>
      </c>
      <c r="BC51" s="24">
        <f t="shared" si="55"/>
        <v>-2.7414697876704706</v>
      </c>
      <c r="BD51" s="24">
        <f t="shared" si="56"/>
        <v>0</v>
      </c>
      <c r="BE51" s="24">
        <f t="shared" si="57"/>
        <v>2.7414697876704706</v>
      </c>
      <c r="BF51" s="24">
        <f t="shared" si="58"/>
        <v>-2.7445512293399097</v>
      </c>
      <c r="BG51" s="24" t="str">
        <f t="shared" si="59"/>
        <v/>
      </c>
      <c r="BH51" s="24">
        <f t="shared" si="39"/>
        <v>0.63655824120526705</v>
      </c>
      <c r="BI51" s="24">
        <f t="shared" si="60"/>
        <v>-0.1961618548902698</v>
      </c>
      <c r="BJ51" s="24">
        <f t="shared" si="61"/>
        <v>3.9083969465648856E-2</v>
      </c>
      <c r="BK51" s="24">
        <v>25.29296875</v>
      </c>
      <c r="BL51" s="24">
        <v>199.90234375</v>
      </c>
      <c r="BM51" s="24">
        <v>6.1826535666789084E-3</v>
      </c>
      <c r="BN51" s="21">
        <f t="shared" si="40"/>
        <v>2.5</v>
      </c>
      <c r="BO51" s="21">
        <f t="shared" si="41"/>
        <v>0.05</v>
      </c>
      <c r="BP51" s="21">
        <f t="shared" si="42"/>
        <v>-0.3655293050227294</v>
      </c>
      <c r="BR51">
        <f t="shared" si="43"/>
        <v>-0.57422759044110683</v>
      </c>
    </row>
    <row r="52" spans="2:70" ht="12.75" customHeight="1" x14ac:dyDescent="0.15">
      <c r="B52" s="1" t="s">
        <v>134</v>
      </c>
      <c r="C52" s="2" t="s">
        <v>135</v>
      </c>
      <c r="D52" s="2">
        <v>1.1606134285102598E-3</v>
      </c>
      <c r="E52" s="3">
        <v>0.1</v>
      </c>
      <c r="F52" s="3">
        <v>0.1</v>
      </c>
      <c r="G52" s="4">
        <v>80</v>
      </c>
      <c r="H52" s="4">
        <v>80</v>
      </c>
      <c r="I52" s="5">
        <f t="shared" si="45"/>
        <v>150</v>
      </c>
      <c r="J52" s="6">
        <v>0.1171875</v>
      </c>
      <c r="K52" s="4">
        <v>25.68359375</v>
      </c>
      <c r="L52" s="4"/>
      <c r="M52" s="19">
        <f t="shared" si="17"/>
        <v>150</v>
      </c>
      <c r="N52" s="19">
        <f t="shared" si="18"/>
        <v>0.05</v>
      </c>
      <c r="O52" s="19">
        <f t="shared" si="19"/>
        <v>0.05</v>
      </c>
      <c r="P52" s="19">
        <f t="shared" si="20"/>
        <v>0.05</v>
      </c>
      <c r="Q52" s="19">
        <f t="shared" si="21"/>
        <v>3.9655492187500005</v>
      </c>
      <c r="R52" s="19">
        <f t="shared" si="22"/>
        <v>10.590236718749999</v>
      </c>
      <c r="S52" s="19">
        <f t="shared" si="23"/>
        <v>10.590236718749999</v>
      </c>
      <c r="T52" s="19">
        <f t="shared" si="24"/>
        <v>0</v>
      </c>
      <c r="U52" s="19">
        <f t="shared" si="25"/>
        <v>0</v>
      </c>
      <c r="V52" s="19">
        <f t="shared" si="26"/>
        <v>3.9655492187500005</v>
      </c>
      <c r="W52" s="19">
        <f t="shared" si="27"/>
        <v>-2.9045609462710523E-2</v>
      </c>
      <c r="X52" s="19">
        <f t="shared" si="28"/>
        <v>4.9446719166378411E-2</v>
      </c>
      <c r="Y52" s="19">
        <f t="shared" si="29"/>
        <v>1.5809121892542104</v>
      </c>
      <c r="Z52" s="19">
        <f t="shared" si="30"/>
        <v>0.98893438332756822</v>
      </c>
      <c r="AA52" s="19">
        <f t="shared" si="31"/>
        <v>93.695075383274585</v>
      </c>
      <c r="AB52" s="19">
        <f t="shared" si="32"/>
        <v>0.62463383588849719</v>
      </c>
      <c r="AC52" s="19">
        <f t="shared" si="33"/>
        <v>-0.36285740908824221</v>
      </c>
      <c r="AD52" s="19">
        <f t="shared" si="34"/>
        <v>0.21078829190056136</v>
      </c>
      <c r="AE52" s="4">
        <f t="shared" si="35"/>
        <v>1.5985840133968585</v>
      </c>
      <c r="AF52" s="19">
        <f t="shared" si="36"/>
        <v>6.6246874999999985</v>
      </c>
      <c r="AG52" s="19">
        <f t="shared" si="37"/>
        <v>10.590119531249998</v>
      </c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12" t="s">
        <v>35</v>
      </c>
      <c r="AS52" s="24">
        <f t="shared" si="46"/>
        <v>0.05</v>
      </c>
      <c r="AT52" s="24">
        <f t="shared" si="47"/>
        <v>0.05</v>
      </c>
      <c r="AU52" s="24">
        <f t="shared" si="48"/>
        <v>10.590236718749999</v>
      </c>
      <c r="AV52" s="24">
        <f t="shared" si="49"/>
        <v>0</v>
      </c>
      <c r="AW52" s="24">
        <f t="shared" si="50"/>
        <v>0.05</v>
      </c>
      <c r="AX52" s="24">
        <f t="shared" si="38"/>
        <v>3.9655492187500005</v>
      </c>
      <c r="AY52" s="24">
        <f t="shared" si="51"/>
        <v>-2.9045609462710509E-2</v>
      </c>
      <c r="AZ52" s="24">
        <f t="shared" si="52"/>
        <v>7.9045609462710512E-2</v>
      </c>
      <c r="BA52" s="24">
        <f t="shared" si="53"/>
        <v>1.5809121892542102</v>
      </c>
      <c r="BB52" s="24">
        <f t="shared" si="54"/>
        <v>1.5809121892542102</v>
      </c>
      <c r="BC52" s="24">
        <f t="shared" si="55"/>
        <v>-2.7214305681618169</v>
      </c>
      <c r="BD52" s="24">
        <f t="shared" si="56"/>
        <v>0</v>
      </c>
      <c r="BE52" s="24">
        <f t="shared" si="57"/>
        <v>2.7214305681618169</v>
      </c>
      <c r="BF52" s="24">
        <f t="shared" si="58"/>
        <v>-2.7445512293399097</v>
      </c>
      <c r="BG52" s="24" t="str">
        <f t="shared" si="59"/>
        <v/>
      </c>
      <c r="BH52" s="24">
        <f t="shared" si="39"/>
        <v>0.62463383588849775</v>
      </c>
      <c r="BI52" s="24">
        <f t="shared" si="60"/>
        <v>-0.20437449410252714</v>
      </c>
      <c r="BJ52" s="24">
        <f t="shared" si="61"/>
        <v>3.8935361216730038E-2</v>
      </c>
      <c r="BK52" s="24">
        <v>25.390625</v>
      </c>
      <c r="BL52" s="24">
        <v>199.90234375</v>
      </c>
      <c r="BM52" s="24">
        <v>6.1826535666789084E-3</v>
      </c>
      <c r="BN52" s="21">
        <f t="shared" si="40"/>
        <v>2.5</v>
      </c>
      <c r="BO52" s="21">
        <f t="shared" si="41"/>
        <v>0.05</v>
      </c>
      <c r="BP52" s="21">
        <f t="shared" si="42"/>
        <v>-0.36285740908824227</v>
      </c>
      <c r="BR52">
        <f t="shared" si="43"/>
        <v>-0.58091218925421018</v>
      </c>
    </row>
    <row r="53" spans="2:70" ht="12.75" customHeight="1" x14ac:dyDescent="0.15">
      <c r="B53" s="1" t="s">
        <v>136</v>
      </c>
      <c r="C53" s="2" t="s">
        <v>137</v>
      </c>
      <c r="D53" s="2">
        <v>1.1840856459457427E-3</v>
      </c>
      <c r="E53" s="3">
        <v>0.1</v>
      </c>
      <c r="F53" s="3">
        <v>0.1</v>
      </c>
      <c r="G53" s="4">
        <v>80</v>
      </c>
      <c r="H53" s="4">
        <v>80</v>
      </c>
      <c r="I53" s="5">
        <f t="shared" si="45"/>
        <v>150</v>
      </c>
      <c r="J53" s="6">
        <v>0.15625</v>
      </c>
      <c r="K53" s="4">
        <v>25.5859375</v>
      </c>
      <c r="L53" s="4"/>
      <c r="M53" s="19">
        <f t="shared" si="17"/>
        <v>150</v>
      </c>
      <c r="N53" s="19">
        <f t="shared" si="18"/>
        <v>0.05</v>
      </c>
      <c r="O53" s="19">
        <f t="shared" si="19"/>
        <v>0.05</v>
      </c>
      <c r="P53" s="19">
        <f t="shared" si="20"/>
        <v>0.05</v>
      </c>
      <c r="Q53" s="19">
        <f t="shared" si="21"/>
        <v>3.9558421875000001</v>
      </c>
      <c r="R53" s="19">
        <f t="shared" si="22"/>
        <v>10.572717187500002</v>
      </c>
      <c r="S53" s="19">
        <f t="shared" si="23"/>
        <v>10.572717187500002</v>
      </c>
      <c r="T53" s="19">
        <f t="shared" si="24"/>
        <v>0</v>
      </c>
      <c r="U53" s="19">
        <f t="shared" si="25"/>
        <v>0</v>
      </c>
      <c r="V53" s="19">
        <f t="shared" si="26"/>
        <v>3.9558421875000001</v>
      </c>
      <c r="W53" s="19">
        <f t="shared" si="27"/>
        <v>-2.8711379522055352E-2</v>
      </c>
      <c r="X53" s="19">
        <f t="shared" si="28"/>
        <v>4.9261069802449972E-2</v>
      </c>
      <c r="Y53" s="19">
        <f t="shared" si="29"/>
        <v>1.5742275904411069</v>
      </c>
      <c r="Z53" s="19">
        <f t="shared" si="30"/>
        <v>0.98522139604899939</v>
      </c>
      <c r="AA53" s="19">
        <f t="shared" si="31"/>
        <v>95.48373618078999</v>
      </c>
      <c r="AB53" s="19">
        <f t="shared" si="32"/>
        <v>0.63655824120526661</v>
      </c>
      <c r="AC53" s="19">
        <f t="shared" si="33"/>
        <v>-0.36552930502272929</v>
      </c>
      <c r="AD53" s="19">
        <f t="shared" si="34"/>
        <v>0.20989701205881428</v>
      </c>
      <c r="AE53" s="4">
        <f t="shared" si="35"/>
        <v>1.5978178426371965</v>
      </c>
      <c r="AF53" s="19">
        <f t="shared" si="36"/>
        <v>6.6168750000000021</v>
      </c>
      <c r="AG53" s="19">
        <f t="shared" si="37"/>
        <v>10.572560937500002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12" t="s">
        <v>35</v>
      </c>
      <c r="AS53" s="24">
        <f t="shared" si="46"/>
        <v>0.05</v>
      </c>
      <c r="AT53" s="24">
        <f t="shared" si="47"/>
        <v>0.05</v>
      </c>
      <c r="AU53" s="24">
        <f t="shared" si="48"/>
        <v>10.572717187500002</v>
      </c>
      <c r="AV53" s="24">
        <f t="shared" si="49"/>
        <v>0</v>
      </c>
      <c r="AW53" s="24">
        <f t="shared" si="50"/>
        <v>0.05</v>
      </c>
      <c r="AX53" s="24">
        <f t="shared" si="38"/>
        <v>3.9558421875000001</v>
      </c>
      <c r="AY53" s="24">
        <f t="shared" si="51"/>
        <v>-2.8711379522055339E-2</v>
      </c>
      <c r="AZ53" s="24">
        <f t="shared" si="52"/>
        <v>7.8711379522055341E-2</v>
      </c>
      <c r="BA53" s="24">
        <f t="shared" si="53"/>
        <v>1.5742275904411067</v>
      </c>
      <c r="BB53" s="24">
        <f t="shared" si="54"/>
        <v>1.5742275904411067</v>
      </c>
      <c r="BC53" s="24">
        <f t="shared" si="55"/>
        <v>-2.7414697876704706</v>
      </c>
      <c r="BD53" s="24">
        <f t="shared" si="56"/>
        <v>0</v>
      </c>
      <c r="BE53" s="24">
        <f t="shared" si="57"/>
        <v>2.7414697876704706</v>
      </c>
      <c r="BF53" s="24">
        <f t="shared" si="58"/>
        <v>-2.7445512293399097</v>
      </c>
      <c r="BG53" s="24" t="str">
        <f t="shared" si="59"/>
        <v/>
      </c>
      <c r="BH53" s="24">
        <f t="shared" si="39"/>
        <v>0.63655824120526705</v>
      </c>
      <c r="BI53" s="24">
        <f t="shared" si="60"/>
        <v>-0.1961618548902698</v>
      </c>
      <c r="BJ53" s="24">
        <f t="shared" si="61"/>
        <v>3.9083969465648856E-2</v>
      </c>
      <c r="BK53" s="24">
        <v>25.29296875</v>
      </c>
      <c r="BL53" s="24">
        <v>199.90234375</v>
      </c>
      <c r="BM53" s="24">
        <v>6.1826535666789084E-3</v>
      </c>
      <c r="BN53" s="21">
        <f t="shared" si="40"/>
        <v>2.5</v>
      </c>
      <c r="BO53" s="21">
        <f t="shared" si="41"/>
        <v>0.05</v>
      </c>
      <c r="BP53" s="21">
        <f t="shared" si="42"/>
        <v>-0.3655293050227294</v>
      </c>
      <c r="BR53">
        <f t="shared" si="43"/>
        <v>-0.57422759044110683</v>
      </c>
    </row>
    <row r="54" spans="2:70" ht="12.75" customHeight="1" x14ac:dyDescent="0.15">
      <c r="B54" s="1" t="s">
        <v>138</v>
      </c>
      <c r="C54" s="2" t="s">
        <v>139</v>
      </c>
      <c r="D54" s="2">
        <v>1.2075578706571832E-3</v>
      </c>
      <c r="E54" s="3">
        <v>0.1</v>
      </c>
      <c r="F54" s="3">
        <v>0.1</v>
      </c>
      <c r="G54" s="4">
        <v>80</v>
      </c>
      <c r="H54" s="4">
        <v>80</v>
      </c>
      <c r="I54" s="5">
        <f t="shared" si="45"/>
        <v>150</v>
      </c>
      <c r="J54" s="6">
        <v>0.166015625</v>
      </c>
      <c r="K54" s="4">
        <v>25.5859375</v>
      </c>
      <c r="L54" s="4"/>
      <c r="M54" s="19">
        <f t="shared" si="17"/>
        <v>150</v>
      </c>
      <c r="N54" s="19">
        <f t="shared" si="18"/>
        <v>0.05</v>
      </c>
      <c r="O54" s="19">
        <f t="shared" si="19"/>
        <v>0.05</v>
      </c>
      <c r="P54" s="19">
        <f t="shared" si="20"/>
        <v>0.05</v>
      </c>
      <c r="Q54" s="19">
        <f t="shared" si="21"/>
        <v>3.9558421875000001</v>
      </c>
      <c r="R54" s="19">
        <f t="shared" si="22"/>
        <v>10.572717187500002</v>
      </c>
      <c r="S54" s="19">
        <f t="shared" si="23"/>
        <v>10.572717187500002</v>
      </c>
      <c r="T54" s="19">
        <f t="shared" si="24"/>
        <v>0</v>
      </c>
      <c r="U54" s="19">
        <f t="shared" si="25"/>
        <v>0</v>
      </c>
      <c r="V54" s="19">
        <f t="shared" si="26"/>
        <v>3.9558421875000001</v>
      </c>
      <c r="W54" s="19">
        <f t="shared" si="27"/>
        <v>-2.8637586190611117E-2</v>
      </c>
      <c r="X54" s="19">
        <f t="shared" si="28"/>
        <v>4.9214886665103097E-2</v>
      </c>
      <c r="Y54" s="19">
        <f t="shared" si="29"/>
        <v>1.5727517238122224</v>
      </c>
      <c r="Z54" s="19">
        <f t="shared" si="30"/>
        <v>0.98429773330206194</v>
      </c>
      <c r="AA54" s="19">
        <f t="shared" si="31"/>
        <v>95.886475511681695</v>
      </c>
      <c r="AB54" s="19">
        <f t="shared" si="32"/>
        <v>0.6392431700778779</v>
      </c>
      <c r="AC54" s="19">
        <f t="shared" si="33"/>
        <v>-0.36612762759729417</v>
      </c>
      <c r="AD54" s="19">
        <f t="shared" si="34"/>
        <v>0.20970022984162962</v>
      </c>
      <c r="AE54" s="4">
        <f t="shared" si="35"/>
        <v>1.5978163667705676</v>
      </c>
      <c r="AF54" s="19">
        <f t="shared" si="36"/>
        <v>6.6168750000000021</v>
      </c>
      <c r="AG54" s="19">
        <f t="shared" si="37"/>
        <v>10.572551171875002</v>
      </c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12" t="s">
        <v>35</v>
      </c>
      <c r="AS54" s="24">
        <f t="shared" si="46"/>
        <v>0.05</v>
      </c>
      <c r="AT54" s="24">
        <f t="shared" si="47"/>
        <v>0.05</v>
      </c>
      <c r="AU54" s="24">
        <f t="shared" si="48"/>
        <v>10.572717187500002</v>
      </c>
      <c r="AV54" s="24">
        <f t="shared" si="49"/>
        <v>0</v>
      </c>
      <c r="AW54" s="24">
        <f t="shared" si="50"/>
        <v>0.05</v>
      </c>
      <c r="AX54" s="24">
        <f t="shared" si="38"/>
        <v>3.9558421875000001</v>
      </c>
      <c r="AY54" s="24">
        <f t="shared" si="51"/>
        <v>-2.8637586190611117E-2</v>
      </c>
      <c r="AZ54" s="24">
        <f t="shared" si="52"/>
        <v>7.863758619061112E-2</v>
      </c>
      <c r="BA54" s="24">
        <f t="shared" si="53"/>
        <v>1.5727517238122224</v>
      </c>
      <c r="BB54" s="24">
        <f t="shared" si="54"/>
        <v>1.5727517238122224</v>
      </c>
      <c r="BC54" s="24">
        <f t="shared" si="55"/>
        <v>-2.7459572069797065</v>
      </c>
      <c r="BD54" s="24">
        <f t="shared" si="56"/>
        <v>0</v>
      </c>
      <c r="BE54" s="24">
        <f t="shared" si="57"/>
        <v>2.7459572069797065</v>
      </c>
      <c r="BF54" s="24">
        <f t="shared" si="58"/>
        <v>-2.7445512293399097</v>
      </c>
      <c r="BG54" s="24" t="str">
        <f t="shared" si="59"/>
        <v/>
      </c>
      <c r="BH54" s="24">
        <f t="shared" si="39"/>
        <v>0.6392431700778779</v>
      </c>
      <c r="BI54" s="24">
        <f t="shared" si="60"/>
        <v>-0.1943339034476346</v>
      </c>
      <c r="BJ54" s="24">
        <f t="shared" si="61"/>
        <v>3.9083969465648856E-2</v>
      </c>
      <c r="BK54" s="24">
        <v>25.29296875</v>
      </c>
      <c r="BL54" s="24">
        <v>199.90234375</v>
      </c>
      <c r="BM54" s="24">
        <v>6.1826535666789084E-3</v>
      </c>
      <c r="BN54" s="21">
        <f t="shared" si="40"/>
        <v>2.5</v>
      </c>
      <c r="BO54" s="21">
        <f t="shared" si="41"/>
        <v>0.05</v>
      </c>
      <c r="BP54" s="21">
        <f t="shared" si="42"/>
        <v>-0.36612762759729417</v>
      </c>
      <c r="BR54">
        <f t="shared" si="43"/>
        <v>-0.57275172381222228</v>
      </c>
    </row>
    <row r="55" spans="2:70" ht="12.75" customHeight="1" x14ac:dyDescent="0.15">
      <c r="B55" s="1" t="s">
        <v>140</v>
      </c>
      <c r="C55" s="2" t="s">
        <v>141</v>
      </c>
      <c r="D55" s="2">
        <v>1.2310300880926661E-3</v>
      </c>
      <c r="E55" s="3">
        <v>0.1</v>
      </c>
      <c r="F55" s="3">
        <v>0.1</v>
      </c>
      <c r="G55" s="4">
        <v>80</v>
      </c>
      <c r="H55" s="4">
        <v>80</v>
      </c>
      <c r="I55" s="5">
        <f t="shared" si="45"/>
        <v>150</v>
      </c>
      <c r="J55" s="6">
        <v>0.15625</v>
      </c>
      <c r="K55" s="4">
        <v>25.5859375</v>
      </c>
      <c r="L55" s="4"/>
      <c r="M55" s="19">
        <f t="shared" si="17"/>
        <v>150</v>
      </c>
      <c r="N55" s="19">
        <f t="shared" si="18"/>
        <v>0.05</v>
      </c>
      <c r="O55" s="19">
        <f t="shared" si="19"/>
        <v>0.05</v>
      </c>
      <c r="P55" s="19">
        <f t="shared" si="20"/>
        <v>0.05</v>
      </c>
      <c r="Q55" s="19">
        <f t="shared" si="21"/>
        <v>3.9558421875000001</v>
      </c>
      <c r="R55" s="19">
        <f t="shared" si="22"/>
        <v>10.572717187500002</v>
      </c>
      <c r="S55" s="19">
        <f t="shared" si="23"/>
        <v>10.572717187500002</v>
      </c>
      <c r="T55" s="19">
        <f t="shared" si="24"/>
        <v>0</v>
      </c>
      <c r="U55" s="19">
        <f t="shared" si="25"/>
        <v>0</v>
      </c>
      <c r="V55" s="19">
        <f t="shared" si="26"/>
        <v>3.9558421875000001</v>
      </c>
      <c r="W55" s="19">
        <f t="shared" si="27"/>
        <v>-2.8711379522055352E-2</v>
      </c>
      <c r="X55" s="19">
        <f t="shared" si="28"/>
        <v>4.9261069802449972E-2</v>
      </c>
      <c r="Y55" s="19">
        <f t="shared" si="29"/>
        <v>1.5742275904411069</v>
      </c>
      <c r="Z55" s="19">
        <f t="shared" si="30"/>
        <v>0.98522139604899939</v>
      </c>
      <c r="AA55" s="19">
        <f t="shared" si="31"/>
        <v>95.48373618078999</v>
      </c>
      <c r="AB55" s="19">
        <f t="shared" si="32"/>
        <v>0.63655824120526661</v>
      </c>
      <c r="AC55" s="19">
        <f t="shared" si="33"/>
        <v>-0.36552930502272929</v>
      </c>
      <c r="AD55" s="19">
        <f t="shared" si="34"/>
        <v>0.20989701205881428</v>
      </c>
      <c r="AE55" s="4">
        <f t="shared" si="35"/>
        <v>1.5978178426371965</v>
      </c>
      <c r="AF55" s="19">
        <f t="shared" si="36"/>
        <v>6.6168750000000021</v>
      </c>
      <c r="AG55" s="19">
        <f t="shared" si="37"/>
        <v>10.572560937500002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12" t="s">
        <v>35</v>
      </c>
      <c r="AS55" s="24">
        <f t="shared" si="46"/>
        <v>0.05</v>
      </c>
      <c r="AT55" s="24">
        <f t="shared" si="47"/>
        <v>0.05</v>
      </c>
      <c r="AU55" s="24">
        <f t="shared" si="48"/>
        <v>10.572717187500002</v>
      </c>
      <c r="AV55" s="24">
        <f t="shared" si="49"/>
        <v>0</v>
      </c>
      <c r="AW55" s="24">
        <f t="shared" si="50"/>
        <v>0.05</v>
      </c>
      <c r="AX55" s="24">
        <f t="shared" si="38"/>
        <v>3.9558421875000001</v>
      </c>
      <c r="AY55" s="24">
        <f t="shared" si="51"/>
        <v>-2.8711379522055339E-2</v>
      </c>
      <c r="AZ55" s="24">
        <f t="shared" si="52"/>
        <v>7.8711379522055341E-2</v>
      </c>
      <c r="BA55" s="24">
        <f t="shared" si="53"/>
        <v>1.5742275904411067</v>
      </c>
      <c r="BB55" s="24">
        <f t="shared" si="54"/>
        <v>1.5742275904411067</v>
      </c>
      <c r="BC55" s="24">
        <f t="shared" si="55"/>
        <v>-2.7414697876704706</v>
      </c>
      <c r="BD55" s="24">
        <f t="shared" si="56"/>
        <v>0</v>
      </c>
      <c r="BE55" s="24">
        <f t="shared" si="57"/>
        <v>2.7414697876704706</v>
      </c>
      <c r="BF55" s="24">
        <f t="shared" si="58"/>
        <v>-2.7445512293399097</v>
      </c>
      <c r="BG55" s="24" t="str">
        <f t="shared" si="59"/>
        <v/>
      </c>
      <c r="BH55" s="24">
        <f t="shared" si="39"/>
        <v>0.63655824120526705</v>
      </c>
      <c r="BI55" s="24">
        <f t="shared" si="60"/>
        <v>-0.1961618548902698</v>
      </c>
      <c r="BJ55" s="24">
        <f t="shared" si="61"/>
        <v>3.9083969465648856E-2</v>
      </c>
      <c r="BK55" s="24">
        <v>25.29296875</v>
      </c>
      <c r="BL55" s="24">
        <v>199.90234375</v>
      </c>
      <c r="BM55" s="24">
        <v>4.1856724404907633E-3</v>
      </c>
      <c r="BN55" s="21">
        <f t="shared" si="40"/>
        <v>2.5</v>
      </c>
      <c r="BO55" s="21">
        <f t="shared" si="41"/>
        <v>0.05</v>
      </c>
      <c r="BP55" s="21">
        <f t="shared" si="42"/>
        <v>-0.3655293050227294</v>
      </c>
      <c r="BR55">
        <f t="shared" si="43"/>
        <v>-0.57422759044110683</v>
      </c>
    </row>
    <row r="56" spans="2:70" ht="12.75" customHeight="1" x14ac:dyDescent="0.15">
      <c r="B56" s="1" t="s">
        <v>142</v>
      </c>
      <c r="C56" s="2" t="s">
        <v>143</v>
      </c>
      <c r="D56" s="2">
        <v>1.2545023128041066E-3</v>
      </c>
      <c r="E56" s="3">
        <v>0.1</v>
      </c>
      <c r="F56" s="3">
        <v>0.1</v>
      </c>
      <c r="G56" s="4">
        <v>80</v>
      </c>
      <c r="H56" s="4">
        <v>80</v>
      </c>
      <c r="I56" s="5">
        <f t="shared" si="45"/>
        <v>150</v>
      </c>
      <c r="J56" s="6">
        <v>0.15625</v>
      </c>
      <c r="K56" s="4">
        <v>25.29296875</v>
      </c>
      <c r="L56" s="4"/>
      <c r="M56" s="19">
        <f t="shared" si="17"/>
        <v>150</v>
      </c>
      <c r="N56" s="19">
        <f t="shared" si="18"/>
        <v>0.05</v>
      </c>
      <c r="O56" s="19">
        <f t="shared" si="19"/>
        <v>0.05</v>
      </c>
      <c r="P56" s="19">
        <f t="shared" si="20"/>
        <v>0.05</v>
      </c>
      <c r="Q56" s="19">
        <f t="shared" si="21"/>
        <v>3.9267210937500003</v>
      </c>
      <c r="R56" s="19">
        <f t="shared" si="22"/>
        <v>10.520158593750002</v>
      </c>
      <c r="S56" s="19">
        <f t="shared" si="23"/>
        <v>10.520158593750002</v>
      </c>
      <c r="T56" s="19">
        <f t="shared" si="24"/>
        <v>0</v>
      </c>
      <c r="U56" s="19">
        <f t="shared" si="25"/>
        <v>0</v>
      </c>
      <c r="V56" s="19">
        <f t="shared" si="26"/>
        <v>3.9267210937500003</v>
      </c>
      <c r="W56" s="19">
        <f t="shared" si="27"/>
        <v>-2.8592605099767757E-2</v>
      </c>
      <c r="X56" s="19">
        <f t="shared" si="28"/>
        <v>4.9257378115512312E-2</v>
      </c>
      <c r="Y56" s="19">
        <f t="shared" si="29"/>
        <v>1.5718521019953551</v>
      </c>
      <c r="Z56" s="19">
        <f t="shared" si="30"/>
        <v>0.98514756231024625</v>
      </c>
      <c r="AA56" s="19">
        <f t="shared" si="31"/>
        <v>96.133384442968023</v>
      </c>
      <c r="AB56" s="19">
        <f t="shared" si="32"/>
        <v>0.64088922961978678</v>
      </c>
      <c r="AC56" s="19">
        <f t="shared" si="33"/>
        <v>-0.36649385310425886</v>
      </c>
      <c r="AD56" s="19">
        <f t="shared" si="34"/>
        <v>0.20958028026604733</v>
      </c>
      <c r="AE56" s="4">
        <f t="shared" si="35"/>
        <v>1.595526209772975</v>
      </c>
      <c r="AF56" s="19">
        <f t="shared" si="36"/>
        <v>6.5934375000000021</v>
      </c>
      <c r="AG56" s="19">
        <f t="shared" si="37"/>
        <v>10.520002343750003</v>
      </c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12" t="s">
        <v>35</v>
      </c>
      <c r="AS56" s="24">
        <f t="shared" si="46"/>
        <v>0.05</v>
      </c>
      <c r="AT56" s="24">
        <f t="shared" si="47"/>
        <v>0.05</v>
      </c>
      <c r="AU56" s="24">
        <f t="shared" si="48"/>
        <v>10.520158593750002</v>
      </c>
      <c r="AV56" s="24">
        <f t="shared" si="49"/>
        <v>0</v>
      </c>
      <c r="AW56" s="24">
        <f t="shared" si="50"/>
        <v>0.05</v>
      </c>
      <c r="AX56" s="24">
        <f t="shared" si="38"/>
        <v>3.9267210937500003</v>
      </c>
      <c r="AY56" s="24">
        <f t="shared" si="51"/>
        <v>-2.8592605099767743E-2</v>
      </c>
      <c r="AZ56" s="24">
        <f t="shared" si="52"/>
        <v>7.8592605099767746E-2</v>
      </c>
      <c r="BA56" s="24">
        <f t="shared" si="53"/>
        <v>1.5718521019953549</v>
      </c>
      <c r="BB56" s="24">
        <f t="shared" si="54"/>
        <v>1.5718521019953549</v>
      </c>
      <c r="BC56" s="24">
        <f t="shared" si="55"/>
        <v>-2.7487038982819425</v>
      </c>
      <c r="BD56" s="24">
        <f t="shared" si="56"/>
        <v>0</v>
      </c>
      <c r="BE56" s="24">
        <f t="shared" si="57"/>
        <v>2.7487038982819425</v>
      </c>
      <c r="BF56" s="24">
        <f t="shared" si="58"/>
        <v>-2.7445512293399097</v>
      </c>
      <c r="BG56" s="24" t="str">
        <f t="shared" si="59"/>
        <v/>
      </c>
      <c r="BH56" s="24">
        <f t="shared" si="39"/>
        <v>0.64088922961978723</v>
      </c>
      <c r="BI56" s="24">
        <f t="shared" si="60"/>
        <v>-0.19321702683377981</v>
      </c>
      <c r="BJ56" s="24">
        <f t="shared" si="61"/>
        <v>3.9536679536679539E-2</v>
      </c>
      <c r="BK56" s="24">
        <v>25.29296875</v>
      </c>
      <c r="BL56" s="24">
        <v>199.90234375</v>
      </c>
      <c r="BM56" s="24">
        <v>6.1826535666789084E-3</v>
      </c>
      <c r="BN56" s="21">
        <f t="shared" si="40"/>
        <v>2.5</v>
      </c>
      <c r="BO56" s="21">
        <f t="shared" si="41"/>
        <v>0.05</v>
      </c>
      <c r="BP56" s="21">
        <f t="shared" si="42"/>
        <v>-0.36649385310425903</v>
      </c>
      <c r="BR56">
        <f t="shared" si="43"/>
        <v>-0.57185210199535497</v>
      </c>
    </row>
    <row r="57" spans="2:70" ht="12.75" customHeight="1" x14ac:dyDescent="0.15">
      <c r="B57" s="1" t="s">
        <v>144</v>
      </c>
      <c r="C57" s="2" t="s">
        <v>145</v>
      </c>
      <c r="D57" s="2">
        <v>1.2779745375155471E-3</v>
      </c>
      <c r="E57" s="3">
        <v>0.1</v>
      </c>
      <c r="F57" s="3">
        <v>0.1</v>
      </c>
      <c r="G57" s="4">
        <v>80</v>
      </c>
      <c r="H57" s="4">
        <v>80</v>
      </c>
      <c r="I57" s="5">
        <f t="shared" si="45"/>
        <v>150</v>
      </c>
      <c r="J57" s="6">
        <v>0.13671875</v>
      </c>
      <c r="K57" s="4">
        <v>25.5859375</v>
      </c>
      <c r="L57" s="4"/>
      <c r="M57" s="19">
        <f t="shared" si="17"/>
        <v>150</v>
      </c>
      <c r="N57" s="19">
        <f t="shared" si="18"/>
        <v>0.05</v>
      </c>
      <c r="O57" s="19">
        <f t="shared" si="19"/>
        <v>0.05</v>
      </c>
      <c r="P57" s="19">
        <f t="shared" si="20"/>
        <v>0.05</v>
      </c>
      <c r="Q57" s="19">
        <f t="shared" si="21"/>
        <v>3.9558421875000001</v>
      </c>
      <c r="R57" s="19">
        <f t="shared" si="22"/>
        <v>10.572717187500002</v>
      </c>
      <c r="S57" s="19">
        <f t="shared" si="23"/>
        <v>10.572717187500002</v>
      </c>
      <c r="T57" s="19">
        <f t="shared" si="24"/>
        <v>0</v>
      </c>
      <c r="U57" s="19">
        <f t="shared" si="25"/>
        <v>0</v>
      </c>
      <c r="V57" s="19">
        <f t="shared" si="26"/>
        <v>3.9558421875000001</v>
      </c>
      <c r="W57" s="19">
        <f t="shared" si="27"/>
        <v>-2.8858966184943796E-2</v>
      </c>
      <c r="X57" s="19">
        <f t="shared" si="28"/>
        <v>4.9353436077143722E-2</v>
      </c>
      <c r="Y57" s="19">
        <f t="shared" si="29"/>
        <v>1.5771793236988758</v>
      </c>
      <c r="Z57" s="19">
        <f t="shared" si="30"/>
        <v>0.98706872154287439</v>
      </c>
      <c r="AA57" s="19">
        <f t="shared" si="31"/>
        <v>94.686822057942052</v>
      </c>
      <c r="AB57" s="19">
        <f t="shared" si="32"/>
        <v>0.63124548038628037</v>
      </c>
      <c r="AC57" s="19">
        <f t="shared" si="33"/>
        <v>-0.36434183945732534</v>
      </c>
      <c r="AD57" s="19">
        <f t="shared" si="34"/>
        <v>0.21029057649318345</v>
      </c>
      <c r="AE57" s="4">
        <f t="shared" si="35"/>
        <v>1.5978207943704543</v>
      </c>
      <c r="AF57" s="19">
        <f t="shared" si="36"/>
        <v>6.6168750000000021</v>
      </c>
      <c r="AG57" s="19">
        <f t="shared" si="37"/>
        <v>10.572580468750003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12" t="s">
        <v>35</v>
      </c>
      <c r="AS57" s="24">
        <f t="shared" si="46"/>
        <v>0.05</v>
      </c>
      <c r="AT57" s="24">
        <f t="shared" si="47"/>
        <v>0.05</v>
      </c>
      <c r="AU57" s="24">
        <f t="shared" si="48"/>
        <v>10.572717187500002</v>
      </c>
      <c r="AV57" s="24">
        <f t="shared" si="49"/>
        <v>0</v>
      </c>
      <c r="AW57" s="24">
        <f t="shared" si="50"/>
        <v>0.05</v>
      </c>
      <c r="AX57" s="24">
        <f t="shared" si="38"/>
        <v>3.9558421875000001</v>
      </c>
      <c r="AY57" s="24">
        <f t="shared" si="51"/>
        <v>-2.8858966184943796E-2</v>
      </c>
      <c r="AZ57" s="24">
        <f t="shared" si="52"/>
        <v>7.8858966184943799E-2</v>
      </c>
      <c r="BA57" s="24">
        <f t="shared" si="53"/>
        <v>1.5771793236988758</v>
      </c>
      <c r="BB57" s="24">
        <f t="shared" si="54"/>
        <v>1.5771793236988758</v>
      </c>
      <c r="BC57" s="24">
        <f t="shared" si="55"/>
        <v>-2.73256379592994</v>
      </c>
      <c r="BD57" s="24">
        <f t="shared" si="56"/>
        <v>0</v>
      </c>
      <c r="BE57" s="24">
        <f t="shared" si="57"/>
        <v>2.73256379592994</v>
      </c>
      <c r="BF57" s="24">
        <f t="shared" si="58"/>
        <v>-2.7445512293399097</v>
      </c>
      <c r="BG57" s="24" t="str">
        <f t="shared" si="59"/>
        <v/>
      </c>
      <c r="BH57" s="24">
        <f t="shared" si="39"/>
        <v>0.63124548038628037</v>
      </c>
      <c r="BI57" s="24">
        <f t="shared" si="60"/>
        <v>-0.19980171833914451</v>
      </c>
      <c r="BJ57" s="24">
        <f t="shared" si="61"/>
        <v>3.9083969465648856E-2</v>
      </c>
      <c r="BK57" s="24">
        <v>25.390625</v>
      </c>
      <c r="BL57" s="24">
        <v>199.90234375</v>
      </c>
      <c r="BM57" s="24">
        <v>6.1826535666789084E-3</v>
      </c>
      <c r="BN57" s="21">
        <f t="shared" si="40"/>
        <v>2.5</v>
      </c>
      <c r="BO57" s="21">
        <f t="shared" si="41"/>
        <v>0.05</v>
      </c>
      <c r="BP57" s="21">
        <f t="shared" si="42"/>
        <v>-0.36434183945732534</v>
      </c>
      <c r="BR57">
        <f t="shared" si="43"/>
        <v>-0.57717932369887592</v>
      </c>
    </row>
    <row r="58" spans="2:70" ht="12.75" customHeight="1" x14ac:dyDescent="0.15">
      <c r="B58" s="1" t="s">
        <v>146</v>
      </c>
      <c r="C58" s="2" t="s">
        <v>147</v>
      </c>
      <c r="D58" s="2">
        <v>1.30144675495103E-3</v>
      </c>
      <c r="E58" s="3">
        <v>0.1</v>
      </c>
      <c r="F58" s="3">
        <v>0.1</v>
      </c>
      <c r="G58" s="4">
        <v>80</v>
      </c>
      <c r="H58" s="4">
        <v>80</v>
      </c>
      <c r="I58" s="5">
        <f t="shared" si="45"/>
        <v>150</v>
      </c>
      <c r="J58" s="6">
        <v>0.15625</v>
      </c>
      <c r="K58" s="4">
        <v>25.5859375</v>
      </c>
      <c r="L58" s="4"/>
      <c r="M58" s="19">
        <f t="shared" si="17"/>
        <v>150</v>
      </c>
      <c r="N58" s="19">
        <f t="shared" si="18"/>
        <v>0.05</v>
      </c>
      <c r="O58" s="19">
        <f t="shared" si="19"/>
        <v>0.05</v>
      </c>
      <c r="P58" s="19">
        <f t="shared" si="20"/>
        <v>0.05</v>
      </c>
      <c r="Q58" s="19">
        <f t="shared" si="21"/>
        <v>3.9558421875000001</v>
      </c>
      <c r="R58" s="19">
        <f t="shared" si="22"/>
        <v>10.572717187500002</v>
      </c>
      <c r="S58" s="19">
        <f t="shared" si="23"/>
        <v>10.572717187500002</v>
      </c>
      <c r="T58" s="19">
        <f t="shared" si="24"/>
        <v>0</v>
      </c>
      <c r="U58" s="19">
        <f t="shared" si="25"/>
        <v>0</v>
      </c>
      <c r="V58" s="19">
        <f t="shared" si="26"/>
        <v>3.9558421875000001</v>
      </c>
      <c r="W58" s="19">
        <f t="shared" si="27"/>
        <v>-2.8711379522055352E-2</v>
      </c>
      <c r="X58" s="19">
        <f t="shared" si="28"/>
        <v>4.9261069802449972E-2</v>
      </c>
      <c r="Y58" s="19">
        <f t="shared" si="29"/>
        <v>1.5742275904411069</v>
      </c>
      <c r="Z58" s="19">
        <f t="shared" si="30"/>
        <v>0.98522139604899939</v>
      </c>
      <c r="AA58" s="19">
        <f t="shared" si="31"/>
        <v>95.48373618078999</v>
      </c>
      <c r="AB58" s="19">
        <f t="shared" si="32"/>
        <v>0.63655824120526661</v>
      </c>
      <c r="AC58" s="19">
        <f t="shared" si="33"/>
        <v>-0.36552930502272929</v>
      </c>
      <c r="AD58" s="19">
        <f t="shared" si="34"/>
        <v>0.20989701205881428</v>
      </c>
      <c r="AE58" s="4">
        <f t="shared" si="35"/>
        <v>1.5978178426371965</v>
      </c>
      <c r="AF58" s="19">
        <f t="shared" si="36"/>
        <v>6.6168750000000021</v>
      </c>
      <c r="AG58" s="19">
        <f t="shared" si="37"/>
        <v>10.572560937500002</v>
      </c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12" t="s">
        <v>35</v>
      </c>
      <c r="AS58" s="24">
        <f t="shared" si="46"/>
        <v>0.05</v>
      </c>
      <c r="AT58" s="24">
        <f t="shared" si="47"/>
        <v>0.05</v>
      </c>
      <c r="AU58" s="24">
        <f t="shared" si="48"/>
        <v>10.572717187500002</v>
      </c>
      <c r="AV58" s="24">
        <f t="shared" si="49"/>
        <v>0</v>
      </c>
      <c r="AW58" s="24">
        <f t="shared" si="50"/>
        <v>0.05</v>
      </c>
      <c r="AX58" s="24">
        <f t="shared" si="38"/>
        <v>3.9558421875000001</v>
      </c>
      <c r="AY58" s="24">
        <f t="shared" si="51"/>
        <v>-2.8711379522055339E-2</v>
      </c>
      <c r="AZ58" s="24">
        <f t="shared" si="52"/>
        <v>7.8711379522055341E-2</v>
      </c>
      <c r="BA58" s="24">
        <f t="shared" si="53"/>
        <v>1.5742275904411067</v>
      </c>
      <c r="BB58" s="24">
        <f t="shared" si="54"/>
        <v>1.5742275904411067</v>
      </c>
      <c r="BC58" s="24">
        <f t="shared" si="55"/>
        <v>-2.7414697876704706</v>
      </c>
      <c r="BD58" s="24">
        <f t="shared" si="56"/>
        <v>0</v>
      </c>
      <c r="BE58" s="24">
        <f t="shared" si="57"/>
        <v>2.7414697876704706</v>
      </c>
      <c r="BF58" s="24">
        <f t="shared" si="58"/>
        <v>-2.7445512293399097</v>
      </c>
      <c r="BG58" s="24" t="str">
        <f t="shared" si="59"/>
        <v/>
      </c>
      <c r="BH58" s="24">
        <f t="shared" si="39"/>
        <v>0.63655824120526705</v>
      </c>
      <c r="BI58" s="24">
        <f t="shared" si="60"/>
        <v>-0.1961618548902698</v>
      </c>
      <c r="BJ58" s="24">
        <f t="shared" si="61"/>
        <v>3.9083969465648856E-2</v>
      </c>
      <c r="BK58" s="24">
        <v>25.29296875</v>
      </c>
      <c r="BL58" s="24">
        <v>199.90234375</v>
      </c>
      <c r="BM58" s="24">
        <v>6.1826535666789084E-3</v>
      </c>
      <c r="BN58" s="21">
        <f t="shared" si="40"/>
        <v>2.5</v>
      </c>
      <c r="BO58" s="21">
        <f t="shared" si="41"/>
        <v>0.05</v>
      </c>
      <c r="BP58" s="21">
        <f t="shared" si="42"/>
        <v>-0.3655293050227294</v>
      </c>
      <c r="BR58">
        <f t="shared" si="43"/>
        <v>-0.57422759044110683</v>
      </c>
    </row>
    <row r="59" spans="2:70" ht="12.75" customHeight="1" x14ac:dyDescent="0.15">
      <c r="B59" s="1" t="s">
        <v>148</v>
      </c>
      <c r="C59" s="2" t="s">
        <v>149</v>
      </c>
      <c r="D59" s="2">
        <v>1.3250925912871026E-3</v>
      </c>
      <c r="E59" s="3">
        <v>0.1</v>
      </c>
      <c r="F59" s="3">
        <v>0.1</v>
      </c>
      <c r="G59" s="4">
        <v>80</v>
      </c>
      <c r="H59" s="4">
        <v>80</v>
      </c>
      <c r="I59" s="5">
        <f t="shared" si="45"/>
        <v>150</v>
      </c>
      <c r="J59" s="6">
        <v>0.15625</v>
      </c>
      <c r="K59" s="4">
        <v>25.78125</v>
      </c>
      <c r="L59" s="4"/>
      <c r="M59" s="19">
        <f t="shared" si="17"/>
        <v>150</v>
      </c>
      <c r="N59" s="19">
        <f t="shared" si="18"/>
        <v>0.05</v>
      </c>
      <c r="O59" s="19">
        <f t="shared" si="19"/>
        <v>0.05</v>
      </c>
      <c r="P59" s="19">
        <f t="shared" si="20"/>
        <v>0.05</v>
      </c>
      <c r="Q59" s="19">
        <f t="shared" si="21"/>
        <v>3.9752562500000006</v>
      </c>
      <c r="R59" s="19">
        <f t="shared" si="22"/>
        <v>10.607756250000001</v>
      </c>
      <c r="S59" s="19">
        <f t="shared" si="23"/>
        <v>10.607756250000001</v>
      </c>
      <c r="T59" s="19">
        <f t="shared" si="24"/>
        <v>0</v>
      </c>
      <c r="U59" s="19">
        <f t="shared" si="25"/>
        <v>0</v>
      </c>
      <c r="V59" s="19">
        <f t="shared" si="26"/>
        <v>3.9752562500000006</v>
      </c>
      <c r="W59" s="19">
        <f t="shared" si="27"/>
        <v>-2.8790096117602734E-2</v>
      </c>
      <c r="X59" s="19">
        <f t="shared" si="28"/>
        <v>4.9263510603385144E-2</v>
      </c>
      <c r="Y59" s="19">
        <f t="shared" si="29"/>
        <v>1.5758019223520547</v>
      </c>
      <c r="Z59" s="19">
        <f t="shared" si="30"/>
        <v>0.98527021206770282</v>
      </c>
      <c r="AA59" s="19">
        <f t="shared" si="31"/>
        <v>95.057283850019715</v>
      </c>
      <c r="AB59" s="19">
        <f t="shared" si="32"/>
        <v>0.63371522566679805</v>
      </c>
      <c r="AC59" s="19">
        <f t="shared" si="33"/>
        <v>-0.36489444516270847</v>
      </c>
      <c r="AD59" s="19">
        <f t="shared" si="34"/>
        <v>0.21010692298027395</v>
      </c>
      <c r="AE59" s="4">
        <f t="shared" si="35"/>
        <v>1.5993366000753866</v>
      </c>
      <c r="AF59" s="19">
        <f t="shared" si="36"/>
        <v>6.6325000000000003</v>
      </c>
      <c r="AG59" s="19">
        <f t="shared" si="37"/>
        <v>10.607600000000001</v>
      </c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12" t="s">
        <v>35</v>
      </c>
      <c r="AS59" s="24">
        <f t="shared" si="46"/>
        <v>0.05</v>
      </c>
      <c r="AT59" s="24">
        <f t="shared" si="47"/>
        <v>0.05</v>
      </c>
      <c r="AU59" s="24">
        <f t="shared" si="48"/>
        <v>10.607756250000001</v>
      </c>
      <c r="AV59" s="24">
        <f t="shared" si="49"/>
        <v>0</v>
      </c>
      <c r="AW59" s="24">
        <f t="shared" si="50"/>
        <v>0.05</v>
      </c>
      <c r="AX59" s="24">
        <f t="shared" si="38"/>
        <v>3.9752562500000006</v>
      </c>
      <c r="AY59" s="24">
        <f t="shared" si="51"/>
        <v>-2.879009611760272E-2</v>
      </c>
      <c r="AZ59" s="24">
        <f t="shared" si="52"/>
        <v>7.8790096117602723E-2</v>
      </c>
      <c r="BA59" s="24">
        <f t="shared" si="53"/>
        <v>1.5758019223520543</v>
      </c>
      <c r="BB59" s="24">
        <f t="shared" si="54"/>
        <v>1.5758019223520543</v>
      </c>
      <c r="BC59" s="24">
        <f t="shared" si="55"/>
        <v>-2.736708338720315</v>
      </c>
      <c r="BD59" s="24">
        <f t="shared" si="56"/>
        <v>0</v>
      </c>
      <c r="BE59" s="24">
        <f t="shared" si="57"/>
        <v>2.736708338720315</v>
      </c>
      <c r="BF59" s="24">
        <f t="shared" si="58"/>
        <v>-2.7445512293399097</v>
      </c>
      <c r="BG59" s="24" t="str">
        <f t="shared" si="59"/>
        <v/>
      </c>
      <c r="BH59" s="24">
        <f t="shared" si="39"/>
        <v>0.63371522566679861</v>
      </c>
      <c r="BI59" s="24">
        <f t="shared" si="60"/>
        <v>-0.1981058583732011</v>
      </c>
      <c r="BJ59" s="24">
        <f t="shared" si="61"/>
        <v>3.8787878787878788E-2</v>
      </c>
      <c r="BK59" s="24">
        <v>25.29296875</v>
      </c>
      <c r="BL59" s="24">
        <v>199.90234375</v>
      </c>
      <c r="BM59" s="24">
        <v>6.1826535666789084E-3</v>
      </c>
      <c r="BN59" s="21">
        <f t="shared" si="40"/>
        <v>2.5</v>
      </c>
      <c r="BO59" s="21">
        <f t="shared" si="41"/>
        <v>0.05</v>
      </c>
      <c r="BP59" s="21">
        <f t="shared" si="42"/>
        <v>-0.36489444516270869</v>
      </c>
      <c r="BR59">
        <f t="shared" si="43"/>
        <v>-0.57580192235205452</v>
      </c>
    </row>
    <row r="60" spans="2:70" ht="12.75" customHeight="1" x14ac:dyDescent="0.15">
      <c r="B60" s="1" t="s">
        <v>150</v>
      </c>
      <c r="C60" s="2" t="s">
        <v>151</v>
      </c>
      <c r="D60" s="2">
        <v>1.3429745376924984E-3</v>
      </c>
      <c r="E60" s="3">
        <v>0.1</v>
      </c>
      <c r="F60" s="3">
        <v>0.1</v>
      </c>
      <c r="G60" s="4">
        <v>80</v>
      </c>
      <c r="H60" s="4">
        <v>80</v>
      </c>
      <c r="I60" s="5">
        <f t="shared" si="45"/>
        <v>150</v>
      </c>
      <c r="J60" s="6">
        <v>0.166015625</v>
      </c>
      <c r="K60" s="4">
        <v>25.5859375</v>
      </c>
      <c r="L60" s="4"/>
      <c r="M60" s="19">
        <f t="shared" si="17"/>
        <v>150</v>
      </c>
      <c r="N60" s="19">
        <f t="shared" si="18"/>
        <v>0.05</v>
      </c>
      <c r="O60" s="19">
        <f t="shared" si="19"/>
        <v>0.05</v>
      </c>
      <c r="P60" s="19">
        <f t="shared" si="20"/>
        <v>0.05</v>
      </c>
      <c r="Q60" s="19">
        <f t="shared" si="21"/>
        <v>3.9558421875000001</v>
      </c>
      <c r="R60" s="19">
        <f t="shared" si="22"/>
        <v>10.572717187500002</v>
      </c>
      <c r="S60" s="19">
        <f t="shared" si="23"/>
        <v>10.572717187500002</v>
      </c>
      <c r="T60" s="19">
        <f t="shared" si="24"/>
        <v>0</v>
      </c>
      <c r="U60" s="19">
        <f t="shared" si="25"/>
        <v>0</v>
      </c>
      <c r="V60" s="19">
        <f t="shared" si="26"/>
        <v>3.9558421875000001</v>
      </c>
      <c r="W60" s="19">
        <f t="shared" si="27"/>
        <v>-2.8637586190611117E-2</v>
      </c>
      <c r="X60" s="19">
        <f t="shared" si="28"/>
        <v>4.9214886665103097E-2</v>
      </c>
      <c r="Y60" s="19">
        <f t="shared" si="29"/>
        <v>1.5727517238122224</v>
      </c>
      <c r="Z60" s="19">
        <f t="shared" si="30"/>
        <v>0.98429773330206194</v>
      </c>
      <c r="AA60" s="19">
        <f t="shared" si="31"/>
        <v>95.886475511681695</v>
      </c>
      <c r="AB60" s="19">
        <f t="shared" si="32"/>
        <v>0.6392431700778779</v>
      </c>
      <c r="AC60" s="19">
        <f t="shared" si="33"/>
        <v>-0.36612762759729417</v>
      </c>
      <c r="AD60" s="19">
        <f t="shared" si="34"/>
        <v>0.20970022984162962</v>
      </c>
      <c r="AE60" s="4">
        <f t="shared" si="35"/>
        <v>1.5978163667705676</v>
      </c>
      <c r="AF60" s="19">
        <f t="shared" si="36"/>
        <v>6.6168750000000021</v>
      </c>
      <c r="AG60" s="19">
        <f t="shared" si="37"/>
        <v>10.572551171875002</v>
      </c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12" t="s">
        <v>35</v>
      </c>
      <c r="AS60" s="24">
        <f t="shared" si="46"/>
        <v>0.05</v>
      </c>
      <c r="AT60" s="24">
        <f t="shared" si="47"/>
        <v>0.05</v>
      </c>
      <c r="AU60" s="24">
        <f t="shared" si="48"/>
        <v>10.572717187500002</v>
      </c>
      <c r="AV60" s="24">
        <f t="shared" si="49"/>
        <v>0</v>
      </c>
      <c r="AW60" s="24">
        <f t="shared" si="50"/>
        <v>0.05</v>
      </c>
      <c r="AX60" s="24">
        <f t="shared" si="38"/>
        <v>3.9558421875000001</v>
      </c>
      <c r="AY60" s="24">
        <f t="shared" si="51"/>
        <v>-2.8637586190611117E-2</v>
      </c>
      <c r="AZ60" s="24">
        <f t="shared" si="52"/>
        <v>7.863758619061112E-2</v>
      </c>
      <c r="BA60" s="24">
        <f t="shared" si="53"/>
        <v>1.5727517238122224</v>
      </c>
      <c r="BB60" s="24">
        <f t="shared" si="54"/>
        <v>1.5727517238122224</v>
      </c>
      <c r="BC60" s="24">
        <f t="shared" si="55"/>
        <v>-2.7459572069797065</v>
      </c>
      <c r="BD60" s="24">
        <f t="shared" si="56"/>
        <v>0</v>
      </c>
      <c r="BE60" s="24">
        <f t="shared" si="57"/>
        <v>2.7459572069797065</v>
      </c>
      <c r="BF60" s="24">
        <f t="shared" si="58"/>
        <v>-2.7445512293399097</v>
      </c>
      <c r="BG60" s="24" t="str">
        <f t="shared" si="59"/>
        <v/>
      </c>
      <c r="BH60" s="24">
        <f t="shared" si="39"/>
        <v>0.6392431700778779</v>
      </c>
      <c r="BI60" s="24">
        <f t="shared" si="60"/>
        <v>-0.1943339034476346</v>
      </c>
      <c r="BJ60" s="24">
        <f t="shared" si="61"/>
        <v>3.9083969465648856E-2</v>
      </c>
      <c r="BK60" s="24">
        <v>25.29296875</v>
      </c>
      <c r="BL60" s="24">
        <v>199.90234375</v>
      </c>
      <c r="BM60" s="24">
        <v>6.1826535666789084E-3</v>
      </c>
      <c r="BN60" s="21">
        <f t="shared" si="40"/>
        <v>2.5</v>
      </c>
      <c r="BO60" s="21">
        <f t="shared" si="41"/>
        <v>0.05</v>
      </c>
      <c r="BP60" s="21">
        <f t="shared" si="42"/>
        <v>-0.36612762759729417</v>
      </c>
      <c r="BR60">
        <f t="shared" si="43"/>
        <v>-0.57275172381222228</v>
      </c>
    </row>
    <row r="61" spans="2:70" ht="12.75" customHeight="1" x14ac:dyDescent="0.15">
      <c r="B61" s="1" t="s">
        <v>152</v>
      </c>
      <c r="C61" s="2" t="s">
        <v>153</v>
      </c>
      <c r="D61" s="2">
        <v>1.3668055544258095E-3</v>
      </c>
      <c r="E61" s="3">
        <v>0.1</v>
      </c>
      <c r="F61" s="3">
        <v>0.1</v>
      </c>
      <c r="G61" s="4">
        <v>80</v>
      </c>
      <c r="H61" s="4">
        <v>80</v>
      </c>
      <c r="I61" s="5">
        <f t="shared" si="45"/>
        <v>150</v>
      </c>
      <c r="J61" s="6">
        <v>0.146484375</v>
      </c>
      <c r="K61" s="4">
        <v>25.5859375</v>
      </c>
      <c r="L61" s="4"/>
      <c r="M61" s="19">
        <f t="shared" si="17"/>
        <v>150</v>
      </c>
      <c r="N61" s="19">
        <f t="shared" si="18"/>
        <v>0.05</v>
      </c>
      <c r="O61" s="19">
        <f t="shared" si="19"/>
        <v>0.05</v>
      </c>
      <c r="P61" s="19">
        <f t="shared" si="20"/>
        <v>0.05</v>
      </c>
      <c r="Q61" s="19">
        <f t="shared" si="21"/>
        <v>3.9558421875000001</v>
      </c>
      <c r="R61" s="19">
        <f t="shared" si="22"/>
        <v>10.572717187500002</v>
      </c>
      <c r="S61" s="19">
        <f t="shared" si="23"/>
        <v>10.572717187500002</v>
      </c>
      <c r="T61" s="19">
        <f t="shared" si="24"/>
        <v>0</v>
      </c>
      <c r="U61" s="19">
        <f t="shared" si="25"/>
        <v>0</v>
      </c>
      <c r="V61" s="19">
        <f t="shared" si="26"/>
        <v>3.9558421875000001</v>
      </c>
      <c r="W61" s="19">
        <f t="shared" si="27"/>
        <v>-2.878517285349956E-2</v>
      </c>
      <c r="X61" s="19">
        <f t="shared" si="28"/>
        <v>4.9307252939796847E-2</v>
      </c>
      <c r="Y61" s="19">
        <f t="shared" si="29"/>
        <v>1.5757034570699913</v>
      </c>
      <c r="Z61" s="19">
        <f t="shared" si="30"/>
        <v>0.98614505879593695</v>
      </c>
      <c r="AA61" s="19">
        <f t="shared" si="31"/>
        <v>95.083861058679716</v>
      </c>
      <c r="AB61" s="19">
        <f t="shared" si="32"/>
        <v>0.63389240705786476</v>
      </c>
      <c r="AC61" s="19">
        <f t="shared" si="33"/>
        <v>-0.36493405015363078</v>
      </c>
      <c r="AD61" s="19">
        <f t="shared" si="34"/>
        <v>0.21009379427599878</v>
      </c>
      <c r="AE61" s="4">
        <f t="shared" si="35"/>
        <v>1.5978193185038254</v>
      </c>
      <c r="AF61" s="19">
        <f t="shared" si="36"/>
        <v>6.6168750000000021</v>
      </c>
      <c r="AG61" s="19">
        <f t="shared" si="37"/>
        <v>10.572570703125002</v>
      </c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12" t="s">
        <v>35</v>
      </c>
      <c r="AS61" s="24">
        <f t="shared" si="46"/>
        <v>0.05</v>
      </c>
      <c r="AT61" s="24">
        <f t="shared" si="47"/>
        <v>0.05</v>
      </c>
      <c r="AU61" s="24">
        <f t="shared" si="48"/>
        <v>10.572717187500002</v>
      </c>
      <c r="AV61" s="24">
        <f t="shared" si="49"/>
        <v>0</v>
      </c>
      <c r="AW61" s="24">
        <f t="shared" si="50"/>
        <v>0.05</v>
      </c>
      <c r="AX61" s="24">
        <f t="shared" si="38"/>
        <v>3.9558421875000001</v>
      </c>
      <c r="AY61" s="24">
        <f t="shared" si="51"/>
        <v>-2.878517285349956E-2</v>
      </c>
      <c r="AZ61" s="24">
        <f t="shared" si="52"/>
        <v>7.8785172853499563E-2</v>
      </c>
      <c r="BA61" s="24">
        <f t="shared" si="53"/>
        <v>1.5757034570699913</v>
      </c>
      <c r="BB61" s="24">
        <f t="shared" si="54"/>
        <v>1.5757034570699913</v>
      </c>
      <c r="BC61" s="24">
        <f t="shared" si="55"/>
        <v>-2.7370053761522311</v>
      </c>
      <c r="BD61" s="24">
        <f t="shared" si="56"/>
        <v>0</v>
      </c>
      <c r="BE61" s="24">
        <f t="shared" si="57"/>
        <v>2.7370053761522311</v>
      </c>
      <c r="BF61" s="24">
        <f t="shared" si="58"/>
        <v>-2.7445512293399097</v>
      </c>
      <c r="BG61" s="24" t="str">
        <f t="shared" si="59"/>
        <v/>
      </c>
      <c r="BH61" s="24">
        <f t="shared" si="39"/>
        <v>0.63389240705786476</v>
      </c>
      <c r="BI61" s="24">
        <f t="shared" si="60"/>
        <v>-0.19798445029872982</v>
      </c>
      <c r="BJ61" s="24">
        <f t="shared" si="61"/>
        <v>3.9083969465648856E-2</v>
      </c>
      <c r="BK61" s="24">
        <v>25.390625</v>
      </c>
      <c r="BL61" s="24">
        <v>199.90234375</v>
      </c>
      <c r="BM61" s="24">
        <v>8.1796346928670535E-3</v>
      </c>
      <c r="BN61" s="21">
        <f t="shared" si="40"/>
        <v>2.5</v>
      </c>
      <c r="BO61" s="21">
        <f t="shared" si="41"/>
        <v>0.05</v>
      </c>
      <c r="BP61" s="21">
        <f t="shared" si="42"/>
        <v>-0.36493405015363078</v>
      </c>
      <c r="BR61">
        <f t="shared" si="43"/>
        <v>-0.57570345706999115</v>
      </c>
    </row>
    <row r="62" spans="2:70" ht="12.75" customHeight="1" x14ac:dyDescent="0.15">
      <c r="B62" s="1" t="s">
        <v>154</v>
      </c>
      <c r="C62" s="2" t="s">
        <v>155</v>
      </c>
      <c r="D62" s="2">
        <v>1.3906365711591206E-3</v>
      </c>
      <c r="E62" s="3">
        <v>0.1</v>
      </c>
      <c r="F62" s="3">
        <v>0.1</v>
      </c>
      <c r="G62" s="4">
        <v>80</v>
      </c>
      <c r="H62" s="4">
        <v>80</v>
      </c>
      <c r="I62" s="5">
        <f t="shared" si="45"/>
        <v>150</v>
      </c>
      <c r="J62" s="6">
        <v>0.17578125</v>
      </c>
      <c r="K62" s="4">
        <v>25.5859375</v>
      </c>
      <c r="L62" s="4"/>
      <c r="M62" s="19">
        <f t="shared" si="17"/>
        <v>150</v>
      </c>
      <c r="N62" s="19">
        <f t="shared" si="18"/>
        <v>0.05</v>
      </c>
      <c r="O62" s="19">
        <f t="shared" si="19"/>
        <v>0.05</v>
      </c>
      <c r="P62" s="19">
        <f t="shared" si="20"/>
        <v>0.05</v>
      </c>
      <c r="Q62" s="19">
        <f t="shared" si="21"/>
        <v>3.9558421875000001</v>
      </c>
      <c r="R62" s="19">
        <f t="shared" si="22"/>
        <v>10.572717187500002</v>
      </c>
      <c r="S62" s="19">
        <f t="shared" si="23"/>
        <v>10.572717187500002</v>
      </c>
      <c r="T62" s="19">
        <f t="shared" si="24"/>
        <v>0</v>
      </c>
      <c r="U62" s="19">
        <f t="shared" si="25"/>
        <v>0</v>
      </c>
      <c r="V62" s="19">
        <f t="shared" si="26"/>
        <v>3.9558421875000001</v>
      </c>
      <c r="W62" s="19">
        <f t="shared" si="27"/>
        <v>-2.8563792859166895E-2</v>
      </c>
      <c r="X62" s="19">
        <f t="shared" si="28"/>
        <v>4.9168703527756215E-2</v>
      </c>
      <c r="Y62" s="19">
        <f t="shared" si="29"/>
        <v>1.5712758571833378</v>
      </c>
      <c r="Z62" s="19">
        <f t="shared" si="30"/>
        <v>0.98337407055512427</v>
      </c>
      <c r="AA62" s="19">
        <f t="shared" si="31"/>
        <v>96.292107492866052</v>
      </c>
      <c r="AB62" s="19">
        <f t="shared" si="32"/>
        <v>0.64194738328577372</v>
      </c>
      <c r="AC62" s="19">
        <f t="shared" si="33"/>
        <v>-0.3667290416531811</v>
      </c>
      <c r="AD62" s="19">
        <f t="shared" si="34"/>
        <v>0.20950344762444506</v>
      </c>
      <c r="AE62" s="4">
        <f t="shared" si="35"/>
        <v>1.5978148909039385</v>
      </c>
      <c r="AF62" s="19">
        <f t="shared" si="36"/>
        <v>6.6168750000000021</v>
      </c>
      <c r="AG62" s="19">
        <f t="shared" si="37"/>
        <v>10.572541406250002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12" t="s">
        <v>35</v>
      </c>
      <c r="AS62" s="24">
        <f t="shared" si="46"/>
        <v>0.05</v>
      </c>
      <c r="AT62" s="24">
        <f t="shared" si="47"/>
        <v>0.05</v>
      </c>
      <c r="AU62" s="24">
        <f t="shared" si="48"/>
        <v>10.572717187500002</v>
      </c>
      <c r="AV62" s="24">
        <f t="shared" si="49"/>
        <v>0</v>
      </c>
      <c r="AW62" s="24">
        <f t="shared" si="50"/>
        <v>0.05</v>
      </c>
      <c r="AX62" s="24">
        <f t="shared" si="38"/>
        <v>3.9558421875000001</v>
      </c>
      <c r="AY62" s="24">
        <f t="shared" si="51"/>
        <v>-2.8563792859166895E-2</v>
      </c>
      <c r="AZ62" s="24">
        <f t="shared" si="52"/>
        <v>7.8563792859166898E-2</v>
      </c>
      <c r="BA62" s="24">
        <f t="shared" si="53"/>
        <v>1.5712758571833378</v>
      </c>
      <c r="BB62" s="24">
        <f t="shared" si="54"/>
        <v>1.5712758571833378</v>
      </c>
      <c r="BC62" s="24">
        <f t="shared" si="55"/>
        <v>-2.7504678123988584</v>
      </c>
      <c r="BD62" s="24">
        <f t="shared" si="56"/>
        <v>0</v>
      </c>
      <c r="BE62" s="24">
        <f t="shared" si="57"/>
        <v>2.7504678123988584</v>
      </c>
      <c r="BF62" s="24">
        <f t="shared" si="58"/>
        <v>-2.7445512293399097</v>
      </c>
      <c r="BG62" s="24" t="str">
        <f t="shared" si="59"/>
        <v/>
      </c>
      <c r="BH62" s="24">
        <f t="shared" si="39"/>
        <v>0.64194738328577372</v>
      </c>
      <c r="BI62" s="24">
        <f t="shared" si="60"/>
        <v>-0.1925005670792885</v>
      </c>
      <c r="BJ62" s="24">
        <f t="shared" si="61"/>
        <v>3.9083969465648856E-2</v>
      </c>
      <c r="BK62" s="24">
        <v>25.390625</v>
      </c>
      <c r="BL62" s="24">
        <v>199.90234375</v>
      </c>
      <c r="BM62" s="24">
        <v>4.1856724404907633E-3</v>
      </c>
      <c r="BN62" s="21">
        <f t="shared" si="40"/>
        <v>2.5</v>
      </c>
      <c r="BO62" s="21">
        <f t="shared" si="41"/>
        <v>0.05</v>
      </c>
      <c r="BP62" s="21">
        <f t="shared" si="42"/>
        <v>-0.3667290416531811</v>
      </c>
      <c r="BR62">
        <f t="shared" si="43"/>
        <v>-0.57127585718333784</v>
      </c>
    </row>
    <row r="63" spans="2:70" ht="12.75" customHeight="1" x14ac:dyDescent="0.15">
      <c r="B63" s="1" t="s">
        <v>156</v>
      </c>
      <c r="C63" s="2" t="s">
        <v>157</v>
      </c>
      <c r="D63" s="2">
        <v>1.4144675951683894E-3</v>
      </c>
      <c r="E63" s="3">
        <v>0.1</v>
      </c>
      <c r="F63" s="3">
        <v>0.1</v>
      </c>
      <c r="G63" s="4">
        <v>80</v>
      </c>
      <c r="H63" s="4">
        <v>80</v>
      </c>
      <c r="I63" s="5">
        <f t="shared" si="45"/>
        <v>150</v>
      </c>
      <c r="J63" s="6">
        <v>0.15625</v>
      </c>
      <c r="K63" s="4">
        <v>25.5859375</v>
      </c>
      <c r="L63" s="4"/>
      <c r="M63" s="19">
        <f t="shared" si="17"/>
        <v>150</v>
      </c>
      <c r="N63" s="19">
        <f t="shared" si="18"/>
        <v>0.05</v>
      </c>
      <c r="O63" s="19">
        <f t="shared" si="19"/>
        <v>0.05</v>
      </c>
      <c r="P63" s="19">
        <f t="shared" si="20"/>
        <v>0.05</v>
      </c>
      <c r="Q63" s="19">
        <f t="shared" si="21"/>
        <v>3.9558421875000001</v>
      </c>
      <c r="R63" s="19">
        <f t="shared" si="22"/>
        <v>10.572717187500002</v>
      </c>
      <c r="S63" s="19">
        <f t="shared" si="23"/>
        <v>10.572717187500002</v>
      </c>
      <c r="T63" s="19">
        <f t="shared" si="24"/>
        <v>0</v>
      </c>
      <c r="U63" s="19">
        <f t="shared" si="25"/>
        <v>0</v>
      </c>
      <c r="V63" s="19">
        <f t="shared" si="26"/>
        <v>3.9558421875000001</v>
      </c>
      <c r="W63" s="19">
        <f t="shared" si="27"/>
        <v>-2.8711379522055352E-2</v>
      </c>
      <c r="X63" s="19">
        <f t="shared" si="28"/>
        <v>4.9261069802449972E-2</v>
      </c>
      <c r="Y63" s="19">
        <f t="shared" si="29"/>
        <v>1.5742275904411069</v>
      </c>
      <c r="Z63" s="19">
        <f t="shared" si="30"/>
        <v>0.98522139604899939</v>
      </c>
      <c r="AA63" s="19">
        <f t="shared" si="31"/>
        <v>95.48373618078999</v>
      </c>
      <c r="AB63" s="19">
        <f t="shared" si="32"/>
        <v>0.63655824120526661</v>
      </c>
      <c r="AC63" s="19">
        <f t="shared" si="33"/>
        <v>-0.36552930502272929</v>
      </c>
      <c r="AD63" s="19">
        <f t="shared" si="34"/>
        <v>0.20989701205881428</v>
      </c>
      <c r="AE63" s="4">
        <f t="shared" si="35"/>
        <v>1.5978178426371965</v>
      </c>
      <c r="AF63" s="19">
        <f t="shared" si="36"/>
        <v>6.6168750000000021</v>
      </c>
      <c r="AG63" s="19">
        <f t="shared" si="37"/>
        <v>10.572560937500002</v>
      </c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12" t="s">
        <v>35</v>
      </c>
      <c r="AS63" s="24">
        <f t="shared" si="46"/>
        <v>0.05</v>
      </c>
      <c r="AT63" s="24">
        <f t="shared" si="47"/>
        <v>0.05</v>
      </c>
      <c r="AU63" s="24">
        <f t="shared" si="48"/>
        <v>10.572717187500002</v>
      </c>
      <c r="AV63" s="24">
        <f t="shared" si="49"/>
        <v>0</v>
      </c>
      <c r="AW63" s="24">
        <f t="shared" si="50"/>
        <v>0.05</v>
      </c>
      <c r="AX63" s="24">
        <f t="shared" si="38"/>
        <v>3.9558421875000001</v>
      </c>
      <c r="AY63" s="24">
        <f t="shared" si="51"/>
        <v>-2.8711379522055339E-2</v>
      </c>
      <c r="AZ63" s="24">
        <f t="shared" si="52"/>
        <v>7.8711379522055341E-2</v>
      </c>
      <c r="BA63" s="24">
        <f t="shared" si="53"/>
        <v>1.5742275904411067</v>
      </c>
      <c r="BB63" s="24">
        <f t="shared" si="54"/>
        <v>1.5742275904411067</v>
      </c>
      <c r="BC63" s="24">
        <f t="shared" si="55"/>
        <v>-2.7414697876704706</v>
      </c>
      <c r="BD63" s="24">
        <f t="shared" si="56"/>
        <v>0</v>
      </c>
      <c r="BE63" s="24">
        <f t="shared" si="57"/>
        <v>2.7414697876704706</v>
      </c>
      <c r="BF63" s="24">
        <f t="shared" si="58"/>
        <v>-2.7445512293399097</v>
      </c>
      <c r="BG63" s="24" t="str">
        <f t="shared" si="59"/>
        <v/>
      </c>
      <c r="BH63" s="24">
        <f t="shared" si="39"/>
        <v>0.63655824120526705</v>
      </c>
      <c r="BI63" s="24">
        <f t="shared" si="60"/>
        <v>-0.1961618548902698</v>
      </c>
      <c r="BJ63" s="24">
        <f t="shared" si="61"/>
        <v>3.9083969465648856E-2</v>
      </c>
      <c r="BK63" s="24">
        <v>25.390625</v>
      </c>
      <c r="BL63" s="24">
        <v>199.90234375</v>
      </c>
      <c r="BM63" s="24">
        <v>6.1826535666789084E-3</v>
      </c>
      <c r="BN63" s="21">
        <f t="shared" si="40"/>
        <v>2.5</v>
      </c>
      <c r="BO63" s="21">
        <f t="shared" si="41"/>
        <v>0.05</v>
      </c>
      <c r="BP63" s="21">
        <f t="shared" si="42"/>
        <v>-0.3655293050227294</v>
      </c>
      <c r="BR63">
        <f t="shared" si="43"/>
        <v>-0.57422759044110683</v>
      </c>
    </row>
    <row r="64" spans="2:70" ht="12.75" customHeight="1" x14ac:dyDescent="0.15">
      <c r="B64" s="1" t="s">
        <v>158</v>
      </c>
      <c r="C64" s="2" t="s">
        <v>159</v>
      </c>
      <c r="D64" s="2">
        <v>1.4382986119017005E-3</v>
      </c>
      <c r="E64" s="3">
        <v>0.1</v>
      </c>
      <c r="F64" s="3">
        <v>0.1</v>
      </c>
      <c r="G64" s="4">
        <v>80</v>
      </c>
      <c r="H64" s="4">
        <v>80</v>
      </c>
      <c r="I64" s="5">
        <f t="shared" si="45"/>
        <v>150</v>
      </c>
      <c r="J64" s="6">
        <v>0.15625</v>
      </c>
      <c r="K64" s="4">
        <v>25.5859375</v>
      </c>
      <c r="L64" s="4"/>
      <c r="M64" s="19">
        <f t="shared" si="17"/>
        <v>150</v>
      </c>
      <c r="N64" s="19">
        <f t="shared" si="18"/>
        <v>0.05</v>
      </c>
      <c r="O64" s="19">
        <f t="shared" si="19"/>
        <v>0.05</v>
      </c>
      <c r="P64" s="19">
        <f t="shared" si="20"/>
        <v>0.05</v>
      </c>
      <c r="Q64" s="19">
        <f t="shared" si="21"/>
        <v>3.9558421875000001</v>
      </c>
      <c r="R64" s="19">
        <f t="shared" si="22"/>
        <v>10.572717187500002</v>
      </c>
      <c r="S64" s="19">
        <f t="shared" si="23"/>
        <v>10.572717187500002</v>
      </c>
      <c r="T64" s="19">
        <f t="shared" si="24"/>
        <v>0</v>
      </c>
      <c r="U64" s="19">
        <f t="shared" si="25"/>
        <v>0</v>
      </c>
      <c r="V64" s="19">
        <f t="shared" si="26"/>
        <v>3.9558421875000001</v>
      </c>
      <c r="W64" s="19">
        <f t="shared" si="27"/>
        <v>-2.8711379522055352E-2</v>
      </c>
      <c r="X64" s="19">
        <f t="shared" si="28"/>
        <v>4.9261069802449972E-2</v>
      </c>
      <c r="Y64" s="19">
        <f t="shared" si="29"/>
        <v>1.5742275904411069</v>
      </c>
      <c r="Z64" s="19">
        <f t="shared" si="30"/>
        <v>0.98522139604899939</v>
      </c>
      <c r="AA64" s="19">
        <f t="shared" si="31"/>
        <v>95.48373618078999</v>
      </c>
      <c r="AB64" s="19">
        <f t="shared" si="32"/>
        <v>0.63655824120526661</v>
      </c>
      <c r="AC64" s="19">
        <f t="shared" si="33"/>
        <v>-0.36552930502272929</v>
      </c>
      <c r="AD64" s="19">
        <f t="shared" si="34"/>
        <v>0.20989701205881428</v>
      </c>
      <c r="AE64" s="4">
        <f t="shared" si="35"/>
        <v>1.5978178426371965</v>
      </c>
      <c r="AF64" s="19">
        <f t="shared" si="36"/>
        <v>6.6168750000000021</v>
      </c>
      <c r="AG64" s="19">
        <f t="shared" si="37"/>
        <v>10.572560937500002</v>
      </c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12" t="s">
        <v>35</v>
      </c>
      <c r="AS64" s="24">
        <f t="shared" si="46"/>
        <v>0.05</v>
      </c>
      <c r="AT64" s="24">
        <f t="shared" si="47"/>
        <v>0.05</v>
      </c>
      <c r="AU64" s="24">
        <f t="shared" si="48"/>
        <v>10.572717187500002</v>
      </c>
      <c r="AV64" s="24">
        <f t="shared" si="49"/>
        <v>0</v>
      </c>
      <c r="AW64" s="24">
        <f t="shared" si="50"/>
        <v>0.05</v>
      </c>
      <c r="AX64" s="24">
        <f t="shared" si="38"/>
        <v>3.9558421875000001</v>
      </c>
      <c r="AY64" s="24">
        <f t="shared" si="51"/>
        <v>-2.8711379522055339E-2</v>
      </c>
      <c r="AZ64" s="24">
        <f t="shared" si="52"/>
        <v>7.8711379522055341E-2</v>
      </c>
      <c r="BA64" s="24">
        <f t="shared" si="53"/>
        <v>1.5742275904411067</v>
      </c>
      <c r="BB64" s="24">
        <f t="shared" si="54"/>
        <v>1.5742275904411067</v>
      </c>
      <c r="BC64" s="24">
        <f t="shared" si="55"/>
        <v>-2.7414697876704706</v>
      </c>
      <c r="BD64" s="24">
        <f t="shared" si="56"/>
        <v>0</v>
      </c>
      <c r="BE64" s="24">
        <f t="shared" si="57"/>
        <v>2.7414697876704706</v>
      </c>
      <c r="BF64" s="24">
        <f t="shared" si="58"/>
        <v>-2.7445512293399097</v>
      </c>
      <c r="BG64" s="24" t="str">
        <f t="shared" si="59"/>
        <v/>
      </c>
      <c r="BH64" s="24">
        <f t="shared" si="39"/>
        <v>0.63655824120526705</v>
      </c>
      <c r="BI64" s="24">
        <f t="shared" si="60"/>
        <v>-0.1961618548902698</v>
      </c>
      <c r="BJ64" s="24">
        <f t="shared" si="61"/>
        <v>3.9083969465648856E-2</v>
      </c>
      <c r="BK64" s="24">
        <v>25.29296875</v>
      </c>
      <c r="BL64" s="24">
        <v>199.90234375</v>
      </c>
      <c r="BM64" s="24">
        <v>6.1826535666789084E-3</v>
      </c>
      <c r="BN64" s="21">
        <f t="shared" si="40"/>
        <v>2.5</v>
      </c>
      <c r="BO64" s="21">
        <f t="shared" si="41"/>
        <v>0.05</v>
      </c>
      <c r="BP64" s="21">
        <f t="shared" si="42"/>
        <v>-0.3655293050227294</v>
      </c>
      <c r="BR64">
        <f t="shared" si="43"/>
        <v>-0.57422759044110683</v>
      </c>
    </row>
    <row r="65" spans="2:70" ht="12.75" customHeight="1" x14ac:dyDescent="0.15">
      <c r="B65" s="1" t="s">
        <v>160</v>
      </c>
      <c r="C65" s="2" t="s">
        <v>161</v>
      </c>
      <c r="D65" s="2">
        <v>1.4621412046835758E-3</v>
      </c>
      <c r="E65" s="3">
        <v>0.1</v>
      </c>
      <c r="F65" s="3">
        <v>0.1</v>
      </c>
      <c r="G65" s="4">
        <v>80</v>
      </c>
      <c r="H65" s="4">
        <v>80</v>
      </c>
      <c r="I65" s="5">
        <f t="shared" si="45"/>
        <v>150</v>
      </c>
      <c r="J65" s="6">
        <v>0.146484375</v>
      </c>
      <c r="K65" s="4">
        <v>25.5859375</v>
      </c>
      <c r="L65" s="4"/>
      <c r="M65" s="19">
        <f t="shared" si="17"/>
        <v>150</v>
      </c>
      <c r="N65" s="19">
        <f t="shared" si="18"/>
        <v>0.05</v>
      </c>
      <c r="O65" s="19">
        <f t="shared" si="19"/>
        <v>0.05</v>
      </c>
      <c r="P65" s="19">
        <f t="shared" si="20"/>
        <v>0.05</v>
      </c>
      <c r="Q65" s="19">
        <f t="shared" si="21"/>
        <v>3.9558421875000001</v>
      </c>
      <c r="R65" s="19">
        <f t="shared" si="22"/>
        <v>10.572717187500002</v>
      </c>
      <c r="S65" s="19">
        <f t="shared" si="23"/>
        <v>10.572717187500002</v>
      </c>
      <c r="T65" s="19">
        <f t="shared" si="24"/>
        <v>0</v>
      </c>
      <c r="U65" s="19">
        <f t="shared" si="25"/>
        <v>0</v>
      </c>
      <c r="V65" s="19">
        <f t="shared" si="26"/>
        <v>3.9558421875000001</v>
      </c>
      <c r="W65" s="19">
        <f t="shared" si="27"/>
        <v>-2.878517285349956E-2</v>
      </c>
      <c r="X65" s="19">
        <f t="shared" si="28"/>
        <v>4.9307252939796847E-2</v>
      </c>
      <c r="Y65" s="19">
        <f t="shared" si="29"/>
        <v>1.5757034570699913</v>
      </c>
      <c r="Z65" s="19">
        <f t="shared" si="30"/>
        <v>0.98614505879593695</v>
      </c>
      <c r="AA65" s="19">
        <f t="shared" si="31"/>
        <v>95.083861058679716</v>
      </c>
      <c r="AB65" s="19">
        <f t="shared" si="32"/>
        <v>0.63389240705786476</v>
      </c>
      <c r="AC65" s="19">
        <f t="shared" si="33"/>
        <v>-0.36493405015363078</v>
      </c>
      <c r="AD65" s="19">
        <f t="shared" si="34"/>
        <v>0.21009379427599878</v>
      </c>
      <c r="AE65" s="4">
        <f t="shared" si="35"/>
        <v>1.5978193185038254</v>
      </c>
      <c r="AF65" s="19">
        <f t="shared" si="36"/>
        <v>6.6168750000000021</v>
      </c>
      <c r="AG65" s="19">
        <f t="shared" si="37"/>
        <v>10.572570703125002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12" t="s">
        <v>35</v>
      </c>
      <c r="AS65" s="24">
        <f t="shared" si="46"/>
        <v>0.05</v>
      </c>
      <c r="AT65" s="24">
        <f t="shared" si="47"/>
        <v>0.05</v>
      </c>
      <c r="AU65" s="24">
        <f t="shared" si="48"/>
        <v>10.572717187500002</v>
      </c>
      <c r="AV65" s="24">
        <f t="shared" si="49"/>
        <v>0</v>
      </c>
      <c r="AW65" s="24">
        <f t="shared" si="50"/>
        <v>0.05</v>
      </c>
      <c r="AX65" s="24">
        <f t="shared" si="38"/>
        <v>3.9558421875000001</v>
      </c>
      <c r="AY65" s="24">
        <f t="shared" si="51"/>
        <v>-2.878517285349956E-2</v>
      </c>
      <c r="AZ65" s="24">
        <f t="shared" si="52"/>
        <v>7.8785172853499563E-2</v>
      </c>
      <c r="BA65" s="24">
        <f t="shared" si="53"/>
        <v>1.5757034570699913</v>
      </c>
      <c r="BB65" s="24">
        <f t="shared" si="54"/>
        <v>1.5757034570699913</v>
      </c>
      <c r="BC65" s="24">
        <f t="shared" si="55"/>
        <v>-2.7370053761522311</v>
      </c>
      <c r="BD65" s="24">
        <f t="shared" si="56"/>
        <v>0</v>
      </c>
      <c r="BE65" s="24">
        <f t="shared" si="57"/>
        <v>2.7370053761522311</v>
      </c>
      <c r="BF65" s="24">
        <f t="shared" si="58"/>
        <v>-2.7445512293399097</v>
      </c>
      <c r="BG65" s="24" t="str">
        <f t="shared" si="59"/>
        <v/>
      </c>
      <c r="BH65" s="24">
        <f t="shared" si="39"/>
        <v>0.63389240705786476</v>
      </c>
      <c r="BI65" s="24">
        <f t="shared" si="60"/>
        <v>-0.19798445029872982</v>
      </c>
      <c r="BJ65" s="24">
        <f t="shared" si="61"/>
        <v>3.9083969465648856E-2</v>
      </c>
      <c r="BK65" s="24">
        <v>25.29296875</v>
      </c>
      <c r="BL65" s="24">
        <v>199.90234375</v>
      </c>
      <c r="BM65" s="24">
        <v>6.1826535666789084E-3</v>
      </c>
      <c r="BN65" s="21">
        <f t="shared" si="40"/>
        <v>2.5</v>
      </c>
      <c r="BO65" s="21">
        <f t="shared" si="41"/>
        <v>0.05</v>
      </c>
      <c r="BP65" s="21">
        <f t="shared" si="42"/>
        <v>-0.36493405015363078</v>
      </c>
      <c r="BR65">
        <f t="shared" si="43"/>
        <v>-0.57570345706999115</v>
      </c>
    </row>
    <row r="66" spans="2:70" ht="12.75" customHeight="1" x14ac:dyDescent="0.15">
      <c r="B66" s="1" t="s">
        <v>162</v>
      </c>
      <c r="C66" s="2" t="s">
        <v>163</v>
      </c>
      <c r="D66" s="2">
        <v>1.4859722214168869E-3</v>
      </c>
      <c r="E66" s="3">
        <v>0.1</v>
      </c>
      <c r="F66" s="3">
        <v>0.1</v>
      </c>
      <c r="G66" s="4">
        <v>80</v>
      </c>
      <c r="H66" s="4">
        <v>80</v>
      </c>
      <c r="I66" s="5">
        <f t="shared" ref="I66:I97" si="62">IF(ISNUMBER(G66),IF(G66+H66=0,0,0.4*60*1000/(G66+H66)),"")</f>
        <v>150</v>
      </c>
      <c r="J66" s="6">
        <v>0.146484375</v>
      </c>
      <c r="K66" s="4">
        <v>25.5859375</v>
      </c>
      <c r="L66" s="4"/>
      <c r="M66" s="19">
        <f t="shared" si="17"/>
        <v>150</v>
      </c>
      <c r="N66" s="19">
        <f t="shared" si="18"/>
        <v>0.05</v>
      </c>
      <c r="O66" s="19">
        <f t="shared" si="19"/>
        <v>0.05</v>
      </c>
      <c r="P66" s="19">
        <f t="shared" si="20"/>
        <v>0.05</v>
      </c>
      <c r="Q66" s="19">
        <f t="shared" si="21"/>
        <v>3.9558421875000001</v>
      </c>
      <c r="R66" s="19">
        <f t="shared" si="22"/>
        <v>10.572717187500002</v>
      </c>
      <c r="S66" s="19">
        <f t="shared" si="23"/>
        <v>10.572717187500002</v>
      </c>
      <c r="T66" s="19">
        <f t="shared" si="24"/>
        <v>0</v>
      </c>
      <c r="U66" s="19">
        <f t="shared" si="25"/>
        <v>0</v>
      </c>
      <c r="V66" s="19">
        <f t="shared" si="26"/>
        <v>3.9558421875000001</v>
      </c>
      <c r="W66" s="19">
        <f t="shared" si="27"/>
        <v>-2.878517285349956E-2</v>
      </c>
      <c r="X66" s="19">
        <f t="shared" si="28"/>
        <v>4.9307252939796847E-2</v>
      </c>
      <c r="Y66" s="19">
        <f t="shared" si="29"/>
        <v>1.5757034570699913</v>
      </c>
      <c r="Z66" s="19">
        <f t="shared" si="30"/>
        <v>0.98614505879593695</v>
      </c>
      <c r="AA66" s="19">
        <f t="shared" si="31"/>
        <v>95.083861058679716</v>
      </c>
      <c r="AB66" s="19">
        <f t="shared" si="32"/>
        <v>0.63389240705786476</v>
      </c>
      <c r="AC66" s="19">
        <f t="shared" si="33"/>
        <v>-0.36493405015363078</v>
      </c>
      <c r="AD66" s="19">
        <f t="shared" si="34"/>
        <v>0.21009379427599878</v>
      </c>
      <c r="AE66" s="4">
        <f t="shared" si="35"/>
        <v>1.5978193185038254</v>
      </c>
      <c r="AF66" s="19">
        <f t="shared" si="36"/>
        <v>6.6168750000000021</v>
      </c>
      <c r="AG66" s="19">
        <f t="shared" si="37"/>
        <v>10.572570703125002</v>
      </c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12" t="s">
        <v>35</v>
      </c>
      <c r="AS66" s="24">
        <f t="shared" ref="AS66:AS97" si="63">IF(ISNUMBER(G66),IF(G66+H66=0,0,(G66/(G66+H66))*E66),"")</f>
        <v>0.05</v>
      </c>
      <c r="AT66" s="24">
        <f t="shared" ref="AT66:AT97" si="64">IF(ISNUMBER(H66),IF(G66+H66=0,0,(H66/(G66+H66))*E66),"")</f>
        <v>0.05</v>
      </c>
      <c r="AU66" s="24">
        <f t="shared" ref="AU66:AU97" si="65">IF(ISNUMBER(AS66),0.195*(1+0.0184*(K66-21))*AS66*1000,"")</f>
        <v>10.572717187500002</v>
      </c>
      <c r="AV66" s="24">
        <f t="shared" ref="AV66:AV97" si="66">IF(ISNUMBER(AS66),IF(AS66&gt;AT66,AS66-AT66,0),"")</f>
        <v>0</v>
      </c>
      <c r="AW66" s="24">
        <f t="shared" ref="AW66:AW97" si="67">IF(ISNUMBER(AS66),IF(AS66&gt;AT66,AT66,AS66),"")</f>
        <v>0.05</v>
      </c>
      <c r="AX66" s="24">
        <f t="shared" si="38"/>
        <v>3.9558421875000001</v>
      </c>
      <c r="AY66" s="24">
        <f t="shared" ref="AY66:AY97" si="68">IF(ISNUMBER(AS66),IF(AU66-AX66=0,0,((AV66-AS66)*(AU66-J66)/(AU66-AX66))+AS66),"")</f>
        <v>-2.878517285349956E-2</v>
      </c>
      <c r="AZ66" s="24">
        <f t="shared" ref="AZ66:AZ97" si="69">IF(ISNUMBER(AX66),IF(AU66-AX66=0,0,AW66*(AU66-J66)/(AU66-AX66)),"")</f>
        <v>7.8785172853499563E-2</v>
      </c>
      <c r="BA66" s="24">
        <f t="shared" ref="BA66:BA97" si="70">IF(ISNUMBER(AS66),IF(AS66=0,0,((AS66-AY66)/AS66)),"")</f>
        <v>1.5757034570699913</v>
      </c>
      <c r="BB66" s="24">
        <f t="shared" ref="BB66:BB97" si="71">IF(ISNUMBER(AW66),IF(AW66=0,0,AZ66/AW66),"")</f>
        <v>1.5757034570699913</v>
      </c>
      <c r="BC66" s="24">
        <f t="shared" ref="BC66:BC97" si="72">IF(ISNUMBER(BA66),IF(BA66=1,0,(BA66/(1-BA66))),"")</f>
        <v>-2.7370053761522311</v>
      </c>
      <c r="BD66" s="24">
        <f t="shared" ref="BD66:BD97" si="73">IF(ROW(A66)=11,AVERAGE($BD$2:$BD$10),IF(ISNUMBER(I67),IF(I67-I66=0,0,(BC67-BC66)/(I67-I66)),""))</f>
        <v>0</v>
      </c>
      <c r="BE66" s="24">
        <f t="shared" ref="BE66:BE97" si="74">IF(ROW(A66)=11,IF(ISNUMBER(I$2),AVERAGE($BE$2:$BE$10),""),IF(ISNUMBER(I66),$BD$11*I66-BC66,""))</f>
        <v>2.7370053761522311</v>
      </c>
      <c r="BF66" s="24">
        <f t="shared" ref="BF66:BF97" si="75">IF(ISNUMBER(I66),$BD$11*I66-$BE$11,"")</f>
        <v>-2.7445512293399097</v>
      </c>
      <c r="BG66" s="24" t="str">
        <f t="shared" ref="BG66:BG97" si="76">IF(AND(ISNUMBER(BF68),ROW(A66)=2),IF(AS66=0,0,BD$11/AS66),"")</f>
        <v/>
      </c>
      <c r="BH66" s="24">
        <f t="shared" si="39"/>
        <v>0.63389240705786476</v>
      </c>
      <c r="BI66" s="24">
        <f t="shared" ref="BI66:BI97" si="77">IF(ISNUMBER(BH66),IF(BH66&lt;=0,0,LOG(BH66)),"")</f>
        <v>-0.19798445029872982</v>
      </c>
      <c r="BJ66" s="24">
        <f t="shared" ref="BJ66:BJ97" si="78">IF(ISNUMBER(K66),IF(K66=0,0,1/K66),"")</f>
        <v>3.9083969465648856E-2</v>
      </c>
      <c r="BK66" s="24">
        <v>25.390625</v>
      </c>
      <c r="BL66" s="24">
        <v>199.90234375</v>
      </c>
      <c r="BM66" s="24">
        <v>6.1826535666789084E-3</v>
      </c>
      <c r="BN66" s="21">
        <f t="shared" si="40"/>
        <v>2.5</v>
      </c>
      <c r="BO66" s="21">
        <f t="shared" si="41"/>
        <v>0.05</v>
      </c>
      <c r="BP66" s="21">
        <f t="shared" si="42"/>
        <v>-0.36493405015363078</v>
      </c>
      <c r="BR66">
        <f t="shared" si="43"/>
        <v>-0.57570345706999115</v>
      </c>
    </row>
    <row r="67" spans="2:70" ht="12.75" customHeight="1" x14ac:dyDescent="0.15">
      <c r="B67" s="1" t="s">
        <v>164</v>
      </c>
      <c r="C67" s="2" t="s">
        <v>165</v>
      </c>
      <c r="D67" s="2">
        <v>1.5096180577529594E-3</v>
      </c>
      <c r="E67" s="3">
        <v>0.1</v>
      </c>
      <c r="F67" s="3">
        <v>0.1</v>
      </c>
      <c r="G67" s="4">
        <v>80</v>
      </c>
      <c r="H67" s="4">
        <v>80</v>
      </c>
      <c r="I67" s="5">
        <f t="shared" si="62"/>
        <v>150</v>
      </c>
      <c r="J67" s="6">
        <v>0.107421875</v>
      </c>
      <c r="K67" s="4">
        <v>25.5859375</v>
      </c>
      <c r="L67" s="4"/>
      <c r="M67" s="19">
        <f t="shared" ref="M67:M130" si="79">0.4*60*1000/(G67+H67)</f>
        <v>150</v>
      </c>
      <c r="N67" s="19">
        <f t="shared" ref="N67:N130" si="80">E67*G67/(G67+H67)</f>
        <v>0.05</v>
      </c>
      <c r="O67" s="19">
        <f t="shared" ref="O67:O130" si="81">F67*H67/(G67+H67)</f>
        <v>0.05</v>
      </c>
      <c r="P67" s="19">
        <f t="shared" ref="P67:P130" si="82">IF(O67&gt;=N67,N67,O67)</f>
        <v>0.05</v>
      </c>
      <c r="Q67" s="19">
        <f t="shared" ref="Q67:Q130" si="83">0.07*(1+0.0284*(K67-21))*P67*1000</f>
        <v>3.9558421875000001</v>
      </c>
      <c r="R67" s="19">
        <f t="shared" ref="R67:R130" si="84">0.195*(1+0.0184*(K67-21))*N67*1000</f>
        <v>10.572717187500002</v>
      </c>
      <c r="S67" s="19">
        <f t="shared" ref="S67:S130" si="85">R67</f>
        <v>10.572717187500002</v>
      </c>
      <c r="T67" s="19">
        <f t="shared" ref="T67:T130" si="86">IF(N67&gt;=O67,(N67-O67),0)</f>
        <v>0</v>
      </c>
      <c r="U67" s="19">
        <f t="shared" ref="U67:U130" si="87">0.195*(1+0.0184*(K67-21))*T67*1000</f>
        <v>0</v>
      </c>
      <c r="V67" s="19">
        <f t="shared" ref="V67:V130" si="88">Q67+U67</f>
        <v>3.9558421875000001</v>
      </c>
      <c r="W67" s="19">
        <f t="shared" ref="W67:W130" si="89">(T67-N67)*((S67-J67)/(S67-V67))+N67</f>
        <v>-2.9080346179276462E-2</v>
      </c>
      <c r="X67" s="19">
        <f t="shared" ref="X67:X130" si="90">P67*((S67-J67)/(S67-U67))</f>
        <v>4.9491985489184355E-2</v>
      </c>
      <c r="Y67" s="19">
        <f t="shared" ref="Y67:Y130" si="91">(N67-W67)/N67</f>
        <v>1.5816069235855292</v>
      </c>
      <c r="Z67" s="19">
        <f t="shared" ref="Z67:Z130" si="92">X67/P67</f>
        <v>0.98983970978368707</v>
      </c>
      <c r="AA67" s="19">
        <f t="shared" ref="AA67:AA130" si="93">(N67-W67)/W67^2</f>
        <v>93.512446110365246</v>
      </c>
      <c r="AB67" s="19">
        <f t="shared" ref="AB67:AB130" si="94">((N67-W67)/W67^2)*(G67+H67)/(1000*60*0.4)</f>
        <v>0.62341630740243503</v>
      </c>
      <c r="AC67" s="19">
        <f t="shared" ref="AC67:AC130" si="95">(Y67/(1-Y67))/(M67*N67)</f>
        <v>-0.36258324066138076</v>
      </c>
      <c r="AD67" s="19">
        <f t="shared" ref="AD67:AD130" si="96">((G67+H67)/(0.4*60*1000)*(N67-W67)/N67^2)</f>
        <v>0.21088092314473722</v>
      </c>
      <c r="AE67" s="4">
        <f t="shared" ref="AE67:AE130" si="97">+((S67-J67*0.001)/(S67-V67))</f>
        <v>1.5978252219703408</v>
      </c>
      <c r="AF67" s="19">
        <f t="shared" ref="AF67:AF130" si="98">S67-V67</f>
        <v>6.6168750000000021</v>
      </c>
      <c r="AG67" s="19">
        <f t="shared" ref="AG67:AG130" si="99">S67-J67*0.001</f>
        <v>10.572609765625002</v>
      </c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12" t="s">
        <v>35</v>
      </c>
      <c r="AS67" s="24">
        <f t="shared" si="63"/>
        <v>0.05</v>
      </c>
      <c r="AT67" s="24">
        <f t="shared" si="64"/>
        <v>0.05</v>
      </c>
      <c r="AU67" s="24">
        <f t="shared" si="65"/>
        <v>10.572717187500002</v>
      </c>
      <c r="AV67" s="24">
        <f t="shared" si="66"/>
        <v>0</v>
      </c>
      <c r="AW67" s="24">
        <f t="shared" si="67"/>
        <v>0.05</v>
      </c>
      <c r="AX67" s="24">
        <f t="shared" ref="AX67:AX130" si="100">IF(ISNUMBER(AS67),((0.195*(1+(0.0184*(K67-21)))*AV67)+(0.07*(1+(0.0284*(K67-21)))*AW67))*1000,"")</f>
        <v>3.9558421875000001</v>
      </c>
      <c r="AY67" s="24">
        <f t="shared" si="68"/>
        <v>-2.9080346179276462E-2</v>
      </c>
      <c r="AZ67" s="24">
        <f t="shared" si="69"/>
        <v>7.9080346179276464E-2</v>
      </c>
      <c r="BA67" s="24">
        <f t="shared" si="70"/>
        <v>1.5816069235855292</v>
      </c>
      <c r="BB67" s="24">
        <f t="shared" si="71"/>
        <v>1.5816069235855292</v>
      </c>
      <c r="BC67" s="24">
        <f t="shared" si="72"/>
        <v>-2.7193743049603558</v>
      </c>
      <c r="BD67" s="24">
        <f t="shared" si="73"/>
        <v>0</v>
      </c>
      <c r="BE67" s="24">
        <f t="shared" si="74"/>
        <v>2.7193743049603558</v>
      </c>
      <c r="BF67" s="24">
        <f t="shared" si="75"/>
        <v>-2.7445512293399097</v>
      </c>
      <c r="BG67" s="24" t="str">
        <f t="shared" si="76"/>
        <v/>
      </c>
      <c r="BH67" s="24">
        <f t="shared" ref="BH67:BH130" si="101">IF(ISNUMBER(G67),IF(AY67=0,0,((G67+H67)*(AS67-AY67))/(60000*0.4*(AY67^2))),"")</f>
        <v>0.62341630740243492</v>
      </c>
      <c r="BI67" s="24">
        <f t="shared" si="77"/>
        <v>-0.20522184158073475</v>
      </c>
      <c r="BJ67" s="24">
        <f t="shared" si="78"/>
        <v>3.9083969465648856E-2</v>
      </c>
      <c r="BK67" s="24">
        <v>25.29296875</v>
      </c>
      <c r="BL67" s="24">
        <v>199.90234375</v>
      </c>
      <c r="BM67" s="24">
        <v>6.1826535666789084E-3</v>
      </c>
      <c r="BN67" s="21">
        <f t="shared" ref="BN67:BN130" si="102">0.4*1000/(G67+H67)</f>
        <v>2.5</v>
      </c>
      <c r="BO67" s="21">
        <f t="shared" ref="BO67:BO130" si="103">+G68*E68/(G68+H68)</f>
        <v>0.05</v>
      </c>
      <c r="BP67" s="21">
        <f t="shared" ref="BP67:BP130" si="104">BC67/(150*BO67)</f>
        <v>-0.36258324066138076</v>
      </c>
      <c r="BR67">
        <f t="shared" ref="BR67:BR130" si="105">BP67/BH67</f>
        <v>-0.58160692358552923</v>
      </c>
    </row>
    <row r="68" spans="2:70" ht="12.75" customHeight="1" x14ac:dyDescent="0.15">
      <c r="B68" s="1" t="s">
        <v>166</v>
      </c>
      <c r="C68" s="2" t="s">
        <v>167</v>
      </c>
      <c r="D68" s="2">
        <v>1.5330902751884423E-3</v>
      </c>
      <c r="E68" s="3">
        <v>0.1</v>
      </c>
      <c r="F68" s="3">
        <v>0.1</v>
      </c>
      <c r="G68" s="4">
        <v>80</v>
      </c>
      <c r="H68" s="4">
        <v>80</v>
      </c>
      <c r="I68" s="5">
        <f t="shared" si="62"/>
        <v>150</v>
      </c>
      <c r="J68" s="6">
        <v>7.8125E-2</v>
      </c>
      <c r="K68" s="4">
        <v>25.5859375</v>
      </c>
      <c r="L68" s="4"/>
      <c r="M68" s="19">
        <f t="shared" si="79"/>
        <v>150</v>
      </c>
      <c r="N68" s="19">
        <f t="shared" si="80"/>
        <v>0.05</v>
      </c>
      <c r="O68" s="19">
        <f t="shared" si="81"/>
        <v>0.05</v>
      </c>
      <c r="P68" s="19">
        <f t="shared" si="82"/>
        <v>0.05</v>
      </c>
      <c r="Q68" s="19">
        <f t="shared" si="83"/>
        <v>3.9558421875000001</v>
      </c>
      <c r="R68" s="19">
        <f t="shared" si="84"/>
        <v>10.572717187500002</v>
      </c>
      <c r="S68" s="19">
        <f t="shared" si="85"/>
        <v>10.572717187500002</v>
      </c>
      <c r="T68" s="19">
        <f t="shared" si="86"/>
        <v>0</v>
      </c>
      <c r="U68" s="19">
        <f t="shared" si="87"/>
        <v>0</v>
      </c>
      <c r="V68" s="19">
        <f t="shared" si="88"/>
        <v>3.9558421875000001</v>
      </c>
      <c r="W68" s="19">
        <f t="shared" si="89"/>
        <v>-2.9301726173609141E-2</v>
      </c>
      <c r="X68" s="19">
        <f t="shared" si="90"/>
        <v>4.9630534901224987E-2</v>
      </c>
      <c r="Y68" s="19">
        <f t="shared" si="91"/>
        <v>1.5860345234721829</v>
      </c>
      <c r="Z68" s="19">
        <f t="shared" si="92"/>
        <v>0.99261069802449975</v>
      </c>
      <c r="AA68" s="19">
        <f t="shared" si="93"/>
        <v>92.362617003294986</v>
      </c>
      <c r="AB68" s="19">
        <f t="shared" si="94"/>
        <v>0.61575078002196659</v>
      </c>
      <c r="AC68" s="19">
        <f t="shared" si="95"/>
        <v>-0.36085121494779798</v>
      </c>
      <c r="AD68" s="19">
        <f t="shared" si="96"/>
        <v>0.21147126979629099</v>
      </c>
      <c r="AE68" s="4">
        <f t="shared" si="97"/>
        <v>1.5978296495702276</v>
      </c>
      <c r="AF68" s="19">
        <f t="shared" si="98"/>
        <v>6.6168750000000021</v>
      </c>
      <c r="AG68" s="19">
        <f t="shared" si="99"/>
        <v>10.572639062500002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12" t="s">
        <v>35</v>
      </c>
      <c r="AS68" s="24">
        <f t="shared" si="63"/>
        <v>0.05</v>
      </c>
      <c r="AT68" s="24">
        <f t="shared" si="64"/>
        <v>0.05</v>
      </c>
      <c r="AU68" s="24">
        <f t="shared" si="65"/>
        <v>10.572717187500002</v>
      </c>
      <c r="AV68" s="24">
        <f t="shared" si="66"/>
        <v>0</v>
      </c>
      <c r="AW68" s="24">
        <f t="shared" si="67"/>
        <v>0.05</v>
      </c>
      <c r="AX68" s="24">
        <f t="shared" si="100"/>
        <v>3.9558421875000001</v>
      </c>
      <c r="AY68" s="24">
        <f t="shared" si="68"/>
        <v>-2.9301726173609141E-2</v>
      </c>
      <c r="AZ68" s="24">
        <f t="shared" si="69"/>
        <v>7.9301726173609144E-2</v>
      </c>
      <c r="BA68" s="24">
        <f t="shared" si="70"/>
        <v>1.5860345234721829</v>
      </c>
      <c r="BB68" s="24">
        <f t="shared" si="71"/>
        <v>1.5860345234721829</v>
      </c>
      <c r="BC68" s="24">
        <f t="shared" si="72"/>
        <v>-2.7063841121084851</v>
      </c>
      <c r="BD68" s="24">
        <f t="shared" si="73"/>
        <v>0</v>
      </c>
      <c r="BE68" s="24">
        <f t="shared" si="74"/>
        <v>2.7063841121084851</v>
      </c>
      <c r="BF68" s="24">
        <f t="shared" si="75"/>
        <v>-2.7445512293399097</v>
      </c>
      <c r="BG68" s="24" t="str">
        <f t="shared" si="76"/>
        <v/>
      </c>
      <c r="BH68" s="24">
        <f t="shared" si="101"/>
        <v>0.61575078002196659</v>
      </c>
      <c r="BI68" s="24">
        <f t="shared" si="77"/>
        <v>-0.21059502933210517</v>
      </c>
      <c r="BJ68" s="24">
        <f t="shared" si="78"/>
        <v>3.9083969465648856E-2</v>
      </c>
      <c r="BK68" s="24">
        <v>25.29296875</v>
      </c>
      <c r="BL68" s="24">
        <v>199.90234375</v>
      </c>
      <c r="BM68" s="24">
        <v>4.1856724404907633E-3</v>
      </c>
      <c r="BN68" s="21">
        <f t="shared" si="102"/>
        <v>2.5</v>
      </c>
      <c r="BO68" s="21">
        <f t="shared" si="103"/>
        <v>0.05</v>
      </c>
      <c r="BP68" s="21">
        <f t="shared" si="104"/>
        <v>-0.36085121494779798</v>
      </c>
      <c r="BR68">
        <f t="shared" si="105"/>
        <v>-0.58603452347218266</v>
      </c>
    </row>
    <row r="69" spans="2:70" ht="12.75" customHeight="1" x14ac:dyDescent="0.15">
      <c r="B69" s="1" t="s">
        <v>168</v>
      </c>
      <c r="C69" s="2" t="s">
        <v>169</v>
      </c>
      <c r="D69" s="2">
        <v>1.5565624998998828E-3</v>
      </c>
      <c r="E69" s="3">
        <v>0.1</v>
      </c>
      <c r="F69" s="3">
        <v>0.1</v>
      </c>
      <c r="G69" s="4">
        <v>80</v>
      </c>
      <c r="H69" s="4">
        <v>80</v>
      </c>
      <c r="I69" s="5">
        <f t="shared" si="62"/>
        <v>150</v>
      </c>
      <c r="J69" s="6">
        <v>6.8359375E-2</v>
      </c>
      <c r="K69" s="4">
        <v>25.48828125</v>
      </c>
      <c r="L69" s="4"/>
      <c r="M69" s="19">
        <f t="shared" si="79"/>
        <v>150</v>
      </c>
      <c r="N69" s="19">
        <f t="shared" si="80"/>
        <v>0.05</v>
      </c>
      <c r="O69" s="19">
        <f t="shared" si="81"/>
        <v>0.05</v>
      </c>
      <c r="P69" s="19">
        <f t="shared" si="82"/>
        <v>0.05</v>
      </c>
      <c r="Q69" s="19">
        <f t="shared" si="83"/>
        <v>3.9461351562500009</v>
      </c>
      <c r="R69" s="19">
        <f t="shared" si="84"/>
        <v>10.555197656250002</v>
      </c>
      <c r="S69" s="19">
        <f t="shared" si="85"/>
        <v>10.555197656250002</v>
      </c>
      <c r="T69" s="19">
        <f t="shared" si="86"/>
        <v>0</v>
      </c>
      <c r="U69" s="19">
        <f t="shared" si="87"/>
        <v>0</v>
      </c>
      <c r="V69" s="19">
        <f t="shared" si="88"/>
        <v>3.9461351562500009</v>
      </c>
      <c r="W69" s="19">
        <f t="shared" si="89"/>
        <v>-2.9336806704808746E-2</v>
      </c>
      <c r="X69" s="19">
        <f t="shared" si="90"/>
        <v>4.9676181454737983E-2</v>
      </c>
      <c r="Y69" s="19">
        <f t="shared" si="91"/>
        <v>1.586736134096175</v>
      </c>
      <c r="Z69" s="19">
        <f t="shared" si="92"/>
        <v>0.99352362909475966</v>
      </c>
      <c r="AA69" s="19">
        <f t="shared" si="93"/>
        <v>92.182617888834713</v>
      </c>
      <c r="AB69" s="19">
        <f t="shared" si="94"/>
        <v>0.61455078592556478</v>
      </c>
      <c r="AC69" s="19">
        <f t="shared" si="95"/>
        <v>-0.36057915233973181</v>
      </c>
      <c r="AD69" s="19">
        <f t="shared" si="96"/>
        <v>0.21156481787949</v>
      </c>
      <c r="AE69" s="4">
        <f t="shared" si="97"/>
        <v>1.5970690694595491</v>
      </c>
      <c r="AF69" s="19">
        <f t="shared" si="98"/>
        <v>6.6090625000000003</v>
      </c>
      <c r="AG69" s="19">
        <f t="shared" si="99"/>
        <v>10.555129296875002</v>
      </c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12" t="s">
        <v>35</v>
      </c>
      <c r="AS69" s="24">
        <f t="shared" si="63"/>
        <v>0.05</v>
      </c>
      <c r="AT69" s="24">
        <f t="shared" si="64"/>
        <v>0.05</v>
      </c>
      <c r="AU69" s="24">
        <f t="shared" si="65"/>
        <v>10.555197656250002</v>
      </c>
      <c r="AV69" s="24">
        <f t="shared" si="66"/>
        <v>0</v>
      </c>
      <c r="AW69" s="24">
        <f t="shared" si="67"/>
        <v>0.05</v>
      </c>
      <c r="AX69" s="24">
        <f t="shared" si="100"/>
        <v>3.9461351562500009</v>
      </c>
      <c r="AY69" s="24">
        <f t="shared" si="68"/>
        <v>-2.9336806704808746E-2</v>
      </c>
      <c r="AZ69" s="24">
        <f t="shared" si="69"/>
        <v>7.9336806704808749E-2</v>
      </c>
      <c r="BA69" s="24">
        <f t="shared" si="70"/>
        <v>1.586736134096175</v>
      </c>
      <c r="BB69" s="24">
        <f t="shared" si="71"/>
        <v>1.586736134096175</v>
      </c>
      <c r="BC69" s="24">
        <f t="shared" si="72"/>
        <v>-2.7043436425479888</v>
      </c>
      <c r="BD69" s="24">
        <f t="shared" si="73"/>
        <v>0</v>
      </c>
      <c r="BE69" s="24">
        <f t="shared" si="74"/>
        <v>2.7043436425479888</v>
      </c>
      <c r="BF69" s="24">
        <f t="shared" si="75"/>
        <v>-2.7445512293399097</v>
      </c>
      <c r="BG69" s="24" t="str">
        <f t="shared" si="76"/>
        <v/>
      </c>
      <c r="BH69" s="24">
        <f t="shared" si="101"/>
        <v>0.61455078592556478</v>
      </c>
      <c r="BI69" s="24">
        <f t="shared" si="77"/>
        <v>-0.21144222158816983</v>
      </c>
      <c r="BJ69" s="24">
        <f t="shared" si="78"/>
        <v>3.9233716475095784E-2</v>
      </c>
      <c r="BK69" s="24">
        <v>25.29296875</v>
      </c>
      <c r="BL69" s="24">
        <v>199.90234375</v>
      </c>
      <c r="BM69" s="24">
        <v>6.1826535666789084E-3</v>
      </c>
      <c r="BN69" s="21">
        <f t="shared" si="102"/>
        <v>2.5</v>
      </c>
      <c r="BO69" s="21">
        <f t="shared" si="103"/>
        <v>0.05</v>
      </c>
      <c r="BP69" s="21">
        <f t="shared" si="104"/>
        <v>-0.36057915233973181</v>
      </c>
      <c r="BR69">
        <f t="shared" si="105"/>
        <v>-0.58673613409617487</v>
      </c>
    </row>
    <row r="70" spans="2:70" ht="12.75" customHeight="1" x14ac:dyDescent="0.15">
      <c r="B70" s="1" t="s">
        <v>170</v>
      </c>
      <c r="C70" s="2" t="s">
        <v>171</v>
      </c>
      <c r="D70" s="2">
        <v>1.5742592586320825E-3</v>
      </c>
      <c r="E70" s="3">
        <v>0.1</v>
      </c>
      <c r="F70" s="3">
        <v>0.1</v>
      </c>
      <c r="G70" s="4">
        <v>80</v>
      </c>
      <c r="H70" s="4">
        <v>80</v>
      </c>
      <c r="I70" s="5">
        <f t="shared" si="62"/>
        <v>150</v>
      </c>
      <c r="J70" s="6">
        <v>6.8359375E-2</v>
      </c>
      <c r="K70" s="4">
        <v>25.5859375</v>
      </c>
      <c r="L70" s="4"/>
      <c r="M70" s="19">
        <f t="shared" si="79"/>
        <v>150</v>
      </c>
      <c r="N70" s="19">
        <f t="shared" si="80"/>
        <v>0.05</v>
      </c>
      <c r="O70" s="19">
        <f t="shared" si="81"/>
        <v>0.05</v>
      </c>
      <c r="P70" s="19">
        <f t="shared" si="82"/>
        <v>0.05</v>
      </c>
      <c r="Q70" s="19">
        <f t="shared" si="83"/>
        <v>3.9558421875000001</v>
      </c>
      <c r="R70" s="19">
        <f t="shared" si="84"/>
        <v>10.572717187500002</v>
      </c>
      <c r="S70" s="19">
        <f t="shared" si="85"/>
        <v>10.572717187500002</v>
      </c>
      <c r="T70" s="19">
        <f t="shared" si="86"/>
        <v>0</v>
      </c>
      <c r="U70" s="19">
        <f t="shared" si="87"/>
        <v>0</v>
      </c>
      <c r="V70" s="19">
        <f t="shared" si="88"/>
        <v>3.9558421875000001</v>
      </c>
      <c r="W70" s="19">
        <f t="shared" si="89"/>
        <v>-2.9375519505053363E-2</v>
      </c>
      <c r="X70" s="19">
        <f t="shared" si="90"/>
        <v>4.9676718038571863E-2</v>
      </c>
      <c r="Y70" s="19">
        <f t="shared" si="91"/>
        <v>1.5875103901010672</v>
      </c>
      <c r="Z70" s="19">
        <f t="shared" si="92"/>
        <v>0.9935343607714372</v>
      </c>
      <c r="AA70" s="19">
        <f t="shared" si="93"/>
        <v>91.984673055414277</v>
      </c>
      <c r="AB70" s="19">
        <f t="shared" si="94"/>
        <v>0.61323115370276193</v>
      </c>
      <c r="AC70" s="19">
        <f t="shared" si="95"/>
        <v>-0.36027967433403713</v>
      </c>
      <c r="AD70" s="19">
        <f t="shared" si="96"/>
        <v>0.2116680520134756</v>
      </c>
      <c r="AE70" s="4">
        <f t="shared" si="97"/>
        <v>1.5978311254368565</v>
      </c>
      <c r="AF70" s="19">
        <f t="shared" si="98"/>
        <v>6.6168750000000021</v>
      </c>
      <c r="AG70" s="19">
        <f t="shared" si="99"/>
        <v>10.572648828125002</v>
      </c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12" t="s">
        <v>35</v>
      </c>
      <c r="AS70" s="24">
        <f t="shared" si="63"/>
        <v>0.05</v>
      </c>
      <c r="AT70" s="24">
        <f t="shared" si="64"/>
        <v>0.05</v>
      </c>
      <c r="AU70" s="24">
        <f t="shared" si="65"/>
        <v>10.572717187500002</v>
      </c>
      <c r="AV70" s="24">
        <f t="shared" si="66"/>
        <v>0</v>
      </c>
      <c r="AW70" s="24">
        <f t="shared" si="67"/>
        <v>0.05</v>
      </c>
      <c r="AX70" s="24">
        <f t="shared" si="100"/>
        <v>3.9558421875000001</v>
      </c>
      <c r="AY70" s="24">
        <f t="shared" si="68"/>
        <v>-2.9375519505053363E-2</v>
      </c>
      <c r="AZ70" s="24">
        <f t="shared" si="69"/>
        <v>7.9375519505053366E-2</v>
      </c>
      <c r="BA70" s="24">
        <f t="shared" si="70"/>
        <v>1.5875103901010672</v>
      </c>
      <c r="BB70" s="24">
        <f t="shared" si="71"/>
        <v>1.5875103901010672</v>
      </c>
      <c r="BC70" s="24">
        <f t="shared" si="72"/>
        <v>-2.7020975575052786</v>
      </c>
      <c r="BD70" s="24">
        <f t="shared" si="73"/>
        <v>0</v>
      </c>
      <c r="BE70" s="24">
        <f t="shared" si="74"/>
        <v>2.7020975575052786</v>
      </c>
      <c r="BF70" s="24">
        <f t="shared" si="75"/>
        <v>-2.7445512293399097</v>
      </c>
      <c r="BG70" s="24" t="str">
        <f t="shared" si="76"/>
        <v/>
      </c>
      <c r="BH70" s="24">
        <f t="shared" si="101"/>
        <v>0.61323115370276193</v>
      </c>
      <c r="BI70" s="24">
        <f t="shared" si="77"/>
        <v>-0.21237578999261622</v>
      </c>
      <c r="BJ70" s="24">
        <f t="shared" si="78"/>
        <v>3.9083969465648856E-2</v>
      </c>
      <c r="BK70" s="24">
        <v>25.29296875</v>
      </c>
      <c r="BL70" s="24">
        <v>199.90234375</v>
      </c>
      <c r="BM70" s="24">
        <v>6.1826535666789084E-3</v>
      </c>
      <c r="BN70" s="21">
        <f t="shared" si="102"/>
        <v>2.5</v>
      </c>
      <c r="BO70" s="21">
        <f t="shared" si="103"/>
        <v>0.05</v>
      </c>
      <c r="BP70" s="21">
        <f t="shared" si="104"/>
        <v>-0.36027967433403713</v>
      </c>
      <c r="BR70">
        <f t="shared" si="105"/>
        <v>-0.58751039010106709</v>
      </c>
    </row>
    <row r="71" spans="2:70" ht="12.75" customHeight="1" x14ac:dyDescent="0.15">
      <c r="B71" s="1" t="s">
        <v>172</v>
      </c>
      <c r="C71" s="2" t="s">
        <v>173</v>
      </c>
      <c r="D71" s="2">
        <v>1.597731483343523E-3</v>
      </c>
      <c r="E71" s="3">
        <v>0.1</v>
      </c>
      <c r="F71" s="3">
        <v>0.1</v>
      </c>
      <c r="G71" s="4">
        <v>80</v>
      </c>
      <c r="H71" s="4">
        <v>80</v>
      </c>
      <c r="I71" s="5">
        <f t="shared" si="62"/>
        <v>150</v>
      </c>
      <c r="J71" s="6">
        <v>5.859375E-2</v>
      </c>
      <c r="K71" s="4">
        <v>25.5859375</v>
      </c>
      <c r="L71" s="4"/>
      <c r="M71" s="19">
        <f t="shared" si="79"/>
        <v>150</v>
      </c>
      <c r="N71" s="19">
        <f t="shared" si="80"/>
        <v>0.05</v>
      </c>
      <c r="O71" s="19">
        <f t="shared" si="81"/>
        <v>0.05</v>
      </c>
      <c r="P71" s="19">
        <f t="shared" si="82"/>
        <v>0.05</v>
      </c>
      <c r="Q71" s="19">
        <f t="shared" si="83"/>
        <v>3.9558421875000001</v>
      </c>
      <c r="R71" s="19">
        <f t="shared" si="84"/>
        <v>10.572717187500002</v>
      </c>
      <c r="S71" s="19">
        <f t="shared" si="85"/>
        <v>10.572717187500002</v>
      </c>
      <c r="T71" s="19">
        <f t="shared" si="86"/>
        <v>0</v>
      </c>
      <c r="U71" s="19">
        <f t="shared" si="87"/>
        <v>0</v>
      </c>
      <c r="V71" s="19">
        <f t="shared" si="88"/>
        <v>3.9558421875000001</v>
      </c>
      <c r="W71" s="19">
        <f t="shared" si="89"/>
        <v>-2.9449312836497585E-2</v>
      </c>
      <c r="X71" s="19">
        <f t="shared" si="90"/>
        <v>4.9722901175918738E-2</v>
      </c>
      <c r="Y71" s="19">
        <f t="shared" si="91"/>
        <v>1.5889862567299518</v>
      </c>
      <c r="Z71" s="19">
        <f t="shared" si="92"/>
        <v>0.99445802351837476</v>
      </c>
      <c r="AA71" s="19">
        <f t="shared" si="93"/>
        <v>91.609352658148495</v>
      </c>
      <c r="AB71" s="19">
        <f t="shared" si="94"/>
        <v>0.61072901772098998</v>
      </c>
      <c r="AC71" s="19">
        <f t="shared" si="95"/>
        <v>-0.35971099802384621</v>
      </c>
      <c r="AD71" s="19">
        <f t="shared" si="96"/>
        <v>0.21186483423066022</v>
      </c>
      <c r="AE71" s="4">
        <f t="shared" si="97"/>
        <v>1.5978326013034854</v>
      </c>
      <c r="AF71" s="19">
        <f t="shared" si="98"/>
        <v>6.6168750000000021</v>
      </c>
      <c r="AG71" s="19">
        <f t="shared" si="99"/>
        <v>10.572658593750003</v>
      </c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12" t="s">
        <v>35</v>
      </c>
      <c r="AS71" s="24">
        <f t="shared" si="63"/>
        <v>0.05</v>
      </c>
      <c r="AT71" s="24">
        <f t="shared" si="64"/>
        <v>0.05</v>
      </c>
      <c r="AU71" s="24">
        <f t="shared" si="65"/>
        <v>10.572717187500002</v>
      </c>
      <c r="AV71" s="24">
        <f t="shared" si="66"/>
        <v>0</v>
      </c>
      <c r="AW71" s="24">
        <f t="shared" si="67"/>
        <v>0.05</v>
      </c>
      <c r="AX71" s="24">
        <f t="shared" si="100"/>
        <v>3.9558421875000001</v>
      </c>
      <c r="AY71" s="24">
        <f t="shared" si="68"/>
        <v>-2.9449312836497585E-2</v>
      </c>
      <c r="AZ71" s="24">
        <f t="shared" si="69"/>
        <v>7.9449312836497588E-2</v>
      </c>
      <c r="BA71" s="24">
        <f t="shared" si="70"/>
        <v>1.5889862567299518</v>
      </c>
      <c r="BB71" s="24">
        <f t="shared" si="71"/>
        <v>1.5889862567299518</v>
      </c>
      <c r="BC71" s="24">
        <f t="shared" si="72"/>
        <v>-2.6978324851788464</v>
      </c>
      <c r="BD71" s="24">
        <f t="shared" si="73"/>
        <v>0</v>
      </c>
      <c r="BE71" s="24">
        <f t="shared" si="74"/>
        <v>2.6978324851788464</v>
      </c>
      <c r="BF71" s="24">
        <f t="shared" si="75"/>
        <v>-2.7445512293399097</v>
      </c>
      <c r="BG71" s="24" t="str">
        <f t="shared" si="76"/>
        <v/>
      </c>
      <c r="BH71" s="24">
        <f t="shared" si="101"/>
        <v>0.61072901772098998</v>
      </c>
      <c r="BI71" s="24">
        <f t="shared" si="77"/>
        <v>-0.21415144477126719</v>
      </c>
      <c r="BJ71" s="24">
        <f t="shared" si="78"/>
        <v>3.9083969465648856E-2</v>
      </c>
      <c r="BK71" s="24">
        <v>25.29296875</v>
      </c>
      <c r="BL71" s="24">
        <v>199.90234375</v>
      </c>
      <c r="BM71" s="24">
        <v>6.1826535666789084E-3</v>
      </c>
      <c r="BN71" s="21">
        <f t="shared" si="102"/>
        <v>2.5</v>
      </c>
      <c r="BO71" s="21">
        <f t="shared" si="103"/>
        <v>0.05</v>
      </c>
      <c r="BP71" s="21">
        <f t="shared" si="104"/>
        <v>-0.35971099802384621</v>
      </c>
      <c r="BR71">
        <f t="shared" si="105"/>
        <v>-0.58898625672995164</v>
      </c>
    </row>
    <row r="72" spans="2:70" ht="12.75" customHeight="1" x14ac:dyDescent="0.15">
      <c r="B72" s="1" t="s">
        <v>174</v>
      </c>
      <c r="C72" s="2" t="s">
        <v>175</v>
      </c>
      <c r="D72" s="2">
        <v>1.6212037007790059E-3</v>
      </c>
      <c r="E72" s="3">
        <v>0.1</v>
      </c>
      <c r="F72" s="3">
        <v>0.1</v>
      </c>
      <c r="G72" s="4">
        <v>80</v>
      </c>
      <c r="H72" s="4">
        <v>80</v>
      </c>
      <c r="I72" s="5">
        <f t="shared" si="62"/>
        <v>150</v>
      </c>
      <c r="J72" s="6">
        <v>5.859375E-2</v>
      </c>
      <c r="K72" s="4">
        <v>26.171875</v>
      </c>
      <c r="L72" s="4"/>
      <c r="M72" s="19">
        <f t="shared" si="79"/>
        <v>150</v>
      </c>
      <c r="N72" s="19">
        <f t="shared" si="80"/>
        <v>0.05</v>
      </c>
      <c r="O72" s="19">
        <f t="shared" si="81"/>
        <v>0.05</v>
      </c>
      <c r="P72" s="19">
        <f t="shared" si="82"/>
        <v>0.05</v>
      </c>
      <c r="Q72" s="19">
        <f t="shared" si="83"/>
        <v>4.0140843750000013</v>
      </c>
      <c r="R72" s="19">
        <f t="shared" si="84"/>
        <v>10.677834375</v>
      </c>
      <c r="S72" s="19">
        <f t="shared" si="85"/>
        <v>10.677834375</v>
      </c>
      <c r="T72" s="19">
        <f t="shared" si="86"/>
        <v>0</v>
      </c>
      <c r="U72" s="19">
        <f t="shared" si="87"/>
        <v>0</v>
      </c>
      <c r="V72" s="19">
        <f t="shared" si="88"/>
        <v>4.0140843750000013</v>
      </c>
      <c r="W72" s="19">
        <f t="shared" si="89"/>
        <v>-2.9679164321890841E-2</v>
      </c>
      <c r="X72" s="19">
        <f t="shared" si="90"/>
        <v>4.97256290557513E-2</v>
      </c>
      <c r="Y72" s="19">
        <f t="shared" si="91"/>
        <v>1.5935832864378168</v>
      </c>
      <c r="Z72" s="19">
        <f t="shared" si="92"/>
        <v>0.99451258111502594</v>
      </c>
      <c r="AA72" s="19">
        <f t="shared" si="93"/>
        <v>90.456844535345368</v>
      </c>
      <c r="AB72" s="19">
        <f t="shared" si="94"/>
        <v>0.60304563023563573</v>
      </c>
      <c r="AC72" s="19">
        <f t="shared" si="95"/>
        <v>-0.35795780706723318</v>
      </c>
      <c r="AD72" s="19">
        <f t="shared" si="96"/>
        <v>0.21247777152504224</v>
      </c>
      <c r="AE72" s="4">
        <f t="shared" si="97"/>
        <v>1.6023674029262807</v>
      </c>
      <c r="AF72" s="19">
        <f t="shared" si="98"/>
        <v>6.6637499999999985</v>
      </c>
      <c r="AG72" s="19">
        <f t="shared" si="99"/>
        <v>10.67777578125</v>
      </c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12" t="s">
        <v>35</v>
      </c>
      <c r="AS72" s="24">
        <f t="shared" si="63"/>
        <v>0.05</v>
      </c>
      <c r="AT72" s="24">
        <f t="shared" si="64"/>
        <v>0.05</v>
      </c>
      <c r="AU72" s="24">
        <f t="shared" si="65"/>
        <v>10.677834375</v>
      </c>
      <c r="AV72" s="24">
        <f t="shared" si="66"/>
        <v>0</v>
      </c>
      <c r="AW72" s="24">
        <f t="shared" si="67"/>
        <v>0.05</v>
      </c>
      <c r="AX72" s="24">
        <f t="shared" si="100"/>
        <v>4.0140843750000013</v>
      </c>
      <c r="AY72" s="24">
        <f t="shared" si="68"/>
        <v>-2.9679164321890841E-2</v>
      </c>
      <c r="AZ72" s="24">
        <f t="shared" si="69"/>
        <v>7.9679164321890844E-2</v>
      </c>
      <c r="BA72" s="24">
        <f t="shared" si="70"/>
        <v>1.5935832864378168</v>
      </c>
      <c r="BB72" s="24">
        <f t="shared" si="71"/>
        <v>1.5935832864378168</v>
      </c>
      <c r="BC72" s="24">
        <f t="shared" si="72"/>
        <v>-2.6846835530042488</v>
      </c>
      <c r="BD72" s="24">
        <f t="shared" si="73"/>
        <v>0</v>
      </c>
      <c r="BE72" s="24">
        <f t="shared" si="74"/>
        <v>2.6846835530042488</v>
      </c>
      <c r="BF72" s="24">
        <f t="shared" si="75"/>
        <v>-2.7445512293399097</v>
      </c>
      <c r="BG72" s="24" t="str">
        <f t="shared" si="76"/>
        <v/>
      </c>
      <c r="BH72" s="24">
        <f t="shared" si="101"/>
        <v>0.60304563023563584</v>
      </c>
      <c r="BI72" s="24">
        <f t="shared" si="77"/>
        <v>-0.21964982515705</v>
      </c>
      <c r="BJ72" s="24">
        <f t="shared" si="78"/>
        <v>3.8208955223880597E-2</v>
      </c>
      <c r="BK72" s="24">
        <v>25.29296875</v>
      </c>
      <c r="BL72" s="24">
        <v>199.90234375</v>
      </c>
      <c r="BM72" s="24">
        <v>6.1826535666789084E-3</v>
      </c>
      <c r="BN72" s="21">
        <f t="shared" si="102"/>
        <v>2.5</v>
      </c>
      <c r="BO72" s="21">
        <f t="shared" si="103"/>
        <v>0.05</v>
      </c>
      <c r="BP72" s="21">
        <f t="shared" si="104"/>
        <v>-0.35795780706723318</v>
      </c>
      <c r="BR72">
        <f t="shared" si="105"/>
        <v>-0.59358328643781677</v>
      </c>
    </row>
    <row r="73" spans="2:70" ht="12.75" customHeight="1" x14ac:dyDescent="0.15">
      <c r="B73" s="1" t="s">
        <v>176</v>
      </c>
      <c r="C73" s="2" t="s">
        <v>177</v>
      </c>
      <c r="D73" s="2">
        <v>1.6446759254904464E-3</v>
      </c>
      <c r="E73" s="3">
        <v>0.1</v>
      </c>
      <c r="F73" s="3">
        <v>0.1</v>
      </c>
      <c r="G73" s="4">
        <v>80</v>
      </c>
      <c r="H73" s="4">
        <v>80</v>
      </c>
      <c r="I73" s="5">
        <f t="shared" si="62"/>
        <v>150</v>
      </c>
      <c r="J73" s="6">
        <v>5.859375E-2</v>
      </c>
      <c r="K73" s="4">
        <v>25.48828125</v>
      </c>
      <c r="L73" s="4"/>
      <c r="M73" s="19">
        <f t="shared" si="79"/>
        <v>150</v>
      </c>
      <c r="N73" s="19">
        <f t="shared" si="80"/>
        <v>0.05</v>
      </c>
      <c r="O73" s="19">
        <f t="shared" si="81"/>
        <v>0.05</v>
      </c>
      <c r="P73" s="19">
        <f t="shared" si="82"/>
        <v>0.05</v>
      </c>
      <c r="Q73" s="19">
        <f t="shared" si="83"/>
        <v>3.9461351562500009</v>
      </c>
      <c r="R73" s="19">
        <f t="shared" si="84"/>
        <v>10.555197656250002</v>
      </c>
      <c r="S73" s="19">
        <f t="shared" si="85"/>
        <v>10.555197656250002</v>
      </c>
      <c r="T73" s="19">
        <f t="shared" si="86"/>
        <v>0</v>
      </c>
      <c r="U73" s="19">
        <f t="shared" si="87"/>
        <v>0</v>
      </c>
      <c r="V73" s="19">
        <f t="shared" si="88"/>
        <v>3.9461351562500009</v>
      </c>
      <c r="W73" s="19">
        <f t="shared" si="89"/>
        <v>-2.9410687266537436E-2</v>
      </c>
      <c r="X73" s="19">
        <f t="shared" si="90"/>
        <v>4.972244124691827E-2</v>
      </c>
      <c r="Y73" s="19">
        <f t="shared" si="91"/>
        <v>1.5882137453307488</v>
      </c>
      <c r="Z73" s="19">
        <f t="shared" si="92"/>
        <v>0.99444882493836539</v>
      </c>
      <c r="AA73" s="19">
        <f t="shared" si="93"/>
        <v>91.805480565822052</v>
      </c>
      <c r="AB73" s="19">
        <f t="shared" si="94"/>
        <v>0.61203653710548034</v>
      </c>
      <c r="AC73" s="19">
        <f t="shared" si="95"/>
        <v>-0.36000830377007631</v>
      </c>
      <c r="AD73" s="19">
        <f t="shared" si="96"/>
        <v>0.21176183271076646</v>
      </c>
      <c r="AE73" s="4">
        <f t="shared" si="97"/>
        <v>1.5970705470707838</v>
      </c>
      <c r="AF73" s="19">
        <f t="shared" si="98"/>
        <v>6.6090625000000003</v>
      </c>
      <c r="AG73" s="19">
        <f t="shared" si="99"/>
        <v>10.555139062500002</v>
      </c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12" t="s">
        <v>35</v>
      </c>
      <c r="AS73" s="24">
        <f t="shared" si="63"/>
        <v>0.05</v>
      </c>
      <c r="AT73" s="24">
        <f t="shared" si="64"/>
        <v>0.05</v>
      </c>
      <c r="AU73" s="24">
        <f t="shared" si="65"/>
        <v>10.555197656250002</v>
      </c>
      <c r="AV73" s="24">
        <f t="shared" si="66"/>
        <v>0</v>
      </c>
      <c r="AW73" s="24">
        <f t="shared" si="67"/>
        <v>0.05</v>
      </c>
      <c r="AX73" s="24">
        <f t="shared" si="100"/>
        <v>3.9461351562500009</v>
      </c>
      <c r="AY73" s="24">
        <f t="shared" si="68"/>
        <v>-2.9410687266537436E-2</v>
      </c>
      <c r="AZ73" s="24">
        <f t="shared" si="69"/>
        <v>7.9410687266537439E-2</v>
      </c>
      <c r="BA73" s="24">
        <f t="shared" si="70"/>
        <v>1.5882137453307488</v>
      </c>
      <c r="BB73" s="24">
        <f t="shared" si="71"/>
        <v>1.5882137453307488</v>
      </c>
      <c r="BC73" s="24">
        <f t="shared" si="72"/>
        <v>-2.7000622782755723</v>
      </c>
      <c r="BD73" s="24">
        <f t="shared" si="73"/>
        <v>0</v>
      </c>
      <c r="BE73" s="24">
        <f t="shared" si="74"/>
        <v>2.7000622782755723</v>
      </c>
      <c r="BF73" s="24">
        <f t="shared" si="75"/>
        <v>-2.7445512293399097</v>
      </c>
      <c r="BG73" s="24" t="str">
        <f t="shared" si="76"/>
        <v/>
      </c>
      <c r="BH73" s="24">
        <f t="shared" si="101"/>
        <v>0.61203653710548023</v>
      </c>
      <c r="BI73" s="24">
        <f t="shared" si="77"/>
        <v>-0.21322265074716959</v>
      </c>
      <c r="BJ73" s="24">
        <f t="shared" si="78"/>
        <v>3.9233716475095784E-2</v>
      </c>
      <c r="BK73" s="24">
        <v>25.29296875</v>
      </c>
      <c r="BL73" s="24">
        <v>199.90234375</v>
      </c>
      <c r="BM73" s="24">
        <v>6.1826535666789084E-3</v>
      </c>
      <c r="BN73" s="21">
        <f t="shared" si="102"/>
        <v>2.5</v>
      </c>
      <c r="BO73" s="21">
        <f t="shared" si="103"/>
        <v>0.05</v>
      </c>
      <c r="BP73" s="21">
        <f t="shared" si="104"/>
        <v>-0.36000830377007631</v>
      </c>
      <c r="BR73">
        <f t="shared" si="105"/>
        <v>-0.58821374533074877</v>
      </c>
    </row>
    <row r="74" spans="2:70" ht="12.75" customHeight="1" x14ac:dyDescent="0.15">
      <c r="B74" s="1" t="s">
        <v>178</v>
      </c>
      <c r="C74" s="2" t="s">
        <v>179</v>
      </c>
      <c r="D74" s="2">
        <v>1.6681481502018869E-3</v>
      </c>
      <c r="E74" s="3">
        <v>0.1</v>
      </c>
      <c r="F74" s="3">
        <v>0.1</v>
      </c>
      <c r="G74" s="4">
        <v>80</v>
      </c>
      <c r="H74" s="4">
        <v>80</v>
      </c>
      <c r="I74" s="5">
        <f t="shared" si="62"/>
        <v>150</v>
      </c>
      <c r="J74" s="6">
        <v>5.859375E-2</v>
      </c>
      <c r="K74" s="4">
        <v>25.5859375</v>
      </c>
      <c r="L74" s="4"/>
      <c r="M74" s="19">
        <f t="shared" si="79"/>
        <v>150</v>
      </c>
      <c r="N74" s="19">
        <f t="shared" si="80"/>
        <v>0.05</v>
      </c>
      <c r="O74" s="19">
        <f t="shared" si="81"/>
        <v>0.05</v>
      </c>
      <c r="P74" s="19">
        <f t="shared" si="82"/>
        <v>0.05</v>
      </c>
      <c r="Q74" s="19">
        <f t="shared" si="83"/>
        <v>3.9558421875000001</v>
      </c>
      <c r="R74" s="19">
        <f t="shared" si="84"/>
        <v>10.572717187500002</v>
      </c>
      <c r="S74" s="19">
        <f t="shared" si="85"/>
        <v>10.572717187500002</v>
      </c>
      <c r="T74" s="19">
        <f t="shared" si="86"/>
        <v>0</v>
      </c>
      <c r="U74" s="19">
        <f t="shared" si="87"/>
        <v>0</v>
      </c>
      <c r="V74" s="19">
        <f t="shared" si="88"/>
        <v>3.9558421875000001</v>
      </c>
      <c r="W74" s="19">
        <f t="shared" si="89"/>
        <v>-2.9449312836497585E-2</v>
      </c>
      <c r="X74" s="19">
        <f t="shared" si="90"/>
        <v>4.9722901175918738E-2</v>
      </c>
      <c r="Y74" s="19">
        <f t="shared" si="91"/>
        <v>1.5889862567299518</v>
      </c>
      <c r="Z74" s="19">
        <f t="shared" si="92"/>
        <v>0.99445802351837476</v>
      </c>
      <c r="AA74" s="19">
        <f t="shared" si="93"/>
        <v>91.609352658148495</v>
      </c>
      <c r="AB74" s="19">
        <f t="shared" si="94"/>
        <v>0.61072901772098998</v>
      </c>
      <c r="AC74" s="19">
        <f t="shared" si="95"/>
        <v>-0.35971099802384621</v>
      </c>
      <c r="AD74" s="19">
        <f t="shared" si="96"/>
        <v>0.21186483423066022</v>
      </c>
      <c r="AE74" s="4">
        <f t="shared" si="97"/>
        <v>1.5978326013034854</v>
      </c>
      <c r="AF74" s="19">
        <f t="shared" si="98"/>
        <v>6.6168750000000021</v>
      </c>
      <c r="AG74" s="19">
        <f t="shared" si="99"/>
        <v>10.572658593750003</v>
      </c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12" t="s">
        <v>35</v>
      </c>
      <c r="AS74" s="24">
        <f t="shared" si="63"/>
        <v>0.05</v>
      </c>
      <c r="AT74" s="24">
        <f t="shared" si="64"/>
        <v>0.05</v>
      </c>
      <c r="AU74" s="24">
        <f t="shared" si="65"/>
        <v>10.572717187500002</v>
      </c>
      <c r="AV74" s="24">
        <f t="shared" si="66"/>
        <v>0</v>
      </c>
      <c r="AW74" s="24">
        <f t="shared" si="67"/>
        <v>0.05</v>
      </c>
      <c r="AX74" s="24">
        <f t="shared" si="100"/>
        <v>3.9558421875000001</v>
      </c>
      <c r="AY74" s="24">
        <f t="shared" si="68"/>
        <v>-2.9449312836497585E-2</v>
      </c>
      <c r="AZ74" s="24">
        <f t="shared" si="69"/>
        <v>7.9449312836497588E-2</v>
      </c>
      <c r="BA74" s="24">
        <f t="shared" si="70"/>
        <v>1.5889862567299518</v>
      </c>
      <c r="BB74" s="24">
        <f t="shared" si="71"/>
        <v>1.5889862567299518</v>
      </c>
      <c r="BC74" s="24">
        <f t="shared" si="72"/>
        <v>-2.6978324851788464</v>
      </c>
      <c r="BD74" s="24">
        <f t="shared" si="73"/>
        <v>0</v>
      </c>
      <c r="BE74" s="24">
        <f t="shared" si="74"/>
        <v>2.6978324851788464</v>
      </c>
      <c r="BF74" s="24">
        <f t="shared" si="75"/>
        <v>-2.7445512293399097</v>
      </c>
      <c r="BG74" s="24" t="str">
        <f t="shared" si="76"/>
        <v/>
      </c>
      <c r="BH74" s="24">
        <f t="shared" si="101"/>
        <v>0.61072901772098998</v>
      </c>
      <c r="BI74" s="24">
        <f t="shared" si="77"/>
        <v>-0.21415144477126719</v>
      </c>
      <c r="BJ74" s="24">
        <f t="shared" si="78"/>
        <v>3.9083969465648856E-2</v>
      </c>
      <c r="BK74" s="24">
        <v>25.390625</v>
      </c>
      <c r="BL74" s="24">
        <v>199.90234375</v>
      </c>
      <c r="BM74" s="24">
        <v>6.1826535666789084E-3</v>
      </c>
      <c r="BN74" s="21">
        <f t="shared" si="102"/>
        <v>2.5</v>
      </c>
      <c r="BO74" s="21">
        <f t="shared" si="103"/>
        <v>0.05</v>
      </c>
      <c r="BP74" s="21">
        <f t="shared" si="104"/>
        <v>-0.35971099802384621</v>
      </c>
      <c r="BR74">
        <f t="shared" si="105"/>
        <v>-0.58898625672995164</v>
      </c>
    </row>
    <row r="75" spans="2:70" ht="12.75" customHeight="1" x14ac:dyDescent="0.15">
      <c r="B75" s="1" t="s">
        <v>180</v>
      </c>
      <c r="C75" s="2" t="s">
        <v>181</v>
      </c>
      <c r="D75" s="2">
        <v>1.691805555310566E-3</v>
      </c>
      <c r="E75" s="3">
        <v>0.1</v>
      </c>
      <c r="F75" s="3">
        <v>0.1</v>
      </c>
      <c r="G75" s="4">
        <v>80</v>
      </c>
      <c r="H75" s="4">
        <v>80</v>
      </c>
      <c r="I75" s="5">
        <f t="shared" si="62"/>
        <v>150</v>
      </c>
      <c r="J75" s="6">
        <v>6.8359375E-2</v>
      </c>
      <c r="K75" s="4">
        <v>25.5859375</v>
      </c>
      <c r="L75" s="4"/>
      <c r="M75" s="19">
        <f t="shared" si="79"/>
        <v>150</v>
      </c>
      <c r="N75" s="19">
        <f t="shared" si="80"/>
        <v>0.05</v>
      </c>
      <c r="O75" s="19">
        <f t="shared" si="81"/>
        <v>0.05</v>
      </c>
      <c r="P75" s="19">
        <f t="shared" si="82"/>
        <v>0.05</v>
      </c>
      <c r="Q75" s="19">
        <f t="shared" si="83"/>
        <v>3.9558421875000001</v>
      </c>
      <c r="R75" s="19">
        <f t="shared" si="84"/>
        <v>10.572717187500002</v>
      </c>
      <c r="S75" s="19">
        <f t="shared" si="85"/>
        <v>10.572717187500002</v>
      </c>
      <c r="T75" s="19">
        <f t="shared" si="86"/>
        <v>0</v>
      </c>
      <c r="U75" s="19">
        <f t="shared" si="87"/>
        <v>0</v>
      </c>
      <c r="V75" s="19">
        <f t="shared" si="88"/>
        <v>3.9558421875000001</v>
      </c>
      <c r="W75" s="19">
        <f t="shared" si="89"/>
        <v>-2.9375519505053363E-2</v>
      </c>
      <c r="X75" s="19">
        <f t="shared" si="90"/>
        <v>4.9676718038571863E-2</v>
      </c>
      <c r="Y75" s="19">
        <f t="shared" si="91"/>
        <v>1.5875103901010672</v>
      </c>
      <c r="Z75" s="19">
        <f t="shared" si="92"/>
        <v>0.9935343607714372</v>
      </c>
      <c r="AA75" s="19">
        <f t="shared" si="93"/>
        <v>91.984673055414277</v>
      </c>
      <c r="AB75" s="19">
        <f t="shared" si="94"/>
        <v>0.61323115370276193</v>
      </c>
      <c r="AC75" s="19">
        <f t="shared" si="95"/>
        <v>-0.36027967433403713</v>
      </c>
      <c r="AD75" s="19">
        <f t="shared" si="96"/>
        <v>0.2116680520134756</v>
      </c>
      <c r="AE75" s="4">
        <f t="shared" si="97"/>
        <v>1.5978311254368565</v>
      </c>
      <c r="AF75" s="19">
        <f t="shared" si="98"/>
        <v>6.6168750000000021</v>
      </c>
      <c r="AG75" s="19">
        <f t="shared" si="99"/>
        <v>10.572648828125002</v>
      </c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12" t="s">
        <v>35</v>
      </c>
      <c r="AS75" s="24">
        <f t="shared" si="63"/>
        <v>0.05</v>
      </c>
      <c r="AT75" s="24">
        <f t="shared" si="64"/>
        <v>0.05</v>
      </c>
      <c r="AU75" s="24">
        <f t="shared" si="65"/>
        <v>10.572717187500002</v>
      </c>
      <c r="AV75" s="24">
        <f t="shared" si="66"/>
        <v>0</v>
      </c>
      <c r="AW75" s="24">
        <f t="shared" si="67"/>
        <v>0.05</v>
      </c>
      <c r="AX75" s="24">
        <f t="shared" si="100"/>
        <v>3.9558421875000001</v>
      </c>
      <c r="AY75" s="24">
        <f t="shared" si="68"/>
        <v>-2.9375519505053363E-2</v>
      </c>
      <c r="AZ75" s="24">
        <f t="shared" si="69"/>
        <v>7.9375519505053366E-2</v>
      </c>
      <c r="BA75" s="24">
        <f t="shared" si="70"/>
        <v>1.5875103901010672</v>
      </c>
      <c r="BB75" s="24">
        <f t="shared" si="71"/>
        <v>1.5875103901010672</v>
      </c>
      <c r="BC75" s="24">
        <f t="shared" si="72"/>
        <v>-2.7020975575052786</v>
      </c>
      <c r="BD75" s="24">
        <f t="shared" si="73"/>
        <v>0</v>
      </c>
      <c r="BE75" s="24">
        <f t="shared" si="74"/>
        <v>2.7020975575052786</v>
      </c>
      <c r="BF75" s="24">
        <f t="shared" si="75"/>
        <v>-2.7445512293399097</v>
      </c>
      <c r="BG75" s="24" t="str">
        <f t="shared" si="76"/>
        <v/>
      </c>
      <c r="BH75" s="24">
        <f t="shared" si="101"/>
        <v>0.61323115370276193</v>
      </c>
      <c r="BI75" s="24">
        <f t="shared" si="77"/>
        <v>-0.21237578999261622</v>
      </c>
      <c r="BJ75" s="24">
        <f t="shared" si="78"/>
        <v>3.9083969465648856E-2</v>
      </c>
      <c r="BK75" s="24">
        <v>25.29296875</v>
      </c>
      <c r="BL75" s="24">
        <v>199.90234375</v>
      </c>
      <c r="BM75" s="24">
        <v>6.1826535666789084E-3</v>
      </c>
      <c r="BN75" s="21">
        <f t="shared" si="102"/>
        <v>2.5</v>
      </c>
      <c r="BO75" s="21">
        <f t="shared" si="103"/>
        <v>0.05</v>
      </c>
      <c r="BP75" s="21">
        <f t="shared" si="104"/>
        <v>-0.36027967433403713</v>
      </c>
      <c r="BR75">
        <f t="shared" si="105"/>
        <v>-0.58751039010106709</v>
      </c>
    </row>
    <row r="76" spans="2:70" ht="12.75" customHeight="1" x14ac:dyDescent="0.15">
      <c r="B76" s="1" t="s">
        <v>182</v>
      </c>
      <c r="C76" s="2" t="s">
        <v>183</v>
      </c>
      <c r="D76" s="2">
        <v>1.7156365720438771E-3</v>
      </c>
      <c r="E76" s="3">
        <v>0.1</v>
      </c>
      <c r="F76" s="3">
        <v>0.1</v>
      </c>
      <c r="G76" s="4">
        <v>80</v>
      </c>
      <c r="H76" s="4">
        <v>80</v>
      </c>
      <c r="I76" s="5">
        <f t="shared" si="62"/>
        <v>150</v>
      </c>
      <c r="J76" s="6">
        <v>6.8359375E-2</v>
      </c>
      <c r="K76" s="4">
        <v>25.5859375</v>
      </c>
      <c r="L76" s="4"/>
      <c r="M76" s="19">
        <f t="shared" si="79"/>
        <v>150</v>
      </c>
      <c r="N76" s="19">
        <f t="shared" si="80"/>
        <v>0.05</v>
      </c>
      <c r="O76" s="19">
        <f t="shared" si="81"/>
        <v>0.05</v>
      </c>
      <c r="P76" s="19">
        <f t="shared" si="82"/>
        <v>0.05</v>
      </c>
      <c r="Q76" s="19">
        <f t="shared" si="83"/>
        <v>3.9558421875000001</v>
      </c>
      <c r="R76" s="19">
        <f t="shared" si="84"/>
        <v>10.572717187500002</v>
      </c>
      <c r="S76" s="19">
        <f t="shared" si="85"/>
        <v>10.572717187500002</v>
      </c>
      <c r="T76" s="19">
        <f t="shared" si="86"/>
        <v>0</v>
      </c>
      <c r="U76" s="19">
        <f t="shared" si="87"/>
        <v>0</v>
      </c>
      <c r="V76" s="19">
        <f t="shared" si="88"/>
        <v>3.9558421875000001</v>
      </c>
      <c r="W76" s="19">
        <f t="shared" si="89"/>
        <v>-2.9375519505053363E-2</v>
      </c>
      <c r="X76" s="19">
        <f t="shared" si="90"/>
        <v>4.9676718038571863E-2</v>
      </c>
      <c r="Y76" s="19">
        <f t="shared" si="91"/>
        <v>1.5875103901010672</v>
      </c>
      <c r="Z76" s="19">
        <f t="shared" si="92"/>
        <v>0.9935343607714372</v>
      </c>
      <c r="AA76" s="19">
        <f t="shared" si="93"/>
        <v>91.984673055414277</v>
      </c>
      <c r="AB76" s="19">
        <f t="shared" si="94"/>
        <v>0.61323115370276193</v>
      </c>
      <c r="AC76" s="19">
        <f t="shared" si="95"/>
        <v>-0.36027967433403713</v>
      </c>
      <c r="AD76" s="19">
        <f t="shared" si="96"/>
        <v>0.2116680520134756</v>
      </c>
      <c r="AE76" s="4">
        <f t="shared" si="97"/>
        <v>1.5978311254368565</v>
      </c>
      <c r="AF76" s="19">
        <f t="shared" si="98"/>
        <v>6.6168750000000021</v>
      </c>
      <c r="AG76" s="19">
        <f t="shared" si="99"/>
        <v>10.572648828125002</v>
      </c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12" t="s">
        <v>35</v>
      </c>
      <c r="AS76" s="24">
        <f t="shared" si="63"/>
        <v>0.05</v>
      </c>
      <c r="AT76" s="24">
        <f t="shared" si="64"/>
        <v>0.05</v>
      </c>
      <c r="AU76" s="24">
        <f t="shared" si="65"/>
        <v>10.572717187500002</v>
      </c>
      <c r="AV76" s="24">
        <f t="shared" si="66"/>
        <v>0</v>
      </c>
      <c r="AW76" s="24">
        <f t="shared" si="67"/>
        <v>0.05</v>
      </c>
      <c r="AX76" s="24">
        <f t="shared" si="100"/>
        <v>3.9558421875000001</v>
      </c>
      <c r="AY76" s="24">
        <f t="shared" si="68"/>
        <v>-2.9375519505053363E-2</v>
      </c>
      <c r="AZ76" s="24">
        <f t="shared" si="69"/>
        <v>7.9375519505053366E-2</v>
      </c>
      <c r="BA76" s="24">
        <f t="shared" si="70"/>
        <v>1.5875103901010672</v>
      </c>
      <c r="BB76" s="24">
        <f t="shared" si="71"/>
        <v>1.5875103901010672</v>
      </c>
      <c r="BC76" s="24">
        <f t="shared" si="72"/>
        <v>-2.7020975575052786</v>
      </c>
      <c r="BD76" s="24">
        <f t="shared" si="73"/>
        <v>0</v>
      </c>
      <c r="BE76" s="24">
        <f t="shared" si="74"/>
        <v>2.7020975575052786</v>
      </c>
      <c r="BF76" s="24">
        <f t="shared" si="75"/>
        <v>-2.7445512293399097</v>
      </c>
      <c r="BG76" s="24" t="str">
        <f t="shared" si="76"/>
        <v/>
      </c>
      <c r="BH76" s="24">
        <f t="shared" si="101"/>
        <v>0.61323115370276193</v>
      </c>
      <c r="BI76" s="24">
        <f t="shared" si="77"/>
        <v>-0.21237578999261622</v>
      </c>
      <c r="BJ76" s="24">
        <f t="shared" si="78"/>
        <v>3.9083969465648856E-2</v>
      </c>
      <c r="BK76" s="24">
        <v>25.29296875</v>
      </c>
      <c r="BL76" s="24">
        <v>199.90234375</v>
      </c>
      <c r="BM76" s="24">
        <v>6.1826535666789084E-3</v>
      </c>
      <c r="BN76" s="21">
        <f t="shared" si="102"/>
        <v>2.5</v>
      </c>
      <c r="BO76" s="21">
        <f t="shared" si="103"/>
        <v>0.05</v>
      </c>
      <c r="BP76" s="21">
        <f t="shared" si="104"/>
        <v>-0.36027967433403713</v>
      </c>
      <c r="BR76">
        <f t="shared" si="105"/>
        <v>-0.58751039010106709</v>
      </c>
    </row>
    <row r="77" spans="2:70" ht="12.75" customHeight="1" x14ac:dyDescent="0.15">
      <c r="B77" s="1" t="s">
        <v>184</v>
      </c>
      <c r="C77" s="2" t="s">
        <v>185</v>
      </c>
      <c r="D77" s="2">
        <v>1.7394675887771882E-3</v>
      </c>
      <c r="E77" s="3">
        <v>0.1</v>
      </c>
      <c r="F77" s="3">
        <v>0.1</v>
      </c>
      <c r="G77" s="4">
        <v>80</v>
      </c>
      <c r="H77" s="4">
        <v>80</v>
      </c>
      <c r="I77" s="5">
        <f t="shared" si="62"/>
        <v>150</v>
      </c>
      <c r="J77" s="6">
        <v>5.859375E-2</v>
      </c>
      <c r="K77" s="4">
        <v>25.5859375</v>
      </c>
      <c r="L77" s="4"/>
      <c r="M77" s="19">
        <f t="shared" si="79"/>
        <v>150</v>
      </c>
      <c r="N77" s="19">
        <f t="shared" si="80"/>
        <v>0.05</v>
      </c>
      <c r="O77" s="19">
        <f t="shared" si="81"/>
        <v>0.05</v>
      </c>
      <c r="P77" s="19">
        <f t="shared" si="82"/>
        <v>0.05</v>
      </c>
      <c r="Q77" s="19">
        <f t="shared" si="83"/>
        <v>3.9558421875000001</v>
      </c>
      <c r="R77" s="19">
        <f t="shared" si="84"/>
        <v>10.572717187500002</v>
      </c>
      <c r="S77" s="19">
        <f t="shared" si="85"/>
        <v>10.572717187500002</v>
      </c>
      <c r="T77" s="19">
        <f t="shared" si="86"/>
        <v>0</v>
      </c>
      <c r="U77" s="19">
        <f t="shared" si="87"/>
        <v>0</v>
      </c>
      <c r="V77" s="19">
        <f t="shared" si="88"/>
        <v>3.9558421875000001</v>
      </c>
      <c r="W77" s="19">
        <f t="shared" si="89"/>
        <v>-2.9449312836497585E-2</v>
      </c>
      <c r="X77" s="19">
        <f t="shared" si="90"/>
        <v>4.9722901175918738E-2</v>
      </c>
      <c r="Y77" s="19">
        <f t="shared" si="91"/>
        <v>1.5889862567299518</v>
      </c>
      <c r="Z77" s="19">
        <f t="shared" si="92"/>
        <v>0.99445802351837476</v>
      </c>
      <c r="AA77" s="19">
        <f t="shared" si="93"/>
        <v>91.609352658148495</v>
      </c>
      <c r="AB77" s="19">
        <f t="shared" si="94"/>
        <v>0.61072901772098998</v>
      </c>
      <c r="AC77" s="19">
        <f t="shared" si="95"/>
        <v>-0.35971099802384621</v>
      </c>
      <c r="AD77" s="19">
        <f t="shared" si="96"/>
        <v>0.21186483423066022</v>
      </c>
      <c r="AE77" s="4">
        <f t="shared" si="97"/>
        <v>1.5978326013034854</v>
      </c>
      <c r="AF77" s="19">
        <f t="shared" si="98"/>
        <v>6.6168750000000021</v>
      </c>
      <c r="AG77" s="19">
        <f t="shared" si="99"/>
        <v>10.572658593750003</v>
      </c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12" t="s">
        <v>35</v>
      </c>
      <c r="AS77" s="24">
        <f t="shared" si="63"/>
        <v>0.05</v>
      </c>
      <c r="AT77" s="24">
        <f t="shared" si="64"/>
        <v>0.05</v>
      </c>
      <c r="AU77" s="24">
        <f t="shared" si="65"/>
        <v>10.572717187500002</v>
      </c>
      <c r="AV77" s="24">
        <f t="shared" si="66"/>
        <v>0</v>
      </c>
      <c r="AW77" s="24">
        <f t="shared" si="67"/>
        <v>0.05</v>
      </c>
      <c r="AX77" s="24">
        <f t="shared" si="100"/>
        <v>3.9558421875000001</v>
      </c>
      <c r="AY77" s="24">
        <f t="shared" si="68"/>
        <v>-2.9449312836497585E-2</v>
      </c>
      <c r="AZ77" s="24">
        <f t="shared" si="69"/>
        <v>7.9449312836497588E-2</v>
      </c>
      <c r="BA77" s="24">
        <f t="shared" si="70"/>
        <v>1.5889862567299518</v>
      </c>
      <c r="BB77" s="24">
        <f t="shared" si="71"/>
        <v>1.5889862567299518</v>
      </c>
      <c r="BC77" s="24">
        <f t="shared" si="72"/>
        <v>-2.6978324851788464</v>
      </c>
      <c r="BD77" s="24">
        <f t="shared" si="73"/>
        <v>0</v>
      </c>
      <c r="BE77" s="24">
        <f t="shared" si="74"/>
        <v>2.6978324851788464</v>
      </c>
      <c r="BF77" s="24">
        <f t="shared" si="75"/>
        <v>-2.7445512293399097</v>
      </c>
      <c r="BG77" s="24" t="str">
        <f t="shared" si="76"/>
        <v/>
      </c>
      <c r="BH77" s="24">
        <f t="shared" si="101"/>
        <v>0.61072901772098998</v>
      </c>
      <c r="BI77" s="24">
        <f t="shared" si="77"/>
        <v>-0.21415144477126719</v>
      </c>
      <c r="BJ77" s="24">
        <f t="shared" si="78"/>
        <v>3.9083969465648856E-2</v>
      </c>
      <c r="BK77" s="24">
        <v>25.29296875</v>
      </c>
      <c r="BL77" s="24">
        <v>199.90234375</v>
      </c>
      <c r="BM77" s="24">
        <v>6.1826535666789084E-3</v>
      </c>
      <c r="BN77" s="21">
        <f t="shared" si="102"/>
        <v>2.5</v>
      </c>
      <c r="BO77" s="21">
        <f t="shared" si="103"/>
        <v>0.05</v>
      </c>
      <c r="BP77" s="21">
        <f t="shared" si="104"/>
        <v>-0.35971099802384621</v>
      </c>
      <c r="BR77">
        <f t="shared" si="105"/>
        <v>-0.58898625672995164</v>
      </c>
    </row>
    <row r="78" spans="2:70" ht="12.75" customHeight="1" x14ac:dyDescent="0.15">
      <c r="B78" s="1" t="s">
        <v>186</v>
      </c>
      <c r="C78" s="2" t="s">
        <v>187</v>
      </c>
      <c r="D78" s="2">
        <v>1.7632986127864569E-3</v>
      </c>
      <c r="E78" s="3">
        <v>0.1</v>
      </c>
      <c r="F78" s="3">
        <v>0.1</v>
      </c>
      <c r="G78" s="4">
        <v>80</v>
      </c>
      <c r="H78" s="4">
        <v>80</v>
      </c>
      <c r="I78" s="5">
        <f t="shared" si="62"/>
        <v>150</v>
      </c>
      <c r="J78" s="6">
        <v>5.859375E-2</v>
      </c>
      <c r="K78" s="4">
        <v>25.48828125</v>
      </c>
      <c r="L78" s="4"/>
      <c r="M78" s="19">
        <f t="shared" si="79"/>
        <v>150</v>
      </c>
      <c r="N78" s="19">
        <f t="shared" si="80"/>
        <v>0.05</v>
      </c>
      <c r="O78" s="19">
        <f t="shared" si="81"/>
        <v>0.05</v>
      </c>
      <c r="P78" s="19">
        <f t="shared" si="82"/>
        <v>0.05</v>
      </c>
      <c r="Q78" s="19">
        <f t="shared" si="83"/>
        <v>3.9461351562500009</v>
      </c>
      <c r="R78" s="19">
        <f t="shared" si="84"/>
        <v>10.555197656250002</v>
      </c>
      <c r="S78" s="19">
        <f t="shared" si="85"/>
        <v>10.555197656250002</v>
      </c>
      <c r="T78" s="19">
        <f t="shared" si="86"/>
        <v>0</v>
      </c>
      <c r="U78" s="19">
        <f t="shared" si="87"/>
        <v>0</v>
      </c>
      <c r="V78" s="19">
        <f t="shared" si="88"/>
        <v>3.9461351562500009</v>
      </c>
      <c r="W78" s="19">
        <f t="shared" si="89"/>
        <v>-2.9410687266537436E-2</v>
      </c>
      <c r="X78" s="19">
        <f t="shared" si="90"/>
        <v>4.972244124691827E-2</v>
      </c>
      <c r="Y78" s="19">
        <f t="shared" si="91"/>
        <v>1.5882137453307488</v>
      </c>
      <c r="Z78" s="19">
        <f t="shared" si="92"/>
        <v>0.99444882493836539</v>
      </c>
      <c r="AA78" s="19">
        <f t="shared" si="93"/>
        <v>91.805480565822052</v>
      </c>
      <c r="AB78" s="19">
        <f t="shared" si="94"/>
        <v>0.61203653710548034</v>
      </c>
      <c r="AC78" s="19">
        <f t="shared" si="95"/>
        <v>-0.36000830377007631</v>
      </c>
      <c r="AD78" s="19">
        <f t="shared" si="96"/>
        <v>0.21176183271076646</v>
      </c>
      <c r="AE78" s="4">
        <f t="shared" si="97"/>
        <v>1.5970705470707838</v>
      </c>
      <c r="AF78" s="19">
        <f t="shared" si="98"/>
        <v>6.6090625000000003</v>
      </c>
      <c r="AG78" s="19">
        <f t="shared" si="99"/>
        <v>10.555139062500002</v>
      </c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12" t="s">
        <v>35</v>
      </c>
      <c r="AS78" s="24">
        <f t="shared" si="63"/>
        <v>0.05</v>
      </c>
      <c r="AT78" s="24">
        <f t="shared" si="64"/>
        <v>0.05</v>
      </c>
      <c r="AU78" s="24">
        <f t="shared" si="65"/>
        <v>10.555197656250002</v>
      </c>
      <c r="AV78" s="24">
        <f t="shared" si="66"/>
        <v>0</v>
      </c>
      <c r="AW78" s="24">
        <f t="shared" si="67"/>
        <v>0.05</v>
      </c>
      <c r="AX78" s="24">
        <f t="shared" si="100"/>
        <v>3.9461351562500009</v>
      </c>
      <c r="AY78" s="24">
        <f t="shared" si="68"/>
        <v>-2.9410687266537436E-2</v>
      </c>
      <c r="AZ78" s="24">
        <f t="shared" si="69"/>
        <v>7.9410687266537439E-2</v>
      </c>
      <c r="BA78" s="24">
        <f t="shared" si="70"/>
        <v>1.5882137453307488</v>
      </c>
      <c r="BB78" s="24">
        <f t="shared" si="71"/>
        <v>1.5882137453307488</v>
      </c>
      <c r="BC78" s="24">
        <f t="shared" si="72"/>
        <v>-2.7000622782755723</v>
      </c>
      <c r="BD78" s="24">
        <f t="shared" si="73"/>
        <v>0</v>
      </c>
      <c r="BE78" s="24">
        <f t="shared" si="74"/>
        <v>2.7000622782755723</v>
      </c>
      <c r="BF78" s="24">
        <f t="shared" si="75"/>
        <v>-2.7445512293399097</v>
      </c>
      <c r="BG78" s="24" t="str">
        <f t="shared" si="76"/>
        <v/>
      </c>
      <c r="BH78" s="24">
        <f t="shared" si="101"/>
        <v>0.61203653710548023</v>
      </c>
      <c r="BI78" s="24">
        <f t="shared" si="77"/>
        <v>-0.21322265074716959</v>
      </c>
      <c r="BJ78" s="24">
        <f t="shared" si="78"/>
        <v>3.9233716475095784E-2</v>
      </c>
      <c r="BK78" s="24">
        <v>25.29296875</v>
      </c>
      <c r="BL78" s="24">
        <v>199.90234375</v>
      </c>
      <c r="BM78" s="24">
        <v>6.1826535666789084E-3</v>
      </c>
      <c r="BN78" s="21">
        <f t="shared" si="102"/>
        <v>2.5</v>
      </c>
      <c r="BO78" s="21">
        <f t="shared" si="103"/>
        <v>0.05</v>
      </c>
      <c r="BP78" s="21">
        <f t="shared" si="104"/>
        <v>-0.36000830377007631</v>
      </c>
      <c r="BR78">
        <f t="shared" si="105"/>
        <v>-0.58821374533074877</v>
      </c>
    </row>
    <row r="79" spans="2:70" ht="12.75" customHeight="1" x14ac:dyDescent="0.15">
      <c r="B79" s="1" t="s">
        <v>188</v>
      </c>
      <c r="C79" s="2" t="s">
        <v>189</v>
      </c>
      <c r="D79" s="2">
        <v>1.7871412055683322E-3</v>
      </c>
      <c r="E79" s="3">
        <v>0.1</v>
      </c>
      <c r="F79" s="3">
        <v>0.1</v>
      </c>
      <c r="G79" s="4">
        <v>80</v>
      </c>
      <c r="H79" s="4">
        <v>80</v>
      </c>
      <c r="I79" s="5">
        <f t="shared" si="62"/>
        <v>150</v>
      </c>
      <c r="J79" s="6">
        <v>5.859375E-2</v>
      </c>
      <c r="K79" s="4">
        <v>25.48828125</v>
      </c>
      <c r="L79" s="4"/>
      <c r="M79" s="19">
        <f t="shared" si="79"/>
        <v>150</v>
      </c>
      <c r="N79" s="19">
        <f t="shared" si="80"/>
        <v>0.05</v>
      </c>
      <c r="O79" s="19">
        <f t="shared" si="81"/>
        <v>0.05</v>
      </c>
      <c r="P79" s="19">
        <f t="shared" si="82"/>
        <v>0.05</v>
      </c>
      <c r="Q79" s="19">
        <f t="shared" si="83"/>
        <v>3.9461351562500009</v>
      </c>
      <c r="R79" s="19">
        <f t="shared" si="84"/>
        <v>10.555197656250002</v>
      </c>
      <c r="S79" s="19">
        <f t="shared" si="85"/>
        <v>10.555197656250002</v>
      </c>
      <c r="T79" s="19">
        <f t="shared" si="86"/>
        <v>0</v>
      </c>
      <c r="U79" s="19">
        <f t="shared" si="87"/>
        <v>0</v>
      </c>
      <c r="V79" s="19">
        <f t="shared" si="88"/>
        <v>3.9461351562500009</v>
      </c>
      <c r="W79" s="19">
        <f t="shared" si="89"/>
        <v>-2.9410687266537436E-2</v>
      </c>
      <c r="X79" s="19">
        <f t="shared" si="90"/>
        <v>4.972244124691827E-2</v>
      </c>
      <c r="Y79" s="19">
        <f t="shared" si="91"/>
        <v>1.5882137453307488</v>
      </c>
      <c r="Z79" s="19">
        <f t="shared" si="92"/>
        <v>0.99444882493836539</v>
      </c>
      <c r="AA79" s="19">
        <f t="shared" si="93"/>
        <v>91.805480565822052</v>
      </c>
      <c r="AB79" s="19">
        <f t="shared" si="94"/>
        <v>0.61203653710548034</v>
      </c>
      <c r="AC79" s="19">
        <f t="shared" si="95"/>
        <v>-0.36000830377007631</v>
      </c>
      <c r="AD79" s="19">
        <f t="shared" si="96"/>
        <v>0.21176183271076646</v>
      </c>
      <c r="AE79" s="4">
        <f t="shared" si="97"/>
        <v>1.5970705470707838</v>
      </c>
      <c r="AF79" s="19">
        <f t="shared" si="98"/>
        <v>6.6090625000000003</v>
      </c>
      <c r="AG79" s="19">
        <f t="shared" si="99"/>
        <v>10.555139062500002</v>
      </c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12" t="s">
        <v>35</v>
      </c>
      <c r="AS79" s="24">
        <f t="shared" si="63"/>
        <v>0.05</v>
      </c>
      <c r="AT79" s="24">
        <f t="shared" si="64"/>
        <v>0.05</v>
      </c>
      <c r="AU79" s="24">
        <f t="shared" si="65"/>
        <v>10.555197656250002</v>
      </c>
      <c r="AV79" s="24">
        <f t="shared" si="66"/>
        <v>0</v>
      </c>
      <c r="AW79" s="24">
        <f t="shared" si="67"/>
        <v>0.05</v>
      </c>
      <c r="AX79" s="24">
        <f t="shared" si="100"/>
        <v>3.9461351562500009</v>
      </c>
      <c r="AY79" s="24">
        <f t="shared" si="68"/>
        <v>-2.9410687266537436E-2</v>
      </c>
      <c r="AZ79" s="24">
        <f t="shared" si="69"/>
        <v>7.9410687266537439E-2</v>
      </c>
      <c r="BA79" s="24">
        <f t="shared" si="70"/>
        <v>1.5882137453307488</v>
      </c>
      <c r="BB79" s="24">
        <f t="shared" si="71"/>
        <v>1.5882137453307488</v>
      </c>
      <c r="BC79" s="24">
        <f t="shared" si="72"/>
        <v>-2.7000622782755723</v>
      </c>
      <c r="BD79" s="24">
        <f t="shared" si="73"/>
        <v>0</v>
      </c>
      <c r="BE79" s="24">
        <f t="shared" si="74"/>
        <v>2.7000622782755723</v>
      </c>
      <c r="BF79" s="24">
        <f t="shared" si="75"/>
        <v>-2.7445512293399097</v>
      </c>
      <c r="BG79" s="24" t="str">
        <f t="shared" si="76"/>
        <v/>
      </c>
      <c r="BH79" s="24">
        <f t="shared" si="101"/>
        <v>0.61203653710548023</v>
      </c>
      <c r="BI79" s="24">
        <f t="shared" si="77"/>
        <v>-0.21322265074716959</v>
      </c>
      <c r="BJ79" s="24">
        <f t="shared" si="78"/>
        <v>3.9233716475095784E-2</v>
      </c>
      <c r="BK79" s="24">
        <v>25.29296875</v>
      </c>
      <c r="BL79" s="24">
        <v>199.90234375</v>
      </c>
      <c r="BM79" s="24">
        <v>6.1826535666789084E-3</v>
      </c>
      <c r="BN79" s="21">
        <f t="shared" si="102"/>
        <v>2.5</v>
      </c>
      <c r="BO79" s="21">
        <f t="shared" si="103"/>
        <v>0.05</v>
      </c>
      <c r="BP79" s="21">
        <f t="shared" si="104"/>
        <v>-0.36000830377007631</v>
      </c>
      <c r="BR79">
        <f t="shared" si="105"/>
        <v>-0.58821374533074877</v>
      </c>
    </row>
    <row r="80" spans="2:70" ht="12.75" customHeight="1" x14ac:dyDescent="0.15">
      <c r="B80" s="1" t="s">
        <v>190</v>
      </c>
      <c r="C80" s="2" t="s">
        <v>191</v>
      </c>
      <c r="D80" s="2">
        <v>1.8109722223016433E-3</v>
      </c>
      <c r="E80" s="3">
        <v>0.1</v>
      </c>
      <c r="F80" s="3">
        <v>0.1</v>
      </c>
      <c r="G80" s="4">
        <v>80</v>
      </c>
      <c r="H80" s="4">
        <v>80</v>
      </c>
      <c r="I80" s="5">
        <f t="shared" si="62"/>
        <v>150</v>
      </c>
      <c r="J80" s="6">
        <v>5.859375E-2</v>
      </c>
      <c r="K80" s="4">
        <v>25.5859375</v>
      </c>
      <c r="L80" s="4"/>
      <c r="M80" s="19">
        <f t="shared" si="79"/>
        <v>150</v>
      </c>
      <c r="N80" s="19">
        <f t="shared" si="80"/>
        <v>0.05</v>
      </c>
      <c r="O80" s="19">
        <f t="shared" si="81"/>
        <v>0.05</v>
      </c>
      <c r="P80" s="19">
        <f t="shared" si="82"/>
        <v>0.05</v>
      </c>
      <c r="Q80" s="19">
        <f t="shared" si="83"/>
        <v>3.9558421875000001</v>
      </c>
      <c r="R80" s="19">
        <f t="shared" si="84"/>
        <v>10.572717187500002</v>
      </c>
      <c r="S80" s="19">
        <f t="shared" si="85"/>
        <v>10.572717187500002</v>
      </c>
      <c r="T80" s="19">
        <f t="shared" si="86"/>
        <v>0</v>
      </c>
      <c r="U80" s="19">
        <f t="shared" si="87"/>
        <v>0</v>
      </c>
      <c r="V80" s="19">
        <f t="shared" si="88"/>
        <v>3.9558421875000001</v>
      </c>
      <c r="W80" s="19">
        <f t="shared" si="89"/>
        <v>-2.9449312836497585E-2</v>
      </c>
      <c r="X80" s="19">
        <f t="shared" si="90"/>
        <v>4.9722901175918738E-2</v>
      </c>
      <c r="Y80" s="19">
        <f t="shared" si="91"/>
        <v>1.5889862567299518</v>
      </c>
      <c r="Z80" s="19">
        <f t="shared" si="92"/>
        <v>0.99445802351837476</v>
      </c>
      <c r="AA80" s="19">
        <f t="shared" si="93"/>
        <v>91.609352658148495</v>
      </c>
      <c r="AB80" s="19">
        <f t="shared" si="94"/>
        <v>0.61072901772098998</v>
      </c>
      <c r="AC80" s="19">
        <f t="shared" si="95"/>
        <v>-0.35971099802384621</v>
      </c>
      <c r="AD80" s="19">
        <f t="shared" si="96"/>
        <v>0.21186483423066022</v>
      </c>
      <c r="AE80" s="4">
        <f t="shared" si="97"/>
        <v>1.5978326013034854</v>
      </c>
      <c r="AF80" s="19">
        <f t="shared" si="98"/>
        <v>6.6168750000000021</v>
      </c>
      <c r="AG80" s="19">
        <f t="shared" si="99"/>
        <v>10.572658593750003</v>
      </c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12" t="s">
        <v>35</v>
      </c>
      <c r="AS80" s="24">
        <f t="shared" si="63"/>
        <v>0.05</v>
      </c>
      <c r="AT80" s="24">
        <f t="shared" si="64"/>
        <v>0.05</v>
      </c>
      <c r="AU80" s="24">
        <f t="shared" si="65"/>
        <v>10.572717187500002</v>
      </c>
      <c r="AV80" s="24">
        <f t="shared" si="66"/>
        <v>0</v>
      </c>
      <c r="AW80" s="24">
        <f t="shared" si="67"/>
        <v>0.05</v>
      </c>
      <c r="AX80" s="24">
        <f t="shared" si="100"/>
        <v>3.9558421875000001</v>
      </c>
      <c r="AY80" s="24">
        <f t="shared" si="68"/>
        <v>-2.9449312836497585E-2</v>
      </c>
      <c r="AZ80" s="24">
        <f t="shared" si="69"/>
        <v>7.9449312836497588E-2</v>
      </c>
      <c r="BA80" s="24">
        <f t="shared" si="70"/>
        <v>1.5889862567299518</v>
      </c>
      <c r="BB80" s="24">
        <f t="shared" si="71"/>
        <v>1.5889862567299518</v>
      </c>
      <c r="BC80" s="24">
        <f t="shared" si="72"/>
        <v>-2.6978324851788464</v>
      </c>
      <c r="BD80" s="24">
        <f t="shared" si="73"/>
        <v>0</v>
      </c>
      <c r="BE80" s="24">
        <f t="shared" si="74"/>
        <v>2.6978324851788464</v>
      </c>
      <c r="BF80" s="24">
        <f t="shared" si="75"/>
        <v>-2.7445512293399097</v>
      </c>
      <c r="BG80" s="24" t="str">
        <f t="shared" si="76"/>
        <v/>
      </c>
      <c r="BH80" s="24">
        <f t="shared" si="101"/>
        <v>0.61072901772098998</v>
      </c>
      <c r="BI80" s="24">
        <f t="shared" si="77"/>
        <v>-0.21415144477126719</v>
      </c>
      <c r="BJ80" s="24">
        <f t="shared" si="78"/>
        <v>3.9083969465648856E-2</v>
      </c>
      <c r="BK80" s="24">
        <v>25.78125</v>
      </c>
      <c r="BL80" s="24">
        <v>199.90234375</v>
      </c>
      <c r="BM80" s="24">
        <v>6.1826535666789084E-3</v>
      </c>
      <c r="BN80" s="21">
        <f t="shared" si="102"/>
        <v>2.5</v>
      </c>
      <c r="BO80" s="21">
        <f t="shared" si="103"/>
        <v>0.05</v>
      </c>
      <c r="BP80" s="21">
        <f t="shared" si="104"/>
        <v>-0.35971099802384621</v>
      </c>
      <c r="BR80">
        <f t="shared" si="105"/>
        <v>-0.58898625672995164</v>
      </c>
    </row>
    <row r="81" spans="2:70" ht="12.75" customHeight="1" x14ac:dyDescent="0.15">
      <c r="B81" s="1" t="s">
        <v>192</v>
      </c>
      <c r="C81" s="2" t="s">
        <v>193</v>
      </c>
      <c r="D81" s="2">
        <v>1.828842592658475E-3</v>
      </c>
      <c r="E81" s="3">
        <v>0.1</v>
      </c>
      <c r="F81" s="3">
        <v>0.1</v>
      </c>
      <c r="G81" s="4">
        <v>80</v>
      </c>
      <c r="H81" s="4">
        <v>80</v>
      </c>
      <c r="I81" s="5">
        <f t="shared" si="62"/>
        <v>150</v>
      </c>
      <c r="J81" s="6">
        <v>5.859375E-2</v>
      </c>
      <c r="K81" s="4">
        <v>25.5859375</v>
      </c>
      <c r="L81" s="4"/>
      <c r="M81" s="19">
        <f t="shared" si="79"/>
        <v>150</v>
      </c>
      <c r="N81" s="19">
        <f t="shared" si="80"/>
        <v>0.05</v>
      </c>
      <c r="O81" s="19">
        <f t="shared" si="81"/>
        <v>0.05</v>
      </c>
      <c r="P81" s="19">
        <f t="shared" si="82"/>
        <v>0.05</v>
      </c>
      <c r="Q81" s="19">
        <f t="shared" si="83"/>
        <v>3.9558421875000001</v>
      </c>
      <c r="R81" s="19">
        <f t="shared" si="84"/>
        <v>10.572717187500002</v>
      </c>
      <c r="S81" s="19">
        <f t="shared" si="85"/>
        <v>10.572717187500002</v>
      </c>
      <c r="T81" s="19">
        <f t="shared" si="86"/>
        <v>0</v>
      </c>
      <c r="U81" s="19">
        <f t="shared" si="87"/>
        <v>0</v>
      </c>
      <c r="V81" s="19">
        <f t="shared" si="88"/>
        <v>3.9558421875000001</v>
      </c>
      <c r="W81" s="19">
        <f t="shared" si="89"/>
        <v>-2.9449312836497585E-2</v>
      </c>
      <c r="X81" s="19">
        <f t="shared" si="90"/>
        <v>4.9722901175918738E-2</v>
      </c>
      <c r="Y81" s="19">
        <f t="shared" si="91"/>
        <v>1.5889862567299518</v>
      </c>
      <c r="Z81" s="19">
        <f t="shared" si="92"/>
        <v>0.99445802351837476</v>
      </c>
      <c r="AA81" s="19">
        <f t="shared" si="93"/>
        <v>91.609352658148495</v>
      </c>
      <c r="AB81" s="19">
        <f t="shared" si="94"/>
        <v>0.61072901772098998</v>
      </c>
      <c r="AC81" s="19">
        <f t="shared" si="95"/>
        <v>-0.35971099802384621</v>
      </c>
      <c r="AD81" s="19">
        <f t="shared" si="96"/>
        <v>0.21186483423066022</v>
      </c>
      <c r="AE81" s="4">
        <f t="shared" si="97"/>
        <v>1.5978326013034854</v>
      </c>
      <c r="AF81" s="19">
        <f t="shared" si="98"/>
        <v>6.6168750000000021</v>
      </c>
      <c r="AG81" s="19">
        <f t="shared" si="99"/>
        <v>10.572658593750003</v>
      </c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12" t="s">
        <v>35</v>
      </c>
      <c r="AS81" s="24">
        <f t="shared" si="63"/>
        <v>0.05</v>
      </c>
      <c r="AT81" s="24">
        <f t="shared" si="64"/>
        <v>0.05</v>
      </c>
      <c r="AU81" s="24">
        <f t="shared" si="65"/>
        <v>10.572717187500002</v>
      </c>
      <c r="AV81" s="24">
        <f t="shared" si="66"/>
        <v>0</v>
      </c>
      <c r="AW81" s="24">
        <f t="shared" si="67"/>
        <v>0.05</v>
      </c>
      <c r="AX81" s="24">
        <f t="shared" si="100"/>
        <v>3.9558421875000001</v>
      </c>
      <c r="AY81" s="24">
        <f t="shared" si="68"/>
        <v>-2.9449312836497585E-2</v>
      </c>
      <c r="AZ81" s="24">
        <f t="shared" si="69"/>
        <v>7.9449312836497588E-2</v>
      </c>
      <c r="BA81" s="24">
        <f t="shared" si="70"/>
        <v>1.5889862567299518</v>
      </c>
      <c r="BB81" s="24">
        <f t="shared" si="71"/>
        <v>1.5889862567299518</v>
      </c>
      <c r="BC81" s="24">
        <f t="shared" si="72"/>
        <v>-2.6978324851788464</v>
      </c>
      <c r="BD81" s="24">
        <f t="shared" si="73"/>
        <v>0</v>
      </c>
      <c r="BE81" s="24">
        <f t="shared" si="74"/>
        <v>2.6978324851788464</v>
      </c>
      <c r="BF81" s="24">
        <f t="shared" si="75"/>
        <v>-2.7445512293399097</v>
      </c>
      <c r="BG81" s="24" t="str">
        <f t="shared" si="76"/>
        <v/>
      </c>
      <c r="BH81" s="24">
        <f t="shared" si="101"/>
        <v>0.61072901772098998</v>
      </c>
      <c r="BI81" s="24">
        <f t="shared" si="77"/>
        <v>-0.21415144477126719</v>
      </c>
      <c r="BJ81" s="24">
        <f t="shared" si="78"/>
        <v>3.9083969465648856E-2</v>
      </c>
      <c r="BK81" s="24">
        <v>25.29296875</v>
      </c>
      <c r="BL81" s="24">
        <v>199.90234375</v>
      </c>
      <c r="BM81" s="24">
        <v>6.1826535666789084E-3</v>
      </c>
      <c r="BN81" s="21">
        <f t="shared" si="102"/>
        <v>2.5</v>
      </c>
      <c r="BO81" s="21">
        <f t="shared" si="103"/>
        <v>0.05</v>
      </c>
      <c r="BP81" s="21">
        <f t="shared" si="104"/>
        <v>-0.35971099802384621</v>
      </c>
      <c r="BR81">
        <f t="shared" si="105"/>
        <v>-0.58898625672995164</v>
      </c>
    </row>
    <row r="82" spans="2:70" ht="12.75" customHeight="1" x14ac:dyDescent="0.15">
      <c r="B82" s="1" t="s">
        <v>194</v>
      </c>
      <c r="C82" s="2" t="s">
        <v>195</v>
      </c>
      <c r="D82" s="2">
        <v>1.8526736093917862E-3</v>
      </c>
      <c r="E82" s="3">
        <v>0.1</v>
      </c>
      <c r="F82" s="3">
        <v>0.1</v>
      </c>
      <c r="G82" s="4">
        <v>80</v>
      </c>
      <c r="H82" s="4">
        <v>80</v>
      </c>
      <c r="I82" s="5">
        <f t="shared" si="62"/>
        <v>150</v>
      </c>
      <c r="J82" s="6">
        <v>5.859375E-2</v>
      </c>
      <c r="K82" s="4">
        <v>25.5859375</v>
      </c>
      <c r="L82" s="4"/>
      <c r="M82" s="19">
        <f t="shared" si="79"/>
        <v>150</v>
      </c>
      <c r="N82" s="19">
        <f t="shared" si="80"/>
        <v>0.05</v>
      </c>
      <c r="O82" s="19">
        <f t="shared" si="81"/>
        <v>0.05</v>
      </c>
      <c r="P82" s="19">
        <f t="shared" si="82"/>
        <v>0.05</v>
      </c>
      <c r="Q82" s="19">
        <f t="shared" si="83"/>
        <v>3.9558421875000001</v>
      </c>
      <c r="R82" s="19">
        <f t="shared" si="84"/>
        <v>10.572717187500002</v>
      </c>
      <c r="S82" s="19">
        <f t="shared" si="85"/>
        <v>10.572717187500002</v>
      </c>
      <c r="T82" s="19">
        <f t="shared" si="86"/>
        <v>0</v>
      </c>
      <c r="U82" s="19">
        <f t="shared" si="87"/>
        <v>0</v>
      </c>
      <c r="V82" s="19">
        <f t="shared" si="88"/>
        <v>3.9558421875000001</v>
      </c>
      <c r="W82" s="19">
        <f t="shared" si="89"/>
        <v>-2.9449312836497585E-2</v>
      </c>
      <c r="X82" s="19">
        <f t="shared" si="90"/>
        <v>4.9722901175918738E-2</v>
      </c>
      <c r="Y82" s="19">
        <f t="shared" si="91"/>
        <v>1.5889862567299518</v>
      </c>
      <c r="Z82" s="19">
        <f t="shared" si="92"/>
        <v>0.99445802351837476</v>
      </c>
      <c r="AA82" s="19">
        <f t="shared" si="93"/>
        <v>91.609352658148495</v>
      </c>
      <c r="AB82" s="19">
        <f t="shared" si="94"/>
        <v>0.61072901772098998</v>
      </c>
      <c r="AC82" s="19">
        <f t="shared" si="95"/>
        <v>-0.35971099802384621</v>
      </c>
      <c r="AD82" s="19">
        <f t="shared" si="96"/>
        <v>0.21186483423066022</v>
      </c>
      <c r="AE82" s="4">
        <f t="shared" si="97"/>
        <v>1.5978326013034854</v>
      </c>
      <c r="AF82" s="19">
        <f t="shared" si="98"/>
        <v>6.6168750000000021</v>
      </c>
      <c r="AG82" s="19">
        <f t="shared" si="99"/>
        <v>10.572658593750003</v>
      </c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12" t="s">
        <v>35</v>
      </c>
      <c r="AS82" s="24">
        <f t="shared" si="63"/>
        <v>0.05</v>
      </c>
      <c r="AT82" s="24">
        <f t="shared" si="64"/>
        <v>0.05</v>
      </c>
      <c r="AU82" s="24">
        <f t="shared" si="65"/>
        <v>10.572717187500002</v>
      </c>
      <c r="AV82" s="24">
        <f t="shared" si="66"/>
        <v>0</v>
      </c>
      <c r="AW82" s="24">
        <f t="shared" si="67"/>
        <v>0.05</v>
      </c>
      <c r="AX82" s="24">
        <f t="shared" si="100"/>
        <v>3.9558421875000001</v>
      </c>
      <c r="AY82" s="24">
        <f t="shared" si="68"/>
        <v>-2.9449312836497585E-2</v>
      </c>
      <c r="AZ82" s="24">
        <f t="shared" si="69"/>
        <v>7.9449312836497588E-2</v>
      </c>
      <c r="BA82" s="24">
        <f t="shared" si="70"/>
        <v>1.5889862567299518</v>
      </c>
      <c r="BB82" s="24">
        <f t="shared" si="71"/>
        <v>1.5889862567299518</v>
      </c>
      <c r="BC82" s="24">
        <f t="shared" si="72"/>
        <v>-2.6978324851788464</v>
      </c>
      <c r="BD82" s="24">
        <f t="shared" si="73"/>
        <v>0</v>
      </c>
      <c r="BE82" s="24">
        <f t="shared" si="74"/>
        <v>2.6978324851788464</v>
      </c>
      <c r="BF82" s="24">
        <f t="shared" si="75"/>
        <v>-2.7445512293399097</v>
      </c>
      <c r="BG82" s="24" t="str">
        <f t="shared" si="76"/>
        <v/>
      </c>
      <c r="BH82" s="24">
        <f t="shared" si="101"/>
        <v>0.61072901772098998</v>
      </c>
      <c r="BI82" s="24">
        <f t="shared" si="77"/>
        <v>-0.21415144477126719</v>
      </c>
      <c r="BJ82" s="24">
        <f t="shared" si="78"/>
        <v>3.9083969465648856E-2</v>
      </c>
      <c r="BK82" s="24">
        <v>25.29296875</v>
      </c>
      <c r="BL82" s="24">
        <v>199.90234375</v>
      </c>
      <c r="BM82" s="24">
        <v>6.1826535666789084E-3</v>
      </c>
      <c r="BN82" s="21">
        <f t="shared" si="102"/>
        <v>2.5</v>
      </c>
      <c r="BO82" s="21">
        <f t="shared" si="103"/>
        <v>0.05</v>
      </c>
      <c r="BP82" s="21">
        <f t="shared" si="104"/>
        <v>-0.35971099802384621</v>
      </c>
      <c r="BR82">
        <f t="shared" si="105"/>
        <v>-0.58898625672995164</v>
      </c>
    </row>
    <row r="83" spans="2:70" ht="12.75" customHeight="1" x14ac:dyDescent="0.15">
      <c r="B83" s="1" t="s">
        <v>196</v>
      </c>
      <c r="C83" s="2" t="s">
        <v>197</v>
      </c>
      <c r="D83" s="2">
        <v>1.8765162021736614E-3</v>
      </c>
      <c r="E83" s="3">
        <v>0.1</v>
      </c>
      <c r="F83" s="3">
        <v>0.1</v>
      </c>
      <c r="G83" s="4">
        <v>80</v>
      </c>
      <c r="H83" s="4">
        <v>80</v>
      </c>
      <c r="I83" s="5">
        <f t="shared" si="62"/>
        <v>150</v>
      </c>
      <c r="J83" s="6">
        <v>5.859375E-2</v>
      </c>
      <c r="K83" s="4">
        <v>25.5859375</v>
      </c>
      <c r="L83" s="4"/>
      <c r="M83" s="19">
        <f t="shared" si="79"/>
        <v>150</v>
      </c>
      <c r="N83" s="19">
        <f t="shared" si="80"/>
        <v>0.05</v>
      </c>
      <c r="O83" s="19">
        <f t="shared" si="81"/>
        <v>0.05</v>
      </c>
      <c r="P83" s="19">
        <f t="shared" si="82"/>
        <v>0.05</v>
      </c>
      <c r="Q83" s="19">
        <f t="shared" si="83"/>
        <v>3.9558421875000001</v>
      </c>
      <c r="R83" s="19">
        <f t="shared" si="84"/>
        <v>10.572717187500002</v>
      </c>
      <c r="S83" s="19">
        <f t="shared" si="85"/>
        <v>10.572717187500002</v>
      </c>
      <c r="T83" s="19">
        <f t="shared" si="86"/>
        <v>0</v>
      </c>
      <c r="U83" s="19">
        <f t="shared" si="87"/>
        <v>0</v>
      </c>
      <c r="V83" s="19">
        <f t="shared" si="88"/>
        <v>3.9558421875000001</v>
      </c>
      <c r="W83" s="19">
        <f t="shared" si="89"/>
        <v>-2.9449312836497585E-2</v>
      </c>
      <c r="X83" s="19">
        <f t="shared" si="90"/>
        <v>4.9722901175918738E-2</v>
      </c>
      <c r="Y83" s="19">
        <f t="shared" si="91"/>
        <v>1.5889862567299518</v>
      </c>
      <c r="Z83" s="19">
        <f t="shared" si="92"/>
        <v>0.99445802351837476</v>
      </c>
      <c r="AA83" s="19">
        <f t="shared" si="93"/>
        <v>91.609352658148495</v>
      </c>
      <c r="AB83" s="19">
        <f t="shared" si="94"/>
        <v>0.61072901772098998</v>
      </c>
      <c r="AC83" s="19">
        <f t="shared" si="95"/>
        <v>-0.35971099802384621</v>
      </c>
      <c r="AD83" s="19">
        <f t="shared" si="96"/>
        <v>0.21186483423066022</v>
      </c>
      <c r="AE83" s="4">
        <f t="shared" si="97"/>
        <v>1.5978326013034854</v>
      </c>
      <c r="AF83" s="19">
        <f t="shared" si="98"/>
        <v>6.6168750000000021</v>
      </c>
      <c r="AG83" s="19">
        <f t="shared" si="99"/>
        <v>10.572658593750003</v>
      </c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12" t="s">
        <v>35</v>
      </c>
      <c r="AS83" s="24">
        <f t="shared" si="63"/>
        <v>0.05</v>
      </c>
      <c r="AT83" s="24">
        <f t="shared" si="64"/>
        <v>0.05</v>
      </c>
      <c r="AU83" s="24">
        <f t="shared" si="65"/>
        <v>10.572717187500002</v>
      </c>
      <c r="AV83" s="24">
        <f t="shared" si="66"/>
        <v>0</v>
      </c>
      <c r="AW83" s="24">
        <f t="shared" si="67"/>
        <v>0.05</v>
      </c>
      <c r="AX83" s="24">
        <f t="shared" si="100"/>
        <v>3.9558421875000001</v>
      </c>
      <c r="AY83" s="24">
        <f t="shared" si="68"/>
        <v>-2.9449312836497585E-2</v>
      </c>
      <c r="AZ83" s="24">
        <f t="shared" si="69"/>
        <v>7.9449312836497588E-2</v>
      </c>
      <c r="BA83" s="24">
        <f t="shared" si="70"/>
        <v>1.5889862567299518</v>
      </c>
      <c r="BB83" s="24">
        <f t="shared" si="71"/>
        <v>1.5889862567299518</v>
      </c>
      <c r="BC83" s="24">
        <f t="shared" si="72"/>
        <v>-2.6978324851788464</v>
      </c>
      <c r="BD83" s="24">
        <f t="shared" si="73"/>
        <v>0</v>
      </c>
      <c r="BE83" s="24">
        <f t="shared" si="74"/>
        <v>2.6978324851788464</v>
      </c>
      <c r="BF83" s="24">
        <f t="shared" si="75"/>
        <v>-2.7445512293399097</v>
      </c>
      <c r="BG83" s="24" t="str">
        <f t="shared" si="76"/>
        <v/>
      </c>
      <c r="BH83" s="24">
        <f t="shared" si="101"/>
        <v>0.61072901772098998</v>
      </c>
      <c r="BI83" s="24">
        <f t="shared" si="77"/>
        <v>-0.21415144477126719</v>
      </c>
      <c r="BJ83" s="24">
        <f t="shared" si="78"/>
        <v>3.9083969465648856E-2</v>
      </c>
      <c r="BK83" s="24">
        <v>25.29296875</v>
      </c>
      <c r="BL83" s="24">
        <v>199.90234375</v>
      </c>
      <c r="BM83" s="24">
        <v>6.1826535666789084E-3</v>
      </c>
      <c r="BN83" s="21">
        <f t="shared" si="102"/>
        <v>2.5</v>
      </c>
      <c r="BO83" s="21">
        <f t="shared" si="103"/>
        <v>0.05</v>
      </c>
      <c r="BP83" s="21">
        <f t="shared" si="104"/>
        <v>-0.35971099802384621</v>
      </c>
      <c r="BR83">
        <f t="shared" si="105"/>
        <v>-0.58898625672995164</v>
      </c>
    </row>
    <row r="84" spans="2:70" ht="12.75" customHeight="1" x14ac:dyDescent="0.15">
      <c r="B84" s="1" t="s">
        <v>198</v>
      </c>
      <c r="C84" s="2" t="s">
        <v>199</v>
      </c>
      <c r="D84" s="2">
        <v>1.9003472189069726E-3</v>
      </c>
      <c r="E84" s="3">
        <v>0.1</v>
      </c>
      <c r="F84" s="3">
        <v>0.1</v>
      </c>
      <c r="G84" s="4">
        <v>80</v>
      </c>
      <c r="H84" s="4">
        <v>80</v>
      </c>
      <c r="I84" s="5">
        <f t="shared" si="62"/>
        <v>150</v>
      </c>
      <c r="J84" s="6">
        <v>5.859375E-2</v>
      </c>
      <c r="K84" s="4">
        <v>25.48828125</v>
      </c>
      <c r="L84" s="4"/>
      <c r="M84" s="19">
        <f t="shared" si="79"/>
        <v>150</v>
      </c>
      <c r="N84" s="19">
        <f t="shared" si="80"/>
        <v>0.05</v>
      </c>
      <c r="O84" s="19">
        <f t="shared" si="81"/>
        <v>0.05</v>
      </c>
      <c r="P84" s="19">
        <f t="shared" si="82"/>
        <v>0.05</v>
      </c>
      <c r="Q84" s="19">
        <f t="shared" si="83"/>
        <v>3.9461351562500009</v>
      </c>
      <c r="R84" s="19">
        <f t="shared" si="84"/>
        <v>10.555197656250002</v>
      </c>
      <c r="S84" s="19">
        <f t="shared" si="85"/>
        <v>10.555197656250002</v>
      </c>
      <c r="T84" s="19">
        <f t="shared" si="86"/>
        <v>0</v>
      </c>
      <c r="U84" s="19">
        <f t="shared" si="87"/>
        <v>0</v>
      </c>
      <c r="V84" s="19">
        <f t="shared" si="88"/>
        <v>3.9461351562500009</v>
      </c>
      <c r="W84" s="19">
        <f t="shared" si="89"/>
        <v>-2.9410687266537436E-2</v>
      </c>
      <c r="X84" s="19">
        <f t="shared" si="90"/>
        <v>4.972244124691827E-2</v>
      </c>
      <c r="Y84" s="19">
        <f t="shared" si="91"/>
        <v>1.5882137453307488</v>
      </c>
      <c r="Z84" s="19">
        <f t="shared" si="92"/>
        <v>0.99444882493836539</v>
      </c>
      <c r="AA84" s="19">
        <f t="shared" si="93"/>
        <v>91.805480565822052</v>
      </c>
      <c r="AB84" s="19">
        <f t="shared" si="94"/>
        <v>0.61203653710548034</v>
      </c>
      <c r="AC84" s="19">
        <f t="shared" si="95"/>
        <v>-0.36000830377007631</v>
      </c>
      <c r="AD84" s="19">
        <f t="shared" si="96"/>
        <v>0.21176183271076646</v>
      </c>
      <c r="AE84" s="4">
        <f t="shared" si="97"/>
        <v>1.5970705470707838</v>
      </c>
      <c r="AF84" s="19">
        <f t="shared" si="98"/>
        <v>6.6090625000000003</v>
      </c>
      <c r="AG84" s="19">
        <f t="shared" si="99"/>
        <v>10.555139062500002</v>
      </c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12" t="s">
        <v>35</v>
      </c>
      <c r="AS84" s="24">
        <f t="shared" si="63"/>
        <v>0.05</v>
      </c>
      <c r="AT84" s="24">
        <f t="shared" si="64"/>
        <v>0.05</v>
      </c>
      <c r="AU84" s="24">
        <f t="shared" si="65"/>
        <v>10.555197656250002</v>
      </c>
      <c r="AV84" s="24">
        <f t="shared" si="66"/>
        <v>0</v>
      </c>
      <c r="AW84" s="24">
        <f t="shared" si="67"/>
        <v>0.05</v>
      </c>
      <c r="AX84" s="24">
        <f t="shared" si="100"/>
        <v>3.9461351562500009</v>
      </c>
      <c r="AY84" s="24">
        <f t="shared" si="68"/>
        <v>-2.9410687266537436E-2</v>
      </c>
      <c r="AZ84" s="24">
        <f t="shared" si="69"/>
        <v>7.9410687266537439E-2</v>
      </c>
      <c r="BA84" s="24">
        <f t="shared" si="70"/>
        <v>1.5882137453307488</v>
      </c>
      <c r="BB84" s="24">
        <f t="shared" si="71"/>
        <v>1.5882137453307488</v>
      </c>
      <c r="BC84" s="24">
        <f t="shared" si="72"/>
        <v>-2.7000622782755723</v>
      </c>
      <c r="BD84" s="24">
        <f t="shared" si="73"/>
        <v>0</v>
      </c>
      <c r="BE84" s="24">
        <f t="shared" si="74"/>
        <v>2.7000622782755723</v>
      </c>
      <c r="BF84" s="24">
        <f t="shared" si="75"/>
        <v>-2.7445512293399097</v>
      </c>
      <c r="BG84" s="24" t="str">
        <f t="shared" si="76"/>
        <v/>
      </c>
      <c r="BH84" s="24">
        <f t="shared" si="101"/>
        <v>0.61203653710548023</v>
      </c>
      <c r="BI84" s="24">
        <f t="shared" si="77"/>
        <v>-0.21322265074716959</v>
      </c>
      <c r="BJ84" s="24">
        <f t="shared" si="78"/>
        <v>3.9233716475095784E-2</v>
      </c>
      <c r="BK84" s="24">
        <v>25.09765625</v>
      </c>
      <c r="BL84" s="24">
        <v>199.90234375</v>
      </c>
      <c r="BM84" s="24">
        <v>6.1826535666789084E-3</v>
      </c>
      <c r="BN84" s="21">
        <f t="shared" si="102"/>
        <v>2.5</v>
      </c>
      <c r="BO84" s="21">
        <f t="shared" si="103"/>
        <v>0.05</v>
      </c>
      <c r="BP84" s="21">
        <f t="shared" si="104"/>
        <v>-0.36000830377007631</v>
      </c>
      <c r="BR84">
        <f t="shared" si="105"/>
        <v>-0.58821374533074877</v>
      </c>
    </row>
    <row r="85" spans="2:70" ht="12.75" customHeight="1" x14ac:dyDescent="0.15">
      <c r="B85" s="1" t="s">
        <v>200</v>
      </c>
      <c r="C85" s="2" t="s">
        <v>201</v>
      </c>
      <c r="D85" s="2">
        <v>1.9241782429162413E-3</v>
      </c>
      <c r="E85" s="3">
        <v>0.1</v>
      </c>
      <c r="F85" s="3">
        <v>0.1</v>
      </c>
      <c r="G85" s="4">
        <v>80</v>
      </c>
      <c r="H85" s="4">
        <v>80</v>
      </c>
      <c r="I85" s="5">
        <f t="shared" si="62"/>
        <v>150</v>
      </c>
      <c r="J85" s="6">
        <v>5.859375E-2</v>
      </c>
      <c r="K85" s="4">
        <v>25.5859375</v>
      </c>
      <c r="L85" s="4"/>
      <c r="M85" s="19">
        <f t="shared" si="79"/>
        <v>150</v>
      </c>
      <c r="N85" s="19">
        <f t="shared" si="80"/>
        <v>0.05</v>
      </c>
      <c r="O85" s="19">
        <f t="shared" si="81"/>
        <v>0.05</v>
      </c>
      <c r="P85" s="19">
        <f t="shared" si="82"/>
        <v>0.05</v>
      </c>
      <c r="Q85" s="19">
        <f t="shared" si="83"/>
        <v>3.9558421875000001</v>
      </c>
      <c r="R85" s="19">
        <f t="shared" si="84"/>
        <v>10.572717187500002</v>
      </c>
      <c r="S85" s="19">
        <f t="shared" si="85"/>
        <v>10.572717187500002</v>
      </c>
      <c r="T85" s="19">
        <f t="shared" si="86"/>
        <v>0</v>
      </c>
      <c r="U85" s="19">
        <f t="shared" si="87"/>
        <v>0</v>
      </c>
      <c r="V85" s="19">
        <f t="shared" si="88"/>
        <v>3.9558421875000001</v>
      </c>
      <c r="W85" s="19">
        <f t="shared" si="89"/>
        <v>-2.9449312836497585E-2</v>
      </c>
      <c r="X85" s="19">
        <f t="shared" si="90"/>
        <v>4.9722901175918738E-2</v>
      </c>
      <c r="Y85" s="19">
        <f t="shared" si="91"/>
        <v>1.5889862567299518</v>
      </c>
      <c r="Z85" s="19">
        <f t="shared" si="92"/>
        <v>0.99445802351837476</v>
      </c>
      <c r="AA85" s="19">
        <f t="shared" si="93"/>
        <v>91.609352658148495</v>
      </c>
      <c r="AB85" s="19">
        <f t="shared" si="94"/>
        <v>0.61072901772098998</v>
      </c>
      <c r="AC85" s="19">
        <f t="shared" si="95"/>
        <v>-0.35971099802384621</v>
      </c>
      <c r="AD85" s="19">
        <f t="shared" si="96"/>
        <v>0.21186483423066022</v>
      </c>
      <c r="AE85" s="4">
        <f t="shared" si="97"/>
        <v>1.5978326013034854</v>
      </c>
      <c r="AF85" s="19">
        <f t="shared" si="98"/>
        <v>6.6168750000000021</v>
      </c>
      <c r="AG85" s="19">
        <f t="shared" si="99"/>
        <v>10.572658593750003</v>
      </c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12" t="s">
        <v>35</v>
      </c>
      <c r="AS85" s="24">
        <f t="shared" si="63"/>
        <v>0.05</v>
      </c>
      <c r="AT85" s="24">
        <f t="shared" si="64"/>
        <v>0.05</v>
      </c>
      <c r="AU85" s="24">
        <f t="shared" si="65"/>
        <v>10.572717187500002</v>
      </c>
      <c r="AV85" s="24">
        <f t="shared" si="66"/>
        <v>0</v>
      </c>
      <c r="AW85" s="24">
        <f t="shared" si="67"/>
        <v>0.05</v>
      </c>
      <c r="AX85" s="24">
        <f t="shared" si="100"/>
        <v>3.9558421875000001</v>
      </c>
      <c r="AY85" s="24">
        <f t="shared" si="68"/>
        <v>-2.9449312836497585E-2</v>
      </c>
      <c r="AZ85" s="24">
        <f t="shared" si="69"/>
        <v>7.9449312836497588E-2</v>
      </c>
      <c r="BA85" s="24">
        <f t="shared" si="70"/>
        <v>1.5889862567299518</v>
      </c>
      <c r="BB85" s="24">
        <f t="shared" si="71"/>
        <v>1.5889862567299518</v>
      </c>
      <c r="BC85" s="24">
        <f t="shared" si="72"/>
        <v>-2.6978324851788464</v>
      </c>
      <c r="BD85" s="24">
        <f t="shared" si="73"/>
        <v>0</v>
      </c>
      <c r="BE85" s="24">
        <f t="shared" si="74"/>
        <v>2.6978324851788464</v>
      </c>
      <c r="BF85" s="24">
        <f t="shared" si="75"/>
        <v>-2.7445512293399097</v>
      </c>
      <c r="BG85" s="24" t="str">
        <f t="shared" si="76"/>
        <v/>
      </c>
      <c r="BH85" s="24">
        <f t="shared" si="101"/>
        <v>0.61072901772098998</v>
      </c>
      <c r="BI85" s="24">
        <f t="shared" si="77"/>
        <v>-0.21415144477126719</v>
      </c>
      <c r="BJ85" s="24">
        <f t="shared" si="78"/>
        <v>3.9083969465648856E-2</v>
      </c>
      <c r="BK85" s="24">
        <v>25.29296875</v>
      </c>
      <c r="BL85" s="24">
        <v>199.90234375</v>
      </c>
      <c r="BM85" s="24">
        <v>6.1826535666789084E-3</v>
      </c>
      <c r="BN85" s="21">
        <f t="shared" si="102"/>
        <v>2.5</v>
      </c>
      <c r="BO85" s="21">
        <f t="shared" si="103"/>
        <v>0.05</v>
      </c>
      <c r="BP85" s="21">
        <f t="shared" si="104"/>
        <v>-0.35971099802384621</v>
      </c>
      <c r="BR85">
        <f t="shared" si="105"/>
        <v>-0.58898625672995164</v>
      </c>
    </row>
    <row r="86" spans="2:70" ht="12.75" customHeight="1" x14ac:dyDescent="0.15">
      <c r="B86" s="1" t="s">
        <v>202</v>
      </c>
      <c r="C86" s="2" t="s">
        <v>203</v>
      </c>
      <c r="D86" s="2">
        <v>1.9480092596495524E-3</v>
      </c>
      <c r="E86" s="3">
        <v>0.1</v>
      </c>
      <c r="F86" s="3">
        <v>0.1</v>
      </c>
      <c r="G86" s="4">
        <v>80</v>
      </c>
      <c r="H86" s="4">
        <v>80</v>
      </c>
      <c r="I86" s="5">
        <f t="shared" si="62"/>
        <v>150</v>
      </c>
      <c r="J86" s="6">
        <v>4.8828125E-2</v>
      </c>
      <c r="K86" s="4">
        <v>25.5859375</v>
      </c>
      <c r="L86" s="4"/>
      <c r="M86" s="19">
        <f t="shared" si="79"/>
        <v>150</v>
      </c>
      <c r="N86" s="19">
        <f t="shared" si="80"/>
        <v>0.05</v>
      </c>
      <c r="O86" s="19">
        <f t="shared" si="81"/>
        <v>0.05</v>
      </c>
      <c r="P86" s="19">
        <f t="shared" si="82"/>
        <v>0.05</v>
      </c>
      <c r="Q86" s="19">
        <f t="shared" si="83"/>
        <v>3.9558421875000001</v>
      </c>
      <c r="R86" s="19">
        <f t="shared" si="84"/>
        <v>10.572717187500002</v>
      </c>
      <c r="S86" s="19">
        <f t="shared" si="85"/>
        <v>10.572717187500002</v>
      </c>
      <c r="T86" s="19">
        <f t="shared" si="86"/>
        <v>0</v>
      </c>
      <c r="U86" s="19">
        <f t="shared" si="87"/>
        <v>0</v>
      </c>
      <c r="V86" s="19">
        <f t="shared" si="88"/>
        <v>3.9558421875000001</v>
      </c>
      <c r="W86" s="19">
        <f t="shared" si="89"/>
        <v>-2.9523106167941807E-2</v>
      </c>
      <c r="X86" s="19">
        <f t="shared" si="90"/>
        <v>4.976908431326562E-2</v>
      </c>
      <c r="Y86" s="19">
        <f t="shared" si="91"/>
        <v>1.5904621233588361</v>
      </c>
      <c r="Z86" s="19">
        <f t="shared" si="92"/>
        <v>0.99538168626531232</v>
      </c>
      <c r="AA86" s="19">
        <f t="shared" si="93"/>
        <v>91.236630682461964</v>
      </c>
      <c r="AB86" s="19">
        <f t="shared" si="94"/>
        <v>0.60824420454974648</v>
      </c>
      <c r="AC86" s="19">
        <f t="shared" si="95"/>
        <v>-0.35914516453914952</v>
      </c>
      <c r="AD86" s="19">
        <f t="shared" si="96"/>
        <v>0.2120616164478448</v>
      </c>
      <c r="AE86" s="4">
        <f t="shared" si="97"/>
        <v>1.5978340771701143</v>
      </c>
      <c r="AF86" s="19">
        <f t="shared" si="98"/>
        <v>6.6168750000000021</v>
      </c>
      <c r="AG86" s="19">
        <f t="shared" si="99"/>
        <v>10.572668359375003</v>
      </c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12" t="s">
        <v>35</v>
      </c>
      <c r="AS86" s="24">
        <f t="shared" si="63"/>
        <v>0.05</v>
      </c>
      <c r="AT86" s="24">
        <f t="shared" si="64"/>
        <v>0.05</v>
      </c>
      <c r="AU86" s="24">
        <f t="shared" si="65"/>
        <v>10.572717187500002</v>
      </c>
      <c r="AV86" s="24">
        <f t="shared" si="66"/>
        <v>0</v>
      </c>
      <c r="AW86" s="24">
        <f t="shared" si="67"/>
        <v>0.05</v>
      </c>
      <c r="AX86" s="24">
        <f t="shared" si="100"/>
        <v>3.9558421875000001</v>
      </c>
      <c r="AY86" s="24">
        <f t="shared" si="68"/>
        <v>-2.9523106167941807E-2</v>
      </c>
      <c r="AZ86" s="24">
        <f t="shared" si="69"/>
        <v>7.9523106167941809E-2</v>
      </c>
      <c r="BA86" s="24">
        <f t="shared" si="70"/>
        <v>1.5904621233588361</v>
      </c>
      <c r="BB86" s="24">
        <f t="shared" si="71"/>
        <v>1.5904621233588361</v>
      </c>
      <c r="BC86" s="24">
        <f t="shared" si="72"/>
        <v>-2.6935887340436215</v>
      </c>
      <c r="BD86" s="24">
        <f t="shared" si="73"/>
        <v>0</v>
      </c>
      <c r="BE86" s="24">
        <f t="shared" si="74"/>
        <v>2.6935887340436215</v>
      </c>
      <c r="BF86" s="24">
        <f t="shared" si="75"/>
        <v>-2.7445512293399097</v>
      </c>
      <c r="BG86" s="24" t="str">
        <f t="shared" si="76"/>
        <v/>
      </c>
      <c r="BH86" s="24">
        <f t="shared" si="101"/>
        <v>0.60824420454974637</v>
      </c>
      <c r="BI86" s="24">
        <f t="shared" si="77"/>
        <v>-0.21592202040627853</v>
      </c>
      <c r="BJ86" s="24">
        <f t="shared" si="78"/>
        <v>3.9083969465648856E-2</v>
      </c>
      <c r="BK86" s="24">
        <v>25.29296875</v>
      </c>
      <c r="BL86" s="24">
        <v>199.90234375</v>
      </c>
      <c r="BM86" s="24">
        <v>6.1826535666789084E-3</v>
      </c>
      <c r="BN86" s="21">
        <f t="shared" si="102"/>
        <v>2.5</v>
      </c>
      <c r="BO86" s="21">
        <f t="shared" si="103"/>
        <v>0.05</v>
      </c>
      <c r="BP86" s="21">
        <f t="shared" si="104"/>
        <v>-0.35914516453914952</v>
      </c>
      <c r="BR86">
        <f t="shared" si="105"/>
        <v>-0.59046212335883619</v>
      </c>
    </row>
    <row r="87" spans="2:70" ht="12.75" customHeight="1" x14ac:dyDescent="0.15">
      <c r="B87" s="1" t="s">
        <v>204</v>
      </c>
      <c r="C87" s="2" t="s">
        <v>205</v>
      </c>
      <c r="D87" s="2">
        <v>1.9718402763828635E-3</v>
      </c>
      <c r="E87" s="3">
        <v>0.1</v>
      </c>
      <c r="F87" s="3">
        <v>0.1</v>
      </c>
      <c r="G87" s="4">
        <v>80</v>
      </c>
      <c r="H87" s="4">
        <v>80</v>
      </c>
      <c r="I87" s="5">
        <f t="shared" si="62"/>
        <v>150</v>
      </c>
      <c r="J87" s="6">
        <v>5.859375E-2</v>
      </c>
      <c r="K87" s="4">
        <v>25.5859375</v>
      </c>
      <c r="L87" s="4"/>
      <c r="M87" s="19">
        <f t="shared" si="79"/>
        <v>150</v>
      </c>
      <c r="N87" s="19">
        <f t="shared" si="80"/>
        <v>0.05</v>
      </c>
      <c r="O87" s="19">
        <f t="shared" si="81"/>
        <v>0.05</v>
      </c>
      <c r="P87" s="19">
        <f t="shared" si="82"/>
        <v>0.05</v>
      </c>
      <c r="Q87" s="19">
        <f t="shared" si="83"/>
        <v>3.9558421875000001</v>
      </c>
      <c r="R87" s="19">
        <f t="shared" si="84"/>
        <v>10.572717187500002</v>
      </c>
      <c r="S87" s="19">
        <f t="shared" si="85"/>
        <v>10.572717187500002</v>
      </c>
      <c r="T87" s="19">
        <f t="shared" si="86"/>
        <v>0</v>
      </c>
      <c r="U87" s="19">
        <f t="shared" si="87"/>
        <v>0</v>
      </c>
      <c r="V87" s="19">
        <f t="shared" si="88"/>
        <v>3.9558421875000001</v>
      </c>
      <c r="W87" s="19">
        <f t="shared" si="89"/>
        <v>-2.9449312836497585E-2</v>
      </c>
      <c r="X87" s="19">
        <f t="shared" si="90"/>
        <v>4.9722901175918738E-2</v>
      </c>
      <c r="Y87" s="19">
        <f t="shared" si="91"/>
        <v>1.5889862567299518</v>
      </c>
      <c r="Z87" s="19">
        <f t="shared" si="92"/>
        <v>0.99445802351837476</v>
      </c>
      <c r="AA87" s="19">
        <f t="shared" si="93"/>
        <v>91.609352658148495</v>
      </c>
      <c r="AB87" s="19">
        <f t="shared" si="94"/>
        <v>0.61072901772098998</v>
      </c>
      <c r="AC87" s="19">
        <f t="shared" si="95"/>
        <v>-0.35971099802384621</v>
      </c>
      <c r="AD87" s="19">
        <f t="shared" si="96"/>
        <v>0.21186483423066022</v>
      </c>
      <c r="AE87" s="4">
        <f t="shared" si="97"/>
        <v>1.5978326013034854</v>
      </c>
      <c r="AF87" s="19">
        <f t="shared" si="98"/>
        <v>6.6168750000000021</v>
      </c>
      <c r="AG87" s="19">
        <f t="shared" si="99"/>
        <v>10.572658593750003</v>
      </c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12" t="s">
        <v>35</v>
      </c>
      <c r="AS87" s="24">
        <f t="shared" si="63"/>
        <v>0.05</v>
      </c>
      <c r="AT87" s="24">
        <f t="shared" si="64"/>
        <v>0.05</v>
      </c>
      <c r="AU87" s="24">
        <f t="shared" si="65"/>
        <v>10.572717187500002</v>
      </c>
      <c r="AV87" s="24">
        <f t="shared" si="66"/>
        <v>0</v>
      </c>
      <c r="AW87" s="24">
        <f t="shared" si="67"/>
        <v>0.05</v>
      </c>
      <c r="AX87" s="24">
        <f t="shared" si="100"/>
        <v>3.9558421875000001</v>
      </c>
      <c r="AY87" s="24">
        <f t="shared" si="68"/>
        <v>-2.9449312836497585E-2</v>
      </c>
      <c r="AZ87" s="24">
        <f t="shared" si="69"/>
        <v>7.9449312836497588E-2</v>
      </c>
      <c r="BA87" s="24">
        <f t="shared" si="70"/>
        <v>1.5889862567299518</v>
      </c>
      <c r="BB87" s="24">
        <f t="shared" si="71"/>
        <v>1.5889862567299518</v>
      </c>
      <c r="BC87" s="24">
        <f t="shared" si="72"/>
        <v>-2.6978324851788464</v>
      </c>
      <c r="BD87" s="24">
        <f t="shared" si="73"/>
        <v>0</v>
      </c>
      <c r="BE87" s="24">
        <f t="shared" si="74"/>
        <v>2.6978324851788464</v>
      </c>
      <c r="BF87" s="24">
        <f t="shared" si="75"/>
        <v>-2.7445512293399097</v>
      </c>
      <c r="BG87" s="24" t="str">
        <f t="shared" si="76"/>
        <v/>
      </c>
      <c r="BH87" s="24">
        <f t="shared" si="101"/>
        <v>0.61072901772098998</v>
      </c>
      <c r="BI87" s="24">
        <f t="shared" si="77"/>
        <v>-0.21415144477126719</v>
      </c>
      <c r="BJ87" s="24">
        <f t="shared" si="78"/>
        <v>3.9083969465648856E-2</v>
      </c>
      <c r="BK87" s="24">
        <v>25.29296875</v>
      </c>
      <c r="BL87" s="24">
        <v>199.90234375</v>
      </c>
      <c r="BM87" s="24">
        <v>6.1826535666789084E-3</v>
      </c>
      <c r="BN87" s="21">
        <f t="shared" si="102"/>
        <v>2.5</v>
      </c>
      <c r="BO87" s="21">
        <f t="shared" si="103"/>
        <v>0.05</v>
      </c>
      <c r="BP87" s="21">
        <f t="shared" si="104"/>
        <v>-0.35971099802384621</v>
      </c>
      <c r="BR87">
        <f t="shared" si="105"/>
        <v>-0.58898625672995164</v>
      </c>
    </row>
    <row r="88" spans="2:70" ht="12.75" customHeight="1" x14ac:dyDescent="0.15">
      <c r="B88" s="1" t="s">
        <v>206</v>
      </c>
      <c r="C88" s="2" t="s">
        <v>207</v>
      </c>
      <c r="D88" s="2">
        <v>1.9954976814915426E-3</v>
      </c>
      <c r="E88" s="3">
        <v>0.1</v>
      </c>
      <c r="F88" s="3">
        <v>0.1</v>
      </c>
      <c r="G88" s="4">
        <v>80</v>
      </c>
      <c r="H88" s="4">
        <v>80</v>
      </c>
      <c r="I88" s="5">
        <f t="shared" si="62"/>
        <v>150</v>
      </c>
      <c r="J88" s="6">
        <v>5.859375E-2</v>
      </c>
      <c r="K88" s="4">
        <v>25.5859375</v>
      </c>
      <c r="L88" s="4"/>
      <c r="M88" s="19">
        <f t="shared" si="79"/>
        <v>150</v>
      </c>
      <c r="N88" s="19">
        <f t="shared" si="80"/>
        <v>0.05</v>
      </c>
      <c r="O88" s="19">
        <f t="shared" si="81"/>
        <v>0.05</v>
      </c>
      <c r="P88" s="19">
        <f t="shared" si="82"/>
        <v>0.05</v>
      </c>
      <c r="Q88" s="19">
        <f t="shared" si="83"/>
        <v>3.9558421875000001</v>
      </c>
      <c r="R88" s="19">
        <f t="shared" si="84"/>
        <v>10.572717187500002</v>
      </c>
      <c r="S88" s="19">
        <f t="shared" si="85"/>
        <v>10.572717187500002</v>
      </c>
      <c r="T88" s="19">
        <f t="shared" si="86"/>
        <v>0</v>
      </c>
      <c r="U88" s="19">
        <f t="shared" si="87"/>
        <v>0</v>
      </c>
      <c r="V88" s="19">
        <f t="shared" si="88"/>
        <v>3.9558421875000001</v>
      </c>
      <c r="W88" s="19">
        <f t="shared" si="89"/>
        <v>-2.9449312836497585E-2</v>
      </c>
      <c r="X88" s="19">
        <f t="shared" si="90"/>
        <v>4.9722901175918738E-2</v>
      </c>
      <c r="Y88" s="19">
        <f t="shared" si="91"/>
        <v>1.5889862567299518</v>
      </c>
      <c r="Z88" s="19">
        <f t="shared" si="92"/>
        <v>0.99445802351837476</v>
      </c>
      <c r="AA88" s="19">
        <f t="shared" si="93"/>
        <v>91.609352658148495</v>
      </c>
      <c r="AB88" s="19">
        <f t="shared" si="94"/>
        <v>0.61072901772098998</v>
      </c>
      <c r="AC88" s="19">
        <f t="shared" si="95"/>
        <v>-0.35971099802384621</v>
      </c>
      <c r="AD88" s="19">
        <f t="shared" si="96"/>
        <v>0.21186483423066022</v>
      </c>
      <c r="AE88" s="4">
        <f t="shared" si="97"/>
        <v>1.5978326013034854</v>
      </c>
      <c r="AF88" s="19">
        <f t="shared" si="98"/>
        <v>6.6168750000000021</v>
      </c>
      <c r="AG88" s="19">
        <f t="shared" si="99"/>
        <v>10.572658593750003</v>
      </c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12" t="s">
        <v>35</v>
      </c>
      <c r="AS88" s="24">
        <f t="shared" si="63"/>
        <v>0.05</v>
      </c>
      <c r="AT88" s="24">
        <f t="shared" si="64"/>
        <v>0.05</v>
      </c>
      <c r="AU88" s="24">
        <f t="shared" si="65"/>
        <v>10.572717187500002</v>
      </c>
      <c r="AV88" s="24">
        <f t="shared" si="66"/>
        <v>0</v>
      </c>
      <c r="AW88" s="24">
        <f t="shared" si="67"/>
        <v>0.05</v>
      </c>
      <c r="AX88" s="24">
        <f t="shared" si="100"/>
        <v>3.9558421875000001</v>
      </c>
      <c r="AY88" s="24">
        <f t="shared" si="68"/>
        <v>-2.9449312836497585E-2</v>
      </c>
      <c r="AZ88" s="24">
        <f t="shared" si="69"/>
        <v>7.9449312836497588E-2</v>
      </c>
      <c r="BA88" s="24">
        <f t="shared" si="70"/>
        <v>1.5889862567299518</v>
      </c>
      <c r="BB88" s="24">
        <f t="shared" si="71"/>
        <v>1.5889862567299518</v>
      </c>
      <c r="BC88" s="24">
        <f t="shared" si="72"/>
        <v>-2.6978324851788464</v>
      </c>
      <c r="BD88" s="24">
        <f t="shared" si="73"/>
        <v>0</v>
      </c>
      <c r="BE88" s="24">
        <f t="shared" si="74"/>
        <v>2.6978324851788464</v>
      </c>
      <c r="BF88" s="24">
        <f t="shared" si="75"/>
        <v>-2.7445512293399097</v>
      </c>
      <c r="BG88" s="24" t="str">
        <f t="shared" si="76"/>
        <v/>
      </c>
      <c r="BH88" s="24">
        <f t="shared" si="101"/>
        <v>0.61072901772098998</v>
      </c>
      <c r="BI88" s="24">
        <f t="shared" si="77"/>
        <v>-0.21415144477126719</v>
      </c>
      <c r="BJ88" s="24">
        <f t="shared" si="78"/>
        <v>3.9083969465648856E-2</v>
      </c>
      <c r="BK88" s="24">
        <v>25.29296875</v>
      </c>
      <c r="BL88" s="24">
        <v>199.90234375</v>
      </c>
      <c r="BM88" s="24">
        <v>6.1826535666789084E-3</v>
      </c>
      <c r="BN88" s="21">
        <f t="shared" si="102"/>
        <v>2.5</v>
      </c>
      <c r="BO88" s="21">
        <f t="shared" si="103"/>
        <v>0.05</v>
      </c>
      <c r="BP88" s="21">
        <f t="shared" si="104"/>
        <v>-0.35971099802384621</v>
      </c>
      <c r="BR88">
        <f t="shared" si="105"/>
        <v>-0.58898625672995164</v>
      </c>
    </row>
    <row r="89" spans="2:70" ht="12.75" customHeight="1" x14ac:dyDescent="0.15">
      <c r="B89" s="1" t="s">
        <v>208</v>
      </c>
      <c r="C89" s="2" t="s">
        <v>209</v>
      </c>
      <c r="D89" s="2">
        <v>2.0193287055008113E-3</v>
      </c>
      <c r="E89" s="3">
        <v>0.1</v>
      </c>
      <c r="F89" s="3">
        <v>0.1</v>
      </c>
      <c r="G89" s="4">
        <v>80</v>
      </c>
      <c r="H89" s="4">
        <v>80</v>
      </c>
      <c r="I89" s="5">
        <f t="shared" si="62"/>
        <v>150</v>
      </c>
      <c r="J89" s="6">
        <v>5.859375E-2</v>
      </c>
      <c r="K89" s="4">
        <v>25.390625</v>
      </c>
      <c r="L89" s="4"/>
      <c r="M89" s="19">
        <f t="shared" si="79"/>
        <v>150</v>
      </c>
      <c r="N89" s="19">
        <f t="shared" si="80"/>
        <v>0.05</v>
      </c>
      <c r="O89" s="19">
        <f t="shared" si="81"/>
        <v>0.05</v>
      </c>
      <c r="P89" s="19">
        <f t="shared" si="82"/>
        <v>0.05</v>
      </c>
      <c r="Q89" s="19">
        <f t="shared" si="83"/>
        <v>3.9364281250000013</v>
      </c>
      <c r="R89" s="19">
        <f t="shared" si="84"/>
        <v>10.537678125000001</v>
      </c>
      <c r="S89" s="19">
        <f t="shared" si="85"/>
        <v>10.537678125000001</v>
      </c>
      <c r="T89" s="19">
        <f t="shared" si="86"/>
        <v>0</v>
      </c>
      <c r="U89" s="19">
        <f t="shared" si="87"/>
        <v>0</v>
      </c>
      <c r="V89" s="19">
        <f t="shared" si="88"/>
        <v>3.9364281250000013</v>
      </c>
      <c r="W89" s="19">
        <f t="shared" si="89"/>
        <v>-2.9371970270782061E-2</v>
      </c>
      <c r="X89" s="19">
        <f t="shared" si="90"/>
        <v>4.9721979788597881E-2</v>
      </c>
      <c r="Y89" s="19">
        <f t="shared" si="91"/>
        <v>1.5874394054156411</v>
      </c>
      <c r="Z89" s="19">
        <f t="shared" si="92"/>
        <v>0.99443959577195762</v>
      </c>
      <c r="AA89" s="19">
        <f t="shared" si="93"/>
        <v>92.002790747009243</v>
      </c>
      <c r="AB89" s="19">
        <f t="shared" si="94"/>
        <v>0.61335193831339496</v>
      </c>
      <c r="AC89" s="19">
        <f t="shared" si="95"/>
        <v>-0.36030709795335181</v>
      </c>
      <c r="AD89" s="19">
        <f t="shared" si="96"/>
        <v>0.21165858738875212</v>
      </c>
      <c r="AE89" s="4">
        <f t="shared" si="97"/>
        <v>1.5963066890740392</v>
      </c>
      <c r="AF89" s="19">
        <f t="shared" si="98"/>
        <v>6.6012500000000003</v>
      </c>
      <c r="AG89" s="19">
        <f t="shared" si="99"/>
        <v>10.537619531250002</v>
      </c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12" t="s">
        <v>35</v>
      </c>
      <c r="AS89" s="24">
        <f t="shared" si="63"/>
        <v>0.05</v>
      </c>
      <c r="AT89" s="24">
        <f t="shared" si="64"/>
        <v>0.05</v>
      </c>
      <c r="AU89" s="24">
        <f t="shared" si="65"/>
        <v>10.537678125000001</v>
      </c>
      <c r="AV89" s="24">
        <f t="shared" si="66"/>
        <v>0</v>
      </c>
      <c r="AW89" s="24">
        <f t="shared" si="67"/>
        <v>0.05</v>
      </c>
      <c r="AX89" s="24">
        <f t="shared" si="100"/>
        <v>3.9364281250000013</v>
      </c>
      <c r="AY89" s="24">
        <f t="shared" si="68"/>
        <v>-2.9371970270782047E-2</v>
      </c>
      <c r="AZ89" s="24">
        <f t="shared" si="69"/>
        <v>7.937197027078205E-2</v>
      </c>
      <c r="BA89" s="24">
        <f t="shared" si="70"/>
        <v>1.5874394054156409</v>
      </c>
      <c r="BB89" s="24">
        <f t="shared" si="71"/>
        <v>1.5874394054156409</v>
      </c>
      <c r="BC89" s="24">
        <f t="shared" si="72"/>
        <v>-2.7023032346501394</v>
      </c>
      <c r="BD89" s="24">
        <f t="shared" si="73"/>
        <v>0</v>
      </c>
      <c r="BE89" s="24">
        <f t="shared" si="74"/>
        <v>2.7023032346501394</v>
      </c>
      <c r="BF89" s="24">
        <f t="shared" si="75"/>
        <v>-2.7445512293399097</v>
      </c>
      <c r="BG89" s="24" t="str">
        <f t="shared" si="76"/>
        <v/>
      </c>
      <c r="BH89" s="24">
        <f t="shared" si="101"/>
        <v>0.61335193831339541</v>
      </c>
      <c r="BI89" s="24">
        <f t="shared" si="77"/>
        <v>-0.21229025793138376</v>
      </c>
      <c r="BJ89" s="24">
        <f t="shared" si="78"/>
        <v>3.9384615384615386E-2</v>
      </c>
      <c r="BK89" s="24">
        <v>25.29296875</v>
      </c>
      <c r="BL89" s="24">
        <v>199.90234375</v>
      </c>
      <c r="BM89" s="24">
        <v>6.1826535666789084E-3</v>
      </c>
      <c r="BN89" s="21">
        <f t="shared" si="102"/>
        <v>2.5</v>
      </c>
      <c r="BO89" s="21">
        <f t="shared" si="103"/>
        <v>0.05</v>
      </c>
      <c r="BP89" s="21">
        <f t="shared" si="104"/>
        <v>-0.36030709795335192</v>
      </c>
      <c r="BR89">
        <f t="shared" si="105"/>
        <v>-0.58743940541564099</v>
      </c>
    </row>
    <row r="90" spans="2:70" ht="12.75" customHeight="1" x14ac:dyDescent="0.15">
      <c r="B90" s="1" t="s">
        <v>210</v>
      </c>
      <c r="C90" s="2" t="s">
        <v>211</v>
      </c>
      <c r="D90" s="2">
        <v>2.0429861106094904E-3</v>
      </c>
      <c r="E90" s="3">
        <v>0.1</v>
      </c>
      <c r="F90" s="3">
        <v>0.1</v>
      </c>
      <c r="G90" s="4">
        <v>80</v>
      </c>
      <c r="H90" s="4">
        <v>80</v>
      </c>
      <c r="I90" s="5">
        <f t="shared" si="62"/>
        <v>150</v>
      </c>
      <c r="J90" s="6">
        <v>5.859375E-2</v>
      </c>
      <c r="K90" s="4">
        <v>25.1953125</v>
      </c>
      <c r="L90" s="4"/>
      <c r="M90" s="19">
        <f t="shared" si="79"/>
        <v>150</v>
      </c>
      <c r="N90" s="19">
        <f t="shared" si="80"/>
        <v>0.05</v>
      </c>
      <c r="O90" s="19">
        <f t="shared" si="81"/>
        <v>0.05</v>
      </c>
      <c r="P90" s="19">
        <f t="shared" si="82"/>
        <v>0.05</v>
      </c>
      <c r="Q90" s="19">
        <f t="shared" si="83"/>
        <v>3.9170140625000007</v>
      </c>
      <c r="R90" s="19">
        <f t="shared" si="84"/>
        <v>10.5026390625</v>
      </c>
      <c r="S90" s="19">
        <f t="shared" si="85"/>
        <v>10.5026390625</v>
      </c>
      <c r="T90" s="19">
        <f t="shared" si="86"/>
        <v>0</v>
      </c>
      <c r="U90" s="19">
        <f t="shared" si="87"/>
        <v>0</v>
      </c>
      <c r="V90" s="19">
        <f t="shared" si="88"/>
        <v>3.9170140625000007</v>
      </c>
      <c r="W90" s="19">
        <f t="shared" si="89"/>
        <v>-2.9294260700389124E-2</v>
      </c>
      <c r="X90" s="19">
        <f t="shared" si="90"/>
        <v>4.972105225338453E-2</v>
      </c>
      <c r="Y90" s="19">
        <f t="shared" si="91"/>
        <v>1.5858852140077824</v>
      </c>
      <c r="Z90" s="19">
        <f t="shared" si="92"/>
        <v>0.99442104506769058</v>
      </c>
      <c r="AA90" s="19">
        <f t="shared" si="93"/>
        <v>92.400999702045027</v>
      </c>
      <c r="AB90" s="19">
        <f t="shared" si="94"/>
        <v>0.61600666468030019</v>
      </c>
      <c r="AC90" s="19">
        <f t="shared" si="95"/>
        <v>-0.360909196566438</v>
      </c>
      <c r="AD90" s="19">
        <f t="shared" si="96"/>
        <v>0.2114513618677043</v>
      </c>
      <c r="AE90" s="4">
        <f t="shared" si="97"/>
        <v>1.5947735361108477</v>
      </c>
      <c r="AF90" s="19">
        <f t="shared" si="98"/>
        <v>6.5856249999999994</v>
      </c>
      <c r="AG90" s="19">
        <f t="shared" si="99"/>
        <v>10.502580468750001</v>
      </c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12" t="s">
        <v>35</v>
      </c>
      <c r="AS90" s="24">
        <f t="shared" si="63"/>
        <v>0.05</v>
      </c>
      <c r="AT90" s="24">
        <f t="shared" si="64"/>
        <v>0.05</v>
      </c>
      <c r="AU90" s="24">
        <f t="shared" si="65"/>
        <v>10.5026390625</v>
      </c>
      <c r="AV90" s="24">
        <f t="shared" si="66"/>
        <v>0</v>
      </c>
      <c r="AW90" s="24">
        <f t="shared" si="67"/>
        <v>0.05</v>
      </c>
      <c r="AX90" s="24">
        <f t="shared" si="100"/>
        <v>3.9170140625000007</v>
      </c>
      <c r="AY90" s="24">
        <f t="shared" si="68"/>
        <v>-2.929426070038911E-2</v>
      </c>
      <c r="AZ90" s="24">
        <f t="shared" si="69"/>
        <v>7.9294260700389113E-2</v>
      </c>
      <c r="BA90" s="24">
        <f t="shared" si="70"/>
        <v>1.5858852140077822</v>
      </c>
      <c r="BB90" s="24">
        <f t="shared" si="71"/>
        <v>1.5858852140077822</v>
      </c>
      <c r="BC90" s="24">
        <f t="shared" si="72"/>
        <v>-2.7068189742482858</v>
      </c>
      <c r="BD90" s="24">
        <f t="shared" si="73"/>
        <v>0</v>
      </c>
      <c r="BE90" s="24">
        <f t="shared" si="74"/>
        <v>2.7068189742482858</v>
      </c>
      <c r="BF90" s="24">
        <f t="shared" si="75"/>
        <v>-2.7445512293399097</v>
      </c>
      <c r="BG90" s="24" t="str">
        <f t="shared" si="76"/>
        <v/>
      </c>
      <c r="BH90" s="24">
        <f t="shared" si="101"/>
        <v>0.61600666468030063</v>
      </c>
      <c r="BI90" s="24">
        <f t="shared" si="77"/>
        <v>-0.21041458910469715</v>
      </c>
      <c r="BJ90" s="24">
        <f t="shared" si="78"/>
        <v>3.9689922480620157E-2</v>
      </c>
      <c r="BK90" s="24">
        <v>25.29296875</v>
      </c>
      <c r="BL90" s="24">
        <v>199.90234375</v>
      </c>
      <c r="BM90" s="24">
        <v>6.1826535666789084E-3</v>
      </c>
      <c r="BN90" s="21">
        <f t="shared" si="102"/>
        <v>2.5</v>
      </c>
      <c r="BO90" s="21">
        <f t="shared" si="103"/>
        <v>0.05</v>
      </c>
      <c r="BP90" s="21">
        <f t="shared" si="104"/>
        <v>-0.36090919656643811</v>
      </c>
      <c r="BR90">
        <f t="shared" si="105"/>
        <v>-0.58588521400778226</v>
      </c>
    </row>
    <row r="91" spans="2:70" ht="12.75" customHeight="1" x14ac:dyDescent="0.15">
      <c r="B91" s="1" t="s">
        <v>212</v>
      </c>
      <c r="C91" s="2" t="s">
        <v>213</v>
      </c>
      <c r="D91" s="2">
        <v>2.0608564809663221E-3</v>
      </c>
      <c r="E91" s="3">
        <v>0.1</v>
      </c>
      <c r="F91" s="3">
        <v>0.1</v>
      </c>
      <c r="G91" s="4">
        <v>80</v>
      </c>
      <c r="H91" s="4">
        <v>80</v>
      </c>
      <c r="I91" s="5">
        <f t="shared" si="62"/>
        <v>150</v>
      </c>
      <c r="J91" s="6">
        <v>5.859375E-2</v>
      </c>
      <c r="K91" s="4">
        <v>25.48828125</v>
      </c>
      <c r="L91" s="4"/>
      <c r="M91" s="19">
        <f t="shared" si="79"/>
        <v>150</v>
      </c>
      <c r="N91" s="19">
        <f t="shared" si="80"/>
        <v>0.05</v>
      </c>
      <c r="O91" s="19">
        <f t="shared" si="81"/>
        <v>0.05</v>
      </c>
      <c r="P91" s="19">
        <f t="shared" si="82"/>
        <v>0.05</v>
      </c>
      <c r="Q91" s="19">
        <f t="shared" si="83"/>
        <v>3.9461351562500009</v>
      </c>
      <c r="R91" s="19">
        <f t="shared" si="84"/>
        <v>10.555197656250002</v>
      </c>
      <c r="S91" s="19">
        <f t="shared" si="85"/>
        <v>10.555197656250002</v>
      </c>
      <c r="T91" s="19">
        <f t="shared" si="86"/>
        <v>0</v>
      </c>
      <c r="U91" s="19">
        <f t="shared" si="87"/>
        <v>0</v>
      </c>
      <c r="V91" s="19">
        <f t="shared" si="88"/>
        <v>3.9461351562500009</v>
      </c>
      <c r="W91" s="19">
        <f t="shared" si="89"/>
        <v>-2.9410687266537436E-2</v>
      </c>
      <c r="X91" s="19">
        <f t="shared" si="90"/>
        <v>4.972244124691827E-2</v>
      </c>
      <c r="Y91" s="19">
        <f t="shared" si="91"/>
        <v>1.5882137453307488</v>
      </c>
      <c r="Z91" s="19">
        <f t="shared" si="92"/>
        <v>0.99444882493836539</v>
      </c>
      <c r="AA91" s="19">
        <f t="shared" si="93"/>
        <v>91.805480565822052</v>
      </c>
      <c r="AB91" s="19">
        <f t="shared" si="94"/>
        <v>0.61203653710548034</v>
      </c>
      <c r="AC91" s="19">
        <f t="shared" si="95"/>
        <v>-0.36000830377007631</v>
      </c>
      <c r="AD91" s="19">
        <f t="shared" si="96"/>
        <v>0.21176183271076646</v>
      </c>
      <c r="AE91" s="4">
        <f t="shared" si="97"/>
        <v>1.5970705470707838</v>
      </c>
      <c r="AF91" s="19">
        <f t="shared" si="98"/>
        <v>6.6090625000000003</v>
      </c>
      <c r="AG91" s="19">
        <f t="shared" si="99"/>
        <v>10.555139062500002</v>
      </c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12" t="s">
        <v>35</v>
      </c>
      <c r="AS91" s="24">
        <f t="shared" si="63"/>
        <v>0.05</v>
      </c>
      <c r="AT91" s="24">
        <f t="shared" si="64"/>
        <v>0.05</v>
      </c>
      <c r="AU91" s="24">
        <f t="shared" si="65"/>
        <v>10.555197656250002</v>
      </c>
      <c r="AV91" s="24">
        <f t="shared" si="66"/>
        <v>0</v>
      </c>
      <c r="AW91" s="24">
        <f t="shared" si="67"/>
        <v>0.05</v>
      </c>
      <c r="AX91" s="24">
        <f t="shared" si="100"/>
        <v>3.9461351562500009</v>
      </c>
      <c r="AY91" s="24">
        <f t="shared" si="68"/>
        <v>-2.9410687266537436E-2</v>
      </c>
      <c r="AZ91" s="24">
        <f t="shared" si="69"/>
        <v>7.9410687266537439E-2</v>
      </c>
      <c r="BA91" s="24">
        <f t="shared" si="70"/>
        <v>1.5882137453307488</v>
      </c>
      <c r="BB91" s="24">
        <f t="shared" si="71"/>
        <v>1.5882137453307488</v>
      </c>
      <c r="BC91" s="24">
        <f t="shared" si="72"/>
        <v>-2.7000622782755723</v>
      </c>
      <c r="BD91" s="24">
        <f t="shared" si="73"/>
        <v>0</v>
      </c>
      <c r="BE91" s="24">
        <f t="shared" si="74"/>
        <v>2.7000622782755723</v>
      </c>
      <c r="BF91" s="24">
        <f t="shared" si="75"/>
        <v>-2.7445512293399097</v>
      </c>
      <c r="BG91" s="24" t="str">
        <f t="shared" si="76"/>
        <v/>
      </c>
      <c r="BH91" s="24">
        <f t="shared" si="101"/>
        <v>0.61203653710548023</v>
      </c>
      <c r="BI91" s="24">
        <f t="shared" si="77"/>
        <v>-0.21322265074716959</v>
      </c>
      <c r="BJ91" s="24">
        <f t="shared" si="78"/>
        <v>3.9233716475095784E-2</v>
      </c>
      <c r="BK91" s="24">
        <v>25.29296875</v>
      </c>
      <c r="BL91" s="24">
        <v>199.90234375</v>
      </c>
      <c r="BM91" s="24">
        <v>8.1796346928670535E-3</v>
      </c>
      <c r="BN91" s="21">
        <f t="shared" si="102"/>
        <v>2.5</v>
      </c>
      <c r="BO91" s="21">
        <f t="shared" si="103"/>
        <v>0.05</v>
      </c>
      <c r="BP91" s="21">
        <f t="shared" si="104"/>
        <v>-0.36000830377007631</v>
      </c>
      <c r="BR91">
        <f t="shared" si="105"/>
        <v>-0.58821374533074877</v>
      </c>
    </row>
    <row r="92" spans="2:70" ht="12.75" customHeight="1" x14ac:dyDescent="0.15">
      <c r="B92" s="1" t="s">
        <v>214</v>
      </c>
      <c r="C92" s="2" t="s">
        <v>215</v>
      </c>
      <c r="D92" s="2">
        <v>2.0846874976996332E-3</v>
      </c>
      <c r="E92" s="3">
        <v>0.1</v>
      </c>
      <c r="F92" s="3">
        <v>0.1</v>
      </c>
      <c r="G92" s="4">
        <v>80</v>
      </c>
      <c r="H92" s="4">
        <v>80</v>
      </c>
      <c r="I92" s="5">
        <f t="shared" si="62"/>
        <v>150</v>
      </c>
      <c r="J92" s="6">
        <v>5.859375E-2</v>
      </c>
      <c r="K92" s="4">
        <v>25.5859375</v>
      </c>
      <c r="L92" s="4"/>
      <c r="M92" s="19">
        <f t="shared" si="79"/>
        <v>150</v>
      </c>
      <c r="N92" s="19">
        <f t="shared" si="80"/>
        <v>0.05</v>
      </c>
      <c r="O92" s="19">
        <f t="shared" si="81"/>
        <v>0.05</v>
      </c>
      <c r="P92" s="19">
        <f t="shared" si="82"/>
        <v>0.05</v>
      </c>
      <c r="Q92" s="19">
        <f t="shared" si="83"/>
        <v>3.9558421875000001</v>
      </c>
      <c r="R92" s="19">
        <f t="shared" si="84"/>
        <v>10.572717187500002</v>
      </c>
      <c r="S92" s="19">
        <f t="shared" si="85"/>
        <v>10.572717187500002</v>
      </c>
      <c r="T92" s="19">
        <f t="shared" si="86"/>
        <v>0</v>
      </c>
      <c r="U92" s="19">
        <f t="shared" si="87"/>
        <v>0</v>
      </c>
      <c r="V92" s="19">
        <f t="shared" si="88"/>
        <v>3.9558421875000001</v>
      </c>
      <c r="W92" s="19">
        <f t="shared" si="89"/>
        <v>-2.9449312836497585E-2</v>
      </c>
      <c r="X92" s="19">
        <f t="shared" si="90"/>
        <v>4.9722901175918738E-2</v>
      </c>
      <c r="Y92" s="19">
        <f t="shared" si="91"/>
        <v>1.5889862567299518</v>
      </c>
      <c r="Z92" s="19">
        <f t="shared" si="92"/>
        <v>0.99445802351837476</v>
      </c>
      <c r="AA92" s="19">
        <f t="shared" si="93"/>
        <v>91.609352658148495</v>
      </c>
      <c r="AB92" s="19">
        <f t="shared" si="94"/>
        <v>0.61072901772098998</v>
      </c>
      <c r="AC92" s="19">
        <f t="shared" si="95"/>
        <v>-0.35971099802384621</v>
      </c>
      <c r="AD92" s="19">
        <f t="shared" si="96"/>
        <v>0.21186483423066022</v>
      </c>
      <c r="AE92" s="4">
        <f t="shared" si="97"/>
        <v>1.5978326013034854</v>
      </c>
      <c r="AF92" s="19">
        <f t="shared" si="98"/>
        <v>6.6168750000000021</v>
      </c>
      <c r="AG92" s="19">
        <f t="shared" si="99"/>
        <v>10.572658593750003</v>
      </c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12" t="s">
        <v>35</v>
      </c>
      <c r="AS92" s="24">
        <f t="shared" si="63"/>
        <v>0.05</v>
      </c>
      <c r="AT92" s="24">
        <f t="shared" si="64"/>
        <v>0.05</v>
      </c>
      <c r="AU92" s="24">
        <f t="shared" si="65"/>
        <v>10.572717187500002</v>
      </c>
      <c r="AV92" s="24">
        <f t="shared" si="66"/>
        <v>0</v>
      </c>
      <c r="AW92" s="24">
        <f t="shared" si="67"/>
        <v>0.05</v>
      </c>
      <c r="AX92" s="24">
        <f t="shared" si="100"/>
        <v>3.9558421875000001</v>
      </c>
      <c r="AY92" s="24">
        <f t="shared" si="68"/>
        <v>-2.9449312836497585E-2</v>
      </c>
      <c r="AZ92" s="24">
        <f t="shared" si="69"/>
        <v>7.9449312836497588E-2</v>
      </c>
      <c r="BA92" s="24">
        <f t="shared" si="70"/>
        <v>1.5889862567299518</v>
      </c>
      <c r="BB92" s="24">
        <f t="shared" si="71"/>
        <v>1.5889862567299518</v>
      </c>
      <c r="BC92" s="24">
        <f t="shared" si="72"/>
        <v>-2.6978324851788464</v>
      </c>
      <c r="BD92" s="24">
        <f t="shared" si="73"/>
        <v>0</v>
      </c>
      <c r="BE92" s="24">
        <f t="shared" si="74"/>
        <v>2.6978324851788464</v>
      </c>
      <c r="BF92" s="24">
        <f t="shared" si="75"/>
        <v>-2.7445512293399097</v>
      </c>
      <c r="BG92" s="24" t="str">
        <f t="shared" si="76"/>
        <v/>
      </c>
      <c r="BH92" s="24">
        <f t="shared" si="101"/>
        <v>0.61072901772098998</v>
      </c>
      <c r="BI92" s="24">
        <f t="shared" si="77"/>
        <v>-0.21415144477126719</v>
      </c>
      <c r="BJ92" s="24">
        <f t="shared" si="78"/>
        <v>3.9083969465648856E-2</v>
      </c>
      <c r="BK92" s="24">
        <v>25.29296875</v>
      </c>
      <c r="BL92" s="24">
        <v>199.90234375</v>
      </c>
      <c r="BM92" s="24">
        <v>6.1826535666789084E-3</v>
      </c>
      <c r="BN92" s="21">
        <f t="shared" si="102"/>
        <v>2.5</v>
      </c>
      <c r="BO92" s="21">
        <f t="shared" si="103"/>
        <v>0.05</v>
      </c>
      <c r="BP92" s="21">
        <f t="shared" si="104"/>
        <v>-0.35971099802384621</v>
      </c>
      <c r="BR92">
        <f t="shared" si="105"/>
        <v>-0.58898625672995164</v>
      </c>
    </row>
    <row r="93" spans="2:70" ht="12.75" customHeight="1" x14ac:dyDescent="0.15">
      <c r="B93" s="1" t="s">
        <v>216</v>
      </c>
      <c r="C93" s="2" t="s">
        <v>217</v>
      </c>
      <c r="D93" s="2">
        <v>2.1085300904815085E-3</v>
      </c>
      <c r="E93" s="3">
        <v>0.1</v>
      </c>
      <c r="F93" s="3">
        <v>0.1</v>
      </c>
      <c r="G93" s="4">
        <v>80</v>
      </c>
      <c r="H93" s="4">
        <v>80</v>
      </c>
      <c r="I93" s="5">
        <f t="shared" si="62"/>
        <v>150</v>
      </c>
      <c r="J93" s="6">
        <v>5.859375E-2</v>
      </c>
      <c r="K93" s="4">
        <v>25.5859375</v>
      </c>
      <c r="L93" s="4"/>
      <c r="M93" s="19">
        <f t="shared" si="79"/>
        <v>150</v>
      </c>
      <c r="N93" s="19">
        <f t="shared" si="80"/>
        <v>0.05</v>
      </c>
      <c r="O93" s="19">
        <f t="shared" si="81"/>
        <v>0.05</v>
      </c>
      <c r="P93" s="19">
        <f t="shared" si="82"/>
        <v>0.05</v>
      </c>
      <c r="Q93" s="19">
        <f t="shared" si="83"/>
        <v>3.9558421875000001</v>
      </c>
      <c r="R93" s="19">
        <f t="shared" si="84"/>
        <v>10.572717187500002</v>
      </c>
      <c r="S93" s="19">
        <f t="shared" si="85"/>
        <v>10.572717187500002</v>
      </c>
      <c r="T93" s="19">
        <f t="shared" si="86"/>
        <v>0</v>
      </c>
      <c r="U93" s="19">
        <f t="shared" si="87"/>
        <v>0</v>
      </c>
      <c r="V93" s="19">
        <f t="shared" si="88"/>
        <v>3.9558421875000001</v>
      </c>
      <c r="W93" s="19">
        <f t="shared" si="89"/>
        <v>-2.9449312836497585E-2</v>
      </c>
      <c r="X93" s="19">
        <f t="shared" si="90"/>
        <v>4.9722901175918738E-2</v>
      </c>
      <c r="Y93" s="19">
        <f t="shared" si="91"/>
        <v>1.5889862567299518</v>
      </c>
      <c r="Z93" s="19">
        <f t="shared" si="92"/>
        <v>0.99445802351837476</v>
      </c>
      <c r="AA93" s="19">
        <f t="shared" si="93"/>
        <v>91.609352658148495</v>
      </c>
      <c r="AB93" s="19">
        <f t="shared" si="94"/>
        <v>0.61072901772098998</v>
      </c>
      <c r="AC93" s="19">
        <f t="shared" si="95"/>
        <v>-0.35971099802384621</v>
      </c>
      <c r="AD93" s="19">
        <f t="shared" si="96"/>
        <v>0.21186483423066022</v>
      </c>
      <c r="AE93" s="4">
        <f t="shared" si="97"/>
        <v>1.5978326013034854</v>
      </c>
      <c r="AF93" s="19">
        <f t="shared" si="98"/>
        <v>6.6168750000000021</v>
      </c>
      <c r="AG93" s="19">
        <f t="shared" si="99"/>
        <v>10.572658593750003</v>
      </c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12" t="s">
        <v>35</v>
      </c>
      <c r="AS93" s="24">
        <f t="shared" si="63"/>
        <v>0.05</v>
      </c>
      <c r="AT93" s="24">
        <f t="shared" si="64"/>
        <v>0.05</v>
      </c>
      <c r="AU93" s="24">
        <f t="shared" si="65"/>
        <v>10.572717187500002</v>
      </c>
      <c r="AV93" s="24">
        <f t="shared" si="66"/>
        <v>0</v>
      </c>
      <c r="AW93" s="24">
        <f t="shared" si="67"/>
        <v>0.05</v>
      </c>
      <c r="AX93" s="24">
        <f t="shared" si="100"/>
        <v>3.9558421875000001</v>
      </c>
      <c r="AY93" s="24">
        <f t="shared" si="68"/>
        <v>-2.9449312836497585E-2</v>
      </c>
      <c r="AZ93" s="24">
        <f t="shared" si="69"/>
        <v>7.9449312836497588E-2</v>
      </c>
      <c r="BA93" s="24">
        <f t="shared" si="70"/>
        <v>1.5889862567299518</v>
      </c>
      <c r="BB93" s="24">
        <f t="shared" si="71"/>
        <v>1.5889862567299518</v>
      </c>
      <c r="BC93" s="24">
        <f t="shared" si="72"/>
        <v>-2.6978324851788464</v>
      </c>
      <c r="BD93" s="24">
        <f t="shared" si="73"/>
        <v>0</v>
      </c>
      <c r="BE93" s="24">
        <f t="shared" si="74"/>
        <v>2.6978324851788464</v>
      </c>
      <c r="BF93" s="24">
        <f t="shared" si="75"/>
        <v>-2.7445512293399097</v>
      </c>
      <c r="BG93" s="24" t="str">
        <f t="shared" si="76"/>
        <v/>
      </c>
      <c r="BH93" s="24">
        <f t="shared" si="101"/>
        <v>0.61072901772098998</v>
      </c>
      <c r="BI93" s="24">
        <f t="shared" si="77"/>
        <v>-0.21415144477126719</v>
      </c>
      <c r="BJ93" s="24">
        <f t="shared" si="78"/>
        <v>3.9083969465648856E-2</v>
      </c>
      <c r="BK93" s="24">
        <v>25.29296875</v>
      </c>
      <c r="BL93" s="24">
        <v>199.90234375</v>
      </c>
      <c r="BM93" s="24">
        <v>6.1826535666789084E-3</v>
      </c>
      <c r="BN93" s="21">
        <f t="shared" si="102"/>
        <v>2.5</v>
      </c>
      <c r="BO93" s="21">
        <f t="shared" si="103"/>
        <v>0.05</v>
      </c>
      <c r="BP93" s="21">
        <f t="shared" si="104"/>
        <v>-0.35971099802384621</v>
      </c>
      <c r="BR93">
        <f t="shared" si="105"/>
        <v>-0.58898625672995164</v>
      </c>
    </row>
    <row r="94" spans="2:70" ht="12.75" customHeight="1" x14ac:dyDescent="0.15">
      <c r="B94" s="1" t="s">
        <v>218</v>
      </c>
      <c r="C94" s="2" t="s">
        <v>219</v>
      </c>
      <c r="D94" s="2">
        <v>2.1323611072148196E-3</v>
      </c>
      <c r="E94" s="3">
        <v>0.1</v>
      </c>
      <c r="F94" s="3">
        <v>0.1</v>
      </c>
      <c r="G94" s="4">
        <v>80</v>
      </c>
      <c r="H94" s="4">
        <v>80</v>
      </c>
      <c r="I94" s="5">
        <f t="shared" si="62"/>
        <v>150</v>
      </c>
      <c r="J94" s="6">
        <v>5.859375E-2</v>
      </c>
      <c r="K94" s="4">
        <v>24.70703125</v>
      </c>
      <c r="L94" s="4"/>
      <c r="M94" s="19">
        <f t="shared" si="79"/>
        <v>150</v>
      </c>
      <c r="N94" s="19">
        <f t="shared" si="80"/>
        <v>0.05</v>
      </c>
      <c r="O94" s="19">
        <f t="shared" si="81"/>
        <v>0.05</v>
      </c>
      <c r="P94" s="19">
        <f t="shared" si="82"/>
        <v>0.05</v>
      </c>
      <c r="Q94" s="19">
        <f t="shared" si="83"/>
        <v>3.86847890625</v>
      </c>
      <c r="R94" s="19">
        <f t="shared" si="84"/>
        <v>10.415041406249999</v>
      </c>
      <c r="S94" s="19">
        <f t="shared" si="85"/>
        <v>10.415041406249999</v>
      </c>
      <c r="T94" s="19">
        <f t="shared" si="86"/>
        <v>0</v>
      </c>
      <c r="U94" s="19">
        <f t="shared" si="87"/>
        <v>0</v>
      </c>
      <c r="V94" s="19">
        <f t="shared" si="88"/>
        <v>3.86847890625</v>
      </c>
      <c r="W94" s="19">
        <f t="shared" si="89"/>
        <v>-2.9098363883717601E-2</v>
      </c>
      <c r="X94" s="19">
        <f t="shared" si="90"/>
        <v>4.9718706111120989E-2</v>
      </c>
      <c r="Y94" s="19">
        <f t="shared" si="91"/>
        <v>1.5819672776743521</v>
      </c>
      <c r="Z94" s="19">
        <f t="shared" si="92"/>
        <v>0.99437412222241972</v>
      </c>
      <c r="AA94" s="19">
        <f t="shared" si="93"/>
        <v>93.417955710495292</v>
      </c>
      <c r="AB94" s="19">
        <f t="shared" si="94"/>
        <v>0.62278637140330195</v>
      </c>
      <c r="AC94" s="19">
        <f t="shared" si="95"/>
        <v>-0.36244128913826756</v>
      </c>
      <c r="AD94" s="19">
        <f t="shared" si="96"/>
        <v>0.21092897035658023</v>
      </c>
      <c r="AE94" s="4">
        <f t="shared" si="97"/>
        <v>1.5909086352570529</v>
      </c>
      <c r="AF94" s="19">
        <f t="shared" si="98"/>
        <v>6.5465624999999994</v>
      </c>
      <c r="AG94" s="19">
        <f t="shared" si="99"/>
        <v>10.4149828125</v>
      </c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12" t="s">
        <v>35</v>
      </c>
      <c r="AS94" s="24">
        <f t="shared" si="63"/>
        <v>0.05</v>
      </c>
      <c r="AT94" s="24">
        <f t="shared" si="64"/>
        <v>0.05</v>
      </c>
      <c r="AU94" s="24">
        <f t="shared" si="65"/>
        <v>10.415041406249999</v>
      </c>
      <c r="AV94" s="24">
        <f t="shared" si="66"/>
        <v>0</v>
      </c>
      <c r="AW94" s="24">
        <f t="shared" si="67"/>
        <v>0.05</v>
      </c>
      <c r="AX94" s="24">
        <f t="shared" si="100"/>
        <v>3.86847890625</v>
      </c>
      <c r="AY94" s="24">
        <f t="shared" si="68"/>
        <v>-2.9098363883717615E-2</v>
      </c>
      <c r="AZ94" s="24">
        <f t="shared" si="69"/>
        <v>7.9098363883717618E-2</v>
      </c>
      <c r="BA94" s="24">
        <f t="shared" si="70"/>
        <v>1.5819672776743523</v>
      </c>
      <c r="BB94" s="24">
        <f t="shared" si="71"/>
        <v>1.5819672776743523</v>
      </c>
      <c r="BC94" s="24">
        <f t="shared" si="72"/>
        <v>-2.7183096685370058</v>
      </c>
      <c r="BD94" s="24">
        <f t="shared" si="73"/>
        <v>0</v>
      </c>
      <c r="BE94" s="24">
        <f t="shared" si="74"/>
        <v>2.7183096685370058</v>
      </c>
      <c r="BF94" s="24">
        <f t="shared" si="75"/>
        <v>-2.7445512293399097</v>
      </c>
      <c r="BG94" s="24" t="str">
        <f t="shared" si="76"/>
        <v/>
      </c>
      <c r="BH94" s="24">
        <f t="shared" si="101"/>
        <v>0.62278637140330151</v>
      </c>
      <c r="BI94" s="24">
        <f t="shared" si="77"/>
        <v>-0.20566089977942045</v>
      </c>
      <c r="BJ94" s="24">
        <f t="shared" si="78"/>
        <v>4.0474308300395258E-2</v>
      </c>
      <c r="BK94" s="24">
        <v>25.29296875</v>
      </c>
      <c r="BL94" s="24">
        <v>199.90234375</v>
      </c>
      <c r="BM94" s="24">
        <v>6.1826535666789084E-3</v>
      </c>
      <c r="BN94" s="21">
        <f t="shared" si="102"/>
        <v>2.5</v>
      </c>
      <c r="BO94" s="21">
        <f t="shared" si="103"/>
        <v>0.05</v>
      </c>
      <c r="BP94" s="21">
        <f t="shared" si="104"/>
        <v>-0.36244128913826745</v>
      </c>
      <c r="BR94">
        <f t="shared" si="105"/>
        <v>-0.5819672776743523</v>
      </c>
    </row>
    <row r="95" spans="2:70" ht="12.75" customHeight="1" x14ac:dyDescent="0.15">
      <c r="B95" s="1" t="s">
        <v>220</v>
      </c>
      <c r="C95" s="2" t="s">
        <v>221</v>
      </c>
      <c r="D95" s="2">
        <v>2.1561921312240884E-3</v>
      </c>
      <c r="E95" s="3">
        <v>0.1</v>
      </c>
      <c r="F95" s="3">
        <v>0.1</v>
      </c>
      <c r="G95" s="4">
        <v>80</v>
      </c>
      <c r="H95" s="4">
        <v>80</v>
      </c>
      <c r="I95" s="5">
        <f t="shared" si="62"/>
        <v>150</v>
      </c>
      <c r="J95" s="6">
        <v>5.859375E-2</v>
      </c>
      <c r="K95" s="4">
        <v>25.48828125</v>
      </c>
      <c r="L95" s="4"/>
      <c r="M95" s="19">
        <f t="shared" si="79"/>
        <v>150</v>
      </c>
      <c r="N95" s="19">
        <f t="shared" si="80"/>
        <v>0.05</v>
      </c>
      <c r="O95" s="19">
        <f t="shared" si="81"/>
        <v>0.05</v>
      </c>
      <c r="P95" s="19">
        <f t="shared" si="82"/>
        <v>0.05</v>
      </c>
      <c r="Q95" s="19">
        <f t="shared" si="83"/>
        <v>3.9461351562500009</v>
      </c>
      <c r="R95" s="19">
        <f t="shared" si="84"/>
        <v>10.555197656250002</v>
      </c>
      <c r="S95" s="19">
        <f t="shared" si="85"/>
        <v>10.555197656250002</v>
      </c>
      <c r="T95" s="19">
        <f t="shared" si="86"/>
        <v>0</v>
      </c>
      <c r="U95" s="19">
        <f t="shared" si="87"/>
        <v>0</v>
      </c>
      <c r="V95" s="19">
        <f t="shared" si="88"/>
        <v>3.9461351562500009</v>
      </c>
      <c r="W95" s="19">
        <f t="shared" si="89"/>
        <v>-2.9410687266537436E-2</v>
      </c>
      <c r="X95" s="19">
        <f t="shared" si="90"/>
        <v>4.972244124691827E-2</v>
      </c>
      <c r="Y95" s="19">
        <f t="shared" si="91"/>
        <v>1.5882137453307488</v>
      </c>
      <c r="Z95" s="19">
        <f t="shared" si="92"/>
        <v>0.99444882493836539</v>
      </c>
      <c r="AA95" s="19">
        <f t="shared" si="93"/>
        <v>91.805480565822052</v>
      </c>
      <c r="AB95" s="19">
        <f t="shared" si="94"/>
        <v>0.61203653710548034</v>
      </c>
      <c r="AC95" s="19">
        <f t="shared" si="95"/>
        <v>-0.36000830377007631</v>
      </c>
      <c r="AD95" s="19">
        <f t="shared" si="96"/>
        <v>0.21176183271076646</v>
      </c>
      <c r="AE95" s="4">
        <f t="shared" si="97"/>
        <v>1.5970705470707838</v>
      </c>
      <c r="AF95" s="19">
        <f t="shared" si="98"/>
        <v>6.6090625000000003</v>
      </c>
      <c r="AG95" s="19">
        <f t="shared" si="99"/>
        <v>10.555139062500002</v>
      </c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12" t="s">
        <v>35</v>
      </c>
      <c r="AS95" s="24">
        <f t="shared" si="63"/>
        <v>0.05</v>
      </c>
      <c r="AT95" s="24">
        <f t="shared" si="64"/>
        <v>0.05</v>
      </c>
      <c r="AU95" s="24">
        <f t="shared" si="65"/>
        <v>10.555197656250002</v>
      </c>
      <c r="AV95" s="24">
        <f t="shared" si="66"/>
        <v>0</v>
      </c>
      <c r="AW95" s="24">
        <f t="shared" si="67"/>
        <v>0.05</v>
      </c>
      <c r="AX95" s="24">
        <f t="shared" si="100"/>
        <v>3.9461351562500009</v>
      </c>
      <c r="AY95" s="24">
        <f t="shared" si="68"/>
        <v>-2.9410687266537436E-2</v>
      </c>
      <c r="AZ95" s="24">
        <f t="shared" si="69"/>
        <v>7.9410687266537439E-2</v>
      </c>
      <c r="BA95" s="24">
        <f t="shared" si="70"/>
        <v>1.5882137453307488</v>
      </c>
      <c r="BB95" s="24">
        <f t="shared" si="71"/>
        <v>1.5882137453307488</v>
      </c>
      <c r="BC95" s="24">
        <f t="shared" si="72"/>
        <v>-2.7000622782755723</v>
      </c>
      <c r="BD95" s="24">
        <f t="shared" si="73"/>
        <v>0</v>
      </c>
      <c r="BE95" s="24">
        <f t="shared" si="74"/>
        <v>2.7000622782755723</v>
      </c>
      <c r="BF95" s="24">
        <f t="shared" si="75"/>
        <v>-2.7445512293399097</v>
      </c>
      <c r="BG95" s="24" t="str">
        <f t="shared" si="76"/>
        <v/>
      </c>
      <c r="BH95" s="24">
        <f t="shared" si="101"/>
        <v>0.61203653710548023</v>
      </c>
      <c r="BI95" s="24">
        <f t="shared" si="77"/>
        <v>-0.21322265074716959</v>
      </c>
      <c r="BJ95" s="24">
        <f t="shared" si="78"/>
        <v>3.9233716475095784E-2</v>
      </c>
      <c r="BK95" s="24">
        <v>25.1953125</v>
      </c>
      <c r="BL95" s="24">
        <v>199.90234375</v>
      </c>
      <c r="BM95" s="24">
        <v>6.1826535666789084E-3</v>
      </c>
      <c r="BN95" s="21">
        <f t="shared" si="102"/>
        <v>2.5</v>
      </c>
      <c r="BO95" s="21">
        <f t="shared" si="103"/>
        <v>0.05</v>
      </c>
      <c r="BP95" s="21">
        <f t="shared" si="104"/>
        <v>-0.36000830377007631</v>
      </c>
      <c r="BR95">
        <f t="shared" si="105"/>
        <v>-0.58821374533074877</v>
      </c>
    </row>
    <row r="96" spans="2:70" ht="12.75" customHeight="1" x14ac:dyDescent="0.15">
      <c r="B96" s="1" t="s">
        <v>222</v>
      </c>
      <c r="C96" s="2" t="s">
        <v>223</v>
      </c>
      <c r="D96" s="2">
        <v>2.1800231479573995E-3</v>
      </c>
      <c r="E96" s="3">
        <v>0.1</v>
      </c>
      <c r="F96" s="3">
        <v>0.1</v>
      </c>
      <c r="G96" s="4">
        <v>80</v>
      </c>
      <c r="H96" s="4">
        <v>80</v>
      </c>
      <c r="I96" s="5">
        <f t="shared" si="62"/>
        <v>150</v>
      </c>
      <c r="J96" s="6">
        <v>5.859375E-2</v>
      </c>
      <c r="K96" s="4">
        <v>25.48828125</v>
      </c>
      <c r="L96" s="4"/>
      <c r="M96" s="19">
        <f t="shared" si="79"/>
        <v>150</v>
      </c>
      <c r="N96" s="19">
        <f t="shared" si="80"/>
        <v>0.05</v>
      </c>
      <c r="O96" s="19">
        <f t="shared" si="81"/>
        <v>0.05</v>
      </c>
      <c r="P96" s="19">
        <f t="shared" si="82"/>
        <v>0.05</v>
      </c>
      <c r="Q96" s="19">
        <f t="shared" si="83"/>
        <v>3.9461351562500009</v>
      </c>
      <c r="R96" s="19">
        <f t="shared" si="84"/>
        <v>10.555197656250002</v>
      </c>
      <c r="S96" s="19">
        <f t="shared" si="85"/>
        <v>10.555197656250002</v>
      </c>
      <c r="T96" s="19">
        <f t="shared" si="86"/>
        <v>0</v>
      </c>
      <c r="U96" s="19">
        <f t="shared" si="87"/>
        <v>0</v>
      </c>
      <c r="V96" s="19">
        <f t="shared" si="88"/>
        <v>3.9461351562500009</v>
      </c>
      <c r="W96" s="19">
        <f t="shared" si="89"/>
        <v>-2.9410687266537436E-2</v>
      </c>
      <c r="X96" s="19">
        <f t="shared" si="90"/>
        <v>4.972244124691827E-2</v>
      </c>
      <c r="Y96" s="19">
        <f t="shared" si="91"/>
        <v>1.5882137453307488</v>
      </c>
      <c r="Z96" s="19">
        <f t="shared" si="92"/>
        <v>0.99444882493836539</v>
      </c>
      <c r="AA96" s="19">
        <f t="shared" si="93"/>
        <v>91.805480565822052</v>
      </c>
      <c r="AB96" s="19">
        <f t="shared" si="94"/>
        <v>0.61203653710548034</v>
      </c>
      <c r="AC96" s="19">
        <f t="shared" si="95"/>
        <v>-0.36000830377007631</v>
      </c>
      <c r="AD96" s="19">
        <f t="shared" si="96"/>
        <v>0.21176183271076646</v>
      </c>
      <c r="AE96" s="4">
        <f t="shared" si="97"/>
        <v>1.5970705470707838</v>
      </c>
      <c r="AF96" s="19">
        <f t="shared" si="98"/>
        <v>6.6090625000000003</v>
      </c>
      <c r="AG96" s="19">
        <f t="shared" si="99"/>
        <v>10.555139062500002</v>
      </c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12" t="s">
        <v>35</v>
      </c>
      <c r="AS96" s="24">
        <f t="shared" si="63"/>
        <v>0.05</v>
      </c>
      <c r="AT96" s="24">
        <f t="shared" si="64"/>
        <v>0.05</v>
      </c>
      <c r="AU96" s="24">
        <f t="shared" si="65"/>
        <v>10.555197656250002</v>
      </c>
      <c r="AV96" s="24">
        <f t="shared" si="66"/>
        <v>0</v>
      </c>
      <c r="AW96" s="24">
        <f t="shared" si="67"/>
        <v>0.05</v>
      </c>
      <c r="AX96" s="24">
        <f t="shared" si="100"/>
        <v>3.9461351562500009</v>
      </c>
      <c r="AY96" s="24">
        <f t="shared" si="68"/>
        <v>-2.9410687266537436E-2</v>
      </c>
      <c r="AZ96" s="24">
        <f t="shared" si="69"/>
        <v>7.9410687266537439E-2</v>
      </c>
      <c r="BA96" s="24">
        <f t="shared" si="70"/>
        <v>1.5882137453307488</v>
      </c>
      <c r="BB96" s="24">
        <f t="shared" si="71"/>
        <v>1.5882137453307488</v>
      </c>
      <c r="BC96" s="24">
        <f t="shared" si="72"/>
        <v>-2.7000622782755723</v>
      </c>
      <c r="BD96" s="24">
        <f t="shared" si="73"/>
        <v>0</v>
      </c>
      <c r="BE96" s="24">
        <f t="shared" si="74"/>
        <v>2.7000622782755723</v>
      </c>
      <c r="BF96" s="24">
        <f t="shared" si="75"/>
        <v>-2.7445512293399097</v>
      </c>
      <c r="BG96" s="24" t="str">
        <f t="shared" si="76"/>
        <v/>
      </c>
      <c r="BH96" s="24">
        <f t="shared" si="101"/>
        <v>0.61203653710548023</v>
      </c>
      <c r="BI96" s="24">
        <f t="shared" si="77"/>
        <v>-0.21322265074716959</v>
      </c>
      <c r="BJ96" s="24">
        <f t="shared" si="78"/>
        <v>3.9233716475095784E-2</v>
      </c>
      <c r="BK96" s="24">
        <v>25.29296875</v>
      </c>
      <c r="BL96" s="24">
        <v>199.90234375</v>
      </c>
      <c r="BM96" s="24">
        <v>6.1826535666789084E-3</v>
      </c>
      <c r="BN96" s="21">
        <f t="shared" si="102"/>
        <v>2.5</v>
      </c>
      <c r="BO96" s="21">
        <f t="shared" si="103"/>
        <v>0.05</v>
      </c>
      <c r="BP96" s="21">
        <f t="shared" si="104"/>
        <v>-0.36000830377007631</v>
      </c>
      <c r="BR96">
        <f t="shared" si="105"/>
        <v>-0.58821374533074877</v>
      </c>
    </row>
    <row r="97" spans="2:70" ht="12.75" customHeight="1" x14ac:dyDescent="0.15">
      <c r="B97" s="1" t="s">
        <v>224</v>
      </c>
      <c r="C97" s="2" t="s">
        <v>225</v>
      </c>
      <c r="D97" s="2">
        <v>2.2036805530660786E-3</v>
      </c>
      <c r="E97" s="3">
        <v>0.1</v>
      </c>
      <c r="F97" s="3">
        <v>0.1</v>
      </c>
      <c r="G97" s="4">
        <v>80</v>
      </c>
      <c r="H97" s="4">
        <v>80</v>
      </c>
      <c r="I97" s="5">
        <f t="shared" si="62"/>
        <v>150</v>
      </c>
      <c r="J97" s="6">
        <v>5.859375E-2</v>
      </c>
      <c r="K97" s="4">
        <v>25.48828125</v>
      </c>
      <c r="L97" s="4"/>
      <c r="M97" s="19">
        <f t="shared" si="79"/>
        <v>150</v>
      </c>
      <c r="N97" s="19">
        <f t="shared" si="80"/>
        <v>0.05</v>
      </c>
      <c r="O97" s="19">
        <f t="shared" si="81"/>
        <v>0.05</v>
      </c>
      <c r="P97" s="19">
        <f t="shared" si="82"/>
        <v>0.05</v>
      </c>
      <c r="Q97" s="19">
        <f t="shared" si="83"/>
        <v>3.9461351562500009</v>
      </c>
      <c r="R97" s="19">
        <f t="shared" si="84"/>
        <v>10.555197656250002</v>
      </c>
      <c r="S97" s="19">
        <f t="shared" si="85"/>
        <v>10.555197656250002</v>
      </c>
      <c r="T97" s="19">
        <f t="shared" si="86"/>
        <v>0</v>
      </c>
      <c r="U97" s="19">
        <f t="shared" si="87"/>
        <v>0</v>
      </c>
      <c r="V97" s="19">
        <f t="shared" si="88"/>
        <v>3.9461351562500009</v>
      </c>
      <c r="W97" s="19">
        <f t="shared" si="89"/>
        <v>-2.9410687266537436E-2</v>
      </c>
      <c r="X97" s="19">
        <f t="shared" si="90"/>
        <v>4.972244124691827E-2</v>
      </c>
      <c r="Y97" s="19">
        <f t="shared" si="91"/>
        <v>1.5882137453307488</v>
      </c>
      <c r="Z97" s="19">
        <f t="shared" si="92"/>
        <v>0.99444882493836539</v>
      </c>
      <c r="AA97" s="19">
        <f t="shared" si="93"/>
        <v>91.805480565822052</v>
      </c>
      <c r="AB97" s="19">
        <f t="shared" si="94"/>
        <v>0.61203653710548034</v>
      </c>
      <c r="AC97" s="19">
        <f t="shared" si="95"/>
        <v>-0.36000830377007631</v>
      </c>
      <c r="AD97" s="19">
        <f t="shared" si="96"/>
        <v>0.21176183271076646</v>
      </c>
      <c r="AE97" s="4">
        <f t="shared" si="97"/>
        <v>1.5970705470707838</v>
      </c>
      <c r="AF97" s="19">
        <f t="shared" si="98"/>
        <v>6.6090625000000003</v>
      </c>
      <c r="AG97" s="19">
        <f t="shared" si="99"/>
        <v>10.555139062500002</v>
      </c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12" t="s">
        <v>35</v>
      </c>
      <c r="AS97" s="24">
        <f t="shared" si="63"/>
        <v>0.05</v>
      </c>
      <c r="AT97" s="24">
        <f t="shared" si="64"/>
        <v>0.05</v>
      </c>
      <c r="AU97" s="24">
        <f t="shared" si="65"/>
        <v>10.555197656250002</v>
      </c>
      <c r="AV97" s="24">
        <f t="shared" si="66"/>
        <v>0</v>
      </c>
      <c r="AW97" s="24">
        <f t="shared" si="67"/>
        <v>0.05</v>
      </c>
      <c r="AX97" s="24">
        <f t="shared" si="100"/>
        <v>3.9461351562500009</v>
      </c>
      <c r="AY97" s="24">
        <f t="shared" si="68"/>
        <v>-2.9410687266537436E-2</v>
      </c>
      <c r="AZ97" s="24">
        <f t="shared" si="69"/>
        <v>7.9410687266537439E-2</v>
      </c>
      <c r="BA97" s="24">
        <f t="shared" si="70"/>
        <v>1.5882137453307488</v>
      </c>
      <c r="BB97" s="24">
        <f t="shared" si="71"/>
        <v>1.5882137453307488</v>
      </c>
      <c r="BC97" s="24">
        <f t="shared" si="72"/>
        <v>-2.7000622782755723</v>
      </c>
      <c r="BD97" s="24">
        <f t="shared" si="73"/>
        <v>0</v>
      </c>
      <c r="BE97" s="24">
        <f t="shared" si="74"/>
        <v>2.7000622782755723</v>
      </c>
      <c r="BF97" s="24">
        <f t="shared" si="75"/>
        <v>-2.7445512293399097</v>
      </c>
      <c r="BG97" s="24" t="str">
        <f t="shared" si="76"/>
        <v/>
      </c>
      <c r="BH97" s="24">
        <f t="shared" si="101"/>
        <v>0.61203653710548023</v>
      </c>
      <c r="BI97" s="24">
        <f t="shared" si="77"/>
        <v>-0.21322265074716959</v>
      </c>
      <c r="BJ97" s="24">
        <f t="shared" si="78"/>
        <v>3.9233716475095784E-2</v>
      </c>
      <c r="BK97" s="24">
        <v>25.29296875</v>
      </c>
      <c r="BL97" s="24">
        <v>199.90234375</v>
      </c>
      <c r="BM97" s="24">
        <v>8.1796346928670535E-3</v>
      </c>
      <c r="BN97" s="21">
        <f t="shared" si="102"/>
        <v>2.5</v>
      </c>
      <c r="BO97" s="21">
        <f t="shared" si="103"/>
        <v>0.05</v>
      </c>
      <c r="BP97" s="21">
        <f t="shared" si="104"/>
        <v>-0.36000830377007631</v>
      </c>
      <c r="BR97">
        <f t="shared" si="105"/>
        <v>-0.58821374533074877</v>
      </c>
    </row>
    <row r="98" spans="2:70" ht="12.75" customHeight="1" x14ac:dyDescent="0.15">
      <c r="B98" s="1" t="s">
        <v>226</v>
      </c>
      <c r="C98" s="2" t="s">
        <v>227</v>
      </c>
      <c r="D98" s="2">
        <v>2.2275115697993897E-3</v>
      </c>
      <c r="E98" s="3">
        <v>0.1</v>
      </c>
      <c r="F98" s="3">
        <v>0.1</v>
      </c>
      <c r="G98" s="4">
        <v>80</v>
      </c>
      <c r="H98" s="4">
        <v>80</v>
      </c>
      <c r="I98" s="5">
        <f t="shared" ref="I98:I129" si="106">IF(ISNUMBER(G98),IF(G98+H98=0,0,0.4*60*1000/(G98+H98)),"")</f>
        <v>150</v>
      </c>
      <c r="J98" s="6">
        <v>5.859375E-2</v>
      </c>
      <c r="K98" s="4">
        <v>25.48828125</v>
      </c>
      <c r="L98" s="4"/>
      <c r="M98" s="19">
        <f t="shared" si="79"/>
        <v>150</v>
      </c>
      <c r="N98" s="19">
        <f t="shared" si="80"/>
        <v>0.05</v>
      </c>
      <c r="O98" s="19">
        <f t="shared" si="81"/>
        <v>0.05</v>
      </c>
      <c r="P98" s="19">
        <f t="shared" si="82"/>
        <v>0.05</v>
      </c>
      <c r="Q98" s="19">
        <f t="shared" si="83"/>
        <v>3.9461351562500009</v>
      </c>
      <c r="R98" s="19">
        <f t="shared" si="84"/>
        <v>10.555197656250002</v>
      </c>
      <c r="S98" s="19">
        <f t="shared" si="85"/>
        <v>10.555197656250002</v>
      </c>
      <c r="T98" s="19">
        <f t="shared" si="86"/>
        <v>0</v>
      </c>
      <c r="U98" s="19">
        <f t="shared" si="87"/>
        <v>0</v>
      </c>
      <c r="V98" s="19">
        <f t="shared" si="88"/>
        <v>3.9461351562500009</v>
      </c>
      <c r="W98" s="19">
        <f t="shared" si="89"/>
        <v>-2.9410687266537436E-2</v>
      </c>
      <c r="X98" s="19">
        <f t="shared" si="90"/>
        <v>4.972244124691827E-2</v>
      </c>
      <c r="Y98" s="19">
        <f t="shared" si="91"/>
        <v>1.5882137453307488</v>
      </c>
      <c r="Z98" s="19">
        <f t="shared" si="92"/>
        <v>0.99444882493836539</v>
      </c>
      <c r="AA98" s="19">
        <f t="shared" si="93"/>
        <v>91.805480565822052</v>
      </c>
      <c r="AB98" s="19">
        <f t="shared" si="94"/>
        <v>0.61203653710548034</v>
      </c>
      <c r="AC98" s="19">
        <f t="shared" si="95"/>
        <v>-0.36000830377007631</v>
      </c>
      <c r="AD98" s="19">
        <f t="shared" si="96"/>
        <v>0.21176183271076646</v>
      </c>
      <c r="AE98" s="4">
        <f t="shared" si="97"/>
        <v>1.5970705470707838</v>
      </c>
      <c r="AF98" s="19">
        <f t="shared" si="98"/>
        <v>6.6090625000000003</v>
      </c>
      <c r="AG98" s="19">
        <f t="shared" si="99"/>
        <v>10.555139062500002</v>
      </c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12" t="s">
        <v>35</v>
      </c>
      <c r="AS98" s="24">
        <f t="shared" ref="AS98:AS129" si="107">IF(ISNUMBER(G98),IF(G98+H98=0,0,(G98/(G98+H98))*E98),"")</f>
        <v>0.05</v>
      </c>
      <c r="AT98" s="24">
        <f t="shared" ref="AT98:AT129" si="108">IF(ISNUMBER(H98),IF(G98+H98=0,0,(H98/(G98+H98))*E98),"")</f>
        <v>0.05</v>
      </c>
      <c r="AU98" s="24">
        <f t="shared" ref="AU98:AU129" si="109">IF(ISNUMBER(AS98),0.195*(1+0.0184*(K98-21))*AS98*1000,"")</f>
        <v>10.555197656250002</v>
      </c>
      <c r="AV98" s="24">
        <f t="shared" ref="AV98:AV129" si="110">IF(ISNUMBER(AS98),IF(AS98&gt;AT98,AS98-AT98,0),"")</f>
        <v>0</v>
      </c>
      <c r="AW98" s="24">
        <f t="shared" ref="AW98:AW129" si="111">IF(ISNUMBER(AS98),IF(AS98&gt;AT98,AT98,AS98),"")</f>
        <v>0.05</v>
      </c>
      <c r="AX98" s="24">
        <f t="shared" si="100"/>
        <v>3.9461351562500009</v>
      </c>
      <c r="AY98" s="24">
        <f t="shared" ref="AY98:AY129" si="112">IF(ISNUMBER(AS98),IF(AU98-AX98=0,0,((AV98-AS98)*(AU98-J98)/(AU98-AX98))+AS98),"")</f>
        <v>-2.9410687266537436E-2</v>
      </c>
      <c r="AZ98" s="24">
        <f t="shared" ref="AZ98:AZ129" si="113">IF(ISNUMBER(AX98),IF(AU98-AX98=0,0,AW98*(AU98-J98)/(AU98-AX98)),"")</f>
        <v>7.9410687266537439E-2</v>
      </c>
      <c r="BA98" s="24">
        <f t="shared" ref="BA98:BA129" si="114">IF(ISNUMBER(AS98),IF(AS98=0,0,((AS98-AY98)/AS98)),"")</f>
        <v>1.5882137453307488</v>
      </c>
      <c r="BB98" s="24">
        <f t="shared" ref="BB98:BB129" si="115">IF(ISNUMBER(AW98),IF(AW98=0,0,AZ98/AW98),"")</f>
        <v>1.5882137453307488</v>
      </c>
      <c r="BC98" s="24">
        <f t="shared" ref="BC98:BC129" si="116">IF(ISNUMBER(BA98),IF(BA98=1,0,(BA98/(1-BA98))),"")</f>
        <v>-2.7000622782755723</v>
      </c>
      <c r="BD98" s="24">
        <f t="shared" ref="BD98:BD129" si="117">IF(ROW(A98)=11,AVERAGE($BD$2:$BD$10),IF(ISNUMBER(I99),IF(I99-I98=0,0,(BC99-BC98)/(I99-I98)),""))</f>
        <v>0</v>
      </c>
      <c r="BE98" s="24">
        <f t="shared" ref="BE98:BE129" si="118">IF(ROW(A98)=11,IF(ISNUMBER(I$2),AVERAGE($BE$2:$BE$10),""),IF(ISNUMBER(I98),$BD$11*I98-BC98,""))</f>
        <v>2.7000622782755723</v>
      </c>
      <c r="BF98" s="24">
        <f t="shared" ref="BF98:BF129" si="119">IF(ISNUMBER(I98),$BD$11*I98-$BE$11,"")</f>
        <v>-2.7445512293399097</v>
      </c>
      <c r="BG98" s="24" t="str">
        <f t="shared" ref="BG98:BG129" si="120">IF(AND(ISNUMBER(BF100),ROW(A98)=2),IF(AS98=0,0,BD$11/AS98),"")</f>
        <v/>
      </c>
      <c r="BH98" s="24">
        <f t="shared" si="101"/>
        <v>0.61203653710548023</v>
      </c>
      <c r="BI98" s="24">
        <f t="shared" ref="BI98:BI129" si="121">IF(ISNUMBER(BH98),IF(BH98&lt;=0,0,LOG(BH98)),"")</f>
        <v>-0.21322265074716959</v>
      </c>
      <c r="BJ98" s="24">
        <f t="shared" ref="BJ98:BJ129" si="122">IF(ISNUMBER(K98),IF(K98=0,0,1/K98),"")</f>
        <v>3.9233716475095784E-2</v>
      </c>
      <c r="BK98" s="24">
        <v>25.390625</v>
      </c>
      <c r="BL98" s="24">
        <v>199.90234375</v>
      </c>
      <c r="BM98" s="24">
        <v>6.1826535666789084E-3</v>
      </c>
      <c r="BN98" s="21">
        <f t="shared" si="102"/>
        <v>2.5</v>
      </c>
      <c r="BO98" s="21">
        <f t="shared" si="103"/>
        <v>0.05</v>
      </c>
      <c r="BP98" s="21">
        <f t="shared" si="104"/>
        <v>-0.36000830377007631</v>
      </c>
      <c r="BR98">
        <f t="shared" si="105"/>
        <v>-0.58821374533074877</v>
      </c>
    </row>
    <row r="99" spans="2:70" ht="12.75" customHeight="1" x14ac:dyDescent="0.15">
      <c r="B99" s="1" t="s">
        <v>228</v>
      </c>
      <c r="C99" s="2" t="s">
        <v>229</v>
      </c>
      <c r="D99" s="2">
        <v>2.2453819401562214E-3</v>
      </c>
      <c r="E99" s="3">
        <v>0.1</v>
      </c>
      <c r="F99" s="3">
        <v>0.1</v>
      </c>
      <c r="G99" s="4">
        <v>80</v>
      </c>
      <c r="H99" s="4">
        <v>80</v>
      </c>
      <c r="I99" s="5">
        <f t="shared" si="106"/>
        <v>150</v>
      </c>
      <c r="J99" s="6">
        <v>7.8125E-2</v>
      </c>
      <c r="K99" s="4">
        <v>25.48828125</v>
      </c>
      <c r="L99" s="4"/>
      <c r="M99" s="19">
        <f t="shared" si="79"/>
        <v>150</v>
      </c>
      <c r="N99" s="19">
        <f t="shared" si="80"/>
        <v>0.05</v>
      </c>
      <c r="O99" s="19">
        <f t="shared" si="81"/>
        <v>0.05</v>
      </c>
      <c r="P99" s="19">
        <f t="shared" si="82"/>
        <v>0.05</v>
      </c>
      <c r="Q99" s="19">
        <f t="shared" si="83"/>
        <v>3.9461351562500009</v>
      </c>
      <c r="R99" s="19">
        <f t="shared" si="84"/>
        <v>10.555197656250002</v>
      </c>
      <c r="S99" s="19">
        <f t="shared" si="85"/>
        <v>10.555197656250002</v>
      </c>
      <c r="T99" s="19">
        <f t="shared" si="86"/>
        <v>0</v>
      </c>
      <c r="U99" s="19">
        <f t="shared" si="87"/>
        <v>0</v>
      </c>
      <c r="V99" s="19">
        <f t="shared" si="88"/>
        <v>3.9461351562500009</v>
      </c>
      <c r="W99" s="19">
        <f t="shared" si="89"/>
        <v>-2.9262926143080056E-2</v>
      </c>
      <c r="X99" s="19">
        <f t="shared" si="90"/>
        <v>4.962992166255769E-2</v>
      </c>
      <c r="Y99" s="19">
        <f t="shared" si="91"/>
        <v>1.5852585228616012</v>
      </c>
      <c r="Z99" s="19">
        <f t="shared" si="92"/>
        <v>0.99259843325115371</v>
      </c>
      <c r="AA99" s="19">
        <f t="shared" si="93"/>
        <v>92.56239830663614</v>
      </c>
      <c r="AB99" s="19">
        <f t="shared" si="94"/>
        <v>0.61708265537757434</v>
      </c>
      <c r="AC99" s="19">
        <f t="shared" si="95"/>
        <v>-0.36115288336979356</v>
      </c>
      <c r="AD99" s="19">
        <f t="shared" si="96"/>
        <v>0.21136780304821345</v>
      </c>
      <c r="AE99" s="4">
        <f t="shared" si="97"/>
        <v>1.5970675918483146</v>
      </c>
      <c r="AF99" s="19">
        <f t="shared" si="98"/>
        <v>6.6090625000000003</v>
      </c>
      <c r="AG99" s="19">
        <f t="shared" si="99"/>
        <v>10.555119531250002</v>
      </c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12" t="s">
        <v>35</v>
      </c>
      <c r="AS99" s="24">
        <f t="shared" si="107"/>
        <v>0.05</v>
      </c>
      <c r="AT99" s="24">
        <f t="shared" si="108"/>
        <v>0.05</v>
      </c>
      <c r="AU99" s="24">
        <f t="shared" si="109"/>
        <v>10.555197656250002</v>
      </c>
      <c r="AV99" s="24">
        <f t="shared" si="110"/>
        <v>0</v>
      </c>
      <c r="AW99" s="24">
        <f t="shared" si="111"/>
        <v>0.05</v>
      </c>
      <c r="AX99" s="24">
        <f t="shared" si="100"/>
        <v>3.9461351562500009</v>
      </c>
      <c r="AY99" s="24">
        <f t="shared" si="112"/>
        <v>-2.9262926143080056E-2</v>
      </c>
      <c r="AZ99" s="24">
        <f t="shared" si="113"/>
        <v>7.9262926143080059E-2</v>
      </c>
      <c r="BA99" s="24">
        <f t="shared" si="114"/>
        <v>1.5852585228616012</v>
      </c>
      <c r="BB99" s="24">
        <f t="shared" si="115"/>
        <v>1.5852585228616012</v>
      </c>
      <c r="BC99" s="24">
        <f t="shared" si="116"/>
        <v>-2.7086466252734516</v>
      </c>
      <c r="BD99" s="24">
        <f t="shared" si="117"/>
        <v>0</v>
      </c>
      <c r="BE99" s="24">
        <f t="shared" si="118"/>
        <v>2.7086466252734516</v>
      </c>
      <c r="BF99" s="24">
        <f t="shared" si="119"/>
        <v>-2.7445512293399097</v>
      </c>
      <c r="BG99" s="24" t="str">
        <f t="shared" si="120"/>
        <v/>
      </c>
      <c r="BH99" s="24">
        <f t="shared" si="101"/>
        <v>0.61708265537757423</v>
      </c>
      <c r="BI99" s="24">
        <f t="shared" si="121"/>
        <v>-0.20965666032628988</v>
      </c>
      <c r="BJ99" s="24">
        <f t="shared" si="122"/>
        <v>3.9233716475095784E-2</v>
      </c>
      <c r="BK99" s="24">
        <v>25.390625</v>
      </c>
      <c r="BL99" s="24">
        <v>199.90234375</v>
      </c>
      <c r="BM99" s="24">
        <v>6.1826535666789084E-3</v>
      </c>
      <c r="BN99" s="21">
        <f t="shared" si="102"/>
        <v>2.5</v>
      </c>
      <c r="BO99" s="21">
        <f t="shared" si="103"/>
        <v>0.05</v>
      </c>
      <c r="BP99" s="21">
        <f t="shared" si="104"/>
        <v>-0.36115288336979356</v>
      </c>
      <c r="BR99">
        <f t="shared" si="105"/>
        <v>-0.58525852286160118</v>
      </c>
    </row>
    <row r="100" spans="2:70" ht="12.75" customHeight="1" x14ac:dyDescent="0.15">
      <c r="B100" s="1" t="s">
        <v>230</v>
      </c>
      <c r="C100" s="2" t="s">
        <v>231</v>
      </c>
      <c r="D100" s="2">
        <v>2.2692245329380967E-3</v>
      </c>
      <c r="E100" s="3">
        <v>0.1</v>
      </c>
      <c r="F100" s="3">
        <v>0.1</v>
      </c>
      <c r="G100" s="4">
        <v>80</v>
      </c>
      <c r="H100" s="4">
        <v>80</v>
      </c>
      <c r="I100" s="5">
        <f t="shared" si="106"/>
        <v>150</v>
      </c>
      <c r="J100" s="6">
        <v>0.185546875</v>
      </c>
      <c r="K100" s="4">
        <v>25.48828125</v>
      </c>
      <c r="L100" s="4"/>
      <c r="M100" s="19">
        <f t="shared" si="79"/>
        <v>150</v>
      </c>
      <c r="N100" s="19">
        <f t="shared" si="80"/>
        <v>0.05</v>
      </c>
      <c r="O100" s="19">
        <f t="shared" si="81"/>
        <v>0.05</v>
      </c>
      <c r="P100" s="19">
        <f t="shared" si="82"/>
        <v>0.05</v>
      </c>
      <c r="Q100" s="19">
        <f t="shared" si="83"/>
        <v>3.9461351562500009</v>
      </c>
      <c r="R100" s="19">
        <f t="shared" si="84"/>
        <v>10.555197656250002</v>
      </c>
      <c r="S100" s="19">
        <f t="shared" si="85"/>
        <v>10.555197656250002</v>
      </c>
      <c r="T100" s="19">
        <f t="shared" si="86"/>
        <v>0</v>
      </c>
      <c r="U100" s="19">
        <f t="shared" si="87"/>
        <v>0</v>
      </c>
      <c r="V100" s="19">
        <f t="shared" si="88"/>
        <v>3.9461351562500009</v>
      </c>
      <c r="W100" s="19">
        <f t="shared" si="89"/>
        <v>-2.8450239964064511E-2</v>
      </c>
      <c r="X100" s="19">
        <f t="shared" si="90"/>
        <v>4.912106394857451E-2</v>
      </c>
      <c r="Y100" s="19">
        <f t="shared" si="91"/>
        <v>1.5690047992812901</v>
      </c>
      <c r="Z100" s="19">
        <f t="shared" si="92"/>
        <v>0.98242127897149012</v>
      </c>
      <c r="AA100" s="19">
        <f t="shared" si="93"/>
        <v>96.922009247197124</v>
      </c>
      <c r="AB100" s="19">
        <f t="shared" si="94"/>
        <v>0.64614672831464748</v>
      </c>
      <c r="AC100" s="19">
        <f t="shared" si="95"/>
        <v>-0.36766058945093844</v>
      </c>
      <c r="AD100" s="19">
        <f t="shared" si="96"/>
        <v>0.20920063990417204</v>
      </c>
      <c r="AE100" s="4">
        <f t="shared" si="97"/>
        <v>1.5970513381247342</v>
      </c>
      <c r="AF100" s="19">
        <f t="shared" si="98"/>
        <v>6.6090625000000003</v>
      </c>
      <c r="AG100" s="19">
        <f t="shared" si="99"/>
        <v>10.555012109375001</v>
      </c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12" t="s">
        <v>35</v>
      </c>
      <c r="AS100" s="24">
        <f t="shared" si="107"/>
        <v>0.05</v>
      </c>
      <c r="AT100" s="24">
        <f t="shared" si="108"/>
        <v>0.05</v>
      </c>
      <c r="AU100" s="24">
        <f t="shared" si="109"/>
        <v>10.555197656250002</v>
      </c>
      <c r="AV100" s="24">
        <f t="shared" si="110"/>
        <v>0</v>
      </c>
      <c r="AW100" s="24">
        <f t="shared" si="111"/>
        <v>0.05</v>
      </c>
      <c r="AX100" s="24">
        <f t="shared" si="100"/>
        <v>3.9461351562500009</v>
      </c>
      <c r="AY100" s="24">
        <f t="shared" si="112"/>
        <v>-2.8450239964064497E-2</v>
      </c>
      <c r="AZ100" s="24">
        <f t="shared" si="113"/>
        <v>7.84502399640645E-2</v>
      </c>
      <c r="BA100" s="24">
        <f t="shared" si="114"/>
        <v>1.5690047992812899</v>
      </c>
      <c r="BB100" s="24">
        <f t="shared" si="115"/>
        <v>1.5690047992812899</v>
      </c>
      <c r="BC100" s="24">
        <f t="shared" si="116"/>
        <v>-2.7574544208820386</v>
      </c>
      <c r="BD100" s="24">
        <f t="shared" si="117"/>
        <v>0</v>
      </c>
      <c r="BE100" s="24">
        <f t="shared" si="118"/>
        <v>2.7574544208820386</v>
      </c>
      <c r="BF100" s="24">
        <f t="shared" si="119"/>
        <v>-2.7445512293399097</v>
      </c>
      <c r="BG100" s="24" t="str">
        <f t="shared" si="120"/>
        <v/>
      </c>
      <c r="BH100" s="24">
        <f t="shared" si="101"/>
        <v>0.64614672831464803</v>
      </c>
      <c r="BI100" s="24">
        <f t="shared" si="121"/>
        <v>-0.18966885033055861</v>
      </c>
      <c r="BJ100" s="24">
        <f t="shared" si="122"/>
        <v>3.9233716475095784E-2</v>
      </c>
      <c r="BK100" s="24">
        <v>25.390625</v>
      </c>
      <c r="BL100" s="24">
        <v>199.90234375</v>
      </c>
      <c r="BM100" s="24">
        <v>6.1826535666789084E-3</v>
      </c>
      <c r="BN100" s="21">
        <f t="shared" si="102"/>
        <v>2.5</v>
      </c>
      <c r="BO100" s="21">
        <f t="shared" si="103"/>
        <v>0.05</v>
      </c>
      <c r="BP100" s="21">
        <f t="shared" si="104"/>
        <v>-0.36766058945093849</v>
      </c>
      <c r="BR100">
        <f t="shared" si="105"/>
        <v>-0.56900479928129</v>
      </c>
    </row>
    <row r="101" spans="2:70" ht="12.75" customHeight="1" x14ac:dyDescent="0.15">
      <c r="B101" s="1" t="s">
        <v>232</v>
      </c>
      <c r="C101" s="2" t="s">
        <v>233</v>
      </c>
      <c r="D101" s="2">
        <v>2.2930555569473654E-3</v>
      </c>
      <c r="E101" s="3">
        <v>0.1</v>
      </c>
      <c r="F101" s="3">
        <v>0.1</v>
      </c>
      <c r="G101" s="4">
        <v>80</v>
      </c>
      <c r="H101" s="4">
        <v>80</v>
      </c>
      <c r="I101" s="5">
        <f t="shared" si="106"/>
        <v>150</v>
      </c>
      <c r="J101" s="6">
        <v>0.380859375</v>
      </c>
      <c r="K101" s="4">
        <v>25.48828125</v>
      </c>
      <c r="L101" s="4"/>
      <c r="M101" s="19">
        <f t="shared" si="79"/>
        <v>150</v>
      </c>
      <c r="N101" s="19">
        <f t="shared" si="80"/>
        <v>0.05</v>
      </c>
      <c r="O101" s="19">
        <f t="shared" si="81"/>
        <v>0.05</v>
      </c>
      <c r="P101" s="19">
        <f t="shared" si="82"/>
        <v>0.05</v>
      </c>
      <c r="Q101" s="19">
        <f t="shared" si="83"/>
        <v>3.9461351562500009</v>
      </c>
      <c r="R101" s="19">
        <f t="shared" si="84"/>
        <v>10.555197656250002</v>
      </c>
      <c r="S101" s="19">
        <f t="shared" si="85"/>
        <v>10.555197656250002</v>
      </c>
      <c r="T101" s="19">
        <f t="shared" si="86"/>
        <v>0</v>
      </c>
      <c r="U101" s="19">
        <f t="shared" si="87"/>
        <v>0</v>
      </c>
      <c r="V101" s="19">
        <f t="shared" si="88"/>
        <v>3.9461351562500009</v>
      </c>
      <c r="W101" s="19">
        <f t="shared" si="89"/>
        <v>-2.6972628729490772E-2</v>
      </c>
      <c r="X101" s="19">
        <f t="shared" si="90"/>
        <v>4.8195868104968731E-2</v>
      </c>
      <c r="Y101" s="19">
        <f t="shared" si="91"/>
        <v>1.5394525745898153</v>
      </c>
      <c r="Z101" s="19">
        <f t="shared" si="92"/>
        <v>0.96391736209937462</v>
      </c>
      <c r="AA101" s="19">
        <f t="shared" si="93"/>
        <v>105.80099929285669</v>
      </c>
      <c r="AB101" s="19">
        <f t="shared" si="94"/>
        <v>0.70533999528571123</v>
      </c>
      <c r="AC101" s="19">
        <f t="shared" si="95"/>
        <v>-0.38049747641804527</v>
      </c>
      <c r="AD101" s="19">
        <f t="shared" si="96"/>
        <v>0.20526034327864207</v>
      </c>
      <c r="AE101" s="4">
        <f t="shared" si="97"/>
        <v>1.5970217859000428</v>
      </c>
      <c r="AF101" s="19">
        <f t="shared" si="98"/>
        <v>6.6090625000000003</v>
      </c>
      <c r="AG101" s="19">
        <f t="shared" si="99"/>
        <v>10.554816796875002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12" t="s">
        <v>35</v>
      </c>
      <c r="AS101" s="24">
        <f t="shared" si="107"/>
        <v>0.05</v>
      </c>
      <c r="AT101" s="24">
        <f t="shared" si="108"/>
        <v>0.05</v>
      </c>
      <c r="AU101" s="24">
        <f t="shared" si="109"/>
        <v>10.555197656250002</v>
      </c>
      <c r="AV101" s="24">
        <f t="shared" si="110"/>
        <v>0</v>
      </c>
      <c r="AW101" s="24">
        <f t="shared" si="111"/>
        <v>0.05</v>
      </c>
      <c r="AX101" s="24">
        <f t="shared" si="100"/>
        <v>3.9461351562500009</v>
      </c>
      <c r="AY101" s="24">
        <f t="shared" si="112"/>
        <v>-2.6972628729490758E-2</v>
      </c>
      <c r="AZ101" s="24">
        <f t="shared" si="113"/>
        <v>7.6972628729490761E-2</v>
      </c>
      <c r="BA101" s="24">
        <f t="shared" si="114"/>
        <v>1.5394525745898151</v>
      </c>
      <c r="BB101" s="24">
        <f t="shared" si="115"/>
        <v>1.5394525745898151</v>
      </c>
      <c r="BC101" s="24">
        <f t="shared" si="116"/>
        <v>-2.8537310731353398</v>
      </c>
      <c r="BD101" s="24">
        <f t="shared" si="117"/>
        <v>0</v>
      </c>
      <c r="BE101" s="24">
        <f t="shared" si="118"/>
        <v>2.8537310731353398</v>
      </c>
      <c r="BF101" s="24">
        <f t="shared" si="119"/>
        <v>-2.7445512293399097</v>
      </c>
      <c r="BG101" s="24" t="str">
        <f t="shared" si="120"/>
        <v/>
      </c>
      <c r="BH101" s="24">
        <f t="shared" si="101"/>
        <v>0.70533999528571167</v>
      </c>
      <c r="BI101" s="24">
        <f t="shared" si="121"/>
        <v>-0.15160148941583398</v>
      </c>
      <c r="BJ101" s="24">
        <f t="shared" si="122"/>
        <v>3.9233716475095784E-2</v>
      </c>
      <c r="BK101" s="24">
        <v>25.390625</v>
      </c>
      <c r="BL101" s="24">
        <v>199.90234375</v>
      </c>
      <c r="BM101" s="24">
        <v>1.0176615819055199E-2</v>
      </c>
      <c r="BN101" s="21">
        <f t="shared" si="102"/>
        <v>2.5</v>
      </c>
      <c r="BO101" s="21">
        <f t="shared" si="103"/>
        <v>0.05</v>
      </c>
      <c r="BP101" s="21">
        <f t="shared" si="104"/>
        <v>-0.38049747641804532</v>
      </c>
      <c r="BR101">
        <f t="shared" si="105"/>
        <v>-0.53945257458981521</v>
      </c>
    </row>
    <row r="102" spans="2:70" ht="12.75" customHeight="1" x14ac:dyDescent="0.15">
      <c r="B102" s="1" t="s">
        <v>234</v>
      </c>
      <c r="C102" s="2" t="s">
        <v>235</v>
      </c>
      <c r="D102" s="2">
        <v>2.3167013860074803E-3</v>
      </c>
      <c r="E102" s="3">
        <v>0.1</v>
      </c>
      <c r="F102" s="3">
        <v>0.1</v>
      </c>
      <c r="G102" s="4">
        <v>80</v>
      </c>
      <c r="H102" s="4">
        <v>80</v>
      </c>
      <c r="I102" s="5">
        <f t="shared" si="106"/>
        <v>150</v>
      </c>
      <c r="J102" s="6">
        <v>0.712890625</v>
      </c>
      <c r="K102" s="4">
        <v>25.48828125</v>
      </c>
      <c r="L102" s="4"/>
      <c r="M102" s="19">
        <f t="shared" si="79"/>
        <v>150</v>
      </c>
      <c r="N102" s="19">
        <f t="shared" si="80"/>
        <v>0.05</v>
      </c>
      <c r="O102" s="19">
        <f t="shared" si="81"/>
        <v>0.05</v>
      </c>
      <c r="P102" s="19">
        <f t="shared" si="82"/>
        <v>0.05</v>
      </c>
      <c r="Q102" s="19">
        <f t="shared" si="83"/>
        <v>3.9461351562500009</v>
      </c>
      <c r="R102" s="19">
        <f t="shared" si="84"/>
        <v>10.555197656250002</v>
      </c>
      <c r="S102" s="19">
        <f t="shared" si="85"/>
        <v>10.555197656250002</v>
      </c>
      <c r="T102" s="19">
        <f t="shared" si="86"/>
        <v>0</v>
      </c>
      <c r="U102" s="19">
        <f t="shared" si="87"/>
        <v>0</v>
      </c>
      <c r="V102" s="19">
        <f t="shared" si="88"/>
        <v>3.9461351562500009</v>
      </c>
      <c r="W102" s="19">
        <f t="shared" si="89"/>
        <v>-2.4460689630715404E-2</v>
      </c>
      <c r="X102" s="19">
        <f t="shared" si="90"/>
        <v>4.6623035170838899E-2</v>
      </c>
      <c r="Y102" s="19">
        <f t="shared" si="91"/>
        <v>1.4892137926143081</v>
      </c>
      <c r="Z102" s="19">
        <f t="shared" si="92"/>
        <v>0.93246070341677789</v>
      </c>
      <c r="AA102" s="19">
        <f t="shared" si="93"/>
        <v>124.44849816640443</v>
      </c>
      <c r="AB102" s="19">
        <f t="shared" si="94"/>
        <v>0.82965665444269632</v>
      </c>
      <c r="AC102" s="19">
        <f t="shared" si="95"/>
        <v>-0.40587947848760986</v>
      </c>
      <c r="AD102" s="19">
        <f t="shared" si="96"/>
        <v>0.19856183901524105</v>
      </c>
      <c r="AE102" s="4">
        <f t="shared" si="97"/>
        <v>1.5969715471180672</v>
      </c>
      <c r="AF102" s="19">
        <f t="shared" si="98"/>
        <v>6.6090625000000003</v>
      </c>
      <c r="AG102" s="19">
        <f t="shared" si="99"/>
        <v>10.554484765625002</v>
      </c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12" t="s">
        <v>35</v>
      </c>
      <c r="AS102" s="24">
        <f t="shared" si="107"/>
        <v>0.05</v>
      </c>
      <c r="AT102" s="24">
        <f t="shared" si="108"/>
        <v>0.05</v>
      </c>
      <c r="AU102" s="24">
        <f t="shared" si="109"/>
        <v>10.555197656250002</v>
      </c>
      <c r="AV102" s="24">
        <f t="shared" si="110"/>
        <v>0</v>
      </c>
      <c r="AW102" s="24">
        <f t="shared" si="111"/>
        <v>0.05</v>
      </c>
      <c r="AX102" s="24">
        <f t="shared" si="100"/>
        <v>3.9461351562500009</v>
      </c>
      <c r="AY102" s="24">
        <f t="shared" si="112"/>
        <v>-2.4460689630715404E-2</v>
      </c>
      <c r="AZ102" s="24">
        <f t="shared" si="113"/>
        <v>7.4460689630715407E-2</v>
      </c>
      <c r="BA102" s="24">
        <f t="shared" si="114"/>
        <v>1.4892137926143081</v>
      </c>
      <c r="BB102" s="24">
        <f t="shared" si="115"/>
        <v>1.4892137926143081</v>
      </c>
      <c r="BC102" s="24">
        <f t="shared" si="116"/>
        <v>-3.0440960886570738</v>
      </c>
      <c r="BD102" s="24">
        <f t="shared" si="117"/>
        <v>0</v>
      </c>
      <c r="BE102" s="24">
        <f t="shared" si="118"/>
        <v>3.0440960886570738</v>
      </c>
      <c r="BF102" s="24">
        <f t="shared" si="119"/>
        <v>-2.7445512293399097</v>
      </c>
      <c r="BG102" s="24" t="str">
        <f t="shared" si="120"/>
        <v/>
      </c>
      <c r="BH102" s="24">
        <f t="shared" si="101"/>
        <v>0.82965665444269621</v>
      </c>
      <c r="BI102" s="24">
        <f t="shared" si="121"/>
        <v>-8.1101599107283373E-2</v>
      </c>
      <c r="BJ102" s="24">
        <f t="shared" si="122"/>
        <v>3.9233716475095784E-2</v>
      </c>
      <c r="BK102" s="24">
        <v>25.29296875</v>
      </c>
      <c r="BL102" s="24">
        <v>199.90234375</v>
      </c>
      <c r="BM102" s="24">
        <v>6.1826535666789084E-3</v>
      </c>
      <c r="BN102" s="21">
        <f t="shared" si="102"/>
        <v>2.5</v>
      </c>
      <c r="BO102" s="21">
        <f t="shared" si="103"/>
        <v>0.05</v>
      </c>
      <c r="BP102" s="21">
        <f t="shared" si="104"/>
        <v>-0.40587947848760986</v>
      </c>
      <c r="BR102">
        <f t="shared" si="105"/>
        <v>-0.48921379261430809</v>
      </c>
    </row>
    <row r="103" spans="2:70" ht="12.75" customHeight="1" x14ac:dyDescent="0.15">
      <c r="B103" s="1" t="s">
        <v>236</v>
      </c>
      <c r="C103" s="2" t="s">
        <v>237</v>
      </c>
      <c r="D103" s="2">
        <v>2.3405439787893556E-3</v>
      </c>
      <c r="E103" s="3">
        <v>0.1</v>
      </c>
      <c r="F103" s="3">
        <v>0.1</v>
      </c>
      <c r="G103" s="4">
        <v>80</v>
      </c>
      <c r="H103" s="4">
        <v>80</v>
      </c>
      <c r="I103" s="5">
        <f t="shared" si="106"/>
        <v>150</v>
      </c>
      <c r="J103" s="6">
        <v>1.484375</v>
      </c>
      <c r="K103" s="4">
        <v>25.48828125</v>
      </c>
      <c r="L103" s="4"/>
      <c r="M103" s="19">
        <f t="shared" si="79"/>
        <v>150</v>
      </c>
      <c r="N103" s="19">
        <f t="shared" si="80"/>
        <v>0.05</v>
      </c>
      <c r="O103" s="19">
        <f t="shared" si="81"/>
        <v>0.05</v>
      </c>
      <c r="P103" s="19">
        <f t="shared" si="82"/>
        <v>0.05</v>
      </c>
      <c r="Q103" s="19">
        <f t="shared" si="83"/>
        <v>3.9461351562500009</v>
      </c>
      <c r="R103" s="19">
        <f t="shared" si="84"/>
        <v>10.555197656250002</v>
      </c>
      <c r="S103" s="19">
        <f t="shared" si="85"/>
        <v>10.555197656250002</v>
      </c>
      <c r="T103" s="19">
        <f t="shared" si="86"/>
        <v>0</v>
      </c>
      <c r="U103" s="19">
        <f t="shared" si="87"/>
        <v>0</v>
      </c>
      <c r="V103" s="19">
        <f t="shared" si="88"/>
        <v>3.9461351562500009</v>
      </c>
      <c r="W103" s="19">
        <f t="shared" si="89"/>
        <v>-1.8624125254149138E-2</v>
      </c>
      <c r="X103" s="19">
        <f t="shared" si="90"/>
        <v>4.2968511588596055E-2</v>
      </c>
      <c r="Y103" s="19">
        <f t="shared" si="91"/>
        <v>1.3724825050829828</v>
      </c>
      <c r="Z103" s="19">
        <f t="shared" si="92"/>
        <v>0.85937023177192107</v>
      </c>
      <c r="AA103" s="19">
        <f t="shared" si="93"/>
        <v>197.84498857485397</v>
      </c>
      <c r="AB103" s="19">
        <f t="shared" si="94"/>
        <v>1.3189665904990264</v>
      </c>
      <c r="AC103" s="19">
        <f t="shared" si="95"/>
        <v>-0.49129197974983801</v>
      </c>
      <c r="AD103" s="19">
        <f t="shared" si="96"/>
        <v>0.18299766734439768</v>
      </c>
      <c r="AE103" s="4">
        <f t="shared" si="97"/>
        <v>1.5968548158305358</v>
      </c>
      <c r="AF103" s="19">
        <f t="shared" si="98"/>
        <v>6.6090625000000003</v>
      </c>
      <c r="AG103" s="19">
        <f t="shared" si="99"/>
        <v>10.553713281250001</v>
      </c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12" t="s">
        <v>35</v>
      </c>
      <c r="AS103" s="24">
        <f t="shared" si="107"/>
        <v>0.05</v>
      </c>
      <c r="AT103" s="24">
        <f t="shared" si="108"/>
        <v>0.05</v>
      </c>
      <c r="AU103" s="24">
        <f t="shared" si="109"/>
        <v>10.555197656250002</v>
      </c>
      <c r="AV103" s="24">
        <f t="shared" si="110"/>
        <v>0</v>
      </c>
      <c r="AW103" s="24">
        <f t="shared" si="111"/>
        <v>0.05</v>
      </c>
      <c r="AX103" s="24">
        <f t="shared" si="100"/>
        <v>3.9461351562500009</v>
      </c>
      <c r="AY103" s="24">
        <f t="shared" si="112"/>
        <v>-1.8624125254149138E-2</v>
      </c>
      <c r="AZ103" s="24">
        <f t="shared" si="113"/>
        <v>6.862412525414914E-2</v>
      </c>
      <c r="BA103" s="24">
        <f t="shared" si="114"/>
        <v>1.3724825050829828</v>
      </c>
      <c r="BB103" s="24">
        <f t="shared" si="115"/>
        <v>1.3724825050829828</v>
      </c>
      <c r="BC103" s="24">
        <f t="shared" si="116"/>
        <v>-3.6846898481237851</v>
      </c>
      <c r="BD103" s="24">
        <f t="shared" si="117"/>
        <v>0</v>
      </c>
      <c r="BE103" s="24">
        <f t="shared" si="118"/>
        <v>3.6846898481237851</v>
      </c>
      <c r="BF103" s="24">
        <f t="shared" si="119"/>
        <v>-2.7445512293399097</v>
      </c>
      <c r="BG103" s="24" t="str">
        <f t="shared" si="120"/>
        <v/>
      </c>
      <c r="BH103" s="24">
        <f t="shared" si="101"/>
        <v>1.3189665904990264</v>
      </c>
      <c r="BI103" s="24">
        <f t="shared" si="121"/>
        <v>0.1202337949810291</v>
      </c>
      <c r="BJ103" s="24">
        <f t="shared" si="122"/>
        <v>3.9233716475095784E-2</v>
      </c>
      <c r="BK103" s="24">
        <v>25.390625</v>
      </c>
      <c r="BL103" s="24">
        <v>199.90234375</v>
      </c>
      <c r="BM103" s="24">
        <v>6.1826535666789084E-3</v>
      </c>
      <c r="BN103" s="21">
        <f t="shared" si="102"/>
        <v>2.5</v>
      </c>
      <c r="BO103" s="21">
        <f t="shared" si="103"/>
        <v>0.05</v>
      </c>
      <c r="BP103" s="21">
        <f t="shared" si="104"/>
        <v>-0.49129197974983801</v>
      </c>
      <c r="BR103">
        <f t="shared" si="105"/>
        <v>-0.37248250508298275</v>
      </c>
    </row>
    <row r="104" spans="2:70" ht="12.75" customHeight="1" x14ac:dyDescent="0.15">
      <c r="B104" s="1" t="s">
        <v>238</v>
      </c>
      <c r="C104" s="2" t="s">
        <v>239</v>
      </c>
      <c r="D104" s="2">
        <v>2.3643749955226667E-3</v>
      </c>
      <c r="E104" s="3">
        <v>0.1</v>
      </c>
      <c r="F104" s="3">
        <v>0.1</v>
      </c>
      <c r="G104" s="4">
        <v>80</v>
      </c>
      <c r="H104" s="4">
        <v>80</v>
      </c>
      <c r="I104" s="5">
        <f t="shared" si="106"/>
        <v>150</v>
      </c>
      <c r="J104" s="6">
        <v>1.9140625</v>
      </c>
      <c r="K104" s="4">
        <v>25.390625</v>
      </c>
      <c r="L104" s="4"/>
      <c r="M104" s="19">
        <f t="shared" si="79"/>
        <v>150</v>
      </c>
      <c r="N104" s="19">
        <f t="shared" si="80"/>
        <v>0.05</v>
      </c>
      <c r="O104" s="19">
        <f t="shared" si="81"/>
        <v>0.05</v>
      </c>
      <c r="P104" s="19">
        <f t="shared" si="82"/>
        <v>0.05</v>
      </c>
      <c r="Q104" s="19">
        <f t="shared" si="83"/>
        <v>3.9364281250000013</v>
      </c>
      <c r="R104" s="19">
        <f t="shared" si="84"/>
        <v>10.537678125000001</v>
      </c>
      <c r="S104" s="19">
        <f t="shared" si="85"/>
        <v>10.537678125000001</v>
      </c>
      <c r="T104" s="19">
        <f t="shared" si="86"/>
        <v>0</v>
      </c>
      <c r="U104" s="19">
        <f t="shared" si="87"/>
        <v>0</v>
      </c>
      <c r="V104" s="19">
        <f t="shared" si="88"/>
        <v>3.9364281250000013</v>
      </c>
      <c r="W104" s="19">
        <f t="shared" si="89"/>
        <v>-1.5318050558606328E-2</v>
      </c>
      <c r="X104" s="19">
        <f t="shared" si="90"/>
        <v>4.091800642753074E-2</v>
      </c>
      <c r="Y104" s="19">
        <f t="shared" si="91"/>
        <v>1.3063610111721264</v>
      </c>
      <c r="Z104" s="19">
        <f t="shared" si="92"/>
        <v>0.8183601285506148</v>
      </c>
      <c r="AA104" s="19">
        <f t="shared" si="93"/>
        <v>278.37242794273891</v>
      </c>
      <c r="AB104" s="19">
        <f t="shared" si="94"/>
        <v>1.8558161862849258</v>
      </c>
      <c r="AC104" s="19">
        <f t="shared" si="95"/>
        <v>-0.56854972337984966</v>
      </c>
      <c r="AD104" s="19">
        <f t="shared" si="96"/>
        <v>0.17418146815628352</v>
      </c>
      <c r="AE104" s="4">
        <f t="shared" si="97"/>
        <v>1.5960256106797956</v>
      </c>
      <c r="AF104" s="19">
        <f t="shared" si="98"/>
        <v>6.6012500000000003</v>
      </c>
      <c r="AG104" s="19">
        <f t="shared" si="99"/>
        <v>10.535764062500002</v>
      </c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12" t="s">
        <v>35</v>
      </c>
      <c r="AS104" s="24">
        <f t="shared" si="107"/>
        <v>0.05</v>
      </c>
      <c r="AT104" s="24">
        <f t="shared" si="108"/>
        <v>0.05</v>
      </c>
      <c r="AU104" s="24">
        <f t="shared" si="109"/>
        <v>10.537678125000001</v>
      </c>
      <c r="AV104" s="24">
        <f t="shared" si="110"/>
        <v>0</v>
      </c>
      <c r="AW104" s="24">
        <f t="shared" si="111"/>
        <v>0.05</v>
      </c>
      <c r="AX104" s="24">
        <f t="shared" si="100"/>
        <v>3.9364281250000013</v>
      </c>
      <c r="AY104" s="24">
        <f t="shared" si="112"/>
        <v>-1.5318050558606328E-2</v>
      </c>
      <c r="AZ104" s="24">
        <f t="shared" si="113"/>
        <v>6.531805055860633E-2</v>
      </c>
      <c r="BA104" s="24">
        <f t="shared" si="114"/>
        <v>1.3063610111721264</v>
      </c>
      <c r="BB104" s="24">
        <f t="shared" si="115"/>
        <v>1.3063610111721264</v>
      </c>
      <c r="BC104" s="24">
        <f t="shared" si="116"/>
        <v>-4.2641229253488726</v>
      </c>
      <c r="BD104" s="24">
        <f t="shared" si="117"/>
        <v>0</v>
      </c>
      <c r="BE104" s="24">
        <f t="shared" si="118"/>
        <v>4.2641229253488726</v>
      </c>
      <c r="BF104" s="24">
        <f t="shared" si="119"/>
        <v>-2.7445512293399097</v>
      </c>
      <c r="BG104" s="24" t="str">
        <f t="shared" si="120"/>
        <v/>
      </c>
      <c r="BH104" s="24">
        <f t="shared" si="101"/>
        <v>1.8558161862849263</v>
      </c>
      <c r="BI104" s="24">
        <f t="shared" si="121"/>
        <v>0.26853495828614909</v>
      </c>
      <c r="BJ104" s="24">
        <f t="shared" si="122"/>
        <v>3.9384615384615386E-2</v>
      </c>
      <c r="BK104" s="24">
        <v>25.29296875</v>
      </c>
      <c r="BL104" s="24">
        <v>199.90234375</v>
      </c>
      <c r="BM104" s="24">
        <v>6.1826535666789084E-3</v>
      </c>
      <c r="BN104" s="21">
        <f t="shared" si="102"/>
        <v>2.5</v>
      </c>
      <c r="BO104" s="21">
        <f t="shared" si="103"/>
        <v>0.05</v>
      </c>
      <c r="BP104" s="21">
        <f t="shared" si="104"/>
        <v>-0.56854972337984966</v>
      </c>
      <c r="BR104">
        <f t="shared" si="105"/>
        <v>-0.30636101117212661</v>
      </c>
    </row>
    <row r="105" spans="2:70" ht="12.75" customHeight="1" x14ac:dyDescent="0.15">
      <c r="B105" s="1" t="s">
        <v>240</v>
      </c>
      <c r="C105" s="2" t="s">
        <v>241</v>
      </c>
      <c r="D105" s="2">
        <v>2.3882060195319355E-3</v>
      </c>
      <c r="E105" s="3">
        <v>0.1</v>
      </c>
      <c r="F105" s="3">
        <v>0.1</v>
      </c>
      <c r="G105" s="4">
        <v>80</v>
      </c>
      <c r="H105" s="4">
        <v>80</v>
      </c>
      <c r="I105" s="5">
        <f t="shared" si="106"/>
        <v>150</v>
      </c>
      <c r="J105" s="6">
        <v>3.154296875</v>
      </c>
      <c r="K105" s="4">
        <v>25.48828125</v>
      </c>
      <c r="L105" s="4"/>
      <c r="M105" s="19">
        <f t="shared" si="79"/>
        <v>150</v>
      </c>
      <c r="N105" s="19">
        <f t="shared" si="80"/>
        <v>0.05</v>
      </c>
      <c r="O105" s="19">
        <f t="shared" si="81"/>
        <v>0.05</v>
      </c>
      <c r="P105" s="19">
        <f t="shared" si="82"/>
        <v>0.05</v>
      </c>
      <c r="Q105" s="19">
        <f t="shared" si="83"/>
        <v>3.9461351562500009</v>
      </c>
      <c r="R105" s="19">
        <f t="shared" si="84"/>
        <v>10.555197656250002</v>
      </c>
      <c r="S105" s="19">
        <f t="shared" si="85"/>
        <v>10.555197656250002</v>
      </c>
      <c r="T105" s="19">
        <f t="shared" si="86"/>
        <v>0</v>
      </c>
      <c r="U105" s="19">
        <f t="shared" si="87"/>
        <v>0</v>
      </c>
      <c r="V105" s="19">
        <f t="shared" si="88"/>
        <v>3.9461351562500009</v>
      </c>
      <c r="W105" s="19">
        <f t="shared" si="89"/>
        <v>-5.9905491985436723E-3</v>
      </c>
      <c r="X105" s="19">
        <f t="shared" si="90"/>
        <v>3.5058087125766614E-2</v>
      </c>
      <c r="Y105" s="19">
        <f t="shared" si="91"/>
        <v>1.1198109839708734</v>
      </c>
      <c r="Z105" s="19">
        <f t="shared" si="92"/>
        <v>0.70116174251533225</v>
      </c>
      <c r="AA105" s="19">
        <f t="shared" si="93"/>
        <v>1560.2042224673953</v>
      </c>
      <c r="AB105" s="19">
        <f t="shared" si="94"/>
        <v>10.401361483115968</v>
      </c>
      <c r="AC105" s="19">
        <f t="shared" si="95"/>
        <v>-1.2461973539288678</v>
      </c>
      <c r="AD105" s="19">
        <f t="shared" si="96"/>
        <v>0.14930813119611647</v>
      </c>
      <c r="AE105" s="4">
        <f t="shared" si="97"/>
        <v>1.5966021443094238</v>
      </c>
      <c r="AF105" s="19">
        <f t="shared" si="98"/>
        <v>6.6090625000000003</v>
      </c>
      <c r="AG105" s="19">
        <f t="shared" si="99"/>
        <v>10.552043359375002</v>
      </c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12" t="s">
        <v>35</v>
      </c>
      <c r="AS105" s="24">
        <f t="shared" si="107"/>
        <v>0.05</v>
      </c>
      <c r="AT105" s="24">
        <f t="shared" si="108"/>
        <v>0.05</v>
      </c>
      <c r="AU105" s="24">
        <f t="shared" si="109"/>
        <v>10.555197656250002</v>
      </c>
      <c r="AV105" s="24">
        <f t="shared" si="110"/>
        <v>0</v>
      </c>
      <c r="AW105" s="24">
        <f t="shared" si="111"/>
        <v>0.05</v>
      </c>
      <c r="AX105" s="24">
        <f t="shared" si="100"/>
        <v>3.9461351562500009</v>
      </c>
      <c r="AY105" s="24">
        <f t="shared" si="112"/>
        <v>-5.9905491985436723E-3</v>
      </c>
      <c r="AZ105" s="24">
        <f t="shared" si="113"/>
        <v>5.5990549198543675E-2</v>
      </c>
      <c r="BA105" s="24">
        <f t="shared" si="114"/>
        <v>1.1198109839708734</v>
      </c>
      <c r="BB105" s="24">
        <f t="shared" si="115"/>
        <v>1.1198109839708734</v>
      </c>
      <c r="BC105" s="24">
        <f t="shared" si="116"/>
        <v>-9.3464801544665086</v>
      </c>
      <c r="BD105" s="24">
        <f t="shared" si="117"/>
        <v>0</v>
      </c>
      <c r="BE105" s="24">
        <f t="shared" si="118"/>
        <v>9.3464801544665086</v>
      </c>
      <c r="BF105" s="24">
        <f t="shared" si="119"/>
        <v>-2.7445512293399097</v>
      </c>
      <c r="BG105" s="24" t="str">
        <f t="shared" si="120"/>
        <v/>
      </c>
      <c r="BH105" s="24">
        <f t="shared" si="101"/>
        <v>10.401361483115968</v>
      </c>
      <c r="BI105" s="24">
        <f t="shared" si="121"/>
        <v>1.0170901898665468</v>
      </c>
      <c r="BJ105" s="24">
        <f t="shared" si="122"/>
        <v>3.9233716475095784E-2</v>
      </c>
      <c r="BK105" s="24">
        <v>25.390625</v>
      </c>
      <c r="BL105" s="24">
        <v>199.90234375</v>
      </c>
      <c r="BM105" s="24">
        <v>6.1826535666789084E-3</v>
      </c>
      <c r="BN105" s="21">
        <f t="shared" si="102"/>
        <v>2.5</v>
      </c>
      <c r="BO105" s="21">
        <f t="shared" si="103"/>
        <v>0.05</v>
      </c>
      <c r="BP105" s="21">
        <f t="shared" si="104"/>
        <v>-1.2461973539288678</v>
      </c>
      <c r="BR105">
        <f t="shared" si="105"/>
        <v>-0.11981098397087345</v>
      </c>
    </row>
    <row r="106" spans="2:70" ht="12.75" customHeight="1" x14ac:dyDescent="0.15">
      <c r="B106" s="1" t="s">
        <v>242</v>
      </c>
      <c r="C106" s="2" t="s">
        <v>243</v>
      </c>
      <c r="D106" s="2">
        <v>2.4118634246406145E-3</v>
      </c>
      <c r="E106" s="3">
        <v>0.1</v>
      </c>
      <c r="F106" s="3">
        <v>0.1</v>
      </c>
      <c r="G106" s="4">
        <v>80</v>
      </c>
      <c r="H106" s="4">
        <v>80</v>
      </c>
      <c r="I106" s="5">
        <f t="shared" si="106"/>
        <v>150</v>
      </c>
      <c r="J106" s="6">
        <v>3.505859375</v>
      </c>
      <c r="K106" s="4">
        <v>25.48828125</v>
      </c>
      <c r="L106" s="4"/>
      <c r="M106" s="19">
        <f t="shared" si="79"/>
        <v>150</v>
      </c>
      <c r="N106" s="19">
        <f t="shared" si="80"/>
        <v>0.05</v>
      </c>
      <c r="O106" s="19">
        <f t="shared" si="81"/>
        <v>0.05</v>
      </c>
      <c r="P106" s="19">
        <f t="shared" si="82"/>
        <v>0.05</v>
      </c>
      <c r="Q106" s="19">
        <f t="shared" si="83"/>
        <v>3.9461351562500009</v>
      </c>
      <c r="R106" s="19">
        <f t="shared" si="84"/>
        <v>10.555197656250002</v>
      </c>
      <c r="S106" s="19">
        <f t="shared" si="85"/>
        <v>10.555197656250002</v>
      </c>
      <c r="T106" s="19">
        <f t="shared" si="86"/>
        <v>0</v>
      </c>
      <c r="U106" s="19">
        <f t="shared" si="87"/>
        <v>0</v>
      </c>
      <c r="V106" s="19">
        <f t="shared" si="88"/>
        <v>3.9461351562500009</v>
      </c>
      <c r="W106" s="19">
        <f t="shared" si="89"/>
        <v>-3.3308489763109531E-3</v>
      </c>
      <c r="X106" s="19">
        <f t="shared" si="90"/>
        <v>3.3392734607276202E-2</v>
      </c>
      <c r="Y106" s="19">
        <f t="shared" si="91"/>
        <v>1.066616979526219</v>
      </c>
      <c r="Z106" s="19">
        <f t="shared" si="92"/>
        <v>0.66785469214552395</v>
      </c>
      <c r="AA106" s="19">
        <f t="shared" si="93"/>
        <v>4806.9390293368069</v>
      </c>
      <c r="AB106" s="19">
        <f t="shared" si="94"/>
        <v>32.046260195578711</v>
      </c>
      <c r="AC106" s="19">
        <f t="shared" si="95"/>
        <v>-2.1348250593407569</v>
      </c>
      <c r="AD106" s="19">
        <f t="shared" si="96"/>
        <v>0.14221559727016253</v>
      </c>
      <c r="AE106" s="4">
        <f t="shared" si="97"/>
        <v>1.596548950304979</v>
      </c>
      <c r="AF106" s="19">
        <f t="shared" si="98"/>
        <v>6.6090625000000003</v>
      </c>
      <c r="AG106" s="19">
        <f t="shared" si="99"/>
        <v>10.551691796875001</v>
      </c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12" t="s">
        <v>35</v>
      </c>
      <c r="AS106" s="24">
        <f t="shared" si="107"/>
        <v>0.05</v>
      </c>
      <c r="AT106" s="24">
        <f t="shared" si="108"/>
        <v>0.05</v>
      </c>
      <c r="AU106" s="24">
        <f t="shared" si="109"/>
        <v>10.555197656250002</v>
      </c>
      <c r="AV106" s="24">
        <f t="shared" si="110"/>
        <v>0</v>
      </c>
      <c r="AW106" s="24">
        <f t="shared" si="111"/>
        <v>0.05</v>
      </c>
      <c r="AX106" s="24">
        <f t="shared" si="100"/>
        <v>3.9461351562500009</v>
      </c>
      <c r="AY106" s="24">
        <f t="shared" si="112"/>
        <v>-3.3308489763109461E-3</v>
      </c>
      <c r="AZ106" s="24">
        <f t="shared" si="113"/>
        <v>5.3330848976310949E-2</v>
      </c>
      <c r="BA106" s="24">
        <f t="shared" si="114"/>
        <v>1.0666169795262188</v>
      </c>
      <c r="BB106" s="24">
        <f t="shared" si="115"/>
        <v>1.0666169795262188</v>
      </c>
      <c r="BC106" s="24">
        <f t="shared" si="116"/>
        <v>-16.011187945055728</v>
      </c>
      <c r="BD106" s="24">
        <f t="shared" si="117"/>
        <v>0</v>
      </c>
      <c r="BE106" s="24">
        <f t="shared" si="118"/>
        <v>16.011187945055728</v>
      </c>
      <c r="BF106" s="24">
        <f t="shared" si="119"/>
        <v>-2.7445512293399097</v>
      </c>
      <c r="BG106" s="24" t="str">
        <f t="shared" si="120"/>
        <v/>
      </c>
      <c r="BH106" s="24">
        <f t="shared" si="101"/>
        <v>32.046260195578853</v>
      </c>
      <c r="BI106" s="24">
        <f t="shared" si="121"/>
        <v>1.5057773545665161</v>
      </c>
      <c r="BJ106" s="24">
        <f t="shared" si="122"/>
        <v>3.9233716475095784E-2</v>
      </c>
      <c r="BK106" s="24">
        <v>25.29296875</v>
      </c>
      <c r="BL106" s="24">
        <v>199.90234375</v>
      </c>
      <c r="BM106" s="24">
        <v>6.1826535666789084E-3</v>
      </c>
      <c r="BN106" s="21">
        <f t="shared" si="102"/>
        <v>2.5</v>
      </c>
      <c r="BO106" s="21">
        <f t="shared" si="103"/>
        <v>0.05</v>
      </c>
      <c r="BP106" s="21">
        <f t="shared" si="104"/>
        <v>-2.1348250593407636</v>
      </c>
      <c r="BR106">
        <f t="shared" si="105"/>
        <v>-6.6616979526219006E-2</v>
      </c>
    </row>
    <row r="107" spans="2:70" ht="12.75" customHeight="1" x14ac:dyDescent="0.15">
      <c r="B107" s="1" t="s">
        <v>244</v>
      </c>
      <c r="C107" s="2" t="s">
        <v>245</v>
      </c>
      <c r="D107" s="2">
        <v>2.4356944413739257E-3</v>
      </c>
      <c r="E107" s="3">
        <v>0.1</v>
      </c>
      <c r="F107" s="3">
        <v>0.1</v>
      </c>
      <c r="G107" s="4">
        <v>80</v>
      </c>
      <c r="H107" s="4">
        <v>80</v>
      </c>
      <c r="I107" s="5">
        <f t="shared" si="106"/>
        <v>150</v>
      </c>
      <c r="J107" s="6">
        <v>3.75</v>
      </c>
      <c r="K107" s="4">
        <v>25.48828125</v>
      </c>
      <c r="L107" s="4"/>
      <c r="M107" s="19">
        <f t="shared" si="79"/>
        <v>150</v>
      </c>
      <c r="N107" s="19">
        <f t="shared" si="80"/>
        <v>0.05</v>
      </c>
      <c r="O107" s="19">
        <f t="shared" si="81"/>
        <v>0.05</v>
      </c>
      <c r="P107" s="19">
        <f t="shared" si="82"/>
        <v>0.05</v>
      </c>
      <c r="Q107" s="19">
        <f t="shared" si="83"/>
        <v>3.9461351562500009</v>
      </c>
      <c r="R107" s="19">
        <f t="shared" si="84"/>
        <v>10.555197656250002</v>
      </c>
      <c r="S107" s="19">
        <f t="shared" si="85"/>
        <v>10.555197656250002</v>
      </c>
      <c r="T107" s="19">
        <f t="shared" si="86"/>
        <v>0</v>
      </c>
      <c r="U107" s="19">
        <f t="shared" si="87"/>
        <v>0</v>
      </c>
      <c r="V107" s="19">
        <f t="shared" si="88"/>
        <v>3.9461351562500009</v>
      </c>
      <c r="W107" s="19">
        <f t="shared" si="89"/>
        <v>-1.4838349330937722E-3</v>
      </c>
      <c r="X107" s="19">
        <f t="shared" si="90"/>
        <v>3.2236239802768976E-2</v>
      </c>
      <c r="Y107" s="19">
        <f t="shared" si="91"/>
        <v>1.0296766986618755</v>
      </c>
      <c r="Z107" s="19">
        <f t="shared" si="92"/>
        <v>0.64472479605537947</v>
      </c>
      <c r="AA107" s="19">
        <f t="shared" si="93"/>
        <v>23382.971847180972</v>
      </c>
      <c r="AB107" s="19">
        <f t="shared" si="94"/>
        <v>155.88647898120649</v>
      </c>
      <c r="AC107" s="19">
        <f t="shared" si="95"/>
        <v>-4.626196062186037</v>
      </c>
      <c r="AD107" s="19">
        <f t="shared" si="96"/>
        <v>0.13729022648825004</v>
      </c>
      <c r="AE107" s="4">
        <f t="shared" si="97"/>
        <v>1.5965120100241148</v>
      </c>
      <c r="AF107" s="19">
        <f t="shared" si="98"/>
        <v>6.6090625000000003</v>
      </c>
      <c r="AG107" s="19">
        <f t="shared" si="99"/>
        <v>10.551447656250001</v>
      </c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12" t="s">
        <v>35</v>
      </c>
      <c r="AS107" s="24">
        <f t="shared" si="107"/>
        <v>0.05</v>
      </c>
      <c r="AT107" s="24">
        <f t="shared" si="108"/>
        <v>0.05</v>
      </c>
      <c r="AU107" s="24">
        <f t="shared" si="109"/>
        <v>10.555197656250002</v>
      </c>
      <c r="AV107" s="24">
        <f t="shared" si="110"/>
        <v>0</v>
      </c>
      <c r="AW107" s="24">
        <f t="shared" si="111"/>
        <v>0.05</v>
      </c>
      <c r="AX107" s="24">
        <f t="shared" si="100"/>
        <v>3.9461351562500009</v>
      </c>
      <c r="AY107" s="24">
        <f t="shared" si="112"/>
        <v>-1.4838349330937722E-3</v>
      </c>
      <c r="AZ107" s="24">
        <f t="shared" si="113"/>
        <v>5.1483834933093775E-2</v>
      </c>
      <c r="BA107" s="24">
        <f t="shared" si="114"/>
        <v>1.0296766986618755</v>
      </c>
      <c r="BB107" s="24">
        <f t="shared" si="115"/>
        <v>1.0296766986618755</v>
      </c>
      <c r="BC107" s="24">
        <f t="shared" si="116"/>
        <v>-34.696470466395276</v>
      </c>
      <c r="BD107" s="24">
        <f t="shared" si="117"/>
        <v>0</v>
      </c>
      <c r="BE107" s="24">
        <f t="shared" si="118"/>
        <v>34.696470466395276</v>
      </c>
      <c r="BF107" s="24">
        <f t="shared" si="119"/>
        <v>-2.7445512293399097</v>
      </c>
      <c r="BG107" s="24" t="str">
        <f t="shared" si="120"/>
        <v/>
      </c>
      <c r="BH107" s="24">
        <f t="shared" si="101"/>
        <v>155.88647898120649</v>
      </c>
      <c r="BI107" s="24">
        <f t="shared" si="121"/>
        <v>2.1928084477192669</v>
      </c>
      <c r="BJ107" s="24">
        <f t="shared" si="122"/>
        <v>3.9233716475095784E-2</v>
      </c>
      <c r="BK107" s="24">
        <v>25.390625</v>
      </c>
      <c r="BL107" s="24">
        <v>199.90234375</v>
      </c>
      <c r="BM107" s="24">
        <v>6.1826535666789084E-3</v>
      </c>
      <c r="BN107" s="21">
        <f t="shared" si="102"/>
        <v>2.5</v>
      </c>
      <c r="BO107" s="21">
        <f t="shared" si="103"/>
        <v>0.05</v>
      </c>
      <c r="BP107" s="21">
        <f t="shared" si="104"/>
        <v>-4.626196062186037</v>
      </c>
      <c r="BR107">
        <f t="shared" si="105"/>
        <v>-2.9676698661875389E-2</v>
      </c>
    </row>
    <row r="108" spans="2:70" ht="12.75" customHeight="1" x14ac:dyDescent="0.15">
      <c r="B108" s="1" t="s">
        <v>246</v>
      </c>
      <c r="C108" s="2" t="s">
        <v>247</v>
      </c>
      <c r="D108" s="2">
        <v>2.4595254653831944E-3</v>
      </c>
      <c r="E108" s="3">
        <v>0.1</v>
      </c>
      <c r="F108" s="3">
        <v>0.1</v>
      </c>
      <c r="G108" s="4">
        <v>80</v>
      </c>
      <c r="H108" s="4">
        <v>80</v>
      </c>
      <c r="I108" s="5">
        <f t="shared" si="106"/>
        <v>150</v>
      </c>
      <c r="J108" s="6">
        <v>3.59375</v>
      </c>
      <c r="K108" s="4">
        <v>25.48828125</v>
      </c>
      <c r="L108" s="4"/>
      <c r="M108" s="19">
        <f t="shared" si="79"/>
        <v>150</v>
      </c>
      <c r="N108" s="19">
        <f t="shared" si="80"/>
        <v>0.05</v>
      </c>
      <c r="O108" s="19">
        <f t="shared" si="81"/>
        <v>0.05</v>
      </c>
      <c r="P108" s="19">
        <f t="shared" si="82"/>
        <v>0.05</v>
      </c>
      <c r="Q108" s="19">
        <f t="shared" si="83"/>
        <v>3.9461351562500009</v>
      </c>
      <c r="R108" s="19">
        <f t="shared" si="84"/>
        <v>10.555197656250002</v>
      </c>
      <c r="S108" s="19">
        <f t="shared" si="85"/>
        <v>10.555197656250002</v>
      </c>
      <c r="T108" s="19">
        <f t="shared" si="86"/>
        <v>0</v>
      </c>
      <c r="U108" s="19">
        <f t="shared" si="87"/>
        <v>0</v>
      </c>
      <c r="V108" s="19">
        <f t="shared" si="88"/>
        <v>3.9461351562500009</v>
      </c>
      <c r="W108" s="19">
        <f t="shared" si="89"/>
        <v>-2.6659239207527663E-3</v>
      </c>
      <c r="X108" s="19">
        <f t="shared" si="90"/>
        <v>3.2976396477653595E-2</v>
      </c>
      <c r="Y108" s="19">
        <f t="shared" si="91"/>
        <v>1.0533184784150553</v>
      </c>
      <c r="Z108" s="19">
        <f t="shared" si="92"/>
        <v>0.65952792955307182</v>
      </c>
      <c r="AA108" s="19">
        <f t="shared" si="93"/>
        <v>7410.272938935459</v>
      </c>
      <c r="AB108" s="19">
        <f t="shared" si="94"/>
        <v>49.40181959290306</v>
      </c>
      <c r="AC108" s="19">
        <f t="shared" si="95"/>
        <v>-2.6340298516286591</v>
      </c>
      <c r="AD108" s="19">
        <f t="shared" si="96"/>
        <v>0.14044246378867403</v>
      </c>
      <c r="AE108" s="4">
        <f t="shared" si="97"/>
        <v>1.596535651803868</v>
      </c>
      <c r="AF108" s="19">
        <f t="shared" si="98"/>
        <v>6.6090625000000003</v>
      </c>
      <c r="AG108" s="19">
        <f t="shared" si="99"/>
        <v>10.551603906250001</v>
      </c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12" t="s">
        <v>35</v>
      </c>
      <c r="AS108" s="24">
        <f t="shared" si="107"/>
        <v>0.05</v>
      </c>
      <c r="AT108" s="24">
        <f t="shared" si="108"/>
        <v>0.05</v>
      </c>
      <c r="AU108" s="24">
        <f t="shared" si="109"/>
        <v>10.555197656250002</v>
      </c>
      <c r="AV108" s="24">
        <f t="shared" si="110"/>
        <v>0</v>
      </c>
      <c r="AW108" s="24">
        <f t="shared" si="111"/>
        <v>0.05</v>
      </c>
      <c r="AX108" s="24">
        <f t="shared" si="100"/>
        <v>3.9461351562500009</v>
      </c>
      <c r="AY108" s="24">
        <f t="shared" si="112"/>
        <v>-2.6659239207527594E-3</v>
      </c>
      <c r="AZ108" s="24">
        <f t="shared" si="113"/>
        <v>5.2665923920752762E-2</v>
      </c>
      <c r="BA108" s="24">
        <f t="shared" si="114"/>
        <v>1.0533184784150551</v>
      </c>
      <c r="BB108" s="24">
        <f t="shared" si="115"/>
        <v>1.0533184784150551</v>
      </c>
      <c r="BC108" s="24">
        <f t="shared" si="116"/>
        <v>-19.755223887215021</v>
      </c>
      <c r="BD108" s="24">
        <f t="shared" si="117"/>
        <v>0</v>
      </c>
      <c r="BE108" s="24">
        <f t="shared" si="118"/>
        <v>19.755223887215021</v>
      </c>
      <c r="BF108" s="24">
        <f t="shared" si="119"/>
        <v>-2.7445512293399097</v>
      </c>
      <c r="BG108" s="24" t="str">
        <f t="shared" si="120"/>
        <v/>
      </c>
      <c r="BH108" s="24">
        <f t="shared" si="101"/>
        <v>49.401819592903323</v>
      </c>
      <c r="BI108" s="24">
        <f t="shared" si="121"/>
        <v>1.6937429453731165</v>
      </c>
      <c r="BJ108" s="24">
        <f t="shared" si="122"/>
        <v>3.9233716475095784E-2</v>
      </c>
      <c r="BK108" s="24">
        <v>25.29296875</v>
      </c>
      <c r="BL108" s="24">
        <v>199.90234375</v>
      </c>
      <c r="BM108" s="24">
        <v>6.1826535666789084E-3</v>
      </c>
      <c r="BN108" s="21">
        <f t="shared" si="102"/>
        <v>2.5</v>
      </c>
      <c r="BO108" s="21">
        <f t="shared" si="103"/>
        <v>0.05</v>
      </c>
      <c r="BP108" s="21">
        <f t="shared" si="104"/>
        <v>-2.6340298516286693</v>
      </c>
      <c r="BR108">
        <f t="shared" si="105"/>
        <v>-5.331847841505525E-2</v>
      </c>
    </row>
    <row r="109" spans="2:70" ht="12.75" customHeight="1" x14ac:dyDescent="0.15">
      <c r="B109" s="1" t="s">
        <v>248</v>
      </c>
      <c r="C109" s="2" t="s">
        <v>249</v>
      </c>
      <c r="D109" s="2">
        <v>2.4774074045126326E-3</v>
      </c>
      <c r="E109" s="3">
        <v>0.1</v>
      </c>
      <c r="F109" s="3">
        <v>0.1</v>
      </c>
      <c r="G109" s="4">
        <v>80</v>
      </c>
      <c r="H109" s="4">
        <v>80</v>
      </c>
      <c r="I109" s="5">
        <f t="shared" si="106"/>
        <v>150</v>
      </c>
      <c r="J109" s="6">
        <v>4.208984375</v>
      </c>
      <c r="K109" s="4">
        <v>25.48828125</v>
      </c>
      <c r="L109" s="4"/>
      <c r="M109" s="19">
        <f t="shared" si="79"/>
        <v>150</v>
      </c>
      <c r="N109" s="19">
        <f t="shared" si="80"/>
        <v>0.05</v>
      </c>
      <c r="O109" s="19">
        <f t="shared" si="81"/>
        <v>0.05</v>
      </c>
      <c r="P109" s="19">
        <f t="shared" si="82"/>
        <v>0.05</v>
      </c>
      <c r="Q109" s="19">
        <f t="shared" si="83"/>
        <v>3.9461351562500009</v>
      </c>
      <c r="R109" s="19">
        <f t="shared" si="84"/>
        <v>10.555197656250002</v>
      </c>
      <c r="S109" s="19">
        <f t="shared" si="85"/>
        <v>10.555197656250002</v>
      </c>
      <c r="T109" s="19">
        <f t="shared" si="86"/>
        <v>0</v>
      </c>
      <c r="U109" s="19">
        <f t="shared" si="87"/>
        <v>0</v>
      </c>
      <c r="V109" s="19">
        <f t="shared" si="88"/>
        <v>3.9461351562500009</v>
      </c>
      <c r="W109" s="19">
        <f t="shared" si="89"/>
        <v>1.9885514681545133E-3</v>
      </c>
      <c r="X109" s="19">
        <f t="shared" si="90"/>
        <v>3.0062029570295384E-2</v>
      </c>
      <c r="Y109" s="19">
        <f t="shared" si="91"/>
        <v>0.96022897063690971</v>
      </c>
      <c r="Z109" s="19">
        <f t="shared" si="92"/>
        <v>0.60124059140590769</v>
      </c>
      <c r="AA109" s="19">
        <f t="shared" si="93"/>
        <v>12141.466253920113</v>
      </c>
      <c r="AB109" s="19">
        <f t="shared" si="94"/>
        <v>80.943108359467416</v>
      </c>
      <c r="AC109" s="19">
        <f t="shared" si="95"/>
        <v>3.2191907393041732</v>
      </c>
      <c r="AD109" s="19">
        <f t="shared" si="96"/>
        <v>0.12803052941825463</v>
      </c>
      <c r="AE109" s="4">
        <f t="shared" si="97"/>
        <v>1.5964425622960898</v>
      </c>
      <c r="AF109" s="19">
        <f t="shared" si="98"/>
        <v>6.6090625000000003</v>
      </c>
      <c r="AG109" s="19">
        <f t="shared" si="99"/>
        <v>10.550988671875002</v>
      </c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12" t="s">
        <v>35</v>
      </c>
      <c r="AS109" s="24">
        <f t="shared" si="107"/>
        <v>0.05</v>
      </c>
      <c r="AT109" s="24">
        <f t="shared" si="108"/>
        <v>0.05</v>
      </c>
      <c r="AU109" s="24">
        <f t="shared" si="109"/>
        <v>10.555197656250002</v>
      </c>
      <c r="AV109" s="24">
        <f t="shared" si="110"/>
        <v>0</v>
      </c>
      <c r="AW109" s="24">
        <f t="shared" si="111"/>
        <v>0.05</v>
      </c>
      <c r="AX109" s="24">
        <f t="shared" si="100"/>
        <v>3.9461351562500009</v>
      </c>
      <c r="AY109" s="24">
        <f t="shared" si="112"/>
        <v>1.9885514681545133E-3</v>
      </c>
      <c r="AZ109" s="24">
        <f t="shared" si="113"/>
        <v>4.8011448531845489E-2</v>
      </c>
      <c r="BA109" s="24">
        <f t="shared" si="114"/>
        <v>0.96022897063690971</v>
      </c>
      <c r="BB109" s="24">
        <f t="shared" si="115"/>
        <v>0.96022897063690971</v>
      </c>
      <c r="BC109" s="24">
        <f t="shared" si="116"/>
        <v>24.143930544781298</v>
      </c>
      <c r="BD109" s="24">
        <f t="shared" si="117"/>
        <v>0</v>
      </c>
      <c r="BE109" s="24">
        <f t="shared" si="118"/>
        <v>-24.143930544781298</v>
      </c>
      <c r="BF109" s="24">
        <f t="shared" si="119"/>
        <v>-2.7445512293399097</v>
      </c>
      <c r="BG109" s="24" t="str">
        <f t="shared" si="120"/>
        <v/>
      </c>
      <c r="BH109" s="24">
        <f t="shared" si="101"/>
        <v>80.943108359467416</v>
      </c>
      <c r="BI109" s="24">
        <f t="shared" si="121"/>
        <v>1.9081798780570802</v>
      </c>
      <c r="BJ109" s="24">
        <f t="shared" si="122"/>
        <v>3.9233716475095784E-2</v>
      </c>
      <c r="BK109" s="24">
        <v>25.29296875</v>
      </c>
      <c r="BL109" s="24">
        <v>199.90234375</v>
      </c>
      <c r="BM109" s="24">
        <v>6.1826535666789084E-3</v>
      </c>
      <c r="BN109" s="21">
        <f t="shared" si="102"/>
        <v>2.5</v>
      </c>
      <c r="BO109" s="21">
        <f t="shared" si="103"/>
        <v>0.05</v>
      </c>
      <c r="BP109" s="21">
        <f t="shared" si="104"/>
        <v>3.2191907393041732</v>
      </c>
      <c r="BR109">
        <f t="shared" si="105"/>
        <v>3.9771029363090231E-2</v>
      </c>
    </row>
    <row r="110" spans="2:70" ht="12.75" customHeight="1" x14ac:dyDescent="0.15">
      <c r="B110" s="1" t="s">
        <v>250</v>
      </c>
      <c r="C110" s="2" t="s">
        <v>251</v>
      </c>
      <c r="D110" s="2">
        <v>2.5012384285219014E-3</v>
      </c>
      <c r="E110" s="3">
        <v>0.1</v>
      </c>
      <c r="F110" s="3">
        <v>0.1</v>
      </c>
      <c r="G110" s="4">
        <v>80</v>
      </c>
      <c r="H110" s="4">
        <v>80</v>
      </c>
      <c r="I110" s="5">
        <f t="shared" si="106"/>
        <v>150</v>
      </c>
      <c r="J110" s="6">
        <v>5.29296875</v>
      </c>
      <c r="K110" s="4">
        <v>25.48828125</v>
      </c>
      <c r="L110" s="4"/>
      <c r="M110" s="19">
        <f t="shared" si="79"/>
        <v>150</v>
      </c>
      <c r="N110" s="19">
        <f t="shared" si="80"/>
        <v>0.05</v>
      </c>
      <c r="O110" s="19">
        <f t="shared" si="81"/>
        <v>0.05</v>
      </c>
      <c r="P110" s="19">
        <f t="shared" si="82"/>
        <v>0.05</v>
      </c>
      <c r="Q110" s="19">
        <f t="shared" si="83"/>
        <v>3.9461351562500009</v>
      </c>
      <c r="R110" s="19">
        <f t="shared" si="84"/>
        <v>10.555197656250002</v>
      </c>
      <c r="S110" s="19">
        <f t="shared" si="85"/>
        <v>10.555197656250002</v>
      </c>
      <c r="T110" s="19">
        <f t="shared" si="86"/>
        <v>0</v>
      </c>
      <c r="U110" s="19">
        <f t="shared" si="87"/>
        <v>0</v>
      </c>
      <c r="V110" s="19">
        <f t="shared" si="88"/>
        <v>3.9461351562500009</v>
      </c>
      <c r="W110" s="19">
        <f t="shared" si="89"/>
        <v>1.0189293820038761E-2</v>
      </c>
      <c r="X110" s="19">
        <f t="shared" si="90"/>
        <v>2.4927192638283292E-2</v>
      </c>
      <c r="Y110" s="19">
        <f t="shared" si="91"/>
        <v>0.79621412359922483</v>
      </c>
      <c r="Z110" s="19">
        <f t="shared" si="92"/>
        <v>0.49854385276566582</v>
      </c>
      <c r="AA110" s="19">
        <f t="shared" si="93"/>
        <v>383.45262022320162</v>
      </c>
      <c r="AB110" s="19">
        <f t="shared" si="94"/>
        <v>2.5563508014880107</v>
      </c>
      <c r="AC110" s="19">
        <f t="shared" si="95"/>
        <v>0.52094818846905866</v>
      </c>
      <c r="AD110" s="19">
        <f t="shared" si="96"/>
        <v>0.1061618831465633</v>
      </c>
      <c r="AE110" s="4">
        <f t="shared" si="97"/>
        <v>1.5962785474490522</v>
      </c>
      <c r="AF110" s="19">
        <f t="shared" si="98"/>
        <v>6.6090625000000003</v>
      </c>
      <c r="AG110" s="19">
        <f t="shared" si="99"/>
        <v>10.549904687500002</v>
      </c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12" t="s">
        <v>35</v>
      </c>
      <c r="AS110" s="24">
        <f t="shared" si="107"/>
        <v>0.05</v>
      </c>
      <c r="AT110" s="24">
        <f t="shared" si="108"/>
        <v>0.05</v>
      </c>
      <c r="AU110" s="24">
        <f t="shared" si="109"/>
        <v>10.555197656250002</v>
      </c>
      <c r="AV110" s="24">
        <f t="shared" si="110"/>
        <v>0</v>
      </c>
      <c r="AW110" s="24">
        <f t="shared" si="111"/>
        <v>0.05</v>
      </c>
      <c r="AX110" s="24">
        <f t="shared" si="100"/>
        <v>3.9461351562500009</v>
      </c>
      <c r="AY110" s="24">
        <f t="shared" si="112"/>
        <v>1.0189293820038768E-2</v>
      </c>
      <c r="AZ110" s="24">
        <f t="shared" si="113"/>
        <v>3.9810706179961235E-2</v>
      </c>
      <c r="BA110" s="24">
        <f t="shared" si="114"/>
        <v>0.79621412359922461</v>
      </c>
      <c r="BB110" s="24">
        <f t="shared" si="115"/>
        <v>0.79621412359922461</v>
      </c>
      <c r="BC110" s="24">
        <f t="shared" si="116"/>
        <v>3.9071114135179346</v>
      </c>
      <c r="BD110" s="24">
        <f t="shared" si="117"/>
        <v>0</v>
      </c>
      <c r="BE110" s="24">
        <f t="shared" si="118"/>
        <v>-3.9071114135179346</v>
      </c>
      <c r="BF110" s="24">
        <f t="shared" si="119"/>
        <v>-2.7445512293399097</v>
      </c>
      <c r="BG110" s="24" t="str">
        <f t="shared" si="120"/>
        <v/>
      </c>
      <c r="BH110" s="24">
        <f t="shared" si="101"/>
        <v>2.5563508014880072</v>
      </c>
      <c r="BI110" s="24">
        <f t="shared" si="121"/>
        <v>0.40762045069787556</v>
      </c>
      <c r="BJ110" s="24">
        <f t="shared" si="122"/>
        <v>3.9233716475095784E-2</v>
      </c>
      <c r="BK110" s="24">
        <v>25.390625</v>
      </c>
      <c r="BL110" s="24">
        <v>199.90234375</v>
      </c>
      <c r="BM110" s="24">
        <v>6.1826535666789084E-3</v>
      </c>
      <c r="BN110" s="21">
        <f t="shared" si="102"/>
        <v>2.5</v>
      </c>
      <c r="BO110" s="21">
        <f t="shared" si="103"/>
        <v>0.05</v>
      </c>
      <c r="BP110" s="21">
        <f t="shared" si="104"/>
        <v>0.52094818846905799</v>
      </c>
      <c r="BR110">
        <f t="shared" si="105"/>
        <v>0.20378587640077533</v>
      </c>
    </row>
    <row r="111" spans="2:70" ht="12.75" customHeight="1" x14ac:dyDescent="0.15">
      <c r="B111" s="1" t="s">
        <v>252</v>
      </c>
      <c r="C111" s="2" t="s">
        <v>253</v>
      </c>
      <c r="D111" s="2">
        <v>2.5250694452552125E-3</v>
      </c>
      <c r="E111" s="3">
        <v>0.1</v>
      </c>
      <c r="F111" s="3">
        <v>0.1</v>
      </c>
      <c r="G111" s="4">
        <v>80</v>
      </c>
      <c r="H111" s="4">
        <v>80</v>
      </c>
      <c r="I111" s="5">
        <f t="shared" si="106"/>
        <v>150</v>
      </c>
      <c r="J111" s="6">
        <v>5.869140625</v>
      </c>
      <c r="K111" s="4">
        <v>25.48828125</v>
      </c>
      <c r="L111" s="4"/>
      <c r="M111" s="19">
        <f t="shared" si="79"/>
        <v>150</v>
      </c>
      <c r="N111" s="19">
        <f t="shared" si="80"/>
        <v>0.05</v>
      </c>
      <c r="O111" s="19">
        <f t="shared" si="81"/>
        <v>0.05</v>
      </c>
      <c r="P111" s="19">
        <f t="shared" si="82"/>
        <v>0.05</v>
      </c>
      <c r="Q111" s="19">
        <f t="shared" si="83"/>
        <v>3.9461351562500009</v>
      </c>
      <c r="R111" s="19">
        <f t="shared" si="84"/>
        <v>10.555197656250002</v>
      </c>
      <c r="S111" s="19">
        <f t="shared" si="85"/>
        <v>10.555197656250002</v>
      </c>
      <c r="T111" s="19">
        <f t="shared" si="86"/>
        <v>0</v>
      </c>
      <c r="U111" s="19">
        <f t="shared" si="87"/>
        <v>0</v>
      </c>
      <c r="V111" s="19">
        <f t="shared" si="88"/>
        <v>3.9461351562500009</v>
      </c>
      <c r="W111" s="19">
        <f t="shared" si="89"/>
        <v>1.4548246962031296E-2</v>
      </c>
      <c r="X111" s="19">
        <f t="shared" si="90"/>
        <v>2.219786489964623E-2</v>
      </c>
      <c r="Y111" s="19">
        <f t="shared" si="91"/>
        <v>0.70903506075937406</v>
      </c>
      <c r="Z111" s="19">
        <f t="shared" si="92"/>
        <v>0.4439572979929246</v>
      </c>
      <c r="AA111" s="19">
        <f t="shared" si="93"/>
        <v>167.50060721772647</v>
      </c>
      <c r="AB111" s="19">
        <f t="shared" si="94"/>
        <v>1.1166707147848431</v>
      </c>
      <c r="AC111" s="19">
        <f t="shared" si="95"/>
        <v>0.32491202667915808</v>
      </c>
      <c r="AD111" s="19">
        <f t="shared" si="96"/>
        <v>9.4538008101249876E-2</v>
      </c>
      <c r="AE111" s="4">
        <f t="shared" si="97"/>
        <v>1.5961913683862123</v>
      </c>
      <c r="AF111" s="19">
        <f t="shared" si="98"/>
        <v>6.6090625000000003</v>
      </c>
      <c r="AG111" s="19">
        <f t="shared" si="99"/>
        <v>10.549328515625001</v>
      </c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12" t="s">
        <v>35</v>
      </c>
      <c r="AS111" s="24">
        <f t="shared" si="107"/>
        <v>0.05</v>
      </c>
      <c r="AT111" s="24">
        <f t="shared" si="108"/>
        <v>0.05</v>
      </c>
      <c r="AU111" s="24">
        <f t="shared" si="109"/>
        <v>10.555197656250002</v>
      </c>
      <c r="AV111" s="24">
        <f t="shared" si="110"/>
        <v>0</v>
      </c>
      <c r="AW111" s="24">
        <f t="shared" si="111"/>
        <v>0.05</v>
      </c>
      <c r="AX111" s="24">
        <f t="shared" si="100"/>
        <v>3.9461351562500009</v>
      </c>
      <c r="AY111" s="24">
        <f t="shared" si="112"/>
        <v>1.4548246962031296E-2</v>
      </c>
      <c r="AZ111" s="24">
        <f t="shared" si="113"/>
        <v>3.5451753037968707E-2</v>
      </c>
      <c r="BA111" s="24">
        <f t="shared" si="114"/>
        <v>0.70903506075937406</v>
      </c>
      <c r="BB111" s="24">
        <f t="shared" si="115"/>
        <v>0.70903506075937406</v>
      </c>
      <c r="BC111" s="24">
        <f t="shared" si="116"/>
        <v>2.4368402000936857</v>
      </c>
      <c r="BD111" s="24">
        <f t="shared" si="117"/>
        <v>0</v>
      </c>
      <c r="BE111" s="24">
        <f t="shared" si="118"/>
        <v>-2.4368402000936857</v>
      </c>
      <c r="BF111" s="24">
        <f t="shared" si="119"/>
        <v>-2.7445512293399097</v>
      </c>
      <c r="BG111" s="24" t="str">
        <f t="shared" si="120"/>
        <v/>
      </c>
      <c r="BH111" s="24">
        <f t="shared" si="101"/>
        <v>1.1166707147848431</v>
      </c>
      <c r="BI111" s="24">
        <f t="shared" si="121"/>
        <v>4.7925126710197254E-2</v>
      </c>
      <c r="BJ111" s="24">
        <f t="shared" si="122"/>
        <v>3.9233716475095784E-2</v>
      </c>
      <c r="BK111" s="24">
        <v>25.29296875</v>
      </c>
      <c r="BL111" s="24">
        <v>199.90234375</v>
      </c>
      <c r="BM111" s="24">
        <v>6.1826535666789084E-3</v>
      </c>
      <c r="BN111" s="21">
        <f t="shared" si="102"/>
        <v>2.5</v>
      </c>
      <c r="BO111" s="21">
        <f t="shared" si="103"/>
        <v>0.05</v>
      </c>
      <c r="BP111" s="21">
        <f t="shared" si="104"/>
        <v>0.32491202667915808</v>
      </c>
      <c r="BR111">
        <f t="shared" si="105"/>
        <v>0.29096493924062583</v>
      </c>
    </row>
    <row r="112" spans="2:70" ht="12.75" customHeight="1" x14ac:dyDescent="0.15">
      <c r="B112" s="1" t="s">
        <v>254</v>
      </c>
      <c r="C112" s="2" t="s">
        <v>255</v>
      </c>
      <c r="D112" s="2">
        <v>2.5489004619885236E-3</v>
      </c>
      <c r="E112" s="3">
        <v>0.1</v>
      </c>
      <c r="F112" s="3">
        <v>0.1</v>
      </c>
      <c r="G112" s="4">
        <v>80</v>
      </c>
      <c r="H112" s="4">
        <v>80</v>
      </c>
      <c r="I112" s="5">
        <f t="shared" si="106"/>
        <v>150</v>
      </c>
      <c r="J112" s="6">
        <v>6.5234375</v>
      </c>
      <c r="K112" s="4">
        <v>25.48828125</v>
      </c>
      <c r="L112" s="4"/>
      <c r="M112" s="19">
        <f t="shared" si="79"/>
        <v>150</v>
      </c>
      <c r="N112" s="19">
        <f t="shared" si="80"/>
        <v>0.05</v>
      </c>
      <c r="O112" s="19">
        <f t="shared" si="81"/>
        <v>0.05</v>
      </c>
      <c r="P112" s="19">
        <f t="shared" si="82"/>
        <v>0.05</v>
      </c>
      <c r="Q112" s="19">
        <f t="shared" si="83"/>
        <v>3.9461351562500009</v>
      </c>
      <c r="R112" s="19">
        <f t="shared" si="84"/>
        <v>10.555197656250002</v>
      </c>
      <c r="S112" s="19">
        <f t="shared" si="85"/>
        <v>10.555197656250002</v>
      </c>
      <c r="T112" s="19">
        <f t="shared" si="86"/>
        <v>0</v>
      </c>
      <c r="U112" s="19">
        <f t="shared" si="87"/>
        <v>0</v>
      </c>
      <c r="V112" s="19">
        <f t="shared" si="88"/>
        <v>3.9461351562500009</v>
      </c>
      <c r="W112" s="19">
        <f t="shared" si="89"/>
        <v>1.9498244597853317E-2</v>
      </c>
      <c r="X112" s="19">
        <f t="shared" si="90"/>
        <v>1.9098458823566863E-2</v>
      </c>
      <c r="Y112" s="19">
        <f t="shared" si="91"/>
        <v>0.6100351080429337</v>
      </c>
      <c r="Z112" s="19">
        <f t="shared" si="92"/>
        <v>0.38196917647133721</v>
      </c>
      <c r="AA112" s="19">
        <f t="shared" si="93"/>
        <v>80.229448304563263</v>
      </c>
      <c r="AB112" s="19">
        <f t="shared" si="94"/>
        <v>0.53486298869708848</v>
      </c>
      <c r="AC112" s="19">
        <f t="shared" si="95"/>
        <v>0.20857778759909368</v>
      </c>
      <c r="AD112" s="19">
        <f t="shared" si="96"/>
        <v>8.1338014405724482E-2</v>
      </c>
      <c r="AE112" s="4">
        <f t="shared" si="97"/>
        <v>1.5960923684334958</v>
      </c>
      <c r="AF112" s="19">
        <f t="shared" si="98"/>
        <v>6.6090625000000003</v>
      </c>
      <c r="AG112" s="19">
        <f t="shared" si="99"/>
        <v>10.548674218750001</v>
      </c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12" t="s">
        <v>35</v>
      </c>
      <c r="AS112" s="24">
        <f t="shared" si="107"/>
        <v>0.05</v>
      </c>
      <c r="AT112" s="24">
        <f t="shared" si="108"/>
        <v>0.05</v>
      </c>
      <c r="AU112" s="24">
        <f t="shared" si="109"/>
        <v>10.555197656250002</v>
      </c>
      <c r="AV112" s="24">
        <f t="shared" si="110"/>
        <v>0</v>
      </c>
      <c r="AW112" s="24">
        <f t="shared" si="111"/>
        <v>0.05</v>
      </c>
      <c r="AX112" s="24">
        <f t="shared" si="100"/>
        <v>3.9461351562500009</v>
      </c>
      <c r="AY112" s="24">
        <f t="shared" si="112"/>
        <v>1.9498244597853317E-2</v>
      </c>
      <c r="AZ112" s="24">
        <f t="shared" si="113"/>
        <v>3.0501755402146686E-2</v>
      </c>
      <c r="BA112" s="24">
        <f t="shared" si="114"/>
        <v>0.6100351080429337</v>
      </c>
      <c r="BB112" s="24">
        <f t="shared" si="115"/>
        <v>0.6100351080429337</v>
      </c>
      <c r="BC112" s="24">
        <f t="shared" si="116"/>
        <v>1.5643334069932027</v>
      </c>
      <c r="BD112" s="24">
        <f t="shared" si="117"/>
        <v>0</v>
      </c>
      <c r="BE112" s="24">
        <f t="shared" si="118"/>
        <v>-1.5643334069932027</v>
      </c>
      <c r="BF112" s="24">
        <f t="shared" si="119"/>
        <v>-2.7445512293399097</v>
      </c>
      <c r="BG112" s="24" t="str">
        <f t="shared" si="120"/>
        <v/>
      </c>
      <c r="BH112" s="24">
        <f t="shared" si="101"/>
        <v>0.53486298869708848</v>
      </c>
      <c r="BI112" s="24">
        <f t="shared" si="121"/>
        <v>-0.27175745325612349</v>
      </c>
      <c r="BJ112" s="24">
        <f t="shared" si="122"/>
        <v>3.9233716475095784E-2</v>
      </c>
      <c r="BK112" s="24">
        <v>25.29296875</v>
      </c>
      <c r="BL112" s="24">
        <v>199.90234375</v>
      </c>
      <c r="BM112" s="24">
        <v>6.1826535666789084E-3</v>
      </c>
      <c r="BN112" s="21">
        <f t="shared" si="102"/>
        <v>2.5</v>
      </c>
      <c r="BO112" s="21">
        <f t="shared" si="103"/>
        <v>0.05</v>
      </c>
      <c r="BP112" s="21">
        <f t="shared" si="104"/>
        <v>0.20857778759909368</v>
      </c>
      <c r="BR112">
        <f t="shared" si="105"/>
        <v>0.3899648919570663</v>
      </c>
    </row>
    <row r="113" spans="2:70" ht="12.75" customHeight="1" x14ac:dyDescent="0.15">
      <c r="B113" s="1" t="s">
        <v>256</v>
      </c>
      <c r="C113" s="2" t="s">
        <v>257</v>
      </c>
      <c r="D113" s="2">
        <v>2.5727314787218347E-3</v>
      </c>
      <c r="E113" s="3">
        <v>0.1</v>
      </c>
      <c r="F113" s="3">
        <v>0.1</v>
      </c>
      <c r="G113" s="4">
        <v>80</v>
      </c>
      <c r="H113" s="4">
        <v>80</v>
      </c>
      <c r="I113" s="5">
        <f t="shared" si="106"/>
        <v>150</v>
      </c>
      <c r="J113" s="6">
        <v>6.826171875</v>
      </c>
      <c r="K113" s="4">
        <v>25.48828125</v>
      </c>
      <c r="L113" s="4"/>
      <c r="M113" s="19">
        <f t="shared" si="79"/>
        <v>150</v>
      </c>
      <c r="N113" s="19">
        <f t="shared" si="80"/>
        <v>0.05</v>
      </c>
      <c r="O113" s="19">
        <f t="shared" si="81"/>
        <v>0.05</v>
      </c>
      <c r="P113" s="19">
        <f t="shared" si="82"/>
        <v>0.05</v>
      </c>
      <c r="Q113" s="19">
        <f t="shared" si="83"/>
        <v>3.9461351562500009</v>
      </c>
      <c r="R113" s="19">
        <f t="shared" si="84"/>
        <v>10.555197656250002</v>
      </c>
      <c r="S113" s="19">
        <f t="shared" si="85"/>
        <v>10.555197656250002</v>
      </c>
      <c r="T113" s="19">
        <f t="shared" si="86"/>
        <v>0</v>
      </c>
      <c r="U113" s="19">
        <f t="shared" si="87"/>
        <v>0</v>
      </c>
      <c r="V113" s="19">
        <f t="shared" si="88"/>
        <v>3.9461351562500009</v>
      </c>
      <c r="W113" s="19">
        <f t="shared" si="89"/>
        <v>2.1788542011442615E-2</v>
      </c>
      <c r="X113" s="19">
        <f t="shared" si="90"/>
        <v>1.7664405265977897E-2</v>
      </c>
      <c r="Y113" s="19">
        <f t="shared" si="91"/>
        <v>0.56422915977114774</v>
      </c>
      <c r="Z113" s="19">
        <f t="shared" si="92"/>
        <v>0.3532881053195579</v>
      </c>
      <c r="AA113" s="19">
        <f t="shared" si="93"/>
        <v>59.425000069952794</v>
      </c>
      <c r="AB113" s="19">
        <f t="shared" si="94"/>
        <v>0.39616666713301862</v>
      </c>
      <c r="AC113" s="19">
        <f t="shared" si="95"/>
        <v>0.17263788140721958</v>
      </c>
      <c r="AD113" s="19">
        <f t="shared" si="96"/>
        <v>7.5230554636153024E-2</v>
      </c>
      <c r="AE113" s="4">
        <f t="shared" si="97"/>
        <v>1.596046562485224</v>
      </c>
      <c r="AF113" s="19">
        <f t="shared" si="98"/>
        <v>6.6090625000000003</v>
      </c>
      <c r="AG113" s="19">
        <f t="shared" si="99"/>
        <v>10.548371484375002</v>
      </c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12" t="s">
        <v>35</v>
      </c>
      <c r="AS113" s="24">
        <f t="shared" si="107"/>
        <v>0.05</v>
      </c>
      <c r="AT113" s="24">
        <f t="shared" si="108"/>
        <v>0.05</v>
      </c>
      <c r="AU113" s="24">
        <f t="shared" si="109"/>
        <v>10.555197656250002</v>
      </c>
      <c r="AV113" s="24">
        <f t="shared" si="110"/>
        <v>0</v>
      </c>
      <c r="AW113" s="24">
        <f t="shared" si="111"/>
        <v>0.05</v>
      </c>
      <c r="AX113" s="24">
        <f t="shared" si="100"/>
        <v>3.9461351562500009</v>
      </c>
      <c r="AY113" s="24">
        <f t="shared" si="112"/>
        <v>2.1788542011442612E-2</v>
      </c>
      <c r="AZ113" s="24">
        <f t="shared" si="113"/>
        <v>2.8211457988557391E-2</v>
      </c>
      <c r="BA113" s="24">
        <f t="shared" si="114"/>
        <v>0.56422915977114774</v>
      </c>
      <c r="BB113" s="24">
        <f t="shared" si="115"/>
        <v>0.56422915977114774</v>
      </c>
      <c r="BC113" s="24">
        <f t="shared" si="116"/>
        <v>1.2947841105541469</v>
      </c>
      <c r="BD113" s="24">
        <f t="shared" si="117"/>
        <v>0</v>
      </c>
      <c r="BE113" s="24">
        <f t="shared" si="118"/>
        <v>-1.2947841105541469</v>
      </c>
      <c r="BF113" s="24">
        <f t="shared" si="119"/>
        <v>-2.7445512293399097</v>
      </c>
      <c r="BG113" s="24" t="str">
        <f t="shared" si="120"/>
        <v/>
      </c>
      <c r="BH113" s="24">
        <f t="shared" si="101"/>
        <v>0.39616666713301885</v>
      </c>
      <c r="BI113" s="24">
        <f t="shared" si="121"/>
        <v>-0.40212206814422857</v>
      </c>
      <c r="BJ113" s="24">
        <f t="shared" si="122"/>
        <v>3.9233716475095784E-2</v>
      </c>
      <c r="BK113" s="24">
        <v>25.29296875</v>
      </c>
      <c r="BL113" s="24">
        <v>199.90234375</v>
      </c>
      <c r="BM113" s="24">
        <v>6.1826535666789084E-3</v>
      </c>
      <c r="BN113" s="21">
        <f t="shared" si="102"/>
        <v>2.5</v>
      </c>
      <c r="BO113" s="21">
        <f t="shared" si="103"/>
        <v>0.05</v>
      </c>
      <c r="BP113" s="21">
        <f t="shared" si="104"/>
        <v>0.17263788140721958</v>
      </c>
      <c r="BR113">
        <f t="shared" si="105"/>
        <v>0.4357708402288521</v>
      </c>
    </row>
    <row r="114" spans="2:70" ht="12.75" customHeight="1" x14ac:dyDescent="0.15">
      <c r="B114" s="1" t="s">
        <v>258</v>
      </c>
      <c r="C114" s="2" t="s">
        <v>259</v>
      </c>
      <c r="D114" s="2">
        <v>2.5963888911064714E-3</v>
      </c>
      <c r="E114" s="3">
        <v>0.1</v>
      </c>
      <c r="F114" s="3">
        <v>0.1</v>
      </c>
      <c r="G114" s="4">
        <v>80</v>
      </c>
      <c r="H114" s="4">
        <v>80</v>
      </c>
      <c r="I114" s="5">
        <f t="shared" si="106"/>
        <v>150</v>
      </c>
      <c r="J114" s="6">
        <v>6.875</v>
      </c>
      <c r="K114" s="4">
        <v>25.48828125</v>
      </c>
      <c r="L114" s="4"/>
      <c r="M114" s="19">
        <f t="shared" si="79"/>
        <v>150</v>
      </c>
      <c r="N114" s="19">
        <f t="shared" si="80"/>
        <v>0.05</v>
      </c>
      <c r="O114" s="19">
        <f t="shared" si="81"/>
        <v>0.05</v>
      </c>
      <c r="P114" s="19">
        <f t="shared" si="82"/>
        <v>0.05</v>
      </c>
      <c r="Q114" s="19">
        <f t="shared" si="83"/>
        <v>3.9461351562500009</v>
      </c>
      <c r="R114" s="19">
        <f t="shared" si="84"/>
        <v>10.555197656250002</v>
      </c>
      <c r="S114" s="19">
        <f t="shared" si="85"/>
        <v>10.555197656250002</v>
      </c>
      <c r="T114" s="19">
        <f t="shared" si="86"/>
        <v>0</v>
      </c>
      <c r="U114" s="19">
        <f t="shared" si="87"/>
        <v>0</v>
      </c>
      <c r="V114" s="19">
        <f t="shared" si="88"/>
        <v>3.9461351562500009</v>
      </c>
      <c r="W114" s="19">
        <f t="shared" si="89"/>
        <v>2.2157944820086047E-2</v>
      </c>
      <c r="X114" s="19">
        <f t="shared" si="90"/>
        <v>1.7433106305076451E-2</v>
      </c>
      <c r="Y114" s="19">
        <f t="shared" si="91"/>
        <v>0.5568411035982791</v>
      </c>
      <c r="Z114" s="19">
        <f t="shared" si="92"/>
        <v>0.34866212610152897</v>
      </c>
      <c r="AA114" s="19">
        <f t="shared" si="93"/>
        <v>56.707739653110004</v>
      </c>
      <c r="AB114" s="19">
        <f t="shared" si="94"/>
        <v>0.37805159768739999</v>
      </c>
      <c r="AC114" s="19">
        <f t="shared" si="95"/>
        <v>0.16753692881405557</v>
      </c>
      <c r="AD114" s="19">
        <f t="shared" si="96"/>
        <v>7.4245480479770531E-2</v>
      </c>
      <c r="AE114" s="4">
        <f t="shared" si="97"/>
        <v>1.596039174429051</v>
      </c>
      <c r="AF114" s="19">
        <f t="shared" si="98"/>
        <v>6.6090625000000003</v>
      </c>
      <c r="AG114" s="19">
        <f t="shared" si="99"/>
        <v>10.548322656250001</v>
      </c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12" t="s">
        <v>35</v>
      </c>
      <c r="AS114" s="24">
        <f t="shared" si="107"/>
        <v>0.05</v>
      </c>
      <c r="AT114" s="24">
        <f t="shared" si="108"/>
        <v>0.05</v>
      </c>
      <c r="AU114" s="24">
        <f t="shared" si="109"/>
        <v>10.555197656250002</v>
      </c>
      <c r="AV114" s="24">
        <f t="shared" si="110"/>
        <v>0</v>
      </c>
      <c r="AW114" s="24">
        <f t="shared" si="111"/>
        <v>0.05</v>
      </c>
      <c r="AX114" s="24">
        <f t="shared" si="100"/>
        <v>3.9461351562500009</v>
      </c>
      <c r="AY114" s="24">
        <f t="shared" si="112"/>
        <v>2.2157944820086047E-2</v>
      </c>
      <c r="AZ114" s="24">
        <f t="shared" si="113"/>
        <v>2.7842055179913956E-2</v>
      </c>
      <c r="BA114" s="24">
        <f t="shared" si="114"/>
        <v>0.5568411035982791</v>
      </c>
      <c r="BB114" s="24">
        <f t="shared" si="115"/>
        <v>0.5568411035982791</v>
      </c>
      <c r="BC114" s="24">
        <f t="shared" si="116"/>
        <v>1.2565269661054168</v>
      </c>
      <c r="BD114" s="24">
        <f t="shared" si="117"/>
        <v>0</v>
      </c>
      <c r="BE114" s="24">
        <f t="shared" si="118"/>
        <v>-1.2565269661054168</v>
      </c>
      <c r="BF114" s="24">
        <f t="shared" si="119"/>
        <v>-2.7445512293399097</v>
      </c>
      <c r="BG114" s="24" t="str">
        <f t="shared" si="120"/>
        <v/>
      </c>
      <c r="BH114" s="24">
        <f t="shared" si="101"/>
        <v>0.37805159768739999</v>
      </c>
      <c r="BI114" s="24">
        <f t="shared" si="121"/>
        <v>-0.42244892222190367</v>
      </c>
      <c r="BJ114" s="24">
        <f t="shared" si="122"/>
        <v>3.9233716475095784E-2</v>
      </c>
      <c r="BK114" s="24">
        <v>24.8046875</v>
      </c>
      <c r="BL114" s="24">
        <v>199.90234375</v>
      </c>
      <c r="BM114" s="24">
        <v>6.1826535666789084E-3</v>
      </c>
      <c r="BN114" s="21">
        <f t="shared" si="102"/>
        <v>2.5</v>
      </c>
      <c r="BO114" s="21">
        <f t="shared" si="103"/>
        <v>0.05</v>
      </c>
      <c r="BP114" s="21">
        <f t="shared" si="104"/>
        <v>0.16753692881405557</v>
      </c>
      <c r="BR114">
        <f t="shared" si="105"/>
        <v>0.44315889640172096</v>
      </c>
    </row>
    <row r="115" spans="2:70" ht="12.75" customHeight="1" x14ac:dyDescent="0.15">
      <c r="B115" s="1" t="s">
        <v>260</v>
      </c>
      <c r="C115" s="2" t="s">
        <v>261</v>
      </c>
      <c r="D115" s="2">
        <v>2.6202199078397825E-3</v>
      </c>
      <c r="E115" s="3">
        <v>0.1</v>
      </c>
      <c r="F115" s="3">
        <v>0.1</v>
      </c>
      <c r="G115" s="4">
        <v>80</v>
      </c>
      <c r="H115" s="4">
        <v>80</v>
      </c>
      <c r="I115" s="5">
        <f t="shared" si="106"/>
        <v>150</v>
      </c>
      <c r="J115" s="6">
        <v>6.943359375</v>
      </c>
      <c r="K115" s="4">
        <v>25.48828125</v>
      </c>
      <c r="L115" s="4"/>
      <c r="M115" s="19">
        <f t="shared" si="79"/>
        <v>150</v>
      </c>
      <c r="N115" s="19">
        <f t="shared" si="80"/>
        <v>0.05</v>
      </c>
      <c r="O115" s="19">
        <f t="shared" si="81"/>
        <v>0.05</v>
      </c>
      <c r="P115" s="19">
        <f t="shared" si="82"/>
        <v>0.05</v>
      </c>
      <c r="Q115" s="19">
        <f t="shared" si="83"/>
        <v>3.9461351562500009</v>
      </c>
      <c r="R115" s="19">
        <f t="shared" si="84"/>
        <v>10.555197656250002</v>
      </c>
      <c r="S115" s="19">
        <f t="shared" si="85"/>
        <v>10.555197656250002</v>
      </c>
      <c r="T115" s="19">
        <f t="shared" si="86"/>
        <v>0</v>
      </c>
      <c r="U115" s="19">
        <f t="shared" si="87"/>
        <v>0</v>
      </c>
      <c r="V115" s="19">
        <f t="shared" si="88"/>
        <v>3.9461351562500009</v>
      </c>
      <c r="W115" s="19">
        <f t="shared" si="89"/>
        <v>2.2675108752186854E-2</v>
      </c>
      <c r="X115" s="19">
        <f t="shared" si="90"/>
        <v>1.7109287759814427E-2</v>
      </c>
      <c r="Y115" s="19">
        <f t="shared" si="91"/>
        <v>0.54649782495626298</v>
      </c>
      <c r="Z115" s="19">
        <f t="shared" si="92"/>
        <v>0.34218575519628852</v>
      </c>
      <c r="AA115" s="19">
        <f t="shared" si="93"/>
        <v>53.144666349578948</v>
      </c>
      <c r="AB115" s="19">
        <f t="shared" si="94"/>
        <v>0.35429777566385967</v>
      </c>
      <c r="AC115" s="19">
        <f t="shared" si="95"/>
        <v>0.16067481187671839</v>
      </c>
      <c r="AD115" s="19">
        <f t="shared" si="96"/>
        <v>7.286637666083505E-2</v>
      </c>
      <c r="AE115" s="4">
        <f t="shared" si="97"/>
        <v>1.5960288311504092</v>
      </c>
      <c r="AF115" s="19">
        <f t="shared" si="98"/>
        <v>6.6090625000000003</v>
      </c>
      <c r="AG115" s="19">
        <f t="shared" si="99"/>
        <v>10.548254296875001</v>
      </c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12" t="s">
        <v>35</v>
      </c>
      <c r="AS115" s="24">
        <f t="shared" si="107"/>
        <v>0.05</v>
      </c>
      <c r="AT115" s="24">
        <f t="shared" si="108"/>
        <v>0.05</v>
      </c>
      <c r="AU115" s="24">
        <f t="shared" si="109"/>
        <v>10.555197656250002</v>
      </c>
      <c r="AV115" s="24">
        <f t="shared" si="110"/>
        <v>0</v>
      </c>
      <c r="AW115" s="24">
        <f t="shared" si="111"/>
        <v>0.05</v>
      </c>
      <c r="AX115" s="24">
        <f t="shared" si="100"/>
        <v>3.9461351562500009</v>
      </c>
      <c r="AY115" s="24">
        <f t="shared" si="112"/>
        <v>2.2675108752186857E-2</v>
      </c>
      <c r="AZ115" s="24">
        <f t="shared" si="113"/>
        <v>2.7324891247813145E-2</v>
      </c>
      <c r="BA115" s="24">
        <f t="shared" si="114"/>
        <v>0.54649782495626287</v>
      </c>
      <c r="BB115" s="24">
        <f t="shared" si="115"/>
        <v>0.54649782495626287</v>
      </c>
      <c r="BC115" s="24">
        <f t="shared" si="116"/>
        <v>1.2050610890753874</v>
      </c>
      <c r="BD115" s="24">
        <f t="shared" si="117"/>
        <v>0</v>
      </c>
      <c r="BE115" s="24">
        <f t="shared" si="118"/>
        <v>-1.2050610890753874</v>
      </c>
      <c r="BF115" s="24">
        <f t="shared" si="119"/>
        <v>-2.7445512293399097</v>
      </c>
      <c r="BG115" s="24" t="str">
        <f t="shared" si="120"/>
        <v/>
      </c>
      <c r="BH115" s="24">
        <f t="shared" si="101"/>
        <v>0.3542977756638595</v>
      </c>
      <c r="BI115" s="24">
        <f t="shared" si="121"/>
        <v>-0.45063157422607797</v>
      </c>
      <c r="BJ115" s="24">
        <f t="shared" si="122"/>
        <v>3.9233716475095784E-2</v>
      </c>
      <c r="BK115" s="24">
        <v>25.29296875</v>
      </c>
      <c r="BL115" s="24">
        <v>199.90234375</v>
      </c>
      <c r="BM115" s="24">
        <v>6.1826535666789084E-3</v>
      </c>
      <c r="BN115" s="21">
        <f t="shared" si="102"/>
        <v>2.5</v>
      </c>
      <c r="BO115" s="21">
        <f t="shared" si="103"/>
        <v>0.05</v>
      </c>
      <c r="BP115" s="21">
        <f t="shared" si="104"/>
        <v>0.16067481187671834</v>
      </c>
      <c r="BR115">
        <f t="shared" si="105"/>
        <v>0.45350217504373719</v>
      </c>
    </row>
    <row r="116" spans="2:70" ht="12.75" customHeight="1" x14ac:dyDescent="0.15">
      <c r="B116" s="1" t="s">
        <v>262</v>
      </c>
      <c r="C116" s="2" t="s">
        <v>263</v>
      </c>
      <c r="D116" s="2">
        <v>2.6440509245730937E-3</v>
      </c>
      <c r="E116" s="3">
        <v>0.1</v>
      </c>
      <c r="F116" s="3">
        <v>0.1</v>
      </c>
      <c r="G116" s="4">
        <v>80</v>
      </c>
      <c r="H116" s="4">
        <v>80</v>
      </c>
      <c r="I116" s="5">
        <f t="shared" si="106"/>
        <v>150</v>
      </c>
      <c r="J116" s="6">
        <v>7.109375</v>
      </c>
      <c r="K116" s="4">
        <v>25.48828125</v>
      </c>
      <c r="L116" s="4"/>
      <c r="M116" s="19">
        <f t="shared" si="79"/>
        <v>150</v>
      </c>
      <c r="N116" s="19">
        <f t="shared" si="80"/>
        <v>0.05</v>
      </c>
      <c r="O116" s="19">
        <f t="shared" si="81"/>
        <v>0.05</v>
      </c>
      <c r="P116" s="19">
        <f t="shared" si="82"/>
        <v>0.05</v>
      </c>
      <c r="Q116" s="19">
        <f t="shared" si="83"/>
        <v>3.9461351562500009</v>
      </c>
      <c r="R116" s="19">
        <f t="shared" si="84"/>
        <v>10.555197656250002</v>
      </c>
      <c r="S116" s="19">
        <f t="shared" si="85"/>
        <v>10.555197656250002</v>
      </c>
      <c r="T116" s="19">
        <f t="shared" si="86"/>
        <v>0</v>
      </c>
      <c r="U116" s="19">
        <f t="shared" si="87"/>
        <v>0</v>
      </c>
      <c r="V116" s="19">
        <f t="shared" si="88"/>
        <v>3.9461351562500009</v>
      </c>
      <c r="W116" s="19">
        <f t="shared" si="89"/>
        <v>2.3931078301574534E-2</v>
      </c>
      <c r="X116" s="19">
        <f t="shared" si="90"/>
        <v>1.6322871292749511E-2</v>
      </c>
      <c r="Y116" s="19">
        <f t="shared" si="91"/>
        <v>0.52137843396850936</v>
      </c>
      <c r="Z116" s="19">
        <f t="shared" si="92"/>
        <v>0.32645742585499021</v>
      </c>
      <c r="AA116" s="19">
        <f t="shared" si="93"/>
        <v>45.519609956570655</v>
      </c>
      <c r="AB116" s="19">
        <f t="shared" si="94"/>
        <v>0.30346406637713769</v>
      </c>
      <c r="AC116" s="19">
        <f t="shared" si="95"/>
        <v>0.14524444668370989</v>
      </c>
      <c r="AD116" s="19">
        <f t="shared" si="96"/>
        <v>6.9517124529134583E-2</v>
      </c>
      <c r="AE116" s="4">
        <f t="shared" si="97"/>
        <v>1.5960037117594212</v>
      </c>
      <c r="AF116" s="19">
        <f t="shared" si="98"/>
        <v>6.6090625000000003</v>
      </c>
      <c r="AG116" s="19">
        <f t="shared" si="99"/>
        <v>10.548088281250001</v>
      </c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12" t="s">
        <v>35</v>
      </c>
      <c r="AS116" s="24">
        <f t="shared" si="107"/>
        <v>0.05</v>
      </c>
      <c r="AT116" s="24">
        <f t="shared" si="108"/>
        <v>0.05</v>
      </c>
      <c r="AU116" s="24">
        <f t="shared" si="109"/>
        <v>10.555197656250002</v>
      </c>
      <c r="AV116" s="24">
        <f t="shared" si="110"/>
        <v>0</v>
      </c>
      <c r="AW116" s="24">
        <f t="shared" si="111"/>
        <v>0.05</v>
      </c>
      <c r="AX116" s="24">
        <f t="shared" si="100"/>
        <v>3.9461351562500009</v>
      </c>
      <c r="AY116" s="24">
        <f t="shared" si="112"/>
        <v>2.3931078301574534E-2</v>
      </c>
      <c r="AZ116" s="24">
        <f t="shared" si="113"/>
        <v>2.6068921698425469E-2</v>
      </c>
      <c r="BA116" s="24">
        <f t="shared" si="114"/>
        <v>0.52137843396850936</v>
      </c>
      <c r="BB116" s="24">
        <f t="shared" si="115"/>
        <v>0.52137843396850936</v>
      </c>
      <c r="BC116" s="24">
        <f t="shared" si="116"/>
        <v>1.0893333501278242</v>
      </c>
      <c r="BD116" s="24">
        <f t="shared" si="117"/>
        <v>0</v>
      </c>
      <c r="BE116" s="24">
        <f t="shared" si="118"/>
        <v>-1.0893333501278242</v>
      </c>
      <c r="BF116" s="24">
        <f t="shared" si="119"/>
        <v>-2.7445512293399097</v>
      </c>
      <c r="BG116" s="24" t="str">
        <f t="shared" si="120"/>
        <v/>
      </c>
      <c r="BH116" s="24">
        <f t="shared" si="101"/>
        <v>0.30346406637713769</v>
      </c>
      <c r="BI116" s="24">
        <f t="shared" si="121"/>
        <v>-0.51789272698753308</v>
      </c>
      <c r="BJ116" s="24">
        <f t="shared" si="122"/>
        <v>3.9233716475095784E-2</v>
      </c>
      <c r="BK116" s="24">
        <v>25.29296875</v>
      </c>
      <c r="BL116" s="24">
        <v>199.90234375</v>
      </c>
      <c r="BM116" s="24">
        <v>6.1826535666789084E-3</v>
      </c>
      <c r="BN116" s="21">
        <f t="shared" si="102"/>
        <v>2.5</v>
      </c>
      <c r="BO116" s="21">
        <f t="shared" si="103"/>
        <v>0.05</v>
      </c>
      <c r="BP116" s="21">
        <f t="shared" si="104"/>
        <v>0.14524444668370989</v>
      </c>
      <c r="BR116">
        <f t="shared" si="105"/>
        <v>0.47862156603149075</v>
      </c>
    </row>
    <row r="117" spans="2:70" ht="12.75" customHeight="1" x14ac:dyDescent="0.15">
      <c r="B117" s="1" t="s">
        <v>264</v>
      </c>
      <c r="C117" s="2" t="s">
        <v>265</v>
      </c>
      <c r="D117" s="2">
        <v>2.6677083296817727E-3</v>
      </c>
      <c r="E117" s="3">
        <v>0.1</v>
      </c>
      <c r="F117" s="3">
        <v>0.1</v>
      </c>
      <c r="G117" s="4">
        <v>80</v>
      </c>
      <c r="H117" s="4">
        <v>80</v>
      </c>
      <c r="I117" s="5">
        <f t="shared" si="106"/>
        <v>150</v>
      </c>
      <c r="J117" s="6">
        <v>7.28515625</v>
      </c>
      <c r="K117" s="4">
        <v>25.390625</v>
      </c>
      <c r="L117" s="4"/>
      <c r="M117" s="19">
        <f t="shared" si="79"/>
        <v>150</v>
      </c>
      <c r="N117" s="19">
        <f t="shared" si="80"/>
        <v>0.05</v>
      </c>
      <c r="O117" s="19">
        <f t="shared" si="81"/>
        <v>0.05</v>
      </c>
      <c r="P117" s="19">
        <f t="shared" si="82"/>
        <v>0.05</v>
      </c>
      <c r="Q117" s="19">
        <f t="shared" si="83"/>
        <v>3.9364281250000013</v>
      </c>
      <c r="R117" s="19">
        <f t="shared" si="84"/>
        <v>10.537678125000001</v>
      </c>
      <c r="S117" s="19">
        <f t="shared" si="85"/>
        <v>10.537678125000001</v>
      </c>
      <c r="T117" s="19">
        <f t="shared" si="86"/>
        <v>0</v>
      </c>
      <c r="U117" s="19">
        <f t="shared" si="87"/>
        <v>0</v>
      </c>
      <c r="V117" s="19">
        <f t="shared" si="88"/>
        <v>3.9364281250000013</v>
      </c>
      <c r="W117" s="19">
        <f t="shared" si="89"/>
        <v>2.5364348608218134E-2</v>
      </c>
      <c r="X117" s="19">
        <f t="shared" si="90"/>
        <v>1.5432820382336366E-2</v>
      </c>
      <c r="Y117" s="19">
        <f t="shared" si="91"/>
        <v>0.49271302783563736</v>
      </c>
      <c r="Z117" s="19">
        <f t="shared" si="92"/>
        <v>0.3086564076467273</v>
      </c>
      <c r="AA117" s="19">
        <f t="shared" si="93"/>
        <v>38.292755866732115</v>
      </c>
      <c r="AB117" s="19">
        <f t="shared" si="94"/>
        <v>0.25528503911154743</v>
      </c>
      <c r="AC117" s="19">
        <f t="shared" si="95"/>
        <v>0.12950277452975781</v>
      </c>
      <c r="AD117" s="19">
        <f t="shared" si="96"/>
        <v>6.5695070378084974E-2</v>
      </c>
      <c r="AE117" s="4">
        <f t="shared" si="97"/>
        <v>1.5952119626964592</v>
      </c>
      <c r="AF117" s="19">
        <f t="shared" si="98"/>
        <v>6.6012500000000003</v>
      </c>
      <c r="AG117" s="19">
        <f t="shared" si="99"/>
        <v>10.530392968750002</v>
      </c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12" t="s">
        <v>35</v>
      </c>
      <c r="AS117" s="24">
        <f t="shared" si="107"/>
        <v>0.05</v>
      </c>
      <c r="AT117" s="24">
        <f t="shared" si="108"/>
        <v>0.05</v>
      </c>
      <c r="AU117" s="24">
        <f t="shared" si="109"/>
        <v>10.537678125000001</v>
      </c>
      <c r="AV117" s="24">
        <f t="shared" si="110"/>
        <v>0</v>
      </c>
      <c r="AW117" s="24">
        <f t="shared" si="111"/>
        <v>0.05</v>
      </c>
      <c r="AX117" s="24">
        <f t="shared" si="100"/>
        <v>3.9364281250000013</v>
      </c>
      <c r="AY117" s="24">
        <f t="shared" si="112"/>
        <v>2.5364348608218134E-2</v>
      </c>
      <c r="AZ117" s="24">
        <f t="shared" si="113"/>
        <v>2.4635651391781869E-2</v>
      </c>
      <c r="BA117" s="24">
        <f t="shared" si="114"/>
        <v>0.49271302783563736</v>
      </c>
      <c r="BB117" s="24">
        <f t="shared" si="115"/>
        <v>0.49271302783563736</v>
      </c>
      <c r="BC117" s="24">
        <f t="shared" si="116"/>
        <v>0.97127080897318352</v>
      </c>
      <c r="BD117" s="24">
        <f t="shared" si="117"/>
        <v>0</v>
      </c>
      <c r="BE117" s="24">
        <f t="shared" si="118"/>
        <v>-0.97127080897318352</v>
      </c>
      <c r="BF117" s="24">
        <f t="shared" si="119"/>
        <v>-2.7445512293399097</v>
      </c>
      <c r="BG117" s="24" t="str">
        <f t="shared" si="120"/>
        <v/>
      </c>
      <c r="BH117" s="24">
        <f t="shared" si="101"/>
        <v>0.25528503911154743</v>
      </c>
      <c r="BI117" s="24">
        <f t="shared" si="121"/>
        <v>-0.59297463612283707</v>
      </c>
      <c r="BJ117" s="24">
        <f t="shared" si="122"/>
        <v>3.9384615384615386E-2</v>
      </c>
      <c r="BK117" s="24">
        <v>25.29296875</v>
      </c>
      <c r="BL117" s="24">
        <v>199.90234375</v>
      </c>
      <c r="BM117" s="24">
        <v>6.1826535666789084E-3</v>
      </c>
      <c r="BN117" s="21">
        <f t="shared" si="102"/>
        <v>2.5</v>
      </c>
      <c r="BO117" s="21">
        <f t="shared" si="103"/>
        <v>0.05</v>
      </c>
      <c r="BP117" s="21">
        <f t="shared" si="104"/>
        <v>0.12950277452975781</v>
      </c>
      <c r="BR117">
        <f t="shared" si="105"/>
        <v>0.50728697216436269</v>
      </c>
    </row>
    <row r="118" spans="2:70" ht="12.75" customHeight="1" x14ac:dyDescent="0.15">
      <c r="B118" s="1" t="s">
        <v>266</v>
      </c>
      <c r="C118" s="2" t="s">
        <v>267</v>
      </c>
      <c r="D118" s="2">
        <v>2.6855787000386044E-3</v>
      </c>
      <c r="E118" s="3">
        <v>0.1</v>
      </c>
      <c r="F118" s="3">
        <v>0.1</v>
      </c>
      <c r="G118" s="4">
        <v>80</v>
      </c>
      <c r="H118" s="4">
        <v>80</v>
      </c>
      <c r="I118" s="5">
        <f t="shared" si="106"/>
        <v>150</v>
      </c>
      <c r="J118" s="6">
        <v>7.34375</v>
      </c>
      <c r="K118" s="4">
        <v>25.390625</v>
      </c>
      <c r="L118" s="4"/>
      <c r="M118" s="19">
        <f t="shared" si="79"/>
        <v>150</v>
      </c>
      <c r="N118" s="19">
        <f t="shared" si="80"/>
        <v>0.05</v>
      </c>
      <c r="O118" s="19">
        <f t="shared" si="81"/>
        <v>0.05</v>
      </c>
      <c r="P118" s="19">
        <f t="shared" si="82"/>
        <v>0.05</v>
      </c>
      <c r="Q118" s="19">
        <f t="shared" si="83"/>
        <v>3.9364281250000013</v>
      </c>
      <c r="R118" s="19">
        <f t="shared" si="84"/>
        <v>10.537678125000001</v>
      </c>
      <c r="S118" s="19">
        <f t="shared" si="85"/>
        <v>10.537678125000001</v>
      </c>
      <c r="T118" s="19">
        <f t="shared" si="86"/>
        <v>0</v>
      </c>
      <c r="U118" s="19">
        <f t="shared" si="87"/>
        <v>0</v>
      </c>
      <c r="V118" s="19">
        <f t="shared" si="88"/>
        <v>3.9364281250000013</v>
      </c>
      <c r="W118" s="19">
        <f t="shared" si="89"/>
        <v>2.5808156599128947E-2</v>
      </c>
      <c r="X118" s="19">
        <f t="shared" si="90"/>
        <v>1.5154800170934244E-2</v>
      </c>
      <c r="Y118" s="19">
        <f t="shared" si="91"/>
        <v>0.4838368680174211</v>
      </c>
      <c r="Z118" s="19">
        <f t="shared" si="92"/>
        <v>0.30309600341868487</v>
      </c>
      <c r="AA118" s="19">
        <f t="shared" si="93"/>
        <v>36.320765401714361</v>
      </c>
      <c r="AB118" s="19">
        <f t="shared" si="94"/>
        <v>0.24213843601142909</v>
      </c>
      <c r="AC118" s="19">
        <f t="shared" si="95"/>
        <v>0.1249829335050225</v>
      </c>
      <c r="AD118" s="19">
        <f t="shared" si="96"/>
        <v>6.4511582402322798E-2</v>
      </c>
      <c r="AE118" s="4">
        <f t="shared" si="97"/>
        <v>1.5952030865366409</v>
      </c>
      <c r="AF118" s="19">
        <f t="shared" si="98"/>
        <v>6.6012500000000003</v>
      </c>
      <c r="AG118" s="19">
        <f t="shared" si="99"/>
        <v>10.530334375000001</v>
      </c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12" t="s">
        <v>35</v>
      </c>
      <c r="AS118" s="24">
        <f t="shared" si="107"/>
        <v>0.05</v>
      </c>
      <c r="AT118" s="24">
        <f t="shared" si="108"/>
        <v>0.05</v>
      </c>
      <c r="AU118" s="24">
        <f t="shared" si="109"/>
        <v>10.537678125000001</v>
      </c>
      <c r="AV118" s="24">
        <f t="shared" si="110"/>
        <v>0</v>
      </c>
      <c r="AW118" s="24">
        <f t="shared" si="111"/>
        <v>0.05</v>
      </c>
      <c r="AX118" s="24">
        <f t="shared" si="100"/>
        <v>3.9364281250000013</v>
      </c>
      <c r="AY118" s="24">
        <f t="shared" si="112"/>
        <v>2.5808156599128947E-2</v>
      </c>
      <c r="AZ118" s="24">
        <f t="shared" si="113"/>
        <v>2.4191843400871056E-2</v>
      </c>
      <c r="BA118" s="24">
        <f t="shared" si="114"/>
        <v>0.4838368680174211</v>
      </c>
      <c r="BB118" s="24">
        <f t="shared" si="115"/>
        <v>0.4838368680174211</v>
      </c>
      <c r="BC118" s="24">
        <f t="shared" si="116"/>
        <v>0.93737200128766873</v>
      </c>
      <c r="BD118" s="24">
        <f t="shared" si="117"/>
        <v>0</v>
      </c>
      <c r="BE118" s="24">
        <f t="shared" si="118"/>
        <v>-0.93737200128766873</v>
      </c>
      <c r="BF118" s="24">
        <f t="shared" si="119"/>
        <v>-2.7445512293399097</v>
      </c>
      <c r="BG118" s="24" t="str">
        <f t="shared" si="120"/>
        <v/>
      </c>
      <c r="BH118" s="24">
        <f t="shared" si="101"/>
        <v>0.24213843601142906</v>
      </c>
      <c r="BI118" s="24">
        <f t="shared" si="121"/>
        <v>-0.61593626705249105</v>
      </c>
      <c r="BJ118" s="24">
        <f t="shared" si="122"/>
        <v>3.9384615384615386E-2</v>
      </c>
      <c r="BK118" s="24">
        <v>25.29296875</v>
      </c>
      <c r="BL118" s="24">
        <v>199.90234375</v>
      </c>
      <c r="BM118" s="24">
        <v>6.1826535666789084E-3</v>
      </c>
      <c r="BN118" s="21">
        <f t="shared" si="102"/>
        <v>2.5</v>
      </c>
      <c r="BO118" s="21">
        <f t="shared" si="103"/>
        <v>0.05</v>
      </c>
      <c r="BP118" s="21">
        <f t="shared" si="104"/>
        <v>0.1249829335050225</v>
      </c>
      <c r="BR118">
        <f t="shared" si="105"/>
        <v>0.5161631319825789</v>
      </c>
    </row>
    <row r="119" spans="2:70" ht="12.75" customHeight="1" x14ac:dyDescent="0.15">
      <c r="B119" s="1" t="s">
        <v>268</v>
      </c>
      <c r="C119" s="2" t="s">
        <v>269</v>
      </c>
      <c r="D119" s="2">
        <v>2.7094212928204797E-3</v>
      </c>
      <c r="E119" s="3">
        <v>0.1</v>
      </c>
      <c r="F119" s="3">
        <v>0.1</v>
      </c>
      <c r="G119" s="4">
        <v>80</v>
      </c>
      <c r="H119" s="4">
        <v>80</v>
      </c>
      <c r="I119" s="5">
        <f t="shared" si="106"/>
        <v>150</v>
      </c>
      <c r="J119" s="6">
        <v>7.412109375</v>
      </c>
      <c r="K119" s="4">
        <v>25.48828125</v>
      </c>
      <c r="L119" s="4"/>
      <c r="M119" s="19">
        <f t="shared" si="79"/>
        <v>150</v>
      </c>
      <c r="N119" s="19">
        <f t="shared" si="80"/>
        <v>0.05</v>
      </c>
      <c r="O119" s="19">
        <f t="shared" si="81"/>
        <v>0.05</v>
      </c>
      <c r="P119" s="19">
        <f t="shared" si="82"/>
        <v>0.05</v>
      </c>
      <c r="Q119" s="19">
        <f t="shared" si="83"/>
        <v>3.9461351562500009</v>
      </c>
      <c r="R119" s="19">
        <f t="shared" si="84"/>
        <v>10.555197656250002</v>
      </c>
      <c r="S119" s="19">
        <f t="shared" si="85"/>
        <v>10.555197656250002</v>
      </c>
      <c r="T119" s="19">
        <f t="shared" si="86"/>
        <v>0</v>
      </c>
      <c r="U119" s="19">
        <f t="shared" si="87"/>
        <v>0</v>
      </c>
      <c r="V119" s="19">
        <f t="shared" si="88"/>
        <v>3.9461351562500009</v>
      </c>
      <c r="W119" s="19">
        <f t="shared" si="89"/>
        <v>2.6221375715163829E-2</v>
      </c>
      <c r="X119" s="19">
        <f t="shared" si="90"/>
        <v>1.4888817735160549E-2</v>
      </c>
      <c r="Y119" s="19">
        <f t="shared" si="91"/>
        <v>0.47557248569672345</v>
      </c>
      <c r="Z119" s="19">
        <f t="shared" si="92"/>
        <v>0.29777635470321095</v>
      </c>
      <c r="AA119" s="19">
        <f t="shared" si="93"/>
        <v>34.584044239671179</v>
      </c>
      <c r="AB119" s="19">
        <f t="shared" si="94"/>
        <v>0.23056029493114122</v>
      </c>
      <c r="AC119" s="19">
        <f t="shared" si="95"/>
        <v>0.12091216236776871</v>
      </c>
      <c r="AD119" s="19">
        <f t="shared" si="96"/>
        <v>6.3409664759563125E-2</v>
      </c>
      <c r="AE119" s="4">
        <f t="shared" si="97"/>
        <v>1.5959579058111497</v>
      </c>
      <c r="AF119" s="19">
        <f t="shared" si="98"/>
        <v>6.6090625000000003</v>
      </c>
      <c r="AG119" s="19">
        <f t="shared" si="99"/>
        <v>10.547785546875001</v>
      </c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12" t="s">
        <v>35</v>
      </c>
      <c r="AS119" s="24">
        <f t="shared" si="107"/>
        <v>0.05</v>
      </c>
      <c r="AT119" s="24">
        <f t="shared" si="108"/>
        <v>0.05</v>
      </c>
      <c r="AU119" s="24">
        <f t="shared" si="109"/>
        <v>10.555197656250002</v>
      </c>
      <c r="AV119" s="24">
        <f t="shared" si="110"/>
        <v>0</v>
      </c>
      <c r="AW119" s="24">
        <f t="shared" si="111"/>
        <v>0.05</v>
      </c>
      <c r="AX119" s="24">
        <f t="shared" si="100"/>
        <v>3.9461351562500009</v>
      </c>
      <c r="AY119" s="24">
        <f t="shared" si="112"/>
        <v>2.6221375715163829E-2</v>
      </c>
      <c r="AZ119" s="24">
        <f t="shared" si="113"/>
        <v>2.3778624284836174E-2</v>
      </c>
      <c r="BA119" s="24">
        <f t="shared" si="114"/>
        <v>0.47557248569672345</v>
      </c>
      <c r="BB119" s="24">
        <f t="shared" si="115"/>
        <v>0.47557248569672345</v>
      </c>
      <c r="BC119" s="24">
        <f t="shared" si="116"/>
        <v>0.90684121775826532</v>
      </c>
      <c r="BD119" s="24">
        <f t="shared" si="117"/>
        <v>0</v>
      </c>
      <c r="BE119" s="24">
        <f t="shared" si="118"/>
        <v>-0.90684121775826532</v>
      </c>
      <c r="BF119" s="24">
        <f t="shared" si="119"/>
        <v>-2.7445512293399097</v>
      </c>
      <c r="BG119" s="24" t="str">
        <f t="shared" si="120"/>
        <v/>
      </c>
      <c r="BH119" s="24">
        <f t="shared" si="101"/>
        <v>0.23056029493114122</v>
      </c>
      <c r="BI119" s="24">
        <f t="shared" si="121"/>
        <v>-0.63721548098322067</v>
      </c>
      <c r="BJ119" s="24">
        <f t="shared" si="122"/>
        <v>3.9233716475095784E-2</v>
      </c>
      <c r="BK119" s="24">
        <v>25.29296875</v>
      </c>
      <c r="BL119" s="24">
        <v>199.90234375</v>
      </c>
      <c r="BM119" s="24">
        <v>6.1826535666789084E-3</v>
      </c>
      <c r="BN119" s="21">
        <f t="shared" si="102"/>
        <v>2.5</v>
      </c>
      <c r="BO119" s="21">
        <f t="shared" si="103"/>
        <v>0.05</v>
      </c>
      <c r="BP119" s="21">
        <f t="shared" si="104"/>
        <v>0.12091216236776871</v>
      </c>
      <c r="BR119">
        <f t="shared" si="105"/>
        <v>0.5244275143032765</v>
      </c>
    </row>
    <row r="120" spans="2:70" ht="12.75" customHeight="1" x14ac:dyDescent="0.15">
      <c r="B120" s="1" t="s">
        <v>270</v>
      </c>
      <c r="C120" s="2" t="s">
        <v>271</v>
      </c>
      <c r="D120" s="2">
        <v>2.7332523168297485E-3</v>
      </c>
      <c r="E120" s="3">
        <v>0.1</v>
      </c>
      <c r="F120" s="3">
        <v>0.1</v>
      </c>
      <c r="G120" s="4">
        <v>80</v>
      </c>
      <c r="H120" s="4">
        <v>80</v>
      </c>
      <c r="I120" s="5">
        <f t="shared" si="106"/>
        <v>150</v>
      </c>
      <c r="J120" s="6">
        <v>7.4609375</v>
      </c>
      <c r="K120" s="4">
        <v>25.48828125</v>
      </c>
      <c r="L120" s="4"/>
      <c r="M120" s="19">
        <f t="shared" si="79"/>
        <v>150</v>
      </c>
      <c r="N120" s="19">
        <f t="shared" si="80"/>
        <v>0.05</v>
      </c>
      <c r="O120" s="19">
        <f t="shared" si="81"/>
        <v>0.05</v>
      </c>
      <c r="P120" s="19">
        <f t="shared" si="82"/>
        <v>0.05</v>
      </c>
      <c r="Q120" s="19">
        <f t="shared" si="83"/>
        <v>3.9461351562500009</v>
      </c>
      <c r="R120" s="19">
        <f t="shared" si="84"/>
        <v>10.555197656250002</v>
      </c>
      <c r="S120" s="19">
        <f t="shared" si="85"/>
        <v>10.555197656250002</v>
      </c>
      <c r="T120" s="19">
        <f t="shared" si="86"/>
        <v>0</v>
      </c>
      <c r="U120" s="19">
        <f t="shared" si="87"/>
        <v>0</v>
      </c>
      <c r="V120" s="19">
        <f t="shared" si="88"/>
        <v>3.9461351562500009</v>
      </c>
      <c r="W120" s="19">
        <f t="shared" si="89"/>
        <v>2.659077852380726E-2</v>
      </c>
      <c r="X120" s="19">
        <f t="shared" si="90"/>
        <v>1.4657518774259104E-2</v>
      </c>
      <c r="Y120" s="19">
        <f t="shared" si="91"/>
        <v>0.46818442952385481</v>
      </c>
      <c r="Z120" s="19">
        <f t="shared" si="92"/>
        <v>0.29315037548518208</v>
      </c>
      <c r="AA120" s="19">
        <f t="shared" si="93"/>
        <v>33.10738391820388</v>
      </c>
      <c r="AB120" s="19">
        <f t="shared" si="94"/>
        <v>0.22071589278802586</v>
      </c>
      <c r="AC120" s="19">
        <f t="shared" si="95"/>
        <v>0.11738014843621568</v>
      </c>
      <c r="AD120" s="19">
        <f t="shared" si="96"/>
        <v>6.2424590603180639E-2</v>
      </c>
      <c r="AE120" s="4">
        <f t="shared" si="97"/>
        <v>1.5959505177549769</v>
      </c>
      <c r="AF120" s="19">
        <f t="shared" si="98"/>
        <v>6.6090625000000003</v>
      </c>
      <c r="AG120" s="19">
        <f t="shared" si="99"/>
        <v>10.547736718750002</v>
      </c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12" t="s">
        <v>35</v>
      </c>
      <c r="AS120" s="24">
        <f t="shared" si="107"/>
        <v>0.05</v>
      </c>
      <c r="AT120" s="24">
        <f t="shared" si="108"/>
        <v>0.05</v>
      </c>
      <c r="AU120" s="24">
        <f t="shared" si="109"/>
        <v>10.555197656250002</v>
      </c>
      <c r="AV120" s="24">
        <f t="shared" si="110"/>
        <v>0</v>
      </c>
      <c r="AW120" s="24">
        <f t="shared" si="111"/>
        <v>0.05</v>
      </c>
      <c r="AX120" s="24">
        <f t="shared" si="100"/>
        <v>3.9461351562500009</v>
      </c>
      <c r="AY120" s="24">
        <f t="shared" si="112"/>
        <v>2.6590778523807264E-2</v>
      </c>
      <c r="AZ120" s="24">
        <f t="shared" si="113"/>
        <v>2.3409221476192739E-2</v>
      </c>
      <c r="BA120" s="24">
        <f t="shared" si="114"/>
        <v>0.46818442952385475</v>
      </c>
      <c r="BB120" s="24">
        <f t="shared" si="115"/>
        <v>0.46818442952385475</v>
      </c>
      <c r="BC120" s="24">
        <f t="shared" si="116"/>
        <v>0.8803511132716173</v>
      </c>
      <c r="BD120" s="24">
        <f t="shared" si="117"/>
        <v>0</v>
      </c>
      <c r="BE120" s="24">
        <f t="shared" si="118"/>
        <v>-0.8803511132716173</v>
      </c>
      <c r="BF120" s="24">
        <f t="shared" si="119"/>
        <v>-2.7445512293399097</v>
      </c>
      <c r="BG120" s="24" t="str">
        <f t="shared" si="120"/>
        <v/>
      </c>
      <c r="BH120" s="24">
        <f t="shared" si="101"/>
        <v>0.22071589278802578</v>
      </c>
      <c r="BI120" s="24">
        <f t="shared" si="121"/>
        <v>-0.65616639406245536</v>
      </c>
      <c r="BJ120" s="24">
        <f t="shared" si="122"/>
        <v>3.9233716475095784E-2</v>
      </c>
      <c r="BK120" s="24">
        <v>25.29296875</v>
      </c>
      <c r="BL120" s="24">
        <v>199.90234375</v>
      </c>
      <c r="BM120" s="24">
        <v>6.1826535666789084E-3</v>
      </c>
      <c r="BN120" s="21">
        <f t="shared" si="102"/>
        <v>2.5</v>
      </c>
      <c r="BO120" s="21">
        <f t="shared" si="103"/>
        <v>0.05</v>
      </c>
      <c r="BP120" s="21">
        <f t="shared" si="104"/>
        <v>0.11738014843621564</v>
      </c>
      <c r="BR120">
        <f t="shared" si="105"/>
        <v>0.53181557047614525</v>
      </c>
    </row>
    <row r="121" spans="2:70" ht="12.75" customHeight="1" x14ac:dyDescent="0.15">
      <c r="B121" s="1" t="s">
        <v>272</v>
      </c>
      <c r="C121" s="2" t="s">
        <v>273</v>
      </c>
      <c r="D121" s="2">
        <v>2.7570833335630596E-3</v>
      </c>
      <c r="E121" s="3">
        <v>0.1</v>
      </c>
      <c r="F121" s="3">
        <v>0.1</v>
      </c>
      <c r="G121" s="4">
        <v>80</v>
      </c>
      <c r="H121" s="4">
        <v>80</v>
      </c>
      <c r="I121" s="5">
        <f t="shared" si="106"/>
        <v>150</v>
      </c>
      <c r="J121" s="6">
        <v>7.51953125</v>
      </c>
      <c r="K121" s="4">
        <v>26.5625</v>
      </c>
      <c r="L121" s="4"/>
      <c r="M121" s="19">
        <f t="shared" si="79"/>
        <v>150</v>
      </c>
      <c r="N121" s="19">
        <f t="shared" si="80"/>
        <v>0.05</v>
      </c>
      <c r="O121" s="19">
        <f t="shared" si="81"/>
        <v>0.05</v>
      </c>
      <c r="P121" s="19">
        <f t="shared" si="82"/>
        <v>0.05</v>
      </c>
      <c r="Q121" s="19">
        <f t="shared" si="83"/>
        <v>4.0529125000000015</v>
      </c>
      <c r="R121" s="19">
        <f t="shared" si="84"/>
        <v>10.7479125</v>
      </c>
      <c r="S121" s="19">
        <f t="shared" si="85"/>
        <v>10.7479125</v>
      </c>
      <c r="T121" s="19">
        <f t="shared" si="86"/>
        <v>0</v>
      </c>
      <c r="U121" s="19">
        <f t="shared" si="87"/>
        <v>0</v>
      </c>
      <c r="V121" s="19">
        <f t="shared" si="88"/>
        <v>4.0529125000000015</v>
      </c>
      <c r="W121" s="19">
        <f t="shared" si="89"/>
        <v>2.5889609783420461E-2</v>
      </c>
      <c r="X121" s="19">
        <f t="shared" si="90"/>
        <v>1.5018643155124309E-2</v>
      </c>
      <c r="Y121" s="19">
        <f t="shared" si="91"/>
        <v>0.48220780433159083</v>
      </c>
      <c r="Z121" s="19">
        <f t="shared" si="92"/>
        <v>0.30037286310248618</v>
      </c>
      <c r="AA121" s="19">
        <f t="shared" si="93"/>
        <v>35.971059514604676</v>
      </c>
      <c r="AB121" s="19">
        <f t="shared" si="94"/>
        <v>0.23980706343069785</v>
      </c>
      <c r="AC121" s="19">
        <f t="shared" si="95"/>
        <v>0.12417022591057453</v>
      </c>
      <c r="AD121" s="19">
        <f t="shared" si="96"/>
        <v>6.4294373910878777E-2</v>
      </c>
      <c r="AE121" s="4">
        <f t="shared" si="97"/>
        <v>1.6042409213965649</v>
      </c>
      <c r="AF121" s="19">
        <f t="shared" si="98"/>
        <v>6.6949999999999985</v>
      </c>
      <c r="AG121" s="19">
        <f t="shared" si="99"/>
        <v>10.740392968749999</v>
      </c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12" t="s">
        <v>35</v>
      </c>
      <c r="AS121" s="24">
        <f t="shared" si="107"/>
        <v>0.05</v>
      </c>
      <c r="AT121" s="24">
        <f t="shared" si="108"/>
        <v>0.05</v>
      </c>
      <c r="AU121" s="24">
        <f t="shared" si="109"/>
        <v>10.7479125</v>
      </c>
      <c r="AV121" s="24">
        <f t="shared" si="110"/>
        <v>0</v>
      </c>
      <c r="AW121" s="24">
        <f t="shared" si="111"/>
        <v>0.05</v>
      </c>
      <c r="AX121" s="24">
        <f t="shared" si="100"/>
        <v>4.0529125000000015</v>
      </c>
      <c r="AY121" s="24">
        <f t="shared" si="112"/>
        <v>2.5889609783420458E-2</v>
      </c>
      <c r="AZ121" s="24">
        <f t="shared" si="113"/>
        <v>2.4110390216579545E-2</v>
      </c>
      <c r="BA121" s="24">
        <f t="shared" si="114"/>
        <v>0.48220780433159088</v>
      </c>
      <c r="BB121" s="24">
        <f t="shared" si="115"/>
        <v>0.48220780433159088</v>
      </c>
      <c r="BC121" s="24">
        <f t="shared" si="116"/>
        <v>0.93127669432930926</v>
      </c>
      <c r="BD121" s="24">
        <f t="shared" si="117"/>
        <v>0</v>
      </c>
      <c r="BE121" s="24">
        <f t="shared" si="118"/>
        <v>-0.93127669432930926</v>
      </c>
      <c r="BF121" s="24">
        <f t="shared" si="119"/>
        <v>-2.7445512293399097</v>
      </c>
      <c r="BG121" s="24" t="str">
        <f t="shared" si="120"/>
        <v/>
      </c>
      <c r="BH121" s="24">
        <f t="shared" si="101"/>
        <v>0.23980706343069794</v>
      </c>
      <c r="BI121" s="24">
        <f t="shared" si="121"/>
        <v>-0.6201380290612013</v>
      </c>
      <c r="BJ121" s="24">
        <f t="shared" si="122"/>
        <v>3.7647058823529408E-2</v>
      </c>
      <c r="BK121" s="24">
        <v>25.29296875</v>
      </c>
      <c r="BL121" s="24">
        <v>199.90234375</v>
      </c>
      <c r="BM121" s="24">
        <v>6.1826535666789084E-3</v>
      </c>
      <c r="BN121" s="21">
        <f t="shared" si="102"/>
        <v>2.5</v>
      </c>
      <c r="BO121" s="21">
        <f t="shared" si="103"/>
        <v>0.05</v>
      </c>
      <c r="BP121" s="21">
        <f t="shared" si="104"/>
        <v>0.12417022591057457</v>
      </c>
      <c r="BR121">
        <f t="shared" si="105"/>
        <v>0.51779219566840928</v>
      </c>
    </row>
    <row r="122" spans="2:70" ht="12.75" customHeight="1" x14ac:dyDescent="0.15">
      <c r="B122" s="1" t="s">
        <v>274</v>
      </c>
      <c r="C122" s="2" t="s">
        <v>275</v>
      </c>
      <c r="D122" s="2">
        <v>2.7809143502963707E-3</v>
      </c>
      <c r="E122" s="3">
        <v>0.1</v>
      </c>
      <c r="F122" s="3">
        <v>0.1</v>
      </c>
      <c r="G122" s="4">
        <v>80</v>
      </c>
      <c r="H122" s="4">
        <v>80</v>
      </c>
      <c r="I122" s="5">
        <f t="shared" si="106"/>
        <v>150</v>
      </c>
      <c r="J122" s="6">
        <v>7.509765625</v>
      </c>
      <c r="K122" s="4">
        <v>25.48828125</v>
      </c>
      <c r="L122" s="4"/>
      <c r="M122" s="19">
        <f t="shared" si="79"/>
        <v>150</v>
      </c>
      <c r="N122" s="19">
        <f t="shared" si="80"/>
        <v>0.05</v>
      </c>
      <c r="O122" s="19">
        <f t="shared" si="81"/>
        <v>0.05</v>
      </c>
      <c r="P122" s="19">
        <f t="shared" si="82"/>
        <v>0.05</v>
      </c>
      <c r="Q122" s="19">
        <f t="shared" si="83"/>
        <v>3.9461351562500009</v>
      </c>
      <c r="R122" s="19">
        <f t="shared" si="84"/>
        <v>10.555197656250002</v>
      </c>
      <c r="S122" s="19">
        <f t="shared" si="85"/>
        <v>10.555197656250002</v>
      </c>
      <c r="T122" s="19">
        <f t="shared" si="86"/>
        <v>0</v>
      </c>
      <c r="U122" s="19">
        <f t="shared" si="87"/>
        <v>0</v>
      </c>
      <c r="V122" s="19">
        <f t="shared" si="88"/>
        <v>3.9461351562500009</v>
      </c>
      <c r="W122" s="19">
        <f t="shared" si="89"/>
        <v>2.6960181332450695E-2</v>
      </c>
      <c r="X122" s="19">
        <f t="shared" si="90"/>
        <v>1.4426219813357658E-2</v>
      </c>
      <c r="Y122" s="19">
        <f t="shared" si="91"/>
        <v>0.46079637335098611</v>
      </c>
      <c r="Z122" s="19">
        <f t="shared" si="92"/>
        <v>0.28852439626715315</v>
      </c>
      <c r="AA122" s="19">
        <f t="shared" si="93"/>
        <v>31.698115160037542</v>
      </c>
      <c r="AB122" s="19">
        <f t="shared" si="94"/>
        <v>0.21132076773358363</v>
      </c>
      <c r="AC122" s="19">
        <f t="shared" si="95"/>
        <v>0.11394492434820219</v>
      </c>
      <c r="AD122" s="19">
        <f t="shared" si="96"/>
        <v>6.1439516446798147E-2</v>
      </c>
      <c r="AE122" s="4">
        <f t="shared" si="97"/>
        <v>1.5959431296988038</v>
      </c>
      <c r="AF122" s="19">
        <f t="shared" si="98"/>
        <v>6.6090625000000003</v>
      </c>
      <c r="AG122" s="19">
        <f t="shared" si="99"/>
        <v>10.547687890625001</v>
      </c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12" t="s">
        <v>35</v>
      </c>
      <c r="AS122" s="24">
        <f t="shared" si="107"/>
        <v>0.05</v>
      </c>
      <c r="AT122" s="24">
        <f t="shared" si="108"/>
        <v>0.05</v>
      </c>
      <c r="AU122" s="24">
        <f t="shared" si="109"/>
        <v>10.555197656250002</v>
      </c>
      <c r="AV122" s="24">
        <f t="shared" si="110"/>
        <v>0</v>
      </c>
      <c r="AW122" s="24">
        <f t="shared" si="111"/>
        <v>0.05</v>
      </c>
      <c r="AX122" s="24">
        <f t="shared" si="100"/>
        <v>3.9461351562500009</v>
      </c>
      <c r="AY122" s="24">
        <f t="shared" si="112"/>
        <v>2.6960181332450699E-2</v>
      </c>
      <c r="AZ122" s="24">
        <f t="shared" si="113"/>
        <v>2.3039818667549304E-2</v>
      </c>
      <c r="BA122" s="24">
        <f t="shared" si="114"/>
        <v>0.46079637335098605</v>
      </c>
      <c r="BB122" s="24">
        <f t="shared" si="115"/>
        <v>0.46079637335098605</v>
      </c>
      <c r="BC122" s="24">
        <f t="shared" si="116"/>
        <v>0.8545869326115163</v>
      </c>
      <c r="BD122" s="24">
        <f t="shared" si="117"/>
        <v>0</v>
      </c>
      <c r="BE122" s="24">
        <f t="shared" si="118"/>
        <v>-0.8545869326115163</v>
      </c>
      <c r="BF122" s="24">
        <f t="shared" si="119"/>
        <v>-2.7445512293399097</v>
      </c>
      <c r="BG122" s="24" t="str">
        <f t="shared" si="120"/>
        <v/>
      </c>
      <c r="BH122" s="24">
        <f t="shared" si="101"/>
        <v>0.21132076773358355</v>
      </c>
      <c r="BI122" s="24">
        <f t="shared" si="121"/>
        <v>-0.67505782017962201</v>
      </c>
      <c r="BJ122" s="24">
        <f t="shared" si="122"/>
        <v>3.9233716475095784E-2</v>
      </c>
      <c r="BK122" s="24">
        <v>25.29296875</v>
      </c>
      <c r="BL122" s="24">
        <v>199.90234375</v>
      </c>
      <c r="BM122" s="24">
        <v>6.1826535666789084E-3</v>
      </c>
      <c r="BN122" s="21">
        <f t="shared" si="102"/>
        <v>2.5</v>
      </c>
      <c r="BO122" s="21">
        <f t="shared" si="103"/>
        <v>0.05</v>
      </c>
      <c r="BP122" s="21">
        <f t="shared" si="104"/>
        <v>0.11394492434820218</v>
      </c>
      <c r="BR122">
        <f t="shared" si="105"/>
        <v>0.539203626649014</v>
      </c>
    </row>
    <row r="123" spans="2:70" ht="12.75" customHeight="1" x14ac:dyDescent="0.15">
      <c r="B123" s="1" t="s">
        <v>276</v>
      </c>
      <c r="C123" s="2" t="s">
        <v>277</v>
      </c>
      <c r="D123" s="2">
        <v>2.8045717554050498E-3</v>
      </c>
      <c r="E123" s="3">
        <v>0.1</v>
      </c>
      <c r="F123" s="3">
        <v>0.1</v>
      </c>
      <c r="G123" s="4">
        <v>80</v>
      </c>
      <c r="H123" s="4">
        <v>80</v>
      </c>
      <c r="I123" s="5">
        <f t="shared" si="106"/>
        <v>150</v>
      </c>
      <c r="J123" s="6">
        <v>7.529296875</v>
      </c>
      <c r="K123" s="4">
        <v>25.48828125</v>
      </c>
      <c r="L123" s="4"/>
      <c r="M123" s="19">
        <f t="shared" si="79"/>
        <v>150</v>
      </c>
      <c r="N123" s="19">
        <f t="shared" si="80"/>
        <v>0.05</v>
      </c>
      <c r="O123" s="19">
        <f t="shared" si="81"/>
        <v>0.05</v>
      </c>
      <c r="P123" s="19">
        <f t="shared" si="82"/>
        <v>0.05</v>
      </c>
      <c r="Q123" s="19">
        <f t="shared" si="83"/>
        <v>3.9461351562500009</v>
      </c>
      <c r="R123" s="19">
        <f t="shared" si="84"/>
        <v>10.555197656250002</v>
      </c>
      <c r="S123" s="19">
        <f t="shared" si="85"/>
        <v>10.555197656250002</v>
      </c>
      <c r="T123" s="19">
        <f t="shared" si="86"/>
        <v>0</v>
      </c>
      <c r="U123" s="19">
        <f t="shared" si="87"/>
        <v>0</v>
      </c>
      <c r="V123" s="19">
        <f t="shared" si="88"/>
        <v>3.9461351562500009</v>
      </c>
      <c r="W123" s="19">
        <f t="shared" si="89"/>
        <v>2.7107942455908071E-2</v>
      </c>
      <c r="X123" s="19">
        <f t="shared" si="90"/>
        <v>1.433370022899708E-2</v>
      </c>
      <c r="Y123" s="19">
        <f t="shared" si="91"/>
        <v>0.45784115088183863</v>
      </c>
      <c r="Z123" s="19">
        <f t="shared" si="92"/>
        <v>0.28667400457994158</v>
      </c>
      <c r="AA123" s="19">
        <f t="shared" si="93"/>
        <v>31.152414935457099</v>
      </c>
      <c r="AB123" s="19">
        <f t="shared" si="94"/>
        <v>0.20768276623638066</v>
      </c>
      <c r="AC123" s="19">
        <f t="shared" si="95"/>
        <v>0.1125970495243923</v>
      </c>
      <c r="AD123" s="19">
        <f t="shared" si="96"/>
        <v>6.1045486784245137E-2</v>
      </c>
      <c r="AE123" s="4">
        <f t="shared" si="97"/>
        <v>1.5959401744763348</v>
      </c>
      <c r="AF123" s="19">
        <f t="shared" si="98"/>
        <v>6.6090625000000003</v>
      </c>
      <c r="AG123" s="19">
        <f t="shared" si="99"/>
        <v>10.547668359375002</v>
      </c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12" t="s">
        <v>35</v>
      </c>
      <c r="AS123" s="24">
        <f t="shared" si="107"/>
        <v>0.05</v>
      </c>
      <c r="AT123" s="24">
        <f t="shared" si="108"/>
        <v>0.05</v>
      </c>
      <c r="AU123" s="24">
        <f t="shared" si="109"/>
        <v>10.555197656250002</v>
      </c>
      <c r="AV123" s="24">
        <f t="shared" si="110"/>
        <v>0</v>
      </c>
      <c r="AW123" s="24">
        <f t="shared" si="111"/>
        <v>0.05</v>
      </c>
      <c r="AX123" s="24">
        <f t="shared" si="100"/>
        <v>3.9461351562500009</v>
      </c>
      <c r="AY123" s="24">
        <f t="shared" si="112"/>
        <v>2.7107942455908071E-2</v>
      </c>
      <c r="AZ123" s="24">
        <f t="shared" si="113"/>
        <v>2.2892057544091932E-2</v>
      </c>
      <c r="BA123" s="24">
        <f t="shared" si="114"/>
        <v>0.45784115088183863</v>
      </c>
      <c r="BB123" s="24">
        <f t="shared" si="115"/>
        <v>0.45784115088183863</v>
      </c>
      <c r="BC123" s="24">
        <f t="shared" si="116"/>
        <v>0.84447787143294228</v>
      </c>
      <c r="BD123" s="24">
        <f t="shared" si="117"/>
        <v>0</v>
      </c>
      <c r="BE123" s="24">
        <f t="shared" si="118"/>
        <v>-0.84447787143294228</v>
      </c>
      <c r="BF123" s="24">
        <f t="shared" si="119"/>
        <v>-2.7445512293399097</v>
      </c>
      <c r="BG123" s="24" t="str">
        <f t="shared" si="120"/>
        <v/>
      </c>
      <c r="BH123" s="24">
        <f t="shared" si="101"/>
        <v>0.20768276623638063</v>
      </c>
      <c r="BI123" s="24">
        <f t="shared" si="121"/>
        <v>-0.68259954024377079</v>
      </c>
      <c r="BJ123" s="24">
        <f t="shared" si="122"/>
        <v>3.9233716475095784E-2</v>
      </c>
      <c r="BK123" s="24">
        <v>25.29296875</v>
      </c>
      <c r="BL123" s="24">
        <v>199.90234375</v>
      </c>
      <c r="BM123" s="24">
        <v>6.1826535666789084E-3</v>
      </c>
      <c r="BN123" s="21">
        <f t="shared" si="102"/>
        <v>2.5</v>
      </c>
      <c r="BO123" s="21">
        <f t="shared" si="103"/>
        <v>0.05</v>
      </c>
      <c r="BP123" s="21">
        <f t="shared" si="104"/>
        <v>0.1125970495243923</v>
      </c>
      <c r="BR123">
        <f t="shared" si="105"/>
        <v>0.54215884911816159</v>
      </c>
    </row>
    <row r="124" spans="2:70" ht="12.75" customHeight="1" x14ac:dyDescent="0.15">
      <c r="B124" s="1" t="s">
        <v>278</v>
      </c>
      <c r="C124" s="2" t="s">
        <v>279</v>
      </c>
      <c r="D124" s="2">
        <v>2.8280439801164903E-3</v>
      </c>
      <c r="E124" s="3">
        <v>0.1</v>
      </c>
      <c r="F124" s="3">
        <v>0.1</v>
      </c>
      <c r="G124" s="4">
        <v>80</v>
      </c>
      <c r="H124" s="4">
        <v>80</v>
      </c>
      <c r="I124" s="5">
        <f t="shared" si="106"/>
        <v>150</v>
      </c>
      <c r="J124" s="6">
        <v>7.607421875</v>
      </c>
      <c r="K124" s="4">
        <v>25.390625</v>
      </c>
      <c r="L124" s="4"/>
      <c r="M124" s="19">
        <f t="shared" si="79"/>
        <v>150</v>
      </c>
      <c r="N124" s="19">
        <f t="shared" si="80"/>
        <v>0.05</v>
      </c>
      <c r="O124" s="19">
        <f t="shared" si="81"/>
        <v>0.05</v>
      </c>
      <c r="P124" s="19">
        <f t="shared" si="82"/>
        <v>0.05</v>
      </c>
      <c r="Q124" s="19">
        <f t="shared" si="83"/>
        <v>3.9364281250000013</v>
      </c>
      <c r="R124" s="19">
        <f t="shared" si="84"/>
        <v>10.537678125000001</v>
      </c>
      <c r="S124" s="19">
        <f t="shared" si="85"/>
        <v>10.537678125000001</v>
      </c>
      <c r="T124" s="19">
        <f t="shared" si="86"/>
        <v>0</v>
      </c>
      <c r="U124" s="19">
        <f t="shared" si="87"/>
        <v>0</v>
      </c>
      <c r="V124" s="19">
        <f t="shared" si="88"/>
        <v>3.9364281250000013</v>
      </c>
      <c r="W124" s="19">
        <f t="shared" si="89"/>
        <v>2.7805292558227602E-2</v>
      </c>
      <c r="X124" s="19">
        <f t="shared" si="90"/>
        <v>1.3903709219624702E-2</v>
      </c>
      <c r="Y124" s="19">
        <f t="shared" si="91"/>
        <v>0.44389414883544798</v>
      </c>
      <c r="Z124" s="19">
        <f t="shared" si="92"/>
        <v>0.27807418439249404</v>
      </c>
      <c r="AA124" s="19">
        <f t="shared" si="93"/>
        <v>28.707441393920302</v>
      </c>
      <c r="AB124" s="19">
        <f t="shared" si="94"/>
        <v>0.19138294262613534</v>
      </c>
      <c r="AC124" s="19">
        <f t="shared" si="95"/>
        <v>0.10642917420748362</v>
      </c>
      <c r="AD124" s="19">
        <f t="shared" si="96"/>
        <v>5.918588651139306E-2</v>
      </c>
      <c r="AE124" s="4">
        <f t="shared" si="97"/>
        <v>1.5951631438174587</v>
      </c>
      <c r="AF124" s="19">
        <f t="shared" si="98"/>
        <v>6.6012500000000003</v>
      </c>
      <c r="AG124" s="19">
        <f t="shared" si="99"/>
        <v>10.530070703125</v>
      </c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12" t="s">
        <v>35</v>
      </c>
      <c r="AS124" s="24">
        <f t="shared" si="107"/>
        <v>0.05</v>
      </c>
      <c r="AT124" s="24">
        <f t="shared" si="108"/>
        <v>0.05</v>
      </c>
      <c r="AU124" s="24">
        <f t="shared" si="109"/>
        <v>10.537678125000001</v>
      </c>
      <c r="AV124" s="24">
        <f t="shared" si="110"/>
        <v>0</v>
      </c>
      <c r="AW124" s="24">
        <f t="shared" si="111"/>
        <v>0.05</v>
      </c>
      <c r="AX124" s="24">
        <f t="shared" si="100"/>
        <v>3.9364281250000013</v>
      </c>
      <c r="AY124" s="24">
        <f t="shared" si="112"/>
        <v>2.7805292558227602E-2</v>
      </c>
      <c r="AZ124" s="24">
        <f t="shared" si="113"/>
        <v>2.2194707441772401E-2</v>
      </c>
      <c r="BA124" s="24">
        <f t="shared" si="114"/>
        <v>0.44389414883544798</v>
      </c>
      <c r="BB124" s="24">
        <f t="shared" si="115"/>
        <v>0.44389414883544798</v>
      </c>
      <c r="BC124" s="24">
        <f t="shared" si="116"/>
        <v>0.79821880655612709</v>
      </c>
      <c r="BD124" s="24">
        <f t="shared" si="117"/>
        <v>0</v>
      </c>
      <c r="BE124" s="24">
        <f t="shared" si="118"/>
        <v>-0.79821880655612709</v>
      </c>
      <c r="BF124" s="24">
        <f t="shared" si="119"/>
        <v>-2.7445512293399097</v>
      </c>
      <c r="BG124" s="24" t="str">
        <f t="shared" si="120"/>
        <v/>
      </c>
      <c r="BH124" s="24">
        <f t="shared" si="101"/>
        <v>0.19138294262613534</v>
      </c>
      <c r="BI124" s="24">
        <f t="shared" si="121"/>
        <v>-0.71809677216762924</v>
      </c>
      <c r="BJ124" s="24">
        <f t="shared" si="122"/>
        <v>3.9384615384615386E-2</v>
      </c>
      <c r="BK124" s="24">
        <v>25.1953125</v>
      </c>
      <c r="BL124" s="24">
        <v>199.90234375</v>
      </c>
      <c r="BM124" s="24">
        <v>6.1826535666789084E-3</v>
      </c>
      <c r="BN124" s="21">
        <f t="shared" si="102"/>
        <v>2.5</v>
      </c>
      <c r="BO124" s="21">
        <f t="shared" si="103"/>
        <v>0.05</v>
      </c>
      <c r="BP124" s="21">
        <f t="shared" si="104"/>
        <v>0.10642917420748362</v>
      </c>
      <c r="BR124">
        <f t="shared" si="105"/>
        <v>0.55610585116455202</v>
      </c>
    </row>
    <row r="125" spans="2:70" ht="12.75" customHeight="1" x14ac:dyDescent="0.15">
      <c r="B125" s="1" t="s">
        <v>280</v>
      </c>
      <c r="C125" s="2" t="s">
        <v>281</v>
      </c>
      <c r="D125" s="2">
        <v>2.8518749968498014E-3</v>
      </c>
      <c r="E125" s="3">
        <v>0.1</v>
      </c>
      <c r="F125" s="3">
        <v>0.1</v>
      </c>
      <c r="G125" s="4">
        <v>80</v>
      </c>
      <c r="H125" s="4">
        <v>80</v>
      </c>
      <c r="I125" s="5">
        <f t="shared" si="106"/>
        <v>150</v>
      </c>
      <c r="J125" s="6">
        <v>7.6953125</v>
      </c>
      <c r="K125" s="4">
        <v>25.390625</v>
      </c>
      <c r="L125" s="4"/>
      <c r="M125" s="19">
        <f t="shared" si="79"/>
        <v>150</v>
      </c>
      <c r="N125" s="19">
        <f t="shared" si="80"/>
        <v>0.05</v>
      </c>
      <c r="O125" s="19">
        <f t="shared" si="81"/>
        <v>0.05</v>
      </c>
      <c r="P125" s="19">
        <f t="shared" si="82"/>
        <v>0.05</v>
      </c>
      <c r="Q125" s="19">
        <f t="shared" si="83"/>
        <v>3.9364281250000013</v>
      </c>
      <c r="R125" s="19">
        <f t="shared" si="84"/>
        <v>10.537678125000001</v>
      </c>
      <c r="S125" s="19">
        <f t="shared" si="85"/>
        <v>10.537678125000001</v>
      </c>
      <c r="T125" s="19">
        <f t="shared" si="86"/>
        <v>0</v>
      </c>
      <c r="U125" s="19">
        <f t="shared" si="87"/>
        <v>0</v>
      </c>
      <c r="V125" s="19">
        <f t="shared" si="88"/>
        <v>3.9364281250000013</v>
      </c>
      <c r="W125" s="19">
        <f t="shared" si="89"/>
        <v>2.8471004544593823E-2</v>
      </c>
      <c r="X125" s="19">
        <f t="shared" si="90"/>
        <v>1.3486678902521521E-2</v>
      </c>
      <c r="Y125" s="19">
        <f t="shared" si="91"/>
        <v>0.4305799091081236</v>
      </c>
      <c r="Z125" s="19">
        <f t="shared" si="92"/>
        <v>0.26973357805043041</v>
      </c>
      <c r="AA125" s="19">
        <f t="shared" si="93"/>
        <v>26.559395415921742</v>
      </c>
      <c r="AB125" s="19">
        <f t="shared" si="94"/>
        <v>0.17706263610614498</v>
      </c>
      <c r="AC125" s="19">
        <f t="shared" si="95"/>
        <v>0.10082302234511631</v>
      </c>
      <c r="AD125" s="19">
        <f t="shared" si="96"/>
        <v>5.7410654547749802E-2</v>
      </c>
      <c r="AE125" s="4">
        <f t="shared" si="97"/>
        <v>1.5951498295777318</v>
      </c>
      <c r="AF125" s="19">
        <f t="shared" si="98"/>
        <v>6.6012500000000003</v>
      </c>
      <c r="AG125" s="19">
        <f t="shared" si="99"/>
        <v>10.529982812500002</v>
      </c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12" t="s">
        <v>35</v>
      </c>
      <c r="AS125" s="24">
        <f t="shared" si="107"/>
        <v>0.05</v>
      </c>
      <c r="AT125" s="24">
        <f t="shared" si="108"/>
        <v>0.05</v>
      </c>
      <c r="AU125" s="24">
        <f t="shared" si="109"/>
        <v>10.537678125000001</v>
      </c>
      <c r="AV125" s="24">
        <f t="shared" si="110"/>
        <v>0</v>
      </c>
      <c r="AW125" s="24">
        <f t="shared" si="111"/>
        <v>0.05</v>
      </c>
      <c r="AX125" s="24">
        <f t="shared" si="100"/>
        <v>3.9364281250000013</v>
      </c>
      <c r="AY125" s="24">
        <f t="shared" si="112"/>
        <v>2.8471004544593823E-2</v>
      </c>
      <c r="AZ125" s="24">
        <f t="shared" si="113"/>
        <v>2.152899545540618E-2</v>
      </c>
      <c r="BA125" s="24">
        <f t="shared" si="114"/>
        <v>0.4305799091081236</v>
      </c>
      <c r="BB125" s="24">
        <f t="shared" si="115"/>
        <v>0.4305799091081236</v>
      </c>
      <c r="BC125" s="24">
        <f t="shared" si="116"/>
        <v>0.75617266758837232</v>
      </c>
      <c r="BD125" s="24">
        <f t="shared" si="117"/>
        <v>0</v>
      </c>
      <c r="BE125" s="24">
        <f t="shared" si="118"/>
        <v>-0.75617266758837232</v>
      </c>
      <c r="BF125" s="24">
        <f t="shared" si="119"/>
        <v>-2.7445512293399097</v>
      </c>
      <c r="BG125" s="24" t="str">
        <f t="shared" si="120"/>
        <v/>
      </c>
      <c r="BH125" s="24">
        <f t="shared" si="101"/>
        <v>0.17706263610614495</v>
      </c>
      <c r="BI125" s="24">
        <f t="shared" si="121"/>
        <v>-0.75187307429785966</v>
      </c>
      <c r="BJ125" s="24">
        <f t="shared" si="122"/>
        <v>3.9384615384615386E-2</v>
      </c>
      <c r="BK125" s="24">
        <v>25.29296875</v>
      </c>
      <c r="BL125" s="24">
        <v>199.90234375</v>
      </c>
      <c r="BM125" s="24">
        <v>6.1826535666789084E-3</v>
      </c>
      <c r="BN125" s="21">
        <f t="shared" si="102"/>
        <v>2.5</v>
      </c>
      <c r="BO125" s="21">
        <f t="shared" si="103"/>
        <v>0.05</v>
      </c>
      <c r="BP125" s="21">
        <f t="shared" si="104"/>
        <v>0.10082302234511631</v>
      </c>
      <c r="BR125">
        <f t="shared" si="105"/>
        <v>0.56942009089187651</v>
      </c>
    </row>
    <row r="126" spans="2:70" ht="12.75" customHeight="1" x14ac:dyDescent="0.15">
      <c r="B126" s="1" t="s">
        <v>282</v>
      </c>
      <c r="C126" s="2" t="s">
        <v>283</v>
      </c>
      <c r="D126" s="2">
        <v>2.8757060208590701E-3</v>
      </c>
      <c r="E126" s="3">
        <v>0.1</v>
      </c>
      <c r="F126" s="3">
        <v>0.1</v>
      </c>
      <c r="G126" s="4">
        <v>80</v>
      </c>
      <c r="H126" s="4">
        <v>80</v>
      </c>
      <c r="I126" s="5">
        <f t="shared" si="106"/>
        <v>150</v>
      </c>
      <c r="J126" s="6">
        <v>7.705078125</v>
      </c>
      <c r="K126" s="4">
        <v>25.390625</v>
      </c>
      <c r="L126" s="4"/>
      <c r="M126" s="19">
        <f t="shared" si="79"/>
        <v>150</v>
      </c>
      <c r="N126" s="19">
        <f t="shared" si="80"/>
        <v>0.05</v>
      </c>
      <c r="O126" s="19">
        <f t="shared" si="81"/>
        <v>0.05</v>
      </c>
      <c r="P126" s="19">
        <f t="shared" si="82"/>
        <v>0.05</v>
      </c>
      <c r="Q126" s="19">
        <f t="shared" si="83"/>
        <v>3.9364281250000013</v>
      </c>
      <c r="R126" s="19">
        <f t="shared" si="84"/>
        <v>10.537678125000001</v>
      </c>
      <c r="S126" s="19">
        <f t="shared" si="85"/>
        <v>10.537678125000001</v>
      </c>
      <c r="T126" s="19">
        <f t="shared" si="86"/>
        <v>0</v>
      </c>
      <c r="U126" s="19">
        <f t="shared" si="87"/>
        <v>0</v>
      </c>
      <c r="V126" s="19">
        <f t="shared" si="88"/>
        <v>3.9364281250000013</v>
      </c>
      <c r="W126" s="19">
        <f t="shared" si="89"/>
        <v>2.8544972543078959E-2</v>
      </c>
      <c r="X126" s="19">
        <f t="shared" si="90"/>
        <v>1.3440342200621166E-2</v>
      </c>
      <c r="Y126" s="19">
        <f t="shared" si="91"/>
        <v>0.42910054913842088</v>
      </c>
      <c r="Z126" s="19">
        <f t="shared" si="92"/>
        <v>0.26880684401242333</v>
      </c>
      <c r="AA126" s="19">
        <f t="shared" si="93"/>
        <v>26.331149292553214</v>
      </c>
      <c r="AB126" s="19">
        <f t="shared" si="94"/>
        <v>0.17554099528368811</v>
      </c>
      <c r="AC126" s="19">
        <f t="shared" si="95"/>
        <v>0.10021625781115258</v>
      </c>
      <c r="AD126" s="19">
        <f t="shared" si="96"/>
        <v>5.7213406551789449E-2</v>
      </c>
      <c r="AE126" s="4">
        <f t="shared" si="97"/>
        <v>1.5951483502177619</v>
      </c>
      <c r="AF126" s="19">
        <f t="shared" si="98"/>
        <v>6.6012500000000003</v>
      </c>
      <c r="AG126" s="19">
        <f t="shared" si="99"/>
        <v>10.529973046875002</v>
      </c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12" t="s">
        <v>35</v>
      </c>
      <c r="AS126" s="24">
        <f t="shared" si="107"/>
        <v>0.05</v>
      </c>
      <c r="AT126" s="24">
        <f t="shared" si="108"/>
        <v>0.05</v>
      </c>
      <c r="AU126" s="24">
        <f t="shared" si="109"/>
        <v>10.537678125000001</v>
      </c>
      <c r="AV126" s="24">
        <f t="shared" si="110"/>
        <v>0</v>
      </c>
      <c r="AW126" s="24">
        <f t="shared" si="111"/>
        <v>0.05</v>
      </c>
      <c r="AX126" s="24">
        <f t="shared" si="100"/>
        <v>3.9364281250000013</v>
      </c>
      <c r="AY126" s="24">
        <f t="shared" si="112"/>
        <v>2.8544972543078955E-2</v>
      </c>
      <c r="AZ126" s="24">
        <f t="shared" si="113"/>
        <v>2.1455027456921048E-2</v>
      </c>
      <c r="BA126" s="24">
        <f t="shared" si="114"/>
        <v>0.42910054913842094</v>
      </c>
      <c r="BB126" s="24">
        <f t="shared" si="115"/>
        <v>0.42910054913842094</v>
      </c>
      <c r="BC126" s="24">
        <f t="shared" si="116"/>
        <v>0.75162193358364471</v>
      </c>
      <c r="BD126" s="24">
        <f t="shared" si="117"/>
        <v>0</v>
      </c>
      <c r="BE126" s="24">
        <f t="shared" si="118"/>
        <v>-0.75162193358364471</v>
      </c>
      <c r="BF126" s="24">
        <f t="shared" si="119"/>
        <v>-2.7445512293399097</v>
      </c>
      <c r="BG126" s="24" t="str">
        <f t="shared" si="120"/>
        <v/>
      </c>
      <c r="BH126" s="24">
        <f t="shared" si="101"/>
        <v>0.17554099528368813</v>
      </c>
      <c r="BI126" s="24">
        <f t="shared" si="121"/>
        <v>-0.7556214436062465</v>
      </c>
      <c r="BJ126" s="24">
        <f t="shared" si="122"/>
        <v>3.9384615384615386E-2</v>
      </c>
      <c r="BK126" s="24">
        <v>25.29296875</v>
      </c>
      <c r="BL126" s="24">
        <v>199.90234375</v>
      </c>
      <c r="BM126" s="24">
        <v>6.1826535666789084E-3</v>
      </c>
      <c r="BN126" s="21">
        <f t="shared" si="102"/>
        <v>2.5</v>
      </c>
      <c r="BO126" s="21">
        <f t="shared" si="103"/>
        <v>0.05</v>
      </c>
      <c r="BP126" s="21">
        <f t="shared" si="104"/>
        <v>0.10021625781115263</v>
      </c>
      <c r="BR126">
        <f t="shared" si="105"/>
        <v>0.57089945086157923</v>
      </c>
    </row>
    <row r="127" spans="2:70" ht="12.75" customHeight="1" x14ac:dyDescent="0.15">
      <c r="B127" s="1" t="s">
        <v>284</v>
      </c>
      <c r="C127" s="2" t="s">
        <v>285</v>
      </c>
      <c r="D127" s="2">
        <v>2.8935879599885084E-3</v>
      </c>
      <c r="E127" s="3">
        <v>0.1</v>
      </c>
      <c r="F127" s="3">
        <v>0.1</v>
      </c>
      <c r="G127" s="4">
        <v>80</v>
      </c>
      <c r="H127" s="4">
        <v>80</v>
      </c>
      <c r="I127" s="5">
        <f t="shared" si="106"/>
        <v>150</v>
      </c>
      <c r="J127" s="6">
        <v>7.734375</v>
      </c>
      <c r="K127" s="4">
        <v>25.48828125</v>
      </c>
      <c r="L127" s="4"/>
      <c r="M127" s="19">
        <f t="shared" si="79"/>
        <v>150</v>
      </c>
      <c r="N127" s="19">
        <f t="shared" si="80"/>
        <v>0.05</v>
      </c>
      <c r="O127" s="19">
        <f t="shared" si="81"/>
        <v>0.05</v>
      </c>
      <c r="P127" s="19">
        <f t="shared" si="82"/>
        <v>0.05</v>
      </c>
      <c r="Q127" s="19">
        <f t="shared" si="83"/>
        <v>3.9461351562500009</v>
      </c>
      <c r="R127" s="19">
        <f t="shared" si="84"/>
        <v>10.555197656250002</v>
      </c>
      <c r="S127" s="19">
        <f t="shared" si="85"/>
        <v>10.555197656250002</v>
      </c>
      <c r="T127" s="19">
        <f t="shared" si="86"/>
        <v>0</v>
      </c>
      <c r="U127" s="19">
        <f t="shared" si="87"/>
        <v>0</v>
      </c>
      <c r="V127" s="19">
        <f t="shared" si="88"/>
        <v>3.9461351562500009</v>
      </c>
      <c r="W127" s="19">
        <f t="shared" si="89"/>
        <v>2.8659434252210497E-2</v>
      </c>
      <c r="X127" s="19">
        <f t="shared" si="90"/>
        <v>1.3362244593211007E-2</v>
      </c>
      <c r="Y127" s="19">
        <f t="shared" si="91"/>
        <v>0.42681131495579011</v>
      </c>
      <c r="Z127" s="19">
        <f t="shared" si="92"/>
        <v>0.26724489186422012</v>
      </c>
      <c r="AA127" s="19">
        <f t="shared" si="93"/>
        <v>25.9818877741296</v>
      </c>
      <c r="AB127" s="19">
        <f t="shared" si="94"/>
        <v>0.17321258516086399</v>
      </c>
      <c r="AC127" s="19">
        <f t="shared" si="95"/>
        <v>9.9283493921463892E-2</v>
      </c>
      <c r="AD127" s="19">
        <f t="shared" si="96"/>
        <v>5.6908175327438679E-2</v>
      </c>
      <c r="AE127" s="4">
        <f t="shared" si="97"/>
        <v>1.5959091446404088</v>
      </c>
      <c r="AF127" s="19">
        <f t="shared" si="98"/>
        <v>6.6090625000000003</v>
      </c>
      <c r="AG127" s="19">
        <f t="shared" si="99"/>
        <v>10.547463281250002</v>
      </c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12" t="s">
        <v>35</v>
      </c>
      <c r="AS127" s="24">
        <f t="shared" si="107"/>
        <v>0.05</v>
      </c>
      <c r="AT127" s="24">
        <f t="shared" si="108"/>
        <v>0.05</v>
      </c>
      <c r="AU127" s="24">
        <f t="shared" si="109"/>
        <v>10.555197656250002</v>
      </c>
      <c r="AV127" s="24">
        <f t="shared" si="110"/>
        <v>0</v>
      </c>
      <c r="AW127" s="24">
        <f t="shared" si="111"/>
        <v>0.05</v>
      </c>
      <c r="AX127" s="24">
        <f t="shared" si="100"/>
        <v>3.9461351562500009</v>
      </c>
      <c r="AY127" s="24">
        <f t="shared" si="112"/>
        <v>2.8659434252210497E-2</v>
      </c>
      <c r="AZ127" s="24">
        <f t="shared" si="113"/>
        <v>2.1340565747789506E-2</v>
      </c>
      <c r="BA127" s="24">
        <f t="shared" si="114"/>
        <v>0.42681131495579011</v>
      </c>
      <c r="BB127" s="24">
        <f t="shared" si="115"/>
        <v>0.42681131495579011</v>
      </c>
      <c r="BC127" s="24">
        <f t="shared" si="116"/>
        <v>0.74462620441097915</v>
      </c>
      <c r="BD127" s="24">
        <f t="shared" si="117"/>
        <v>0</v>
      </c>
      <c r="BE127" s="24">
        <f t="shared" si="118"/>
        <v>-0.74462620441097915</v>
      </c>
      <c r="BF127" s="24">
        <f t="shared" si="119"/>
        <v>-2.7445512293399097</v>
      </c>
      <c r="BG127" s="24" t="str">
        <f t="shared" si="120"/>
        <v/>
      </c>
      <c r="BH127" s="24">
        <f t="shared" si="101"/>
        <v>0.17321258516086399</v>
      </c>
      <c r="BI127" s="24">
        <f t="shared" si="121"/>
        <v>-0.76142055650255214</v>
      </c>
      <c r="BJ127" s="24">
        <f t="shared" si="122"/>
        <v>3.9233716475095784E-2</v>
      </c>
      <c r="BK127" s="24">
        <v>25.1953125</v>
      </c>
      <c r="BL127" s="24">
        <v>199.90234375</v>
      </c>
      <c r="BM127" s="24">
        <v>1.917101881144731E-4</v>
      </c>
      <c r="BN127" s="21">
        <f t="shared" si="102"/>
        <v>2.5</v>
      </c>
      <c r="BO127" s="21">
        <f t="shared" si="103"/>
        <v>0.05</v>
      </c>
      <c r="BP127" s="21">
        <f t="shared" si="104"/>
        <v>9.9283493921463892E-2</v>
      </c>
      <c r="BR127">
        <f t="shared" si="105"/>
        <v>0.57318868504421006</v>
      </c>
    </row>
    <row r="128" spans="2:70" ht="12.75" customHeight="1" x14ac:dyDescent="0.15">
      <c r="B128" s="1" t="s">
        <v>286</v>
      </c>
      <c r="C128" s="2" t="s">
        <v>287</v>
      </c>
      <c r="D128" s="2">
        <v>2.9174189839977771E-3</v>
      </c>
      <c r="E128" s="3">
        <v>0.1</v>
      </c>
      <c r="F128" s="3">
        <v>0.1</v>
      </c>
      <c r="G128" s="4">
        <v>80</v>
      </c>
      <c r="H128" s="4">
        <v>80</v>
      </c>
      <c r="I128" s="5">
        <f t="shared" si="106"/>
        <v>150</v>
      </c>
      <c r="J128" s="6">
        <v>7.744140625</v>
      </c>
      <c r="K128" s="4">
        <v>25.390625</v>
      </c>
      <c r="L128" s="4"/>
      <c r="M128" s="19">
        <f t="shared" si="79"/>
        <v>150</v>
      </c>
      <c r="N128" s="19">
        <f t="shared" si="80"/>
        <v>0.05</v>
      </c>
      <c r="O128" s="19">
        <f t="shared" si="81"/>
        <v>0.05</v>
      </c>
      <c r="P128" s="19">
        <f t="shared" si="82"/>
        <v>0.05</v>
      </c>
      <c r="Q128" s="19">
        <f t="shared" si="83"/>
        <v>3.9364281250000013</v>
      </c>
      <c r="R128" s="19">
        <f t="shared" si="84"/>
        <v>10.537678125000001</v>
      </c>
      <c r="S128" s="19">
        <f t="shared" si="85"/>
        <v>10.537678125000001</v>
      </c>
      <c r="T128" s="19">
        <f t="shared" si="86"/>
        <v>0</v>
      </c>
      <c r="U128" s="19">
        <f t="shared" si="87"/>
        <v>0</v>
      </c>
      <c r="V128" s="19">
        <f t="shared" si="88"/>
        <v>3.9364281250000013</v>
      </c>
      <c r="W128" s="19">
        <f t="shared" si="89"/>
        <v>2.8840844537019499E-2</v>
      </c>
      <c r="X128" s="19">
        <f t="shared" si="90"/>
        <v>1.3254995393019754E-2</v>
      </c>
      <c r="Y128" s="19">
        <f t="shared" si="91"/>
        <v>0.42318310925961006</v>
      </c>
      <c r="Z128" s="19">
        <f t="shared" si="92"/>
        <v>0.26509990786039506</v>
      </c>
      <c r="AA128" s="19">
        <f t="shared" si="93"/>
        <v>25.437965993283729</v>
      </c>
      <c r="AB128" s="19">
        <f t="shared" si="94"/>
        <v>0.16958643995522485</v>
      </c>
      <c r="AC128" s="19">
        <f t="shared" si="95"/>
        <v>9.7820323006704665E-2</v>
      </c>
      <c r="AD128" s="19">
        <f t="shared" si="96"/>
        <v>5.6424414567948007E-2</v>
      </c>
      <c r="AE128" s="4">
        <f t="shared" si="97"/>
        <v>1.5951424327778829</v>
      </c>
      <c r="AF128" s="19">
        <f t="shared" si="98"/>
        <v>6.6012500000000003</v>
      </c>
      <c r="AG128" s="19">
        <f t="shared" si="99"/>
        <v>10.529933984375001</v>
      </c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12" t="s">
        <v>35</v>
      </c>
      <c r="AS128" s="24">
        <f t="shared" si="107"/>
        <v>0.05</v>
      </c>
      <c r="AT128" s="24">
        <f t="shared" si="108"/>
        <v>0.05</v>
      </c>
      <c r="AU128" s="24">
        <f t="shared" si="109"/>
        <v>10.537678125000001</v>
      </c>
      <c r="AV128" s="24">
        <f t="shared" si="110"/>
        <v>0</v>
      </c>
      <c r="AW128" s="24">
        <f t="shared" si="111"/>
        <v>0.05</v>
      </c>
      <c r="AX128" s="24">
        <f t="shared" si="100"/>
        <v>3.9364281250000013</v>
      </c>
      <c r="AY128" s="24">
        <f t="shared" si="112"/>
        <v>2.8840844537019499E-2</v>
      </c>
      <c r="AZ128" s="24">
        <f t="shared" si="113"/>
        <v>2.1159155462980504E-2</v>
      </c>
      <c r="BA128" s="24">
        <f t="shared" si="114"/>
        <v>0.42318310925961006</v>
      </c>
      <c r="BB128" s="24">
        <f t="shared" si="115"/>
        <v>0.42318310925961006</v>
      </c>
      <c r="BC128" s="24">
        <f t="shared" si="116"/>
        <v>0.73365242255028495</v>
      </c>
      <c r="BD128" s="24">
        <f t="shared" si="117"/>
        <v>0</v>
      </c>
      <c r="BE128" s="24">
        <f t="shared" si="118"/>
        <v>-0.73365242255028495</v>
      </c>
      <c r="BF128" s="24">
        <f t="shared" si="119"/>
        <v>-2.7445512293399097</v>
      </c>
      <c r="BG128" s="24" t="str">
        <f t="shared" si="120"/>
        <v/>
      </c>
      <c r="BH128" s="24">
        <f t="shared" si="101"/>
        <v>0.16958643995522485</v>
      </c>
      <c r="BI128" s="24">
        <f t="shared" si="121"/>
        <v>-0.77060887665511124</v>
      </c>
      <c r="BJ128" s="24">
        <f t="shared" si="122"/>
        <v>3.9384615384615386E-2</v>
      </c>
      <c r="BK128" s="24">
        <v>25.29296875</v>
      </c>
      <c r="BL128" s="24">
        <v>199.90234375</v>
      </c>
      <c r="BM128" s="24">
        <v>6.1826535666789084E-3</v>
      </c>
      <c r="BN128" s="21">
        <f t="shared" si="102"/>
        <v>2.5</v>
      </c>
      <c r="BO128" s="21">
        <f t="shared" si="103"/>
        <v>0.05</v>
      </c>
      <c r="BP128" s="21">
        <f t="shared" si="104"/>
        <v>9.7820323006704665E-2</v>
      </c>
      <c r="BR128">
        <f t="shared" si="105"/>
        <v>0.57681689074039011</v>
      </c>
    </row>
    <row r="129" spans="2:70" ht="12.75" customHeight="1" x14ac:dyDescent="0.15">
      <c r="B129" s="1" t="s">
        <v>288</v>
      </c>
      <c r="C129" s="2" t="s">
        <v>289</v>
      </c>
      <c r="D129" s="2">
        <v>2.941064813057892E-3</v>
      </c>
      <c r="E129" s="3">
        <v>0.1</v>
      </c>
      <c r="F129" s="3">
        <v>0.1</v>
      </c>
      <c r="G129" s="4">
        <v>80</v>
      </c>
      <c r="H129" s="4">
        <v>80</v>
      </c>
      <c r="I129" s="5">
        <f t="shared" si="106"/>
        <v>150</v>
      </c>
      <c r="J129" s="6">
        <v>7.75390625</v>
      </c>
      <c r="K129" s="4">
        <v>25.48828125</v>
      </c>
      <c r="L129" s="4"/>
      <c r="M129" s="19">
        <f t="shared" si="79"/>
        <v>150</v>
      </c>
      <c r="N129" s="19">
        <f t="shared" si="80"/>
        <v>0.05</v>
      </c>
      <c r="O129" s="19">
        <f t="shared" si="81"/>
        <v>0.05</v>
      </c>
      <c r="P129" s="19">
        <f t="shared" si="82"/>
        <v>0.05</v>
      </c>
      <c r="Q129" s="19">
        <f t="shared" si="83"/>
        <v>3.9461351562500009</v>
      </c>
      <c r="R129" s="19">
        <f t="shared" si="84"/>
        <v>10.555197656250002</v>
      </c>
      <c r="S129" s="19">
        <f t="shared" si="85"/>
        <v>10.555197656250002</v>
      </c>
      <c r="T129" s="19">
        <f t="shared" si="86"/>
        <v>0</v>
      </c>
      <c r="U129" s="19">
        <f t="shared" si="87"/>
        <v>0</v>
      </c>
      <c r="V129" s="19">
        <f t="shared" si="88"/>
        <v>3.9461351562500009</v>
      </c>
      <c r="W129" s="19">
        <f t="shared" si="89"/>
        <v>2.8807195375667869E-2</v>
      </c>
      <c r="X129" s="19">
        <f t="shared" si="90"/>
        <v>1.326972500885043E-2</v>
      </c>
      <c r="Y129" s="19">
        <f t="shared" si="91"/>
        <v>0.42385609248664263</v>
      </c>
      <c r="Z129" s="19">
        <f t="shared" si="92"/>
        <v>0.26539450017700861</v>
      </c>
      <c r="AA129" s="19">
        <f t="shared" si="93"/>
        <v>25.537976218871083</v>
      </c>
      <c r="AB129" s="19">
        <f t="shared" si="94"/>
        <v>0.17025317479247387</v>
      </c>
      <c r="AC129" s="19">
        <f t="shared" si="95"/>
        <v>9.8090329391490524E-2</v>
      </c>
      <c r="AD129" s="19">
        <f t="shared" si="96"/>
        <v>5.651414566488569E-2</v>
      </c>
      <c r="AE129" s="4">
        <f t="shared" si="97"/>
        <v>1.5959061894179394</v>
      </c>
      <c r="AF129" s="19">
        <f t="shared" si="98"/>
        <v>6.6090625000000003</v>
      </c>
      <c r="AG129" s="19">
        <f t="shared" si="99"/>
        <v>10.547443750000001</v>
      </c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12" t="s">
        <v>35</v>
      </c>
      <c r="AS129" s="24">
        <f t="shared" si="107"/>
        <v>0.05</v>
      </c>
      <c r="AT129" s="24">
        <f t="shared" si="108"/>
        <v>0.05</v>
      </c>
      <c r="AU129" s="24">
        <f t="shared" si="109"/>
        <v>10.555197656250002</v>
      </c>
      <c r="AV129" s="24">
        <f t="shared" si="110"/>
        <v>0</v>
      </c>
      <c r="AW129" s="24">
        <f t="shared" si="111"/>
        <v>0.05</v>
      </c>
      <c r="AX129" s="24">
        <f t="shared" si="100"/>
        <v>3.9461351562500009</v>
      </c>
      <c r="AY129" s="24">
        <f t="shared" si="112"/>
        <v>2.8807195375667873E-2</v>
      </c>
      <c r="AZ129" s="24">
        <f t="shared" si="113"/>
        <v>2.119280462433213E-2</v>
      </c>
      <c r="BA129" s="24">
        <f t="shared" si="114"/>
        <v>0.42385609248664258</v>
      </c>
      <c r="BB129" s="24">
        <f t="shared" si="115"/>
        <v>0.42385609248664258</v>
      </c>
      <c r="BC129" s="24">
        <f t="shared" si="116"/>
        <v>0.73567747043617882</v>
      </c>
      <c r="BD129" s="24">
        <f t="shared" si="117"/>
        <v>0</v>
      </c>
      <c r="BE129" s="24">
        <f t="shared" si="118"/>
        <v>-0.73567747043617882</v>
      </c>
      <c r="BF129" s="24">
        <f t="shared" si="119"/>
        <v>-2.7445512293399097</v>
      </c>
      <c r="BG129" s="24" t="str">
        <f t="shared" si="120"/>
        <v/>
      </c>
      <c r="BH129" s="24">
        <f t="shared" si="101"/>
        <v>0.17025317479247382</v>
      </c>
      <c r="BI129" s="24">
        <f t="shared" si="121"/>
        <v>-0.7689047808425078</v>
      </c>
      <c r="BJ129" s="24">
        <f t="shared" si="122"/>
        <v>3.9233716475095784E-2</v>
      </c>
      <c r="BK129" s="24">
        <v>25.29296875</v>
      </c>
      <c r="BL129" s="24">
        <v>199.90234375</v>
      </c>
      <c r="BM129" s="24">
        <v>6.1826535666789084E-3</v>
      </c>
      <c r="BN129" s="21">
        <f t="shared" si="102"/>
        <v>2.5</v>
      </c>
      <c r="BO129" s="21">
        <f t="shared" si="103"/>
        <v>0.05</v>
      </c>
      <c r="BP129" s="21">
        <f t="shared" si="104"/>
        <v>9.8090329391490511E-2</v>
      </c>
      <c r="BR129">
        <f t="shared" si="105"/>
        <v>0.57614390751335742</v>
      </c>
    </row>
    <row r="130" spans="2:70" ht="12.75" customHeight="1" x14ac:dyDescent="0.15">
      <c r="B130" s="1" t="s">
        <v>290</v>
      </c>
      <c r="C130" s="2" t="s">
        <v>291</v>
      </c>
      <c r="D130" s="2">
        <v>2.9649074058397673E-3</v>
      </c>
      <c r="E130" s="3">
        <v>0.1</v>
      </c>
      <c r="F130" s="3">
        <v>0.1</v>
      </c>
      <c r="G130" s="4">
        <v>80</v>
      </c>
      <c r="H130" s="4">
        <v>80</v>
      </c>
      <c r="I130" s="5">
        <f t="shared" ref="I130:I161" si="123">IF(ISNUMBER(G130),IF(G130+H130=0,0,0.4*60*1000/(G130+H130)),"")</f>
        <v>150</v>
      </c>
      <c r="J130" s="6">
        <v>7.7734375</v>
      </c>
      <c r="K130" s="4">
        <v>25.48828125</v>
      </c>
      <c r="L130" s="4"/>
      <c r="M130" s="19">
        <f t="shared" si="79"/>
        <v>150</v>
      </c>
      <c r="N130" s="19">
        <f t="shared" si="80"/>
        <v>0.05</v>
      </c>
      <c r="O130" s="19">
        <f t="shared" si="81"/>
        <v>0.05</v>
      </c>
      <c r="P130" s="19">
        <f t="shared" si="82"/>
        <v>0.05</v>
      </c>
      <c r="Q130" s="19">
        <f t="shared" si="83"/>
        <v>3.9461351562500009</v>
      </c>
      <c r="R130" s="19">
        <f t="shared" si="84"/>
        <v>10.555197656250002</v>
      </c>
      <c r="S130" s="19">
        <f t="shared" si="85"/>
        <v>10.555197656250002</v>
      </c>
      <c r="T130" s="19">
        <f t="shared" si="86"/>
        <v>0</v>
      </c>
      <c r="U130" s="19">
        <f t="shared" si="87"/>
        <v>0</v>
      </c>
      <c r="V130" s="19">
        <f t="shared" si="88"/>
        <v>3.9461351562500009</v>
      </c>
      <c r="W130" s="19">
        <f t="shared" si="89"/>
        <v>2.8954956499125245E-2</v>
      </c>
      <c r="X130" s="19">
        <f t="shared" si="90"/>
        <v>1.3177205424489852E-2</v>
      </c>
      <c r="Y130" s="19">
        <f t="shared" si="91"/>
        <v>0.42090087001749515</v>
      </c>
      <c r="Z130" s="19">
        <f t="shared" si="92"/>
        <v>0.26354410848979704</v>
      </c>
      <c r="AA130" s="19">
        <f t="shared" si="93"/>
        <v>25.101749668408289</v>
      </c>
      <c r="AB130" s="19">
        <f t="shared" si="94"/>
        <v>0.16734499778938858</v>
      </c>
      <c r="AC130" s="19">
        <f t="shared" si="95"/>
        <v>9.690934262675914E-2</v>
      </c>
      <c r="AD130" s="19">
        <f t="shared" si="96"/>
        <v>5.612011600233268E-2</v>
      </c>
      <c r="AE130" s="4">
        <f t="shared" si="97"/>
        <v>1.5959032341954706</v>
      </c>
      <c r="AF130" s="19">
        <f t="shared" si="98"/>
        <v>6.6090625000000003</v>
      </c>
      <c r="AG130" s="19">
        <f t="shared" si="99"/>
        <v>10.547424218750002</v>
      </c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12" t="s">
        <v>35</v>
      </c>
      <c r="AS130" s="24">
        <f t="shared" ref="AS130:AS161" si="124">IF(ISNUMBER(G130),IF(G130+H130=0,0,(G130/(G130+H130))*E130),"")</f>
        <v>0.05</v>
      </c>
      <c r="AT130" s="24">
        <f t="shared" ref="AT130:AT161" si="125">IF(ISNUMBER(H130),IF(G130+H130=0,0,(H130/(G130+H130))*E130),"")</f>
        <v>0.05</v>
      </c>
      <c r="AU130" s="24">
        <f t="shared" ref="AU130:AU161" si="126">IF(ISNUMBER(AS130),0.195*(1+0.0184*(K130-21))*AS130*1000,"")</f>
        <v>10.555197656250002</v>
      </c>
      <c r="AV130" s="24">
        <f t="shared" ref="AV130:AV161" si="127">IF(ISNUMBER(AS130),IF(AS130&gt;AT130,AS130-AT130,0),"")</f>
        <v>0</v>
      </c>
      <c r="AW130" s="24">
        <f t="shared" ref="AW130:AW161" si="128">IF(ISNUMBER(AS130),IF(AS130&gt;AT130,AT130,AS130),"")</f>
        <v>0.05</v>
      </c>
      <c r="AX130" s="24">
        <f t="shared" si="100"/>
        <v>3.9461351562500009</v>
      </c>
      <c r="AY130" s="24">
        <f t="shared" ref="AY130:AY161" si="129">IF(ISNUMBER(AS130),IF(AU130-AX130=0,0,((AV130-AS130)*(AU130-J130)/(AU130-AX130))+AS130),"")</f>
        <v>2.8954956499125245E-2</v>
      </c>
      <c r="AZ130" s="24">
        <f t="shared" ref="AZ130:AZ161" si="130">IF(ISNUMBER(AX130),IF(AU130-AX130=0,0,AW130*(AU130-J130)/(AU130-AX130)),"")</f>
        <v>2.1045043500874758E-2</v>
      </c>
      <c r="BA130" s="24">
        <f t="shared" ref="BA130:BA161" si="131">IF(ISNUMBER(AS130),IF(AS130=0,0,((AS130-AY130)/AS130)),"")</f>
        <v>0.42090087001749515</v>
      </c>
      <c r="BB130" s="24">
        <f t="shared" ref="BB130:BB161" si="132">IF(ISNUMBER(AW130),IF(AW130=0,0,AZ130/AW130),"")</f>
        <v>0.42090087001749515</v>
      </c>
      <c r="BC130" s="24">
        <f t="shared" ref="BC130:BC161" si="133">IF(ISNUMBER(BA130),IF(BA130=1,0,(BA130/(1-BA130))),"")</f>
        <v>0.72682006970069357</v>
      </c>
      <c r="BD130" s="24">
        <f t="shared" ref="BD130:BD161" si="134">IF(ROW(A130)=11,AVERAGE($BD$2:$BD$10),IF(ISNUMBER(I131),IF(I131-I130=0,0,(BC131-BC130)/(I131-I130)),""))</f>
        <v>0</v>
      </c>
      <c r="BE130" s="24">
        <f t="shared" ref="BE130:BE161" si="135">IF(ROW(A130)=11,IF(ISNUMBER(I$2),AVERAGE($BE$2:$BE$10),""),IF(ISNUMBER(I130),$BD$11*I130-BC130,""))</f>
        <v>-0.72682006970069357</v>
      </c>
      <c r="BF130" s="24">
        <f t="shared" ref="BF130:BF161" si="136">IF(ISNUMBER(I130),$BD$11*I130-$BE$11,"")</f>
        <v>-2.7445512293399097</v>
      </c>
      <c r="BG130" s="24" t="str">
        <f t="shared" ref="BG130:BG161" si="137">IF(AND(ISNUMBER(BF132),ROW(A130)=2),IF(AS130=0,0,BD$11/AS130),"")</f>
        <v/>
      </c>
      <c r="BH130" s="24">
        <f t="shared" si="101"/>
        <v>0.16734499778938858</v>
      </c>
      <c r="BI130" s="24">
        <f t="shared" ref="BI130:BI161" si="138">IF(ISNUMBER(BH130),IF(BH130&lt;=0,0,LOG(BH130)),"")</f>
        <v>-0.77638726487139242</v>
      </c>
      <c r="BJ130" s="24">
        <f t="shared" ref="BJ130:BJ161" si="139">IF(ISNUMBER(K130),IF(K130=0,0,1/K130),"")</f>
        <v>3.9233716475095784E-2</v>
      </c>
      <c r="BK130" s="24">
        <v>25.29296875</v>
      </c>
      <c r="BL130" s="24">
        <v>199.90234375</v>
      </c>
      <c r="BM130" s="24">
        <v>6.1826535666789084E-3</v>
      </c>
      <c r="BN130" s="21">
        <f t="shared" si="102"/>
        <v>2.5</v>
      </c>
      <c r="BO130" s="21">
        <f t="shared" si="103"/>
        <v>0.05</v>
      </c>
      <c r="BP130" s="21">
        <f t="shared" si="104"/>
        <v>9.690934262675914E-2</v>
      </c>
      <c r="BR130">
        <f t="shared" si="105"/>
        <v>0.5790991299825049</v>
      </c>
    </row>
    <row r="131" spans="2:70" ht="12.75" customHeight="1" x14ac:dyDescent="0.15">
      <c r="B131" s="1" t="s">
        <v>292</v>
      </c>
      <c r="C131" s="2" t="s">
        <v>293</v>
      </c>
      <c r="D131" s="2">
        <v>2.9885532421758398E-3</v>
      </c>
      <c r="E131" s="3">
        <v>0.1</v>
      </c>
      <c r="F131" s="3">
        <v>0.1</v>
      </c>
      <c r="G131" s="4">
        <v>80</v>
      </c>
      <c r="H131" s="4">
        <v>80</v>
      </c>
      <c r="I131" s="5">
        <f t="shared" si="123"/>
        <v>150</v>
      </c>
      <c r="J131" s="6">
        <v>7.783203125</v>
      </c>
      <c r="K131" s="4">
        <v>25.48828125</v>
      </c>
      <c r="L131" s="4"/>
      <c r="M131" s="19">
        <f t="shared" ref="M131:M170" si="140">0.4*60*1000/(G131+H131)</f>
        <v>150</v>
      </c>
      <c r="N131" s="19">
        <f t="shared" ref="N131:N170" si="141">E131*G131/(G131+H131)</f>
        <v>0.05</v>
      </c>
      <c r="O131" s="19">
        <f t="shared" ref="O131:O170" si="142">F131*H131/(G131+H131)</f>
        <v>0.05</v>
      </c>
      <c r="P131" s="19">
        <f t="shared" ref="P131:P170" si="143">IF(O131&gt;=N131,N131,O131)</f>
        <v>0.05</v>
      </c>
      <c r="Q131" s="19">
        <f t="shared" ref="Q131:Q170" si="144">0.07*(1+0.0284*(K131-21))*P131*1000</f>
        <v>3.9461351562500009</v>
      </c>
      <c r="R131" s="19">
        <f t="shared" ref="R131:R170" si="145">0.195*(1+0.0184*(K131-21))*N131*1000</f>
        <v>10.555197656250002</v>
      </c>
      <c r="S131" s="19">
        <f t="shared" ref="S131:S170" si="146">R131</f>
        <v>10.555197656250002</v>
      </c>
      <c r="T131" s="19">
        <f t="shared" ref="T131:T170" si="147">IF(N131&gt;=O131,(N131-O131),0)</f>
        <v>0</v>
      </c>
      <c r="U131" s="19">
        <f t="shared" ref="U131:U170" si="148">0.195*(1+0.0184*(K131-21))*T131*1000</f>
        <v>0</v>
      </c>
      <c r="V131" s="19">
        <f t="shared" ref="V131:V170" si="149">Q131+U131</f>
        <v>3.9461351562500009</v>
      </c>
      <c r="W131" s="19">
        <f t="shared" ref="W131:W170" si="150">(T131-N131)*((S131-J131)/(S131-V131))+N131</f>
        <v>2.9028837060853931E-2</v>
      </c>
      <c r="X131" s="19">
        <f t="shared" ref="X131:X170" si="151">P131*((S131-J131)/(S131-U131))</f>
        <v>1.3130945632309564E-2</v>
      </c>
      <c r="Y131" s="19">
        <f t="shared" ref="Y131:Y170" si="152">(N131-W131)/N131</f>
        <v>0.41942325878292142</v>
      </c>
      <c r="Z131" s="19">
        <f t="shared" ref="Z131:Z170" si="153">X131/P131</f>
        <v>0.26261891264619125</v>
      </c>
      <c r="AA131" s="19">
        <f t="shared" ref="AA131:AA170" si="154">(N131-W131)/W131^2</f>
        <v>24.886466582854943</v>
      </c>
      <c r="AB131" s="19">
        <f t="shared" ref="AB131:AB170" si="155">((N131-W131)/W131^2)*(G131+H131)/(1000*60*0.4)</f>
        <v>0.16590977721903297</v>
      </c>
      <c r="AC131" s="19">
        <f t="shared" ref="AC131:AC170" si="156">(Y131/(1-Y131))/(M131*N131)</f>
        <v>9.632335779387767E-2</v>
      </c>
      <c r="AD131" s="19">
        <f t="shared" ref="AD131:AD170" si="157">((G131+H131)/(0.4*60*1000)*(N131-W131)/N131^2)</f>
        <v>5.5923101171056186E-2</v>
      </c>
      <c r="AE131" s="4">
        <f t="shared" ref="AE131:AE170" si="158">+((S131-J131*0.001)/(S131-V131))</f>
        <v>1.5959017565842359</v>
      </c>
      <c r="AF131" s="19">
        <f t="shared" ref="AF131:AF170" si="159">S131-V131</f>
        <v>6.6090625000000003</v>
      </c>
      <c r="AG131" s="19">
        <f t="shared" ref="AG131:AG170" si="160">S131-J131*0.001</f>
        <v>10.547414453125002</v>
      </c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12" t="s">
        <v>35</v>
      </c>
      <c r="AS131" s="24">
        <f t="shared" si="124"/>
        <v>0.05</v>
      </c>
      <c r="AT131" s="24">
        <f t="shared" si="125"/>
        <v>0.05</v>
      </c>
      <c r="AU131" s="24">
        <f t="shared" si="126"/>
        <v>10.555197656250002</v>
      </c>
      <c r="AV131" s="24">
        <f t="shared" si="127"/>
        <v>0</v>
      </c>
      <c r="AW131" s="24">
        <f t="shared" si="128"/>
        <v>0.05</v>
      </c>
      <c r="AX131" s="24">
        <f t="shared" ref="AX131:AX177" si="161">IF(ISNUMBER(AS131),((0.195*(1+(0.0184*(K131-21)))*AV131)+(0.07*(1+(0.0284*(K131-21)))*AW131))*1000,"")</f>
        <v>3.9461351562500009</v>
      </c>
      <c r="AY131" s="24">
        <f t="shared" si="129"/>
        <v>2.9028837060853931E-2</v>
      </c>
      <c r="AZ131" s="24">
        <f t="shared" si="130"/>
        <v>2.0971162939146071E-2</v>
      </c>
      <c r="BA131" s="24">
        <f t="shared" si="131"/>
        <v>0.41942325878292142</v>
      </c>
      <c r="BB131" s="24">
        <f t="shared" si="132"/>
        <v>0.41942325878292142</v>
      </c>
      <c r="BC131" s="24">
        <f t="shared" si="133"/>
        <v>0.72242518345408258</v>
      </c>
      <c r="BD131" s="24">
        <f t="shared" si="134"/>
        <v>0</v>
      </c>
      <c r="BE131" s="24">
        <f t="shared" si="135"/>
        <v>-0.72242518345408258</v>
      </c>
      <c r="BF131" s="24">
        <f t="shared" si="136"/>
        <v>-2.7445512293399097</v>
      </c>
      <c r="BG131" s="24" t="str">
        <f t="shared" si="137"/>
        <v/>
      </c>
      <c r="BH131" s="24">
        <f t="shared" ref="BH131:BH177" si="162">IF(ISNUMBER(G131),IF(AY131=0,0,((G131+H131)*(AS131-AY131))/(60000*0.4*(AY131^2))),"")</f>
        <v>0.16590977721903294</v>
      </c>
      <c r="BI131" s="24">
        <f t="shared" si="138"/>
        <v>-0.78012801983967872</v>
      </c>
      <c r="BJ131" s="24">
        <f t="shared" si="139"/>
        <v>3.9233716475095784E-2</v>
      </c>
      <c r="BK131" s="24">
        <v>24.8046875</v>
      </c>
      <c r="BL131" s="24">
        <v>199.90234375</v>
      </c>
      <c r="BM131" s="24">
        <v>6.1826535666789084E-3</v>
      </c>
      <c r="BN131" s="21">
        <f t="shared" ref="BN131:BN170" si="163">0.4*1000/(G131+H131)</f>
        <v>2.5</v>
      </c>
      <c r="BO131" s="21">
        <f t="shared" ref="BO131:BO169" si="164">+G132*E132/(G132+H132)</f>
        <v>0.05</v>
      </c>
      <c r="BP131" s="21">
        <f t="shared" ref="BP131:BP169" si="165">BC131/(150*BO131)</f>
        <v>9.632335779387767E-2</v>
      </c>
      <c r="BR131">
        <f t="shared" ref="BR131:BR169" si="166">BP131/BH131</f>
        <v>0.5805767412170787</v>
      </c>
    </row>
    <row r="132" spans="2:70" ht="12.75" customHeight="1" x14ac:dyDescent="0.15">
      <c r="B132" s="1" t="s">
        <v>294</v>
      </c>
      <c r="C132" s="2" t="s">
        <v>295</v>
      </c>
      <c r="D132" s="2">
        <v>3.012384258909151E-3</v>
      </c>
      <c r="E132" s="3">
        <v>0.1</v>
      </c>
      <c r="F132" s="3">
        <v>0.1</v>
      </c>
      <c r="G132" s="4">
        <v>80</v>
      </c>
      <c r="H132" s="4">
        <v>80</v>
      </c>
      <c r="I132" s="5">
        <f t="shared" si="123"/>
        <v>150</v>
      </c>
      <c r="J132" s="6">
        <v>7.79296875</v>
      </c>
      <c r="K132" s="4">
        <v>25.48828125</v>
      </c>
      <c r="L132" s="4"/>
      <c r="M132" s="19">
        <f t="shared" si="140"/>
        <v>150</v>
      </c>
      <c r="N132" s="19">
        <f t="shared" si="141"/>
        <v>0.05</v>
      </c>
      <c r="O132" s="19">
        <f t="shared" si="142"/>
        <v>0.05</v>
      </c>
      <c r="P132" s="19">
        <f t="shared" si="143"/>
        <v>0.05</v>
      </c>
      <c r="Q132" s="19">
        <f t="shared" si="144"/>
        <v>3.9461351562500009</v>
      </c>
      <c r="R132" s="19">
        <f t="shared" si="145"/>
        <v>10.555197656250002</v>
      </c>
      <c r="S132" s="19">
        <f t="shared" si="146"/>
        <v>10.555197656250002</v>
      </c>
      <c r="T132" s="19">
        <f t="shared" si="147"/>
        <v>0</v>
      </c>
      <c r="U132" s="19">
        <f t="shared" si="148"/>
        <v>0</v>
      </c>
      <c r="V132" s="19">
        <f t="shared" si="149"/>
        <v>3.9461351562500009</v>
      </c>
      <c r="W132" s="19">
        <f t="shared" si="150"/>
        <v>2.9102717622582618E-2</v>
      </c>
      <c r="X132" s="19">
        <f t="shared" si="151"/>
        <v>1.3084685840129274E-2</v>
      </c>
      <c r="Y132" s="19">
        <f t="shared" si="152"/>
        <v>0.41794564754834768</v>
      </c>
      <c r="Z132" s="19">
        <f t="shared" si="153"/>
        <v>0.26169371680258546</v>
      </c>
      <c r="AA132" s="19">
        <f t="shared" si="154"/>
        <v>24.673043265498634</v>
      </c>
      <c r="AB132" s="19">
        <f t="shared" si="155"/>
        <v>0.16448695510332423</v>
      </c>
      <c r="AC132" s="19">
        <f t="shared" si="156"/>
        <v>9.574034813940939E-2</v>
      </c>
      <c r="AD132" s="19">
        <f t="shared" si="157"/>
        <v>5.5726086339779692E-2</v>
      </c>
      <c r="AE132" s="4">
        <f t="shared" si="158"/>
        <v>1.5959002789730012</v>
      </c>
      <c r="AF132" s="19">
        <f t="shared" si="159"/>
        <v>6.6090625000000003</v>
      </c>
      <c r="AG132" s="19">
        <f t="shared" si="160"/>
        <v>10.547404687500002</v>
      </c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12" t="s">
        <v>35</v>
      </c>
      <c r="AS132" s="24">
        <f t="shared" si="124"/>
        <v>0.05</v>
      </c>
      <c r="AT132" s="24">
        <f t="shared" si="125"/>
        <v>0.05</v>
      </c>
      <c r="AU132" s="24">
        <f t="shared" si="126"/>
        <v>10.555197656250002</v>
      </c>
      <c r="AV132" s="24">
        <f t="shared" si="127"/>
        <v>0</v>
      </c>
      <c r="AW132" s="24">
        <f t="shared" si="128"/>
        <v>0.05</v>
      </c>
      <c r="AX132" s="24">
        <f t="shared" si="161"/>
        <v>3.9461351562500009</v>
      </c>
      <c r="AY132" s="24">
        <f t="shared" si="129"/>
        <v>2.9102717622582621E-2</v>
      </c>
      <c r="AZ132" s="24">
        <f t="shared" si="130"/>
        <v>2.0897282377417382E-2</v>
      </c>
      <c r="BA132" s="24">
        <f t="shared" si="131"/>
        <v>0.41794564754834762</v>
      </c>
      <c r="BB132" s="24">
        <f t="shared" si="132"/>
        <v>0.41794564754834762</v>
      </c>
      <c r="BC132" s="24">
        <f t="shared" si="133"/>
        <v>0.71805261104557028</v>
      </c>
      <c r="BD132" s="24">
        <f t="shared" si="134"/>
        <v>0</v>
      </c>
      <c r="BE132" s="24">
        <f t="shared" si="135"/>
        <v>-0.71805261104557028</v>
      </c>
      <c r="BF132" s="24">
        <f t="shared" si="136"/>
        <v>-2.7445512293399097</v>
      </c>
      <c r="BG132" s="24" t="str">
        <f t="shared" si="137"/>
        <v/>
      </c>
      <c r="BH132" s="24">
        <f t="shared" si="162"/>
        <v>0.16448695510332417</v>
      </c>
      <c r="BI132" s="24">
        <f t="shared" si="138"/>
        <v>-0.7838685387552603</v>
      </c>
      <c r="BJ132" s="24">
        <f t="shared" si="139"/>
        <v>3.9233716475095784E-2</v>
      </c>
      <c r="BK132" s="24">
        <v>25.1953125</v>
      </c>
      <c r="BL132" s="24">
        <v>199.90234375</v>
      </c>
      <c r="BM132" s="24">
        <v>6.1826535666789084E-3</v>
      </c>
      <c r="BN132" s="21">
        <f t="shared" si="163"/>
        <v>2.5</v>
      </c>
      <c r="BO132" s="21">
        <f t="shared" si="164"/>
        <v>0.05</v>
      </c>
      <c r="BP132" s="21">
        <f t="shared" si="165"/>
        <v>9.5740348139409376E-2</v>
      </c>
      <c r="BR132">
        <f t="shared" si="166"/>
        <v>0.58205435245165238</v>
      </c>
    </row>
    <row r="133" spans="2:70" ht="12.75" customHeight="1" x14ac:dyDescent="0.15">
      <c r="B133" s="1" t="s">
        <v>296</v>
      </c>
      <c r="C133" s="2" t="s">
        <v>297</v>
      </c>
      <c r="D133" s="2">
        <v>3.0362268516910262E-3</v>
      </c>
      <c r="E133" s="3">
        <v>0.1</v>
      </c>
      <c r="F133" s="3">
        <v>0.1</v>
      </c>
      <c r="G133" s="4">
        <v>80</v>
      </c>
      <c r="H133" s="4">
        <v>80</v>
      </c>
      <c r="I133" s="5">
        <f t="shared" si="123"/>
        <v>150</v>
      </c>
      <c r="J133" s="6">
        <v>7.802734375</v>
      </c>
      <c r="K133" s="4">
        <v>25.390625</v>
      </c>
      <c r="L133" s="4"/>
      <c r="M133" s="19">
        <f t="shared" si="140"/>
        <v>150</v>
      </c>
      <c r="N133" s="19">
        <f t="shared" si="141"/>
        <v>0.05</v>
      </c>
      <c r="O133" s="19">
        <f t="shared" si="142"/>
        <v>0.05</v>
      </c>
      <c r="P133" s="19">
        <f t="shared" si="143"/>
        <v>0.05</v>
      </c>
      <c r="Q133" s="19">
        <f t="shared" si="144"/>
        <v>3.9364281250000013</v>
      </c>
      <c r="R133" s="19">
        <f t="shared" si="145"/>
        <v>10.537678125000001</v>
      </c>
      <c r="S133" s="19">
        <f t="shared" si="146"/>
        <v>10.537678125000001</v>
      </c>
      <c r="T133" s="19">
        <f t="shared" si="147"/>
        <v>0</v>
      </c>
      <c r="U133" s="19">
        <f t="shared" si="148"/>
        <v>0</v>
      </c>
      <c r="V133" s="19">
        <f t="shared" si="149"/>
        <v>3.9364281250000013</v>
      </c>
      <c r="W133" s="19">
        <f t="shared" si="150"/>
        <v>2.9284652527930308E-2</v>
      </c>
      <c r="X133" s="19">
        <f t="shared" si="151"/>
        <v>1.2976975181617634E-2</v>
      </c>
      <c r="Y133" s="19">
        <f t="shared" si="152"/>
        <v>0.41430694944139385</v>
      </c>
      <c r="Z133" s="19">
        <f t="shared" si="153"/>
        <v>0.25953950363235267</v>
      </c>
      <c r="AA133" s="19">
        <f t="shared" si="154"/>
        <v>24.155279758446184</v>
      </c>
      <c r="AB133" s="19">
        <f t="shared" si="155"/>
        <v>0.16103519838964123</v>
      </c>
      <c r="AC133" s="19">
        <f t="shared" si="156"/>
        <v>9.4317196592139302E-2</v>
      </c>
      <c r="AD133" s="19">
        <f t="shared" si="157"/>
        <v>5.5240926592185845E-2</v>
      </c>
      <c r="AE133" s="4">
        <f t="shared" si="158"/>
        <v>1.5951335566180649</v>
      </c>
      <c r="AF133" s="19">
        <f t="shared" si="159"/>
        <v>6.6012500000000003</v>
      </c>
      <c r="AG133" s="19">
        <f t="shared" si="160"/>
        <v>10.529875390625001</v>
      </c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12" t="s">
        <v>35</v>
      </c>
      <c r="AS133" s="24">
        <f t="shared" si="124"/>
        <v>0.05</v>
      </c>
      <c r="AT133" s="24">
        <f t="shared" si="125"/>
        <v>0.05</v>
      </c>
      <c r="AU133" s="24">
        <f t="shared" si="126"/>
        <v>10.537678125000001</v>
      </c>
      <c r="AV133" s="24">
        <f t="shared" si="127"/>
        <v>0</v>
      </c>
      <c r="AW133" s="24">
        <f t="shared" si="128"/>
        <v>0.05</v>
      </c>
      <c r="AX133" s="24">
        <f t="shared" si="161"/>
        <v>3.9364281250000013</v>
      </c>
      <c r="AY133" s="24">
        <f t="shared" si="129"/>
        <v>2.9284652527930312E-2</v>
      </c>
      <c r="AZ133" s="24">
        <f t="shared" si="130"/>
        <v>2.0715347472069691E-2</v>
      </c>
      <c r="BA133" s="24">
        <f t="shared" si="131"/>
        <v>0.41430694944139379</v>
      </c>
      <c r="BB133" s="24">
        <f t="shared" si="132"/>
        <v>0.41430694944139379</v>
      </c>
      <c r="BC133" s="24">
        <f t="shared" si="133"/>
        <v>0.70737897444104469</v>
      </c>
      <c r="BD133" s="24">
        <f t="shared" si="134"/>
        <v>0</v>
      </c>
      <c r="BE133" s="24">
        <f t="shared" si="135"/>
        <v>-0.70737897444104469</v>
      </c>
      <c r="BF133" s="24">
        <f t="shared" si="136"/>
        <v>-2.7445512293399097</v>
      </c>
      <c r="BG133" s="24" t="str">
        <f t="shared" si="137"/>
        <v/>
      </c>
      <c r="BH133" s="24">
        <f t="shared" si="162"/>
        <v>0.16103519838964114</v>
      </c>
      <c r="BI133" s="24">
        <f t="shared" si="138"/>
        <v>-0.793079187349232</v>
      </c>
      <c r="BJ133" s="24">
        <f t="shared" si="139"/>
        <v>3.9384615384615386E-2</v>
      </c>
      <c r="BK133" s="24">
        <v>25.29296875</v>
      </c>
      <c r="BL133" s="24">
        <v>199.90234375</v>
      </c>
      <c r="BM133" s="24">
        <v>6.1826535666789084E-3</v>
      </c>
      <c r="BN133" s="21">
        <f t="shared" si="163"/>
        <v>2.5</v>
      </c>
      <c r="BO133" s="21">
        <f t="shared" si="164"/>
        <v>0.05</v>
      </c>
      <c r="BP133" s="21">
        <f t="shared" si="165"/>
        <v>9.4317196592139288E-2</v>
      </c>
      <c r="BR133">
        <f t="shared" si="166"/>
        <v>0.58569305055860632</v>
      </c>
    </row>
    <row r="134" spans="2:70" ht="12.75" customHeight="1" x14ac:dyDescent="0.15">
      <c r="B134" s="1" t="s">
        <v>298</v>
      </c>
      <c r="C134" s="2" t="s">
        <v>299</v>
      </c>
      <c r="D134" s="2">
        <v>3.0596990764024667E-3</v>
      </c>
      <c r="E134" s="3">
        <v>0.1</v>
      </c>
      <c r="F134" s="3">
        <v>0.1</v>
      </c>
      <c r="G134" s="4">
        <v>80</v>
      </c>
      <c r="H134" s="4">
        <v>80</v>
      </c>
      <c r="I134" s="5">
        <f t="shared" si="123"/>
        <v>150</v>
      </c>
      <c r="J134" s="6">
        <v>7.802734375</v>
      </c>
      <c r="K134" s="4">
        <v>25.5859375</v>
      </c>
      <c r="L134" s="4"/>
      <c r="M134" s="19">
        <f t="shared" si="140"/>
        <v>150</v>
      </c>
      <c r="N134" s="19">
        <f t="shared" si="141"/>
        <v>0.05</v>
      </c>
      <c r="O134" s="19">
        <f t="shared" si="142"/>
        <v>0.05</v>
      </c>
      <c r="P134" s="19">
        <f t="shared" si="143"/>
        <v>0.05</v>
      </c>
      <c r="Q134" s="19">
        <f t="shared" si="144"/>
        <v>3.9558421875000001</v>
      </c>
      <c r="R134" s="19">
        <f t="shared" si="145"/>
        <v>10.572717187500002</v>
      </c>
      <c r="S134" s="19">
        <f t="shared" si="146"/>
        <v>10.572717187500002</v>
      </c>
      <c r="T134" s="19">
        <f t="shared" si="147"/>
        <v>0</v>
      </c>
      <c r="U134" s="19">
        <f t="shared" si="148"/>
        <v>0</v>
      </c>
      <c r="V134" s="19">
        <f t="shared" si="149"/>
        <v>3.9558421875000001</v>
      </c>
      <c r="W134" s="19">
        <f t="shared" si="150"/>
        <v>2.9068798998772072E-2</v>
      </c>
      <c r="X134" s="19">
        <f t="shared" si="151"/>
        <v>1.3099673259845256E-2</v>
      </c>
      <c r="Y134" s="19">
        <f t="shared" si="152"/>
        <v>0.41862402002455862</v>
      </c>
      <c r="Z134" s="19">
        <f t="shared" si="153"/>
        <v>0.26199346519690508</v>
      </c>
      <c r="AA134" s="19">
        <f t="shared" si="154"/>
        <v>24.770796439855669</v>
      </c>
      <c r="AB134" s="19">
        <f t="shared" si="155"/>
        <v>0.16513864293237113</v>
      </c>
      <c r="AC134" s="19">
        <f t="shared" si="156"/>
        <v>9.6007640366621766E-2</v>
      </c>
      <c r="AD134" s="19">
        <f t="shared" si="157"/>
        <v>5.5816536003274471E-2</v>
      </c>
      <c r="AE134" s="4">
        <f t="shared" si="158"/>
        <v>1.59666223906678</v>
      </c>
      <c r="AF134" s="19">
        <f t="shared" si="159"/>
        <v>6.6168750000000021</v>
      </c>
      <c r="AG134" s="19">
        <f t="shared" si="160"/>
        <v>10.564914453125002</v>
      </c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12" t="s">
        <v>35</v>
      </c>
      <c r="AS134" s="24">
        <f t="shared" si="124"/>
        <v>0.05</v>
      </c>
      <c r="AT134" s="24">
        <f t="shared" si="125"/>
        <v>0.05</v>
      </c>
      <c r="AU134" s="24">
        <f t="shared" si="126"/>
        <v>10.572717187500002</v>
      </c>
      <c r="AV134" s="24">
        <f t="shared" si="127"/>
        <v>0</v>
      </c>
      <c r="AW134" s="24">
        <f t="shared" si="128"/>
        <v>0.05</v>
      </c>
      <c r="AX134" s="24">
        <f t="shared" si="161"/>
        <v>3.9558421875000001</v>
      </c>
      <c r="AY134" s="24">
        <f t="shared" si="129"/>
        <v>2.9068798998772072E-2</v>
      </c>
      <c r="AZ134" s="24">
        <f t="shared" si="130"/>
        <v>2.0931201001227931E-2</v>
      </c>
      <c r="BA134" s="24">
        <f t="shared" si="131"/>
        <v>0.41862402002455862</v>
      </c>
      <c r="BB134" s="24">
        <f t="shared" si="132"/>
        <v>0.41862402002455862</v>
      </c>
      <c r="BC134" s="24">
        <f t="shared" si="133"/>
        <v>0.72005730274966329</v>
      </c>
      <c r="BD134" s="24">
        <f t="shared" si="134"/>
        <v>0</v>
      </c>
      <c r="BE134" s="24">
        <f t="shared" si="135"/>
        <v>-0.72005730274966329</v>
      </c>
      <c r="BF134" s="24">
        <f t="shared" si="136"/>
        <v>-2.7445512293399097</v>
      </c>
      <c r="BG134" s="24" t="str">
        <f t="shared" si="137"/>
        <v/>
      </c>
      <c r="BH134" s="24">
        <f t="shared" si="162"/>
        <v>0.1651386429323711</v>
      </c>
      <c r="BI134" s="24">
        <f t="shared" si="138"/>
        <v>-0.78215128864772721</v>
      </c>
      <c r="BJ134" s="24">
        <f t="shared" si="139"/>
        <v>3.9083969465648856E-2</v>
      </c>
      <c r="BK134" s="24">
        <v>25.1953125</v>
      </c>
      <c r="BL134" s="24">
        <v>199.90234375</v>
      </c>
      <c r="BM134" s="24">
        <v>6.1826535666789084E-3</v>
      </c>
      <c r="BN134" s="21">
        <f t="shared" si="163"/>
        <v>2.5</v>
      </c>
      <c r="BO134" s="21">
        <f t="shared" si="164"/>
        <v>0.05</v>
      </c>
      <c r="BP134" s="21">
        <f t="shared" si="165"/>
        <v>9.6007640366621766E-2</v>
      </c>
      <c r="BR134">
        <f t="shared" si="166"/>
        <v>0.58137597997544155</v>
      </c>
    </row>
    <row r="135" spans="2:70" ht="12.75" customHeight="1" x14ac:dyDescent="0.15">
      <c r="B135" s="1" t="s">
        <v>300</v>
      </c>
      <c r="C135" s="2" t="s">
        <v>301</v>
      </c>
      <c r="D135" s="2">
        <v>3.0835300931357779E-3</v>
      </c>
      <c r="E135" s="3">
        <v>0.1</v>
      </c>
      <c r="F135" s="3">
        <v>0.1</v>
      </c>
      <c r="G135" s="4">
        <v>80</v>
      </c>
      <c r="H135" s="4">
        <v>80</v>
      </c>
      <c r="I135" s="5">
        <f t="shared" si="123"/>
        <v>150</v>
      </c>
      <c r="J135" s="6">
        <v>7.79296875</v>
      </c>
      <c r="K135" s="4">
        <v>25.48828125</v>
      </c>
      <c r="L135" s="4"/>
      <c r="M135" s="19">
        <f t="shared" si="140"/>
        <v>150</v>
      </c>
      <c r="N135" s="19">
        <f t="shared" si="141"/>
        <v>0.05</v>
      </c>
      <c r="O135" s="19">
        <f t="shared" si="142"/>
        <v>0.05</v>
      </c>
      <c r="P135" s="19">
        <f t="shared" si="143"/>
        <v>0.05</v>
      </c>
      <c r="Q135" s="19">
        <f t="shared" si="144"/>
        <v>3.9461351562500009</v>
      </c>
      <c r="R135" s="19">
        <f t="shared" si="145"/>
        <v>10.555197656250002</v>
      </c>
      <c r="S135" s="19">
        <f t="shared" si="146"/>
        <v>10.555197656250002</v>
      </c>
      <c r="T135" s="19">
        <f t="shared" si="147"/>
        <v>0</v>
      </c>
      <c r="U135" s="19">
        <f t="shared" si="148"/>
        <v>0</v>
      </c>
      <c r="V135" s="19">
        <f t="shared" si="149"/>
        <v>3.9461351562500009</v>
      </c>
      <c r="W135" s="19">
        <f t="shared" si="150"/>
        <v>2.9102717622582618E-2</v>
      </c>
      <c r="X135" s="19">
        <f t="shared" si="151"/>
        <v>1.3084685840129274E-2</v>
      </c>
      <c r="Y135" s="19">
        <f t="shared" si="152"/>
        <v>0.41794564754834768</v>
      </c>
      <c r="Z135" s="19">
        <f t="shared" si="153"/>
        <v>0.26169371680258546</v>
      </c>
      <c r="AA135" s="19">
        <f t="shared" si="154"/>
        <v>24.673043265498634</v>
      </c>
      <c r="AB135" s="19">
        <f t="shared" si="155"/>
        <v>0.16448695510332423</v>
      </c>
      <c r="AC135" s="19">
        <f t="shared" si="156"/>
        <v>9.574034813940939E-2</v>
      </c>
      <c r="AD135" s="19">
        <f t="shared" si="157"/>
        <v>5.5726086339779692E-2</v>
      </c>
      <c r="AE135" s="4">
        <f t="shared" si="158"/>
        <v>1.5959002789730012</v>
      </c>
      <c r="AF135" s="19">
        <f t="shared" si="159"/>
        <v>6.6090625000000003</v>
      </c>
      <c r="AG135" s="19">
        <f t="shared" si="160"/>
        <v>10.547404687500002</v>
      </c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12" t="s">
        <v>35</v>
      </c>
      <c r="AS135" s="24">
        <f t="shared" si="124"/>
        <v>0.05</v>
      </c>
      <c r="AT135" s="24">
        <f t="shared" si="125"/>
        <v>0.05</v>
      </c>
      <c r="AU135" s="24">
        <f t="shared" si="126"/>
        <v>10.555197656250002</v>
      </c>
      <c r="AV135" s="24">
        <f t="shared" si="127"/>
        <v>0</v>
      </c>
      <c r="AW135" s="24">
        <f t="shared" si="128"/>
        <v>0.05</v>
      </c>
      <c r="AX135" s="24">
        <f t="shared" si="161"/>
        <v>3.9461351562500009</v>
      </c>
      <c r="AY135" s="24">
        <f t="shared" si="129"/>
        <v>2.9102717622582621E-2</v>
      </c>
      <c r="AZ135" s="24">
        <f t="shared" si="130"/>
        <v>2.0897282377417382E-2</v>
      </c>
      <c r="BA135" s="24">
        <f t="shared" si="131"/>
        <v>0.41794564754834762</v>
      </c>
      <c r="BB135" s="24">
        <f t="shared" si="132"/>
        <v>0.41794564754834762</v>
      </c>
      <c r="BC135" s="24">
        <f t="shared" si="133"/>
        <v>0.71805261104557028</v>
      </c>
      <c r="BD135" s="24">
        <f t="shared" si="134"/>
        <v>0</v>
      </c>
      <c r="BE135" s="24">
        <f t="shared" si="135"/>
        <v>-0.71805261104557028</v>
      </c>
      <c r="BF135" s="24">
        <f t="shared" si="136"/>
        <v>-2.7445512293399097</v>
      </c>
      <c r="BG135" s="24" t="str">
        <f t="shared" si="137"/>
        <v/>
      </c>
      <c r="BH135" s="24">
        <f t="shared" si="162"/>
        <v>0.16448695510332417</v>
      </c>
      <c r="BI135" s="24">
        <f t="shared" si="138"/>
        <v>-0.7838685387552603</v>
      </c>
      <c r="BJ135" s="24">
        <f t="shared" si="139"/>
        <v>3.9233716475095784E-2</v>
      </c>
      <c r="BK135" s="24">
        <v>25.1953125</v>
      </c>
      <c r="BL135" s="24">
        <v>199.90234375</v>
      </c>
      <c r="BM135" s="24">
        <v>6.1826535666789084E-3</v>
      </c>
      <c r="BN135" s="21">
        <f t="shared" si="163"/>
        <v>2.5</v>
      </c>
      <c r="BO135" s="21">
        <f t="shared" si="164"/>
        <v>0.05</v>
      </c>
      <c r="BP135" s="21">
        <f t="shared" si="165"/>
        <v>9.5740348139409376E-2</v>
      </c>
      <c r="BR135">
        <f t="shared" si="166"/>
        <v>0.58205435245165238</v>
      </c>
    </row>
    <row r="136" spans="2:70" ht="12.75" customHeight="1" x14ac:dyDescent="0.15">
      <c r="B136" s="1" t="s">
        <v>302</v>
      </c>
      <c r="C136" s="2" t="s">
        <v>303</v>
      </c>
      <c r="D136" s="2">
        <v>3.107361109869089E-3</v>
      </c>
      <c r="E136" s="3">
        <v>0.1</v>
      </c>
      <c r="F136" s="3">
        <v>0.1</v>
      </c>
      <c r="G136" s="4">
        <v>80</v>
      </c>
      <c r="H136" s="4">
        <v>80</v>
      </c>
      <c r="I136" s="5">
        <f t="shared" si="123"/>
        <v>150</v>
      </c>
      <c r="J136" s="6">
        <v>7.822265625</v>
      </c>
      <c r="K136" s="4">
        <v>25.48828125</v>
      </c>
      <c r="L136" s="4"/>
      <c r="M136" s="19">
        <f t="shared" si="140"/>
        <v>150</v>
      </c>
      <c r="N136" s="19">
        <f t="shared" si="141"/>
        <v>0.05</v>
      </c>
      <c r="O136" s="19">
        <f t="shared" si="142"/>
        <v>0.05</v>
      </c>
      <c r="P136" s="19">
        <f t="shared" si="143"/>
        <v>0.05</v>
      </c>
      <c r="Q136" s="19">
        <f t="shared" si="144"/>
        <v>3.9461351562500009</v>
      </c>
      <c r="R136" s="19">
        <f t="shared" si="145"/>
        <v>10.555197656250002</v>
      </c>
      <c r="S136" s="19">
        <f t="shared" si="146"/>
        <v>10.555197656250002</v>
      </c>
      <c r="T136" s="19">
        <f t="shared" si="147"/>
        <v>0</v>
      </c>
      <c r="U136" s="19">
        <f t="shared" si="148"/>
        <v>0</v>
      </c>
      <c r="V136" s="19">
        <f t="shared" si="149"/>
        <v>3.9461351562500009</v>
      </c>
      <c r="W136" s="19">
        <f t="shared" si="150"/>
        <v>2.932435930776868E-2</v>
      </c>
      <c r="X136" s="19">
        <f t="shared" si="151"/>
        <v>1.2945906463588406E-2</v>
      </c>
      <c r="Y136" s="19">
        <f t="shared" si="152"/>
        <v>0.41351281384462646</v>
      </c>
      <c r="Z136" s="19">
        <f t="shared" si="153"/>
        <v>0.2589181292717681</v>
      </c>
      <c r="AA136" s="19">
        <f t="shared" si="154"/>
        <v>24.043733842796353</v>
      </c>
      <c r="AB136" s="19">
        <f t="shared" si="155"/>
        <v>0.16029155895197569</v>
      </c>
      <c r="AC136" s="19">
        <f t="shared" si="156"/>
        <v>9.4008945374202416E-2</v>
      </c>
      <c r="AD136" s="19">
        <f t="shared" si="157"/>
        <v>5.5135041845950188E-2</v>
      </c>
      <c r="AE136" s="4">
        <f t="shared" si="158"/>
        <v>1.5958958461392976</v>
      </c>
      <c r="AF136" s="19">
        <f t="shared" si="159"/>
        <v>6.6090625000000003</v>
      </c>
      <c r="AG136" s="19">
        <f t="shared" si="160"/>
        <v>10.547375390625001</v>
      </c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12" t="s">
        <v>35</v>
      </c>
      <c r="AS136" s="24">
        <f t="shared" si="124"/>
        <v>0.05</v>
      </c>
      <c r="AT136" s="24">
        <f t="shared" si="125"/>
        <v>0.05</v>
      </c>
      <c r="AU136" s="24">
        <f t="shared" si="126"/>
        <v>10.555197656250002</v>
      </c>
      <c r="AV136" s="24">
        <f t="shared" si="127"/>
        <v>0</v>
      </c>
      <c r="AW136" s="24">
        <f t="shared" si="128"/>
        <v>0.05</v>
      </c>
      <c r="AX136" s="24">
        <f t="shared" si="161"/>
        <v>3.9461351562500009</v>
      </c>
      <c r="AY136" s="24">
        <f t="shared" si="129"/>
        <v>2.932435930776868E-2</v>
      </c>
      <c r="AZ136" s="24">
        <f t="shared" si="130"/>
        <v>2.0675640692231323E-2</v>
      </c>
      <c r="BA136" s="24">
        <f t="shared" si="131"/>
        <v>0.41351281384462646</v>
      </c>
      <c r="BB136" s="24">
        <f t="shared" si="132"/>
        <v>0.41351281384462646</v>
      </c>
      <c r="BC136" s="24">
        <f t="shared" si="133"/>
        <v>0.70506709030651815</v>
      </c>
      <c r="BD136" s="24">
        <f t="shared" si="134"/>
        <v>0</v>
      </c>
      <c r="BE136" s="24">
        <f t="shared" si="135"/>
        <v>-0.70506709030651815</v>
      </c>
      <c r="BF136" s="24">
        <f t="shared" si="136"/>
        <v>-2.7445512293399097</v>
      </c>
      <c r="BG136" s="24" t="str">
        <f t="shared" si="137"/>
        <v/>
      </c>
      <c r="BH136" s="24">
        <f t="shared" si="162"/>
        <v>0.16029155895197567</v>
      </c>
      <c r="BI136" s="24">
        <f t="shared" si="138"/>
        <v>-0.79508934724723379</v>
      </c>
      <c r="BJ136" s="24">
        <f t="shared" si="139"/>
        <v>3.9233716475095784E-2</v>
      </c>
      <c r="BK136" s="24">
        <v>25.1953125</v>
      </c>
      <c r="BL136" s="24">
        <v>199.90234375</v>
      </c>
      <c r="BM136" s="24">
        <v>6.1826535666789084E-3</v>
      </c>
      <c r="BN136" s="21">
        <f t="shared" si="163"/>
        <v>2.5</v>
      </c>
      <c r="BO136" s="21">
        <f t="shared" si="164"/>
        <v>0.05</v>
      </c>
      <c r="BP136" s="21">
        <f t="shared" si="165"/>
        <v>9.4008945374202416E-2</v>
      </c>
      <c r="BR136">
        <f t="shared" si="166"/>
        <v>0.58648718615537376</v>
      </c>
    </row>
    <row r="137" spans="2:70" ht="12.75" customHeight="1" x14ac:dyDescent="0.15">
      <c r="B137" s="1" t="s">
        <v>304</v>
      </c>
      <c r="C137" s="2" t="s">
        <v>305</v>
      </c>
      <c r="D137" s="2">
        <v>3.1252314802259207E-3</v>
      </c>
      <c r="E137" s="3">
        <v>0.1</v>
      </c>
      <c r="F137" s="3">
        <v>0.1</v>
      </c>
      <c r="G137" s="4">
        <v>80</v>
      </c>
      <c r="H137" s="4">
        <v>80</v>
      </c>
      <c r="I137" s="5">
        <f t="shared" si="123"/>
        <v>150</v>
      </c>
      <c r="J137" s="6">
        <v>7.8125</v>
      </c>
      <c r="K137" s="4">
        <v>25.390625</v>
      </c>
      <c r="L137" s="4"/>
      <c r="M137" s="19">
        <f t="shared" si="140"/>
        <v>150</v>
      </c>
      <c r="N137" s="19">
        <f t="shared" si="141"/>
        <v>0.05</v>
      </c>
      <c r="O137" s="19">
        <f t="shared" si="142"/>
        <v>0.05</v>
      </c>
      <c r="P137" s="19">
        <f t="shared" si="143"/>
        <v>0.05</v>
      </c>
      <c r="Q137" s="19">
        <f t="shared" si="144"/>
        <v>3.9364281250000013</v>
      </c>
      <c r="R137" s="19">
        <f t="shared" si="145"/>
        <v>10.537678125000001</v>
      </c>
      <c r="S137" s="19">
        <f t="shared" si="146"/>
        <v>10.537678125000001</v>
      </c>
      <c r="T137" s="19">
        <f t="shared" si="147"/>
        <v>0</v>
      </c>
      <c r="U137" s="19">
        <f t="shared" si="148"/>
        <v>0</v>
      </c>
      <c r="V137" s="19">
        <f t="shared" si="149"/>
        <v>3.9364281250000013</v>
      </c>
      <c r="W137" s="19">
        <f t="shared" si="150"/>
        <v>2.9358620526415444E-2</v>
      </c>
      <c r="X137" s="19">
        <f t="shared" si="151"/>
        <v>1.2930638479717281E-2</v>
      </c>
      <c r="Y137" s="19">
        <f t="shared" si="152"/>
        <v>0.41282758947169113</v>
      </c>
      <c r="Z137" s="19">
        <f t="shared" si="153"/>
        <v>0.25861276959434559</v>
      </c>
      <c r="AA137" s="19">
        <f t="shared" si="154"/>
        <v>23.947899503979933</v>
      </c>
      <c r="AB137" s="19">
        <f t="shared" si="155"/>
        <v>0.15965266335986622</v>
      </c>
      <c r="AC137" s="19">
        <f t="shared" si="156"/>
        <v>9.3743639192277239E-2</v>
      </c>
      <c r="AD137" s="19">
        <f t="shared" si="157"/>
        <v>5.5043678596225477E-2</v>
      </c>
      <c r="AE137" s="4">
        <f t="shared" si="158"/>
        <v>1.5951320772580952</v>
      </c>
      <c r="AF137" s="19">
        <f t="shared" si="159"/>
        <v>6.6012500000000003</v>
      </c>
      <c r="AG137" s="19">
        <f t="shared" si="160"/>
        <v>10.529865625000001</v>
      </c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12" t="s">
        <v>35</v>
      </c>
      <c r="AS137" s="24">
        <f t="shared" si="124"/>
        <v>0.05</v>
      </c>
      <c r="AT137" s="24">
        <f t="shared" si="125"/>
        <v>0.05</v>
      </c>
      <c r="AU137" s="24">
        <f t="shared" si="126"/>
        <v>10.537678125000001</v>
      </c>
      <c r="AV137" s="24">
        <f t="shared" si="127"/>
        <v>0</v>
      </c>
      <c r="AW137" s="24">
        <f t="shared" si="128"/>
        <v>0.05</v>
      </c>
      <c r="AX137" s="24">
        <f t="shared" si="161"/>
        <v>3.9364281250000013</v>
      </c>
      <c r="AY137" s="24">
        <f t="shared" si="129"/>
        <v>2.9358620526415444E-2</v>
      </c>
      <c r="AZ137" s="24">
        <f t="shared" si="130"/>
        <v>2.0641379473584558E-2</v>
      </c>
      <c r="BA137" s="24">
        <f t="shared" si="131"/>
        <v>0.41282758947169113</v>
      </c>
      <c r="BB137" s="24">
        <f t="shared" si="132"/>
        <v>0.41282758947169113</v>
      </c>
      <c r="BC137" s="24">
        <f t="shared" si="133"/>
        <v>0.7030772939420793</v>
      </c>
      <c r="BD137" s="24">
        <f t="shared" si="134"/>
        <v>0</v>
      </c>
      <c r="BE137" s="24">
        <f t="shared" si="135"/>
        <v>-0.7030772939420793</v>
      </c>
      <c r="BF137" s="24">
        <f t="shared" si="136"/>
        <v>-2.7445512293399097</v>
      </c>
      <c r="BG137" s="24" t="str">
        <f t="shared" si="137"/>
        <v/>
      </c>
      <c r="BH137" s="24">
        <f t="shared" si="162"/>
        <v>0.15965266335986622</v>
      </c>
      <c r="BI137" s="24">
        <f t="shared" si="138"/>
        <v>-0.79682383207069885</v>
      </c>
      <c r="BJ137" s="24">
        <f t="shared" si="139"/>
        <v>3.9384615384615386E-2</v>
      </c>
      <c r="BK137" s="24">
        <v>25.1953125</v>
      </c>
      <c r="BL137" s="24">
        <v>199.90234375</v>
      </c>
      <c r="BM137" s="24">
        <v>6.1826535666789084E-3</v>
      </c>
      <c r="BN137" s="21">
        <f t="shared" si="163"/>
        <v>2.5</v>
      </c>
      <c r="BO137" s="21">
        <f t="shared" si="164"/>
        <v>0.05</v>
      </c>
      <c r="BP137" s="21">
        <f t="shared" si="165"/>
        <v>9.3743639192277239E-2</v>
      </c>
      <c r="BR137">
        <f t="shared" si="166"/>
        <v>0.58717241052830871</v>
      </c>
    </row>
    <row r="138" spans="2:70" ht="12.75" customHeight="1" x14ac:dyDescent="0.15">
      <c r="B138" s="1" t="s">
        <v>306</v>
      </c>
      <c r="C138" s="2" t="s">
        <v>307</v>
      </c>
      <c r="D138" s="2">
        <v>3.149074073007796E-3</v>
      </c>
      <c r="E138" s="3">
        <v>0.1</v>
      </c>
      <c r="F138" s="3">
        <v>0.1</v>
      </c>
      <c r="G138" s="4">
        <v>80</v>
      </c>
      <c r="H138" s="4">
        <v>80</v>
      </c>
      <c r="I138" s="5">
        <f t="shared" si="123"/>
        <v>150</v>
      </c>
      <c r="J138" s="6">
        <v>7.8125</v>
      </c>
      <c r="K138" s="4">
        <v>25.390625</v>
      </c>
      <c r="L138" s="4"/>
      <c r="M138" s="19">
        <f t="shared" si="140"/>
        <v>150</v>
      </c>
      <c r="N138" s="19">
        <f t="shared" si="141"/>
        <v>0.05</v>
      </c>
      <c r="O138" s="19">
        <f t="shared" si="142"/>
        <v>0.05</v>
      </c>
      <c r="P138" s="19">
        <f t="shared" si="143"/>
        <v>0.05</v>
      </c>
      <c r="Q138" s="19">
        <f t="shared" si="144"/>
        <v>3.9364281250000013</v>
      </c>
      <c r="R138" s="19">
        <f t="shared" si="145"/>
        <v>10.537678125000001</v>
      </c>
      <c r="S138" s="19">
        <f t="shared" si="146"/>
        <v>10.537678125000001</v>
      </c>
      <c r="T138" s="19">
        <f t="shared" si="147"/>
        <v>0</v>
      </c>
      <c r="U138" s="19">
        <f t="shared" si="148"/>
        <v>0</v>
      </c>
      <c r="V138" s="19">
        <f t="shared" si="149"/>
        <v>3.9364281250000013</v>
      </c>
      <c r="W138" s="19">
        <f t="shared" si="150"/>
        <v>2.9358620526415444E-2</v>
      </c>
      <c r="X138" s="19">
        <f t="shared" si="151"/>
        <v>1.2930638479717281E-2</v>
      </c>
      <c r="Y138" s="19">
        <f t="shared" si="152"/>
        <v>0.41282758947169113</v>
      </c>
      <c r="Z138" s="19">
        <f t="shared" si="153"/>
        <v>0.25861276959434559</v>
      </c>
      <c r="AA138" s="19">
        <f t="shared" si="154"/>
        <v>23.947899503979933</v>
      </c>
      <c r="AB138" s="19">
        <f t="shared" si="155"/>
        <v>0.15965266335986622</v>
      </c>
      <c r="AC138" s="19">
        <f t="shared" si="156"/>
        <v>9.3743639192277239E-2</v>
      </c>
      <c r="AD138" s="19">
        <f t="shared" si="157"/>
        <v>5.5043678596225477E-2</v>
      </c>
      <c r="AE138" s="4">
        <f t="shared" si="158"/>
        <v>1.5951320772580952</v>
      </c>
      <c r="AF138" s="19">
        <f t="shared" si="159"/>
        <v>6.6012500000000003</v>
      </c>
      <c r="AG138" s="19">
        <f t="shared" si="160"/>
        <v>10.529865625000001</v>
      </c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12" t="s">
        <v>35</v>
      </c>
      <c r="AS138" s="24">
        <f t="shared" si="124"/>
        <v>0.05</v>
      </c>
      <c r="AT138" s="24">
        <f t="shared" si="125"/>
        <v>0.05</v>
      </c>
      <c r="AU138" s="24">
        <f t="shared" si="126"/>
        <v>10.537678125000001</v>
      </c>
      <c r="AV138" s="24">
        <f t="shared" si="127"/>
        <v>0</v>
      </c>
      <c r="AW138" s="24">
        <f t="shared" si="128"/>
        <v>0.05</v>
      </c>
      <c r="AX138" s="24">
        <f t="shared" si="161"/>
        <v>3.9364281250000013</v>
      </c>
      <c r="AY138" s="24">
        <f t="shared" si="129"/>
        <v>2.9358620526415444E-2</v>
      </c>
      <c r="AZ138" s="24">
        <f t="shared" si="130"/>
        <v>2.0641379473584558E-2</v>
      </c>
      <c r="BA138" s="24">
        <f t="shared" si="131"/>
        <v>0.41282758947169113</v>
      </c>
      <c r="BB138" s="24">
        <f t="shared" si="132"/>
        <v>0.41282758947169113</v>
      </c>
      <c r="BC138" s="24">
        <f t="shared" si="133"/>
        <v>0.7030772939420793</v>
      </c>
      <c r="BD138" s="24">
        <f t="shared" si="134"/>
        <v>0</v>
      </c>
      <c r="BE138" s="24">
        <f t="shared" si="135"/>
        <v>-0.7030772939420793</v>
      </c>
      <c r="BF138" s="24">
        <f t="shared" si="136"/>
        <v>-2.7445512293399097</v>
      </c>
      <c r="BG138" s="24" t="str">
        <f t="shared" si="137"/>
        <v/>
      </c>
      <c r="BH138" s="24">
        <f t="shared" si="162"/>
        <v>0.15965266335986622</v>
      </c>
      <c r="BI138" s="24">
        <f t="shared" si="138"/>
        <v>-0.79682383207069885</v>
      </c>
      <c r="BJ138" s="24">
        <f t="shared" si="139"/>
        <v>3.9384615384615386E-2</v>
      </c>
      <c r="BK138" s="24">
        <v>25.1953125</v>
      </c>
      <c r="BL138" s="24">
        <v>199.90234375</v>
      </c>
      <c r="BM138" s="24">
        <v>6.1826535666789084E-3</v>
      </c>
      <c r="BN138" s="21">
        <f t="shared" si="163"/>
        <v>2.5</v>
      </c>
      <c r="BO138" s="21">
        <f t="shared" si="164"/>
        <v>0.05</v>
      </c>
      <c r="BP138" s="21">
        <f t="shared" si="165"/>
        <v>9.3743639192277239E-2</v>
      </c>
      <c r="BR138">
        <f t="shared" si="166"/>
        <v>0.58717241052830871</v>
      </c>
    </row>
    <row r="139" spans="2:70" ht="12.75" customHeight="1" x14ac:dyDescent="0.15">
      <c r="B139" s="1" t="s">
        <v>308</v>
      </c>
      <c r="C139" s="2" t="s">
        <v>309</v>
      </c>
      <c r="D139" s="2">
        <v>3.1729050897411071E-3</v>
      </c>
      <c r="E139" s="3">
        <v>0.1</v>
      </c>
      <c r="F139" s="3">
        <v>0.1</v>
      </c>
      <c r="G139" s="4">
        <v>80</v>
      </c>
      <c r="H139" s="4">
        <v>80</v>
      </c>
      <c r="I139" s="5">
        <f t="shared" si="123"/>
        <v>150</v>
      </c>
      <c r="J139" s="6">
        <v>7.822265625</v>
      </c>
      <c r="K139" s="4">
        <v>25.390625</v>
      </c>
      <c r="L139" s="4"/>
      <c r="M139" s="19">
        <f t="shared" si="140"/>
        <v>150</v>
      </c>
      <c r="N139" s="19">
        <f t="shared" si="141"/>
        <v>0.05</v>
      </c>
      <c r="O139" s="19">
        <f t="shared" si="142"/>
        <v>0.05</v>
      </c>
      <c r="P139" s="19">
        <f t="shared" si="143"/>
        <v>0.05</v>
      </c>
      <c r="Q139" s="19">
        <f t="shared" si="144"/>
        <v>3.9364281250000013</v>
      </c>
      <c r="R139" s="19">
        <f t="shared" si="145"/>
        <v>10.537678125000001</v>
      </c>
      <c r="S139" s="19">
        <f t="shared" si="146"/>
        <v>10.537678125000001</v>
      </c>
      <c r="T139" s="19">
        <f t="shared" si="147"/>
        <v>0</v>
      </c>
      <c r="U139" s="19">
        <f t="shared" si="148"/>
        <v>0</v>
      </c>
      <c r="V139" s="19">
        <f t="shared" si="149"/>
        <v>3.9364281250000013</v>
      </c>
      <c r="W139" s="19">
        <f t="shared" si="150"/>
        <v>2.943258852490058E-2</v>
      </c>
      <c r="X139" s="19">
        <f t="shared" si="151"/>
        <v>1.288430177781693E-2</v>
      </c>
      <c r="Y139" s="19">
        <f t="shared" si="152"/>
        <v>0.4113482295019884</v>
      </c>
      <c r="Z139" s="19">
        <f t="shared" si="153"/>
        <v>0.25768603555633857</v>
      </c>
      <c r="AA139" s="19">
        <f t="shared" si="154"/>
        <v>23.742296204736899</v>
      </c>
      <c r="AB139" s="19">
        <f t="shared" si="155"/>
        <v>0.15828197469824601</v>
      </c>
      <c r="AC139" s="19">
        <f t="shared" si="156"/>
        <v>9.3172964644043968E-2</v>
      </c>
      <c r="AD139" s="19">
        <f t="shared" si="157"/>
        <v>5.4846430600265117E-2</v>
      </c>
      <c r="AE139" s="4">
        <f t="shared" si="158"/>
        <v>1.5951305978981254</v>
      </c>
      <c r="AF139" s="19">
        <f t="shared" si="159"/>
        <v>6.6012500000000003</v>
      </c>
      <c r="AG139" s="19">
        <f t="shared" si="160"/>
        <v>10.529855859375001</v>
      </c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12" t="s">
        <v>35</v>
      </c>
      <c r="AS139" s="24">
        <f t="shared" si="124"/>
        <v>0.05</v>
      </c>
      <c r="AT139" s="24">
        <f t="shared" si="125"/>
        <v>0.05</v>
      </c>
      <c r="AU139" s="24">
        <f t="shared" si="126"/>
        <v>10.537678125000001</v>
      </c>
      <c r="AV139" s="24">
        <f t="shared" si="127"/>
        <v>0</v>
      </c>
      <c r="AW139" s="24">
        <f t="shared" si="128"/>
        <v>0.05</v>
      </c>
      <c r="AX139" s="24">
        <f t="shared" si="161"/>
        <v>3.9364281250000013</v>
      </c>
      <c r="AY139" s="24">
        <f t="shared" si="129"/>
        <v>2.943258852490058E-2</v>
      </c>
      <c r="AZ139" s="24">
        <f t="shared" si="130"/>
        <v>2.0567411475099422E-2</v>
      </c>
      <c r="BA139" s="24">
        <f t="shared" si="131"/>
        <v>0.4113482295019884</v>
      </c>
      <c r="BB139" s="24">
        <f t="shared" si="132"/>
        <v>0.4113482295019884</v>
      </c>
      <c r="BC139" s="24">
        <f t="shared" si="133"/>
        <v>0.69879723483032974</v>
      </c>
      <c r="BD139" s="24">
        <f t="shared" si="134"/>
        <v>0</v>
      </c>
      <c r="BE139" s="24">
        <f t="shared" si="135"/>
        <v>-0.69879723483032974</v>
      </c>
      <c r="BF139" s="24">
        <f t="shared" si="136"/>
        <v>-2.7445512293399097</v>
      </c>
      <c r="BG139" s="24" t="str">
        <f t="shared" si="137"/>
        <v/>
      </c>
      <c r="BH139" s="24">
        <f t="shared" si="162"/>
        <v>0.15828197469824601</v>
      </c>
      <c r="BI139" s="24">
        <f t="shared" si="138"/>
        <v>-0.80056854019017709</v>
      </c>
      <c r="BJ139" s="24">
        <f t="shared" si="139"/>
        <v>3.9384615384615386E-2</v>
      </c>
      <c r="BK139" s="24">
        <v>25.1953125</v>
      </c>
      <c r="BL139" s="24">
        <v>199.90234375</v>
      </c>
      <c r="BM139" s="24">
        <v>6.1826535666789084E-3</v>
      </c>
      <c r="BN139" s="21">
        <f t="shared" si="163"/>
        <v>2.5</v>
      </c>
      <c r="BO139" s="21">
        <f t="shared" si="164"/>
        <v>0.05</v>
      </c>
      <c r="BP139" s="21">
        <f t="shared" si="165"/>
        <v>9.3172964644043968E-2</v>
      </c>
      <c r="BR139">
        <f t="shared" si="166"/>
        <v>0.58865177049801143</v>
      </c>
    </row>
    <row r="140" spans="2:70" ht="12.75" customHeight="1" x14ac:dyDescent="0.15">
      <c r="B140" s="1" t="s">
        <v>310</v>
      </c>
      <c r="C140" s="2" t="s">
        <v>311</v>
      </c>
      <c r="D140" s="2">
        <v>3.1967361064744182E-3</v>
      </c>
      <c r="E140" s="3">
        <v>0.1</v>
      </c>
      <c r="F140" s="3">
        <v>0.1</v>
      </c>
      <c r="G140" s="4">
        <v>80</v>
      </c>
      <c r="H140" s="4">
        <v>80</v>
      </c>
      <c r="I140" s="5">
        <f t="shared" si="123"/>
        <v>150</v>
      </c>
      <c r="J140" s="6">
        <v>7.83203125</v>
      </c>
      <c r="K140" s="4">
        <v>25.390625</v>
      </c>
      <c r="L140" s="4"/>
      <c r="M140" s="19">
        <f t="shared" si="140"/>
        <v>150</v>
      </c>
      <c r="N140" s="19">
        <f t="shared" si="141"/>
        <v>0.05</v>
      </c>
      <c r="O140" s="19">
        <f t="shared" si="142"/>
        <v>0.05</v>
      </c>
      <c r="P140" s="19">
        <f t="shared" si="143"/>
        <v>0.05</v>
      </c>
      <c r="Q140" s="19">
        <f t="shared" si="144"/>
        <v>3.9364281250000013</v>
      </c>
      <c r="R140" s="19">
        <f t="shared" si="145"/>
        <v>10.537678125000001</v>
      </c>
      <c r="S140" s="19">
        <f t="shared" si="146"/>
        <v>10.537678125000001</v>
      </c>
      <c r="T140" s="19">
        <f t="shared" si="147"/>
        <v>0</v>
      </c>
      <c r="U140" s="19">
        <f t="shared" si="148"/>
        <v>0</v>
      </c>
      <c r="V140" s="19">
        <f t="shared" si="149"/>
        <v>3.9364281250000013</v>
      </c>
      <c r="W140" s="19">
        <f t="shared" si="150"/>
        <v>2.9506556523385716E-2</v>
      </c>
      <c r="X140" s="19">
        <f t="shared" si="151"/>
        <v>1.2837965075916575E-2</v>
      </c>
      <c r="Y140" s="19">
        <f t="shared" si="152"/>
        <v>0.40986886953228568</v>
      </c>
      <c r="Z140" s="19">
        <f t="shared" si="153"/>
        <v>0.25675930151833148</v>
      </c>
      <c r="AA140" s="19">
        <f t="shared" si="154"/>
        <v>23.538450986367593</v>
      </c>
      <c r="AB140" s="19">
        <f t="shared" si="155"/>
        <v>0.15692300657578395</v>
      </c>
      <c r="AC140" s="19">
        <f t="shared" si="156"/>
        <v>9.2605151266959937E-2</v>
      </c>
      <c r="AD140" s="19">
        <f t="shared" si="157"/>
        <v>5.464918260430475E-2</v>
      </c>
      <c r="AE140" s="4">
        <f t="shared" si="158"/>
        <v>1.5951291185381558</v>
      </c>
      <c r="AF140" s="19">
        <f t="shared" si="159"/>
        <v>6.6012500000000003</v>
      </c>
      <c r="AG140" s="19">
        <f t="shared" si="160"/>
        <v>10.529846093750001</v>
      </c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12" t="s">
        <v>35</v>
      </c>
      <c r="AS140" s="24">
        <f t="shared" si="124"/>
        <v>0.05</v>
      </c>
      <c r="AT140" s="24">
        <f t="shared" si="125"/>
        <v>0.05</v>
      </c>
      <c r="AU140" s="24">
        <f t="shared" si="126"/>
        <v>10.537678125000001</v>
      </c>
      <c r="AV140" s="24">
        <f t="shared" si="127"/>
        <v>0</v>
      </c>
      <c r="AW140" s="24">
        <f t="shared" si="128"/>
        <v>0.05</v>
      </c>
      <c r="AX140" s="24">
        <f t="shared" si="161"/>
        <v>3.9364281250000013</v>
      </c>
      <c r="AY140" s="24">
        <f t="shared" si="129"/>
        <v>2.9506556523385716E-2</v>
      </c>
      <c r="AZ140" s="24">
        <f t="shared" si="130"/>
        <v>2.0493443476614286E-2</v>
      </c>
      <c r="BA140" s="24">
        <f t="shared" si="131"/>
        <v>0.40986886953228568</v>
      </c>
      <c r="BB140" s="24">
        <f t="shared" si="132"/>
        <v>0.40986886953228568</v>
      </c>
      <c r="BC140" s="24">
        <f t="shared" si="133"/>
        <v>0.69453863450219955</v>
      </c>
      <c r="BD140" s="24">
        <f t="shared" si="134"/>
        <v>0</v>
      </c>
      <c r="BE140" s="24">
        <f t="shared" si="135"/>
        <v>-0.69453863450219955</v>
      </c>
      <c r="BF140" s="24">
        <f t="shared" si="136"/>
        <v>-2.7445512293399097</v>
      </c>
      <c r="BG140" s="24" t="str">
        <f t="shared" si="137"/>
        <v/>
      </c>
      <c r="BH140" s="24">
        <f t="shared" si="162"/>
        <v>0.15692300657578395</v>
      </c>
      <c r="BI140" s="24">
        <f t="shared" si="138"/>
        <v>-0.80431337957153803</v>
      </c>
      <c r="BJ140" s="24">
        <f t="shared" si="139"/>
        <v>3.9384615384615386E-2</v>
      </c>
      <c r="BK140" s="24">
        <v>25.1953125</v>
      </c>
      <c r="BL140" s="24">
        <v>199.90234375</v>
      </c>
      <c r="BM140" s="24">
        <v>6.1826535666789084E-3</v>
      </c>
      <c r="BN140" s="21">
        <f t="shared" si="163"/>
        <v>2.5</v>
      </c>
      <c r="BO140" s="21">
        <f t="shared" si="164"/>
        <v>0.05</v>
      </c>
      <c r="BP140" s="21">
        <f t="shared" si="165"/>
        <v>9.2605151266959937E-2</v>
      </c>
      <c r="BR140">
        <f t="shared" si="166"/>
        <v>0.59013113046771426</v>
      </c>
    </row>
    <row r="141" spans="2:70" ht="12.75" customHeight="1" x14ac:dyDescent="0.15">
      <c r="B141" s="1" t="s">
        <v>312</v>
      </c>
      <c r="C141" s="2" t="s">
        <v>313</v>
      </c>
      <c r="D141" s="2">
        <v>3.2205671304836869E-3</v>
      </c>
      <c r="E141" s="3">
        <v>0.1</v>
      </c>
      <c r="F141" s="3">
        <v>0.1</v>
      </c>
      <c r="G141" s="4">
        <v>80</v>
      </c>
      <c r="H141" s="4">
        <v>80</v>
      </c>
      <c r="I141" s="5">
        <f t="shared" si="123"/>
        <v>150</v>
      </c>
      <c r="J141" s="6">
        <v>7.83203125</v>
      </c>
      <c r="K141" s="4">
        <v>25.390625</v>
      </c>
      <c r="L141" s="4"/>
      <c r="M141" s="19">
        <f t="shared" si="140"/>
        <v>150</v>
      </c>
      <c r="N141" s="19">
        <f t="shared" si="141"/>
        <v>0.05</v>
      </c>
      <c r="O141" s="19">
        <f t="shared" si="142"/>
        <v>0.05</v>
      </c>
      <c r="P141" s="19">
        <f t="shared" si="143"/>
        <v>0.05</v>
      </c>
      <c r="Q141" s="19">
        <f t="shared" si="144"/>
        <v>3.9364281250000013</v>
      </c>
      <c r="R141" s="19">
        <f t="shared" si="145"/>
        <v>10.537678125000001</v>
      </c>
      <c r="S141" s="19">
        <f t="shared" si="146"/>
        <v>10.537678125000001</v>
      </c>
      <c r="T141" s="19">
        <f t="shared" si="147"/>
        <v>0</v>
      </c>
      <c r="U141" s="19">
        <f t="shared" si="148"/>
        <v>0</v>
      </c>
      <c r="V141" s="19">
        <f t="shared" si="149"/>
        <v>3.9364281250000013</v>
      </c>
      <c r="W141" s="19">
        <f t="shared" si="150"/>
        <v>2.9506556523385716E-2</v>
      </c>
      <c r="X141" s="19">
        <f t="shared" si="151"/>
        <v>1.2837965075916575E-2</v>
      </c>
      <c r="Y141" s="19">
        <f t="shared" si="152"/>
        <v>0.40986886953228568</v>
      </c>
      <c r="Z141" s="19">
        <f t="shared" si="153"/>
        <v>0.25675930151833148</v>
      </c>
      <c r="AA141" s="19">
        <f t="shared" si="154"/>
        <v>23.538450986367593</v>
      </c>
      <c r="AB141" s="19">
        <f t="shared" si="155"/>
        <v>0.15692300657578395</v>
      </c>
      <c r="AC141" s="19">
        <f t="shared" si="156"/>
        <v>9.2605151266959937E-2</v>
      </c>
      <c r="AD141" s="19">
        <f t="shared" si="157"/>
        <v>5.464918260430475E-2</v>
      </c>
      <c r="AE141" s="4">
        <f t="shared" si="158"/>
        <v>1.5951291185381558</v>
      </c>
      <c r="AF141" s="19">
        <f t="shared" si="159"/>
        <v>6.6012500000000003</v>
      </c>
      <c r="AG141" s="19">
        <f t="shared" si="160"/>
        <v>10.529846093750001</v>
      </c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12" t="s">
        <v>35</v>
      </c>
      <c r="AS141" s="24">
        <f t="shared" si="124"/>
        <v>0.05</v>
      </c>
      <c r="AT141" s="24">
        <f t="shared" si="125"/>
        <v>0.05</v>
      </c>
      <c r="AU141" s="24">
        <f t="shared" si="126"/>
        <v>10.537678125000001</v>
      </c>
      <c r="AV141" s="24">
        <f t="shared" si="127"/>
        <v>0</v>
      </c>
      <c r="AW141" s="24">
        <f t="shared" si="128"/>
        <v>0.05</v>
      </c>
      <c r="AX141" s="24">
        <f t="shared" si="161"/>
        <v>3.9364281250000013</v>
      </c>
      <c r="AY141" s="24">
        <f t="shared" si="129"/>
        <v>2.9506556523385716E-2</v>
      </c>
      <c r="AZ141" s="24">
        <f t="shared" si="130"/>
        <v>2.0493443476614286E-2</v>
      </c>
      <c r="BA141" s="24">
        <f t="shared" si="131"/>
        <v>0.40986886953228568</v>
      </c>
      <c r="BB141" s="24">
        <f t="shared" si="132"/>
        <v>0.40986886953228568</v>
      </c>
      <c r="BC141" s="24">
        <f t="shared" si="133"/>
        <v>0.69453863450219955</v>
      </c>
      <c r="BD141" s="24">
        <f t="shared" si="134"/>
        <v>0</v>
      </c>
      <c r="BE141" s="24">
        <f t="shared" si="135"/>
        <v>-0.69453863450219955</v>
      </c>
      <c r="BF141" s="24">
        <f t="shared" si="136"/>
        <v>-2.7445512293399097</v>
      </c>
      <c r="BG141" s="24" t="str">
        <f t="shared" si="137"/>
        <v/>
      </c>
      <c r="BH141" s="24">
        <f t="shared" si="162"/>
        <v>0.15692300657578395</v>
      </c>
      <c r="BI141" s="24">
        <f t="shared" si="138"/>
        <v>-0.80431337957153803</v>
      </c>
      <c r="BJ141" s="24">
        <f t="shared" si="139"/>
        <v>3.9384615384615386E-2</v>
      </c>
      <c r="BK141" s="24">
        <v>25.1953125</v>
      </c>
      <c r="BL141" s="24">
        <v>199.90234375</v>
      </c>
      <c r="BM141" s="24">
        <v>6.1826535666789084E-3</v>
      </c>
      <c r="BN141" s="21">
        <f t="shared" si="163"/>
        <v>2.5</v>
      </c>
      <c r="BO141" s="21">
        <f t="shared" si="164"/>
        <v>0.05</v>
      </c>
      <c r="BP141" s="21">
        <f t="shared" si="165"/>
        <v>9.2605151266959937E-2</v>
      </c>
      <c r="BR141">
        <f t="shared" si="166"/>
        <v>0.59013113046771426</v>
      </c>
    </row>
    <row r="142" spans="2:70" ht="12.75" customHeight="1" x14ac:dyDescent="0.15">
      <c r="B142" s="1" t="s">
        <v>314</v>
      </c>
      <c r="C142" s="2" t="s">
        <v>315</v>
      </c>
      <c r="D142" s="2">
        <v>3.244398147216998E-3</v>
      </c>
      <c r="E142" s="3">
        <v>0.1</v>
      </c>
      <c r="F142" s="3">
        <v>0.1</v>
      </c>
      <c r="G142" s="4">
        <v>80</v>
      </c>
      <c r="H142" s="4">
        <v>80</v>
      </c>
      <c r="I142" s="5">
        <f t="shared" si="123"/>
        <v>150</v>
      </c>
      <c r="J142" s="6">
        <v>7.83203125</v>
      </c>
      <c r="K142" s="4">
        <v>25.5859375</v>
      </c>
      <c r="L142" s="4"/>
      <c r="M142" s="19">
        <f t="shared" si="140"/>
        <v>150</v>
      </c>
      <c r="N142" s="19">
        <f t="shared" si="141"/>
        <v>0.05</v>
      </c>
      <c r="O142" s="19">
        <f t="shared" si="142"/>
        <v>0.05</v>
      </c>
      <c r="P142" s="19">
        <f t="shared" si="143"/>
        <v>0.05</v>
      </c>
      <c r="Q142" s="19">
        <f t="shared" si="144"/>
        <v>3.9558421875000001</v>
      </c>
      <c r="R142" s="19">
        <f t="shared" si="145"/>
        <v>10.572717187500002</v>
      </c>
      <c r="S142" s="19">
        <f t="shared" si="146"/>
        <v>10.572717187500002</v>
      </c>
      <c r="T142" s="19">
        <f t="shared" si="147"/>
        <v>0</v>
      </c>
      <c r="U142" s="19">
        <f t="shared" si="148"/>
        <v>0</v>
      </c>
      <c r="V142" s="19">
        <f t="shared" si="149"/>
        <v>3.9558421875000001</v>
      </c>
      <c r="W142" s="19">
        <f t="shared" si="150"/>
        <v>2.9290178993104744E-2</v>
      </c>
      <c r="X142" s="19">
        <f t="shared" si="151"/>
        <v>1.2961123847804623E-2</v>
      </c>
      <c r="Y142" s="19">
        <f t="shared" si="152"/>
        <v>0.41419642013790514</v>
      </c>
      <c r="Z142" s="19">
        <f t="shared" si="153"/>
        <v>0.25922247695609246</v>
      </c>
      <c r="AA142" s="19">
        <f t="shared" si="154"/>
        <v>24.139723648686889</v>
      </c>
      <c r="AB142" s="19">
        <f t="shared" si="155"/>
        <v>0.16093149099124593</v>
      </c>
      <c r="AC142" s="19">
        <f t="shared" si="156"/>
        <v>9.4274243535216351E-2</v>
      </c>
      <c r="AD142" s="19">
        <f t="shared" si="157"/>
        <v>5.5226189351720682E-2</v>
      </c>
      <c r="AE142" s="4">
        <f t="shared" si="158"/>
        <v>1.596657811466893</v>
      </c>
      <c r="AF142" s="19">
        <f t="shared" si="159"/>
        <v>6.6168750000000021</v>
      </c>
      <c r="AG142" s="19">
        <f t="shared" si="160"/>
        <v>10.564885156250002</v>
      </c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12" t="s">
        <v>35</v>
      </c>
      <c r="AS142" s="24">
        <f t="shared" si="124"/>
        <v>0.05</v>
      </c>
      <c r="AT142" s="24">
        <f t="shared" si="125"/>
        <v>0.05</v>
      </c>
      <c r="AU142" s="24">
        <f t="shared" si="126"/>
        <v>10.572717187500002</v>
      </c>
      <c r="AV142" s="24">
        <f t="shared" si="127"/>
        <v>0</v>
      </c>
      <c r="AW142" s="24">
        <f t="shared" si="128"/>
        <v>0.05</v>
      </c>
      <c r="AX142" s="24">
        <f t="shared" si="161"/>
        <v>3.9558421875000001</v>
      </c>
      <c r="AY142" s="24">
        <f t="shared" si="129"/>
        <v>2.9290178993104744E-2</v>
      </c>
      <c r="AZ142" s="24">
        <f t="shared" si="130"/>
        <v>2.0709821006895258E-2</v>
      </c>
      <c r="BA142" s="24">
        <f t="shared" si="131"/>
        <v>0.41419642013790514</v>
      </c>
      <c r="BB142" s="24">
        <f t="shared" si="132"/>
        <v>0.41419642013790514</v>
      </c>
      <c r="BC142" s="24">
        <f t="shared" si="133"/>
        <v>0.7070568265141226</v>
      </c>
      <c r="BD142" s="24">
        <f t="shared" si="134"/>
        <v>0</v>
      </c>
      <c r="BE142" s="24">
        <f t="shared" si="135"/>
        <v>-0.7070568265141226</v>
      </c>
      <c r="BF142" s="24">
        <f t="shared" si="136"/>
        <v>-2.7445512293399097</v>
      </c>
      <c r="BG142" s="24" t="str">
        <f t="shared" si="137"/>
        <v/>
      </c>
      <c r="BH142" s="24">
        <f t="shared" si="162"/>
        <v>0.16093149099124593</v>
      </c>
      <c r="BI142" s="24">
        <f t="shared" si="138"/>
        <v>-0.79335896506474557</v>
      </c>
      <c r="BJ142" s="24">
        <f t="shared" si="139"/>
        <v>3.9083969465648856E-2</v>
      </c>
      <c r="BK142" s="24">
        <v>25.29296875</v>
      </c>
      <c r="BL142" s="24">
        <v>199.90234375</v>
      </c>
      <c r="BM142" s="24">
        <v>6.1826535666789084E-3</v>
      </c>
      <c r="BN142" s="21">
        <f t="shared" si="163"/>
        <v>2.5</v>
      </c>
      <c r="BO142" s="21">
        <f t="shared" si="164"/>
        <v>0.05</v>
      </c>
      <c r="BP142" s="21">
        <f t="shared" si="165"/>
        <v>9.4274243535216351E-2</v>
      </c>
      <c r="BR142">
        <f t="shared" si="166"/>
        <v>0.58580357986209497</v>
      </c>
    </row>
    <row r="143" spans="2:70" ht="12.75" customHeight="1" x14ac:dyDescent="0.15">
      <c r="B143" s="1" t="s">
        <v>316</v>
      </c>
      <c r="C143" s="2" t="s">
        <v>317</v>
      </c>
      <c r="D143" s="2">
        <v>3.2682407399988733E-3</v>
      </c>
      <c r="E143" s="3">
        <v>0.1</v>
      </c>
      <c r="F143" s="3">
        <v>0.1</v>
      </c>
      <c r="G143" s="4">
        <v>80</v>
      </c>
      <c r="H143" s="4">
        <v>80</v>
      </c>
      <c r="I143" s="5">
        <f t="shared" si="123"/>
        <v>150</v>
      </c>
      <c r="J143" s="6">
        <v>7.841796875</v>
      </c>
      <c r="K143" s="4">
        <v>25.48828125</v>
      </c>
      <c r="L143" s="4"/>
      <c r="M143" s="19">
        <f t="shared" si="140"/>
        <v>150</v>
      </c>
      <c r="N143" s="19">
        <f t="shared" si="141"/>
        <v>0.05</v>
      </c>
      <c r="O143" s="19">
        <f t="shared" si="142"/>
        <v>0.05</v>
      </c>
      <c r="P143" s="19">
        <f t="shared" si="143"/>
        <v>0.05</v>
      </c>
      <c r="Q143" s="19">
        <f t="shared" si="144"/>
        <v>3.9461351562500009</v>
      </c>
      <c r="R143" s="19">
        <f t="shared" si="145"/>
        <v>10.555197656250002</v>
      </c>
      <c r="S143" s="19">
        <f t="shared" si="146"/>
        <v>10.555197656250002</v>
      </c>
      <c r="T143" s="19">
        <f t="shared" si="147"/>
        <v>0</v>
      </c>
      <c r="U143" s="19">
        <f t="shared" si="148"/>
        <v>0</v>
      </c>
      <c r="V143" s="19">
        <f t="shared" si="149"/>
        <v>3.9461351562500009</v>
      </c>
      <c r="W143" s="19">
        <f t="shared" si="150"/>
        <v>2.9472120431226052E-2</v>
      </c>
      <c r="X143" s="19">
        <f t="shared" si="151"/>
        <v>1.2853386879227827E-2</v>
      </c>
      <c r="Y143" s="19">
        <f t="shared" si="152"/>
        <v>0.41055759137547898</v>
      </c>
      <c r="Z143" s="19">
        <f t="shared" si="153"/>
        <v>0.25706773758455653</v>
      </c>
      <c r="AA143" s="19">
        <f t="shared" si="154"/>
        <v>23.633134402295934</v>
      </c>
      <c r="AB143" s="19">
        <f t="shared" si="155"/>
        <v>0.15755422934863955</v>
      </c>
      <c r="AC143" s="19">
        <f t="shared" si="156"/>
        <v>9.2869144436242307E-2</v>
      </c>
      <c r="AD143" s="19">
        <f t="shared" si="157"/>
        <v>5.4741012183397199E-2</v>
      </c>
      <c r="AE143" s="4">
        <f t="shared" si="158"/>
        <v>1.5958928909168284</v>
      </c>
      <c r="AF143" s="19">
        <f t="shared" si="159"/>
        <v>6.6090625000000003</v>
      </c>
      <c r="AG143" s="19">
        <f t="shared" si="160"/>
        <v>10.547355859375001</v>
      </c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12" t="s">
        <v>35</v>
      </c>
      <c r="AS143" s="24">
        <f t="shared" si="124"/>
        <v>0.05</v>
      </c>
      <c r="AT143" s="24">
        <f t="shared" si="125"/>
        <v>0.05</v>
      </c>
      <c r="AU143" s="24">
        <f t="shared" si="126"/>
        <v>10.555197656250002</v>
      </c>
      <c r="AV143" s="24">
        <f t="shared" si="127"/>
        <v>0</v>
      </c>
      <c r="AW143" s="24">
        <f t="shared" si="128"/>
        <v>0.05</v>
      </c>
      <c r="AX143" s="24">
        <f t="shared" si="161"/>
        <v>3.9461351562500009</v>
      </c>
      <c r="AY143" s="24">
        <f t="shared" si="129"/>
        <v>2.9472120431226056E-2</v>
      </c>
      <c r="AZ143" s="24">
        <f t="shared" si="130"/>
        <v>2.0527879568773947E-2</v>
      </c>
      <c r="BA143" s="24">
        <f t="shared" si="131"/>
        <v>0.41055759137547893</v>
      </c>
      <c r="BB143" s="24">
        <f t="shared" si="132"/>
        <v>0.41055759137547893</v>
      </c>
      <c r="BC143" s="24">
        <f t="shared" si="133"/>
        <v>0.69651858327181704</v>
      </c>
      <c r="BD143" s="24">
        <f t="shared" si="134"/>
        <v>0</v>
      </c>
      <c r="BE143" s="24">
        <f t="shared" si="135"/>
        <v>-0.69651858327181704</v>
      </c>
      <c r="BF143" s="24">
        <f t="shared" si="136"/>
        <v>-2.7445512293399097</v>
      </c>
      <c r="BG143" s="24" t="str">
        <f t="shared" si="137"/>
        <v/>
      </c>
      <c r="BH143" s="24">
        <f t="shared" si="162"/>
        <v>0.1575542293486395</v>
      </c>
      <c r="BI143" s="24">
        <f t="shared" si="138"/>
        <v>-0.80256993423467926</v>
      </c>
      <c r="BJ143" s="24">
        <f t="shared" si="139"/>
        <v>3.9233716475095784E-2</v>
      </c>
      <c r="BK143" s="24">
        <v>25.1953125</v>
      </c>
      <c r="BL143" s="24">
        <v>199.90234375</v>
      </c>
      <c r="BM143" s="24">
        <v>6.1826535666789084E-3</v>
      </c>
      <c r="BN143" s="21">
        <f t="shared" si="163"/>
        <v>2.5</v>
      </c>
      <c r="BO143" s="21">
        <f t="shared" si="164"/>
        <v>0.05</v>
      </c>
      <c r="BP143" s="21">
        <f t="shared" si="165"/>
        <v>9.2869144436242265E-2</v>
      </c>
      <c r="BR143">
        <f t="shared" si="166"/>
        <v>0.58944240862452102</v>
      </c>
    </row>
    <row r="144" spans="2:70" ht="12.75" customHeight="1" x14ac:dyDescent="0.15">
      <c r="B144" s="1" t="s">
        <v>318</v>
      </c>
      <c r="C144" s="2" t="s">
        <v>319</v>
      </c>
      <c r="D144" s="2">
        <v>3.2920717567321844E-3</v>
      </c>
      <c r="E144" s="3">
        <v>0.1</v>
      </c>
      <c r="F144" s="3">
        <v>0.1</v>
      </c>
      <c r="G144" s="4">
        <v>80</v>
      </c>
      <c r="H144" s="4">
        <v>80</v>
      </c>
      <c r="I144" s="5">
        <f t="shared" si="123"/>
        <v>150</v>
      </c>
      <c r="J144" s="6">
        <v>7.83203125</v>
      </c>
      <c r="K144" s="4">
        <v>25.48828125</v>
      </c>
      <c r="L144" s="4"/>
      <c r="M144" s="19">
        <f t="shared" si="140"/>
        <v>150</v>
      </c>
      <c r="N144" s="19">
        <f t="shared" si="141"/>
        <v>0.05</v>
      </c>
      <c r="O144" s="19">
        <f t="shared" si="142"/>
        <v>0.05</v>
      </c>
      <c r="P144" s="19">
        <f t="shared" si="143"/>
        <v>0.05</v>
      </c>
      <c r="Q144" s="19">
        <f t="shared" si="144"/>
        <v>3.9461351562500009</v>
      </c>
      <c r="R144" s="19">
        <f t="shared" si="145"/>
        <v>10.555197656250002</v>
      </c>
      <c r="S144" s="19">
        <f t="shared" si="146"/>
        <v>10.555197656250002</v>
      </c>
      <c r="T144" s="19">
        <f t="shared" si="147"/>
        <v>0</v>
      </c>
      <c r="U144" s="19">
        <f t="shared" si="148"/>
        <v>0</v>
      </c>
      <c r="V144" s="19">
        <f t="shared" si="149"/>
        <v>3.9461351562500009</v>
      </c>
      <c r="W144" s="19">
        <f t="shared" si="150"/>
        <v>2.9398239869497366E-2</v>
      </c>
      <c r="X144" s="19">
        <f t="shared" si="151"/>
        <v>1.2899646671408117E-2</v>
      </c>
      <c r="Y144" s="19">
        <f t="shared" si="152"/>
        <v>0.41203520261005272</v>
      </c>
      <c r="Z144" s="19">
        <f t="shared" si="153"/>
        <v>0.25799293342816232</v>
      </c>
      <c r="AA144" s="19">
        <f t="shared" si="154"/>
        <v>23.837552802345851</v>
      </c>
      <c r="AB144" s="19">
        <f t="shared" si="155"/>
        <v>0.15891701868230568</v>
      </c>
      <c r="AC144" s="19">
        <f t="shared" si="156"/>
        <v>9.3437612691356323E-2</v>
      </c>
      <c r="AD144" s="19">
        <f t="shared" si="157"/>
        <v>5.4938027014673693E-2</v>
      </c>
      <c r="AE144" s="4">
        <f t="shared" si="158"/>
        <v>1.5958943685280629</v>
      </c>
      <c r="AF144" s="19">
        <f t="shared" si="159"/>
        <v>6.6090625000000003</v>
      </c>
      <c r="AG144" s="19">
        <f t="shared" si="160"/>
        <v>10.547365625000001</v>
      </c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12" t="s">
        <v>35</v>
      </c>
      <c r="AS144" s="24">
        <f t="shared" si="124"/>
        <v>0.05</v>
      </c>
      <c r="AT144" s="24">
        <f t="shared" si="125"/>
        <v>0.05</v>
      </c>
      <c r="AU144" s="24">
        <f t="shared" si="126"/>
        <v>10.555197656250002</v>
      </c>
      <c r="AV144" s="24">
        <f t="shared" si="127"/>
        <v>0</v>
      </c>
      <c r="AW144" s="24">
        <f t="shared" si="128"/>
        <v>0.05</v>
      </c>
      <c r="AX144" s="24">
        <f t="shared" si="161"/>
        <v>3.9461351562500009</v>
      </c>
      <c r="AY144" s="24">
        <f t="shared" si="129"/>
        <v>2.9398239869497366E-2</v>
      </c>
      <c r="AZ144" s="24">
        <f t="shared" si="130"/>
        <v>2.0601760130502637E-2</v>
      </c>
      <c r="BA144" s="24">
        <f t="shared" si="131"/>
        <v>0.41203520261005272</v>
      </c>
      <c r="BB144" s="24">
        <f t="shared" si="132"/>
        <v>0.41203520261005272</v>
      </c>
      <c r="BC144" s="24">
        <f t="shared" si="133"/>
        <v>0.70078209518517243</v>
      </c>
      <c r="BD144" s="24">
        <f t="shared" si="134"/>
        <v>0</v>
      </c>
      <c r="BE144" s="24">
        <f t="shared" si="135"/>
        <v>-0.70078209518517243</v>
      </c>
      <c r="BF144" s="24">
        <f t="shared" si="136"/>
        <v>-2.7445512293399097</v>
      </c>
      <c r="BG144" s="24" t="str">
        <f t="shared" si="137"/>
        <v/>
      </c>
      <c r="BH144" s="24">
        <f t="shared" si="162"/>
        <v>0.15891701868230568</v>
      </c>
      <c r="BI144" s="24">
        <f t="shared" si="138"/>
        <v>-0.7988295909988069</v>
      </c>
      <c r="BJ144" s="24">
        <f t="shared" si="139"/>
        <v>3.9233716475095784E-2</v>
      </c>
      <c r="BK144" s="24">
        <v>25.1953125</v>
      </c>
      <c r="BL144" s="24">
        <v>199.90234375</v>
      </c>
      <c r="BM144" s="24">
        <v>6.1826535666789084E-3</v>
      </c>
      <c r="BN144" s="21">
        <f t="shared" si="163"/>
        <v>2.5</v>
      </c>
      <c r="BO144" s="21">
        <f t="shared" si="164"/>
        <v>0.05</v>
      </c>
      <c r="BP144" s="21">
        <f t="shared" si="165"/>
        <v>9.3437612691356323E-2</v>
      </c>
      <c r="BR144">
        <f t="shared" si="166"/>
        <v>0.58796479738994722</v>
      </c>
    </row>
    <row r="145" spans="2:70" ht="12.75" customHeight="1" x14ac:dyDescent="0.15">
      <c r="B145" s="1" t="s">
        <v>320</v>
      </c>
      <c r="C145" s="2" t="s">
        <v>321</v>
      </c>
      <c r="D145" s="2">
        <v>3.3159027734654956E-3</v>
      </c>
      <c r="E145" s="3">
        <v>0.1</v>
      </c>
      <c r="F145" s="3">
        <v>0.1</v>
      </c>
      <c r="G145" s="4">
        <v>80</v>
      </c>
      <c r="H145" s="4">
        <v>80</v>
      </c>
      <c r="I145" s="5">
        <f t="shared" si="123"/>
        <v>150</v>
      </c>
      <c r="J145" s="6">
        <v>7.841796875</v>
      </c>
      <c r="K145" s="4">
        <v>25.390625</v>
      </c>
      <c r="L145" s="4"/>
      <c r="M145" s="19">
        <f t="shared" si="140"/>
        <v>150</v>
      </c>
      <c r="N145" s="19">
        <f t="shared" si="141"/>
        <v>0.05</v>
      </c>
      <c r="O145" s="19">
        <f t="shared" si="142"/>
        <v>0.05</v>
      </c>
      <c r="P145" s="19">
        <f t="shared" si="143"/>
        <v>0.05</v>
      </c>
      <c r="Q145" s="19">
        <f t="shared" si="144"/>
        <v>3.9364281250000013</v>
      </c>
      <c r="R145" s="19">
        <f t="shared" si="145"/>
        <v>10.537678125000001</v>
      </c>
      <c r="S145" s="19">
        <f t="shared" si="146"/>
        <v>10.537678125000001</v>
      </c>
      <c r="T145" s="19">
        <f t="shared" si="147"/>
        <v>0</v>
      </c>
      <c r="U145" s="19">
        <f t="shared" si="148"/>
        <v>0</v>
      </c>
      <c r="V145" s="19">
        <f t="shared" si="149"/>
        <v>3.9364281250000013</v>
      </c>
      <c r="W145" s="19">
        <f t="shared" si="150"/>
        <v>2.9580524521870849E-2</v>
      </c>
      <c r="X145" s="19">
        <f t="shared" si="151"/>
        <v>1.279162837401622E-2</v>
      </c>
      <c r="Y145" s="19">
        <f t="shared" si="152"/>
        <v>0.40838950956258308</v>
      </c>
      <c r="Z145" s="19">
        <f t="shared" si="153"/>
        <v>0.2558325674803244</v>
      </c>
      <c r="AA145" s="19">
        <f t="shared" si="154"/>
        <v>23.336345218290827</v>
      </c>
      <c r="AB145" s="19">
        <f t="shared" si="155"/>
        <v>0.1555756347886055</v>
      </c>
      <c r="AC145" s="19">
        <f t="shared" si="156"/>
        <v>9.2040177597399395E-2</v>
      </c>
      <c r="AD145" s="19">
        <f t="shared" si="157"/>
        <v>5.4451934608344403E-2</v>
      </c>
      <c r="AE145" s="4">
        <f t="shared" si="158"/>
        <v>1.5951276391781859</v>
      </c>
      <c r="AF145" s="19">
        <f t="shared" si="159"/>
        <v>6.6012500000000003</v>
      </c>
      <c r="AG145" s="19">
        <f t="shared" si="160"/>
        <v>10.529836328125</v>
      </c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12" t="s">
        <v>35</v>
      </c>
      <c r="AS145" s="24">
        <f t="shared" si="124"/>
        <v>0.05</v>
      </c>
      <c r="AT145" s="24">
        <f t="shared" si="125"/>
        <v>0.05</v>
      </c>
      <c r="AU145" s="24">
        <f t="shared" si="126"/>
        <v>10.537678125000001</v>
      </c>
      <c r="AV145" s="24">
        <f t="shared" si="127"/>
        <v>0</v>
      </c>
      <c r="AW145" s="24">
        <f t="shared" si="128"/>
        <v>0.05</v>
      </c>
      <c r="AX145" s="24">
        <f t="shared" si="161"/>
        <v>3.9364281250000013</v>
      </c>
      <c r="AY145" s="24">
        <f t="shared" si="129"/>
        <v>2.9580524521870852E-2</v>
      </c>
      <c r="AZ145" s="24">
        <f t="shared" si="130"/>
        <v>2.041947547812915E-2</v>
      </c>
      <c r="BA145" s="24">
        <f t="shared" si="131"/>
        <v>0.40838950956258296</v>
      </c>
      <c r="BB145" s="24">
        <f t="shared" si="132"/>
        <v>0.40838950956258296</v>
      </c>
      <c r="BC145" s="24">
        <f t="shared" si="133"/>
        <v>0.69030133198049504</v>
      </c>
      <c r="BD145" s="24">
        <f t="shared" si="134"/>
        <v>0</v>
      </c>
      <c r="BE145" s="24">
        <f t="shared" si="135"/>
        <v>-0.69030133198049504</v>
      </c>
      <c r="BF145" s="24">
        <f t="shared" si="136"/>
        <v>-2.7445512293399097</v>
      </c>
      <c r="BG145" s="24" t="str">
        <f t="shared" si="137"/>
        <v/>
      </c>
      <c r="BH145" s="24">
        <f t="shared" si="162"/>
        <v>0.15557563478860548</v>
      </c>
      <c r="BI145" s="24">
        <f t="shared" si="138"/>
        <v>-0.80805841830668579</v>
      </c>
      <c r="BJ145" s="24">
        <f t="shared" si="139"/>
        <v>3.9384615384615386E-2</v>
      </c>
      <c r="BK145" s="24">
        <v>25.1953125</v>
      </c>
      <c r="BL145" s="24">
        <v>199.90234375</v>
      </c>
      <c r="BM145" s="24">
        <v>6.1826535666789084E-3</v>
      </c>
      <c r="BN145" s="21">
        <f t="shared" si="163"/>
        <v>2.5</v>
      </c>
      <c r="BO145" s="21">
        <f t="shared" si="164"/>
        <v>0.05</v>
      </c>
      <c r="BP145" s="21">
        <f t="shared" si="165"/>
        <v>9.2040177597399339E-2</v>
      </c>
      <c r="BR145">
        <f t="shared" si="166"/>
        <v>0.59161049043741687</v>
      </c>
    </row>
    <row r="146" spans="2:70" ht="12.75" customHeight="1" x14ac:dyDescent="0.15">
      <c r="B146" s="1" t="s">
        <v>322</v>
      </c>
      <c r="C146" s="2" t="s">
        <v>323</v>
      </c>
      <c r="D146" s="2">
        <v>3.3337731438223273E-3</v>
      </c>
      <c r="E146" s="3">
        <v>0.1</v>
      </c>
      <c r="F146" s="3">
        <v>0.1</v>
      </c>
      <c r="G146" s="4">
        <v>80</v>
      </c>
      <c r="H146" s="4">
        <v>80</v>
      </c>
      <c r="I146" s="5">
        <f t="shared" si="123"/>
        <v>150</v>
      </c>
      <c r="J146" s="6">
        <v>7.841796875</v>
      </c>
      <c r="K146" s="4">
        <v>25.48828125</v>
      </c>
      <c r="L146" s="4"/>
      <c r="M146" s="19">
        <f t="shared" si="140"/>
        <v>150</v>
      </c>
      <c r="N146" s="19">
        <f t="shared" si="141"/>
        <v>0.05</v>
      </c>
      <c r="O146" s="19">
        <f t="shared" si="142"/>
        <v>0.05</v>
      </c>
      <c r="P146" s="19">
        <f t="shared" si="143"/>
        <v>0.05</v>
      </c>
      <c r="Q146" s="19">
        <f t="shared" si="144"/>
        <v>3.9461351562500009</v>
      </c>
      <c r="R146" s="19">
        <f t="shared" si="145"/>
        <v>10.555197656250002</v>
      </c>
      <c r="S146" s="19">
        <f t="shared" si="146"/>
        <v>10.555197656250002</v>
      </c>
      <c r="T146" s="19">
        <f t="shared" si="147"/>
        <v>0</v>
      </c>
      <c r="U146" s="19">
        <f t="shared" si="148"/>
        <v>0</v>
      </c>
      <c r="V146" s="19">
        <f t="shared" si="149"/>
        <v>3.9461351562500009</v>
      </c>
      <c r="W146" s="19">
        <f t="shared" si="150"/>
        <v>2.9472120431226052E-2</v>
      </c>
      <c r="X146" s="19">
        <f t="shared" si="151"/>
        <v>1.2853386879227827E-2</v>
      </c>
      <c r="Y146" s="19">
        <f t="shared" si="152"/>
        <v>0.41055759137547898</v>
      </c>
      <c r="Z146" s="19">
        <f t="shared" si="153"/>
        <v>0.25706773758455653</v>
      </c>
      <c r="AA146" s="19">
        <f t="shared" si="154"/>
        <v>23.633134402295934</v>
      </c>
      <c r="AB146" s="19">
        <f t="shared" si="155"/>
        <v>0.15755422934863955</v>
      </c>
      <c r="AC146" s="19">
        <f t="shared" si="156"/>
        <v>9.2869144436242307E-2</v>
      </c>
      <c r="AD146" s="19">
        <f t="shared" si="157"/>
        <v>5.4741012183397199E-2</v>
      </c>
      <c r="AE146" s="4">
        <f t="shared" si="158"/>
        <v>1.5958928909168284</v>
      </c>
      <c r="AF146" s="19">
        <f t="shared" si="159"/>
        <v>6.6090625000000003</v>
      </c>
      <c r="AG146" s="19">
        <f t="shared" si="160"/>
        <v>10.547355859375001</v>
      </c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12" t="s">
        <v>35</v>
      </c>
      <c r="AS146" s="24">
        <f t="shared" si="124"/>
        <v>0.05</v>
      </c>
      <c r="AT146" s="24">
        <f t="shared" si="125"/>
        <v>0.05</v>
      </c>
      <c r="AU146" s="24">
        <f t="shared" si="126"/>
        <v>10.555197656250002</v>
      </c>
      <c r="AV146" s="24">
        <f t="shared" si="127"/>
        <v>0</v>
      </c>
      <c r="AW146" s="24">
        <f t="shared" si="128"/>
        <v>0.05</v>
      </c>
      <c r="AX146" s="24">
        <f t="shared" si="161"/>
        <v>3.9461351562500009</v>
      </c>
      <c r="AY146" s="24">
        <f t="shared" si="129"/>
        <v>2.9472120431226056E-2</v>
      </c>
      <c r="AZ146" s="24">
        <f t="shared" si="130"/>
        <v>2.0527879568773947E-2</v>
      </c>
      <c r="BA146" s="24">
        <f t="shared" si="131"/>
        <v>0.41055759137547893</v>
      </c>
      <c r="BB146" s="24">
        <f t="shared" si="132"/>
        <v>0.41055759137547893</v>
      </c>
      <c r="BC146" s="24">
        <f t="shared" si="133"/>
        <v>0.69651858327181704</v>
      </c>
      <c r="BD146" s="24">
        <f t="shared" si="134"/>
        <v>0</v>
      </c>
      <c r="BE146" s="24">
        <f t="shared" si="135"/>
        <v>-0.69651858327181704</v>
      </c>
      <c r="BF146" s="24">
        <f t="shared" si="136"/>
        <v>-2.7445512293399097</v>
      </c>
      <c r="BG146" s="24" t="str">
        <f t="shared" si="137"/>
        <v/>
      </c>
      <c r="BH146" s="24">
        <f t="shared" si="162"/>
        <v>0.1575542293486395</v>
      </c>
      <c r="BI146" s="24">
        <f t="shared" si="138"/>
        <v>-0.80256993423467926</v>
      </c>
      <c r="BJ146" s="24">
        <f t="shared" si="139"/>
        <v>3.9233716475095784E-2</v>
      </c>
      <c r="BK146" s="24">
        <v>25.1953125</v>
      </c>
      <c r="BL146" s="24">
        <v>199.90234375</v>
      </c>
      <c r="BM146" s="24">
        <v>6.1826535666789084E-3</v>
      </c>
      <c r="BN146" s="21">
        <f t="shared" si="163"/>
        <v>2.5</v>
      </c>
      <c r="BO146" s="21">
        <f t="shared" si="164"/>
        <v>0.05</v>
      </c>
      <c r="BP146" s="21">
        <f t="shared" si="165"/>
        <v>9.2869144436242265E-2</v>
      </c>
      <c r="BR146">
        <f t="shared" si="166"/>
        <v>0.58944240862452102</v>
      </c>
    </row>
    <row r="147" spans="2:70" ht="12.75" customHeight="1" x14ac:dyDescent="0.15">
      <c r="B147" s="1" t="s">
        <v>324</v>
      </c>
      <c r="C147" s="2" t="s">
        <v>325</v>
      </c>
      <c r="D147" s="2">
        <v>3.3576157366042025E-3</v>
      </c>
      <c r="E147" s="3">
        <v>0.1</v>
      </c>
      <c r="F147" s="3">
        <v>0.1</v>
      </c>
      <c r="G147" s="4">
        <v>80</v>
      </c>
      <c r="H147" s="4">
        <v>80</v>
      </c>
      <c r="I147" s="5">
        <f t="shared" si="123"/>
        <v>150</v>
      </c>
      <c r="J147" s="6">
        <v>7.841796875</v>
      </c>
      <c r="K147" s="4">
        <v>25.390625</v>
      </c>
      <c r="L147" s="4"/>
      <c r="M147" s="19">
        <f t="shared" si="140"/>
        <v>150</v>
      </c>
      <c r="N147" s="19">
        <f t="shared" si="141"/>
        <v>0.05</v>
      </c>
      <c r="O147" s="19">
        <f t="shared" si="142"/>
        <v>0.05</v>
      </c>
      <c r="P147" s="19">
        <f t="shared" si="143"/>
        <v>0.05</v>
      </c>
      <c r="Q147" s="19">
        <f t="shared" si="144"/>
        <v>3.9364281250000013</v>
      </c>
      <c r="R147" s="19">
        <f t="shared" si="145"/>
        <v>10.537678125000001</v>
      </c>
      <c r="S147" s="19">
        <f t="shared" si="146"/>
        <v>10.537678125000001</v>
      </c>
      <c r="T147" s="19">
        <f t="shared" si="147"/>
        <v>0</v>
      </c>
      <c r="U147" s="19">
        <f t="shared" si="148"/>
        <v>0</v>
      </c>
      <c r="V147" s="19">
        <f t="shared" si="149"/>
        <v>3.9364281250000013</v>
      </c>
      <c r="W147" s="19">
        <f t="shared" si="150"/>
        <v>2.9580524521870849E-2</v>
      </c>
      <c r="X147" s="19">
        <f t="shared" si="151"/>
        <v>1.279162837401622E-2</v>
      </c>
      <c r="Y147" s="19">
        <f t="shared" si="152"/>
        <v>0.40838950956258308</v>
      </c>
      <c r="Z147" s="19">
        <f t="shared" si="153"/>
        <v>0.2558325674803244</v>
      </c>
      <c r="AA147" s="19">
        <f t="shared" si="154"/>
        <v>23.336345218290827</v>
      </c>
      <c r="AB147" s="19">
        <f t="shared" si="155"/>
        <v>0.1555756347886055</v>
      </c>
      <c r="AC147" s="19">
        <f t="shared" si="156"/>
        <v>9.2040177597399395E-2</v>
      </c>
      <c r="AD147" s="19">
        <f t="shared" si="157"/>
        <v>5.4451934608344403E-2</v>
      </c>
      <c r="AE147" s="4">
        <f t="shared" si="158"/>
        <v>1.5951276391781859</v>
      </c>
      <c r="AF147" s="19">
        <f t="shared" si="159"/>
        <v>6.6012500000000003</v>
      </c>
      <c r="AG147" s="19">
        <f t="shared" si="160"/>
        <v>10.529836328125</v>
      </c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12" t="s">
        <v>35</v>
      </c>
      <c r="AS147" s="24">
        <f t="shared" si="124"/>
        <v>0.05</v>
      </c>
      <c r="AT147" s="24">
        <f t="shared" si="125"/>
        <v>0.05</v>
      </c>
      <c r="AU147" s="24">
        <f t="shared" si="126"/>
        <v>10.537678125000001</v>
      </c>
      <c r="AV147" s="24">
        <f t="shared" si="127"/>
        <v>0</v>
      </c>
      <c r="AW147" s="24">
        <f t="shared" si="128"/>
        <v>0.05</v>
      </c>
      <c r="AX147" s="24">
        <f t="shared" si="161"/>
        <v>3.9364281250000013</v>
      </c>
      <c r="AY147" s="24">
        <f t="shared" si="129"/>
        <v>2.9580524521870852E-2</v>
      </c>
      <c r="AZ147" s="24">
        <f t="shared" si="130"/>
        <v>2.041947547812915E-2</v>
      </c>
      <c r="BA147" s="24">
        <f t="shared" si="131"/>
        <v>0.40838950956258296</v>
      </c>
      <c r="BB147" s="24">
        <f t="shared" si="132"/>
        <v>0.40838950956258296</v>
      </c>
      <c r="BC147" s="24">
        <f t="shared" si="133"/>
        <v>0.69030133198049504</v>
      </c>
      <c r="BD147" s="24">
        <f t="shared" si="134"/>
        <v>0</v>
      </c>
      <c r="BE147" s="24">
        <f t="shared" si="135"/>
        <v>-0.69030133198049504</v>
      </c>
      <c r="BF147" s="24">
        <f t="shared" si="136"/>
        <v>-2.7445512293399097</v>
      </c>
      <c r="BG147" s="24" t="str">
        <f t="shared" si="137"/>
        <v/>
      </c>
      <c r="BH147" s="24">
        <f t="shared" si="162"/>
        <v>0.15557563478860548</v>
      </c>
      <c r="BI147" s="24">
        <f t="shared" si="138"/>
        <v>-0.80805841830668579</v>
      </c>
      <c r="BJ147" s="24">
        <f t="shared" si="139"/>
        <v>3.9384615384615386E-2</v>
      </c>
      <c r="BK147" s="24">
        <v>25.1953125</v>
      </c>
      <c r="BL147" s="24">
        <v>199.90234375</v>
      </c>
      <c r="BM147" s="24">
        <v>6.1826535666789084E-3</v>
      </c>
      <c r="BN147" s="21">
        <f t="shared" si="163"/>
        <v>2.5</v>
      </c>
      <c r="BO147" s="21">
        <f t="shared" si="164"/>
        <v>0.05</v>
      </c>
      <c r="BP147" s="21">
        <f t="shared" si="165"/>
        <v>9.2040177597399339E-2</v>
      </c>
      <c r="BR147">
        <f t="shared" si="166"/>
        <v>0.59161049043741687</v>
      </c>
    </row>
    <row r="148" spans="2:70" ht="12.75" customHeight="1" x14ac:dyDescent="0.15">
      <c r="B148" s="1" t="s">
        <v>326</v>
      </c>
      <c r="C148" s="2" t="s">
        <v>327</v>
      </c>
      <c r="D148" s="2">
        <v>3.3814467606134713E-3</v>
      </c>
      <c r="E148" s="3">
        <v>0.1</v>
      </c>
      <c r="F148" s="3">
        <v>0.1</v>
      </c>
      <c r="G148" s="4">
        <v>80</v>
      </c>
      <c r="H148" s="4">
        <v>80</v>
      </c>
      <c r="I148" s="5">
        <f t="shared" si="123"/>
        <v>150</v>
      </c>
      <c r="J148" s="6">
        <v>7.841796875</v>
      </c>
      <c r="K148" s="4">
        <v>25.390625</v>
      </c>
      <c r="L148" s="4"/>
      <c r="M148" s="19">
        <f t="shared" si="140"/>
        <v>150</v>
      </c>
      <c r="N148" s="19">
        <f t="shared" si="141"/>
        <v>0.05</v>
      </c>
      <c r="O148" s="19">
        <f t="shared" si="142"/>
        <v>0.05</v>
      </c>
      <c r="P148" s="19">
        <f t="shared" si="143"/>
        <v>0.05</v>
      </c>
      <c r="Q148" s="19">
        <f t="shared" si="144"/>
        <v>3.9364281250000013</v>
      </c>
      <c r="R148" s="19">
        <f t="shared" si="145"/>
        <v>10.537678125000001</v>
      </c>
      <c r="S148" s="19">
        <f t="shared" si="146"/>
        <v>10.537678125000001</v>
      </c>
      <c r="T148" s="19">
        <f t="shared" si="147"/>
        <v>0</v>
      </c>
      <c r="U148" s="19">
        <f t="shared" si="148"/>
        <v>0</v>
      </c>
      <c r="V148" s="19">
        <f t="shared" si="149"/>
        <v>3.9364281250000013</v>
      </c>
      <c r="W148" s="19">
        <f t="shared" si="150"/>
        <v>2.9580524521870849E-2</v>
      </c>
      <c r="X148" s="19">
        <f t="shared" si="151"/>
        <v>1.279162837401622E-2</v>
      </c>
      <c r="Y148" s="19">
        <f t="shared" si="152"/>
        <v>0.40838950956258308</v>
      </c>
      <c r="Z148" s="19">
        <f t="shared" si="153"/>
        <v>0.2558325674803244</v>
      </c>
      <c r="AA148" s="19">
        <f t="shared" si="154"/>
        <v>23.336345218290827</v>
      </c>
      <c r="AB148" s="19">
        <f t="shared" si="155"/>
        <v>0.1555756347886055</v>
      </c>
      <c r="AC148" s="19">
        <f t="shared" si="156"/>
        <v>9.2040177597399395E-2</v>
      </c>
      <c r="AD148" s="19">
        <f t="shared" si="157"/>
        <v>5.4451934608344403E-2</v>
      </c>
      <c r="AE148" s="4">
        <f t="shared" si="158"/>
        <v>1.5951276391781859</v>
      </c>
      <c r="AF148" s="19">
        <f t="shared" si="159"/>
        <v>6.6012500000000003</v>
      </c>
      <c r="AG148" s="19">
        <f t="shared" si="160"/>
        <v>10.529836328125</v>
      </c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12" t="s">
        <v>35</v>
      </c>
      <c r="AS148" s="24">
        <f t="shared" si="124"/>
        <v>0.05</v>
      </c>
      <c r="AT148" s="24">
        <f t="shared" si="125"/>
        <v>0.05</v>
      </c>
      <c r="AU148" s="24">
        <f t="shared" si="126"/>
        <v>10.537678125000001</v>
      </c>
      <c r="AV148" s="24">
        <f t="shared" si="127"/>
        <v>0</v>
      </c>
      <c r="AW148" s="24">
        <f t="shared" si="128"/>
        <v>0.05</v>
      </c>
      <c r="AX148" s="24">
        <f t="shared" si="161"/>
        <v>3.9364281250000013</v>
      </c>
      <c r="AY148" s="24">
        <f t="shared" si="129"/>
        <v>2.9580524521870852E-2</v>
      </c>
      <c r="AZ148" s="24">
        <f t="shared" si="130"/>
        <v>2.041947547812915E-2</v>
      </c>
      <c r="BA148" s="24">
        <f t="shared" si="131"/>
        <v>0.40838950956258296</v>
      </c>
      <c r="BB148" s="24">
        <f t="shared" si="132"/>
        <v>0.40838950956258296</v>
      </c>
      <c r="BC148" s="24">
        <f t="shared" si="133"/>
        <v>0.69030133198049504</v>
      </c>
      <c r="BD148" s="24">
        <f t="shared" si="134"/>
        <v>0</v>
      </c>
      <c r="BE148" s="24">
        <f t="shared" si="135"/>
        <v>-0.69030133198049504</v>
      </c>
      <c r="BF148" s="24">
        <f t="shared" si="136"/>
        <v>-2.7445512293399097</v>
      </c>
      <c r="BG148" s="24" t="str">
        <f t="shared" si="137"/>
        <v/>
      </c>
      <c r="BH148" s="24">
        <f t="shared" si="162"/>
        <v>0.15557563478860548</v>
      </c>
      <c r="BI148" s="24">
        <f t="shared" si="138"/>
        <v>-0.80805841830668579</v>
      </c>
      <c r="BJ148" s="24">
        <f t="shared" si="139"/>
        <v>3.9384615384615386E-2</v>
      </c>
      <c r="BK148" s="24">
        <v>25.1953125</v>
      </c>
      <c r="BL148" s="24">
        <v>199.90234375</v>
      </c>
      <c r="BM148" s="24">
        <v>6.1826535666789084E-3</v>
      </c>
      <c r="BN148" s="21">
        <f t="shared" si="163"/>
        <v>2.5</v>
      </c>
      <c r="BO148" s="21">
        <f t="shared" si="164"/>
        <v>0.05</v>
      </c>
      <c r="BP148" s="21">
        <f t="shared" si="165"/>
        <v>9.2040177597399339E-2</v>
      </c>
      <c r="BR148">
        <f t="shared" si="166"/>
        <v>0.59161049043741687</v>
      </c>
    </row>
    <row r="149" spans="2:70" ht="12.75" customHeight="1" x14ac:dyDescent="0.15">
      <c r="B149" s="1" t="s">
        <v>328</v>
      </c>
      <c r="C149" s="2" t="s">
        <v>329</v>
      </c>
      <c r="D149" s="2">
        <v>3.4050925896735862E-3</v>
      </c>
      <c r="E149" s="3">
        <v>0.1</v>
      </c>
      <c r="F149" s="3">
        <v>0.1</v>
      </c>
      <c r="G149" s="4">
        <v>80</v>
      </c>
      <c r="H149" s="4">
        <v>80</v>
      </c>
      <c r="I149" s="5">
        <f t="shared" si="123"/>
        <v>150</v>
      </c>
      <c r="J149" s="6">
        <v>7.841796875</v>
      </c>
      <c r="K149" s="4">
        <v>25.09765625</v>
      </c>
      <c r="L149" s="4"/>
      <c r="M149" s="19">
        <f t="shared" si="140"/>
        <v>150</v>
      </c>
      <c r="N149" s="19">
        <f t="shared" si="141"/>
        <v>0.05</v>
      </c>
      <c r="O149" s="19">
        <f t="shared" si="142"/>
        <v>0.05</v>
      </c>
      <c r="P149" s="19">
        <f t="shared" si="143"/>
        <v>0.05</v>
      </c>
      <c r="Q149" s="19">
        <f t="shared" si="144"/>
        <v>3.9073070312500007</v>
      </c>
      <c r="R149" s="19">
        <f t="shared" si="145"/>
        <v>10.485119531250001</v>
      </c>
      <c r="S149" s="19">
        <f t="shared" si="146"/>
        <v>10.485119531250001</v>
      </c>
      <c r="T149" s="19">
        <f t="shared" si="147"/>
        <v>0</v>
      </c>
      <c r="U149" s="19">
        <f t="shared" si="148"/>
        <v>0</v>
      </c>
      <c r="V149" s="19">
        <f t="shared" si="149"/>
        <v>3.9073070312500007</v>
      </c>
      <c r="W149" s="19">
        <f t="shared" si="150"/>
        <v>2.9907281818613702E-2</v>
      </c>
      <c r="X149" s="19">
        <f t="shared" si="151"/>
        <v>1.26051145548308E-2</v>
      </c>
      <c r="Y149" s="19">
        <f t="shared" si="152"/>
        <v>0.40185436362772597</v>
      </c>
      <c r="Z149" s="19">
        <f t="shared" si="153"/>
        <v>0.25210229109661597</v>
      </c>
      <c r="AA149" s="19">
        <f t="shared" si="154"/>
        <v>22.463881870488926</v>
      </c>
      <c r="AB149" s="19">
        <f t="shared" si="155"/>
        <v>0.14975921246992618</v>
      </c>
      <c r="AC149" s="19">
        <f t="shared" si="156"/>
        <v>8.9577819445434581E-2</v>
      </c>
      <c r="AD149" s="19">
        <f t="shared" si="157"/>
        <v>5.3580581817030126E-2</v>
      </c>
      <c r="AE149" s="4">
        <f t="shared" si="158"/>
        <v>1.5928209772435746</v>
      </c>
      <c r="AF149" s="19">
        <f t="shared" si="159"/>
        <v>6.5778125000000003</v>
      </c>
      <c r="AG149" s="19">
        <f t="shared" si="160"/>
        <v>10.477277734375001</v>
      </c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12" t="s">
        <v>35</v>
      </c>
      <c r="AS149" s="24">
        <f t="shared" si="124"/>
        <v>0.05</v>
      </c>
      <c r="AT149" s="24">
        <f t="shared" si="125"/>
        <v>0.05</v>
      </c>
      <c r="AU149" s="24">
        <f t="shared" si="126"/>
        <v>10.485119531250001</v>
      </c>
      <c r="AV149" s="24">
        <f t="shared" si="127"/>
        <v>0</v>
      </c>
      <c r="AW149" s="24">
        <f t="shared" si="128"/>
        <v>0.05</v>
      </c>
      <c r="AX149" s="24">
        <f t="shared" si="161"/>
        <v>3.9073070312500007</v>
      </c>
      <c r="AY149" s="24">
        <f t="shared" si="129"/>
        <v>2.9907281818613702E-2</v>
      </c>
      <c r="AZ149" s="24">
        <f t="shared" si="130"/>
        <v>2.0092718181386301E-2</v>
      </c>
      <c r="BA149" s="24">
        <f t="shared" si="131"/>
        <v>0.40185436362772597</v>
      </c>
      <c r="BB149" s="24">
        <f t="shared" si="132"/>
        <v>0.40185436362772597</v>
      </c>
      <c r="BC149" s="24">
        <f t="shared" si="133"/>
        <v>0.67183364584075933</v>
      </c>
      <c r="BD149" s="24">
        <f t="shared" si="134"/>
        <v>0</v>
      </c>
      <c r="BE149" s="24">
        <f t="shared" si="135"/>
        <v>-0.67183364584075933</v>
      </c>
      <c r="BF149" s="24">
        <f t="shared" si="136"/>
        <v>-2.7445512293399097</v>
      </c>
      <c r="BG149" s="24" t="str">
        <f t="shared" si="137"/>
        <v/>
      </c>
      <c r="BH149" s="24">
        <f t="shared" si="162"/>
        <v>0.14975921246992618</v>
      </c>
      <c r="BI149" s="24">
        <f t="shared" si="138"/>
        <v>-0.82460645239913688</v>
      </c>
      <c r="BJ149" s="24">
        <f t="shared" si="139"/>
        <v>3.9844357976653699E-2</v>
      </c>
      <c r="BK149" s="24">
        <v>25.1953125</v>
      </c>
      <c r="BL149" s="24">
        <v>199.90234375</v>
      </c>
      <c r="BM149" s="24">
        <v>6.1826535666789084E-3</v>
      </c>
      <c r="BN149" s="21">
        <f t="shared" si="163"/>
        <v>2.5</v>
      </c>
      <c r="BO149" s="21">
        <f t="shared" si="164"/>
        <v>0.05</v>
      </c>
      <c r="BP149" s="21">
        <f t="shared" si="165"/>
        <v>8.9577819445434581E-2</v>
      </c>
      <c r="BR149">
        <f t="shared" si="166"/>
        <v>0.59814563637227391</v>
      </c>
    </row>
    <row r="150" spans="2:70" ht="12.75" customHeight="1" x14ac:dyDescent="0.15">
      <c r="B150" s="1" t="s">
        <v>330</v>
      </c>
      <c r="C150" s="2" t="s">
        <v>331</v>
      </c>
      <c r="D150" s="2">
        <v>3.4285648143850267E-3</v>
      </c>
      <c r="E150" s="3">
        <v>0.1</v>
      </c>
      <c r="F150" s="3">
        <v>0.1</v>
      </c>
      <c r="G150" s="4">
        <v>80</v>
      </c>
      <c r="H150" s="4">
        <v>80</v>
      </c>
      <c r="I150" s="5">
        <f t="shared" si="123"/>
        <v>150</v>
      </c>
      <c r="J150" s="6">
        <v>7.841796875</v>
      </c>
      <c r="K150" s="4">
        <v>25.390625</v>
      </c>
      <c r="L150" s="4"/>
      <c r="M150" s="19">
        <f t="shared" si="140"/>
        <v>150</v>
      </c>
      <c r="N150" s="19">
        <f t="shared" si="141"/>
        <v>0.05</v>
      </c>
      <c r="O150" s="19">
        <f t="shared" si="142"/>
        <v>0.05</v>
      </c>
      <c r="P150" s="19">
        <f t="shared" si="143"/>
        <v>0.05</v>
      </c>
      <c r="Q150" s="19">
        <f t="shared" si="144"/>
        <v>3.9364281250000013</v>
      </c>
      <c r="R150" s="19">
        <f t="shared" si="145"/>
        <v>10.537678125000001</v>
      </c>
      <c r="S150" s="19">
        <f t="shared" si="146"/>
        <v>10.537678125000001</v>
      </c>
      <c r="T150" s="19">
        <f t="shared" si="147"/>
        <v>0</v>
      </c>
      <c r="U150" s="19">
        <f t="shared" si="148"/>
        <v>0</v>
      </c>
      <c r="V150" s="19">
        <f t="shared" si="149"/>
        <v>3.9364281250000013</v>
      </c>
      <c r="W150" s="19">
        <f t="shared" si="150"/>
        <v>2.9580524521870849E-2</v>
      </c>
      <c r="X150" s="19">
        <f t="shared" si="151"/>
        <v>1.279162837401622E-2</v>
      </c>
      <c r="Y150" s="19">
        <f t="shared" si="152"/>
        <v>0.40838950956258308</v>
      </c>
      <c r="Z150" s="19">
        <f t="shared" si="153"/>
        <v>0.2558325674803244</v>
      </c>
      <c r="AA150" s="19">
        <f t="shared" si="154"/>
        <v>23.336345218290827</v>
      </c>
      <c r="AB150" s="19">
        <f t="shared" si="155"/>
        <v>0.1555756347886055</v>
      </c>
      <c r="AC150" s="19">
        <f t="shared" si="156"/>
        <v>9.2040177597399395E-2</v>
      </c>
      <c r="AD150" s="19">
        <f t="shared" si="157"/>
        <v>5.4451934608344403E-2</v>
      </c>
      <c r="AE150" s="4">
        <f t="shared" si="158"/>
        <v>1.5951276391781859</v>
      </c>
      <c r="AF150" s="19">
        <f t="shared" si="159"/>
        <v>6.6012500000000003</v>
      </c>
      <c r="AG150" s="19">
        <f t="shared" si="160"/>
        <v>10.529836328125</v>
      </c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12" t="s">
        <v>35</v>
      </c>
      <c r="AS150" s="24">
        <f t="shared" si="124"/>
        <v>0.05</v>
      </c>
      <c r="AT150" s="24">
        <f t="shared" si="125"/>
        <v>0.05</v>
      </c>
      <c r="AU150" s="24">
        <f t="shared" si="126"/>
        <v>10.537678125000001</v>
      </c>
      <c r="AV150" s="24">
        <f t="shared" si="127"/>
        <v>0</v>
      </c>
      <c r="AW150" s="24">
        <f t="shared" si="128"/>
        <v>0.05</v>
      </c>
      <c r="AX150" s="24">
        <f t="shared" si="161"/>
        <v>3.9364281250000013</v>
      </c>
      <c r="AY150" s="24">
        <f t="shared" si="129"/>
        <v>2.9580524521870852E-2</v>
      </c>
      <c r="AZ150" s="24">
        <f t="shared" si="130"/>
        <v>2.041947547812915E-2</v>
      </c>
      <c r="BA150" s="24">
        <f t="shared" si="131"/>
        <v>0.40838950956258296</v>
      </c>
      <c r="BB150" s="24">
        <f t="shared" si="132"/>
        <v>0.40838950956258296</v>
      </c>
      <c r="BC150" s="24">
        <f t="shared" si="133"/>
        <v>0.69030133198049504</v>
      </c>
      <c r="BD150" s="24">
        <f t="shared" si="134"/>
        <v>0</v>
      </c>
      <c r="BE150" s="24">
        <f t="shared" si="135"/>
        <v>-0.69030133198049504</v>
      </c>
      <c r="BF150" s="24">
        <f t="shared" si="136"/>
        <v>-2.7445512293399097</v>
      </c>
      <c r="BG150" s="24" t="str">
        <f t="shared" si="137"/>
        <v/>
      </c>
      <c r="BH150" s="24">
        <f t="shared" si="162"/>
        <v>0.15557563478860548</v>
      </c>
      <c r="BI150" s="24">
        <f t="shared" si="138"/>
        <v>-0.80805841830668579</v>
      </c>
      <c r="BJ150" s="24">
        <f t="shared" si="139"/>
        <v>3.9384615384615386E-2</v>
      </c>
      <c r="BK150" s="24">
        <v>25.1953125</v>
      </c>
      <c r="BL150" s="24">
        <v>199.90234375</v>
      </c>
      <c r="BM150" s="24">
        <v>6.1826535666789084E-3</v>
      </c>
      <c r="BN150" s="21">
        <f t="shared" si="163"/>
        <v>2.5</v>
      </c>
      <c r="BO150" s="21">
        <f t="shared" si="164"/>
        <v>0.05</v>
      </c>
      <c r="BP150" s="21">
        <f t="shared" si="165"/>
        <v>9.2040177597399339E-2</v>
      </c>
      <c r="BR150">
        <f t="shared" si="166"/>
        <v>0.59161049043741687</v>
      </c>
    </row>
    <row r="151" spans="2:70" ht="12.75" customHeight="1" x14ac:dyDescent="0.15">
      <c r="B151" s="1" t="s">
        <v>332</v>
      </c>
      <c r="C151" s="2" t="s">
        <v>333</v>
      </c>
      <c r="D151" s="2">
        <v>3.4520370390964672E-3</v>
      </c>
      <c r="E151" s="3">
        <v>0.1</v>
      </c>
      <c r="F151" s="3">
        <v>0.1</v>
      </c>
      <c r="G151" s="4">
        <v>80</v>
      </c>
      <c r="H151" s="4">
        <v>80</v>
      </c>
      <c r="I151" s="5">
        <f t="shared" si="123"/>
        <v>150</v>
      </c>
      <c r="J151" s="6">
        <v>7.841796875</v>
      </c>
      <c r="K151" s="4">
        <v>25.390625</v>
      </c>
      <c r="L151" s="4"/>
      <c r="M151" s="19">
        <f t="shared" si="140"/>
        <v>150</v>
      </c>
      <c r="N151" s="19">
        <f t="shared" si="141"/>
        <v>0.05</v>
      </c>
      <c r="O151" s="19">
        <f t="shared" si="142"/>
        <v>0.05</v>
      </c>
      <c r="P151" s="19">
        <f t="shared" si="143"/>
        <v>0.05</v>
      </c>
      <c r="Q151" s="19">
        <f t="shared" si="144"/>
        <v>3.9364281250000013</v>
      </c>
      <c r="R151" s="19">
        <f t="shared" si="145"/>
        <v>10.537678125000001</v>
      </c>
      <c r="S151" s="19">
        <f t="shared" si="146"/>
        <v>10.537678125000001</v>
      </c>
      <c r="T151" s="19">
        <f t="shared" si="147"/>
        <v>0</v>
      </c>
      <c r="U151" s="19">
        <f t="shared" si="148"/>
        <v>0</v>
      </c>
      <c r="V151" s="19">
        <f t="shared" si="149"/>
        <v>3.9364281250000013</v>
      </c>
      <c r="W151" s="19">
        <f t="shared" si="150"/>
        <v>2.9580524521870849E-2</v>
      </c>
      <c r="X151" s="19">
        <f t="shared" si="151"/>
        <v>1.279162837401622E-2</v>
      </c>
      <c r="Y151" s="19">
        <f t="shared" si="152"/>
        <v>0.40838950956258308</v>
      </c>
      <c r="Z151" s="19">
        <f t="shared" si="153"/>
        <v>0.2558325674803244</v>
      </c>
      <c r="AA151" s="19">
        <f t="shared" si="154"/>
        <v>23.336345218290827</v>
      </c>
      <c r="AB151" s="19">
        <f t="shared" si="155"/>
        <v>0.1555756347886055</v>
      </c>
      <c r="AC151" s="19">
        <f t="shared" si="156"/>
        <v>9.2040177597399395E-2</v>
      </c>
      <c r="AD151" s="19">
        <f t="shared" si="157"/>
        <v>5.4451934608344403E-2</v>
      </c>
      <c r="AE151" s="4">
        <f t="shared" si="158"/>
        <v>1.5951276391781859</v>
      </c>
      <c r="AF151" s="19">
        <f t="shared" si="159"/>
        <v>6.6012500000000003</v>
      </c>
      <c r="AG151" s="19">
        <f t="shared" si="160"/>
        <v>10.529836328125</v>
      </c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12" t="s">
        <v>35</v>
      </c>
      <c r="AS151" s="24">
        <f t="shared" si="124"/>
        <v>0.05</v>
      </c>
      <c r="AT151" s="24">
        <f t="shared" si="125"/>
        <v>0.05</v>
      </c>
      <c r="AU151" s="24">
        <f t="shared" si="126"/>
        <v>10.537678125000001</v>
      </c>
      <c r="AV151" s="24">
        <f t="shared" si="127"/>
        <v>0</v>
      </c>
      <c r="AW151" s="24">
        <f t="shared" si="128"/>
        <v>0.05</v>
      </c>
      <c r="AX151" s="24">
        <f t="shared" si="161"/>
        <v>3.9364281250000013</v>
      </c>
      <c r="AY151" s="24">
        <f t="shared" si="129"/>
        <v>2.9580524521870852E-2</v>
      </c>
      <c r="AZ151" s="24">
        <f t="shared" si="130"/>
        <v>2.041947547812915E-2</v>
      </c>
      <c r="BA151" s="24">
        <f t="shared" si="131"/>
        <v>0.40838950956258296</v>
      </c>
      <c r="BB151" s="24">
        <f t="shared" si="132"/>
        <v>0.40838950956258296</v>
      </c>
      <c r="BC151" s="24">
        <f t="shared" si="133"/>
        <v>0.69030133198049504</v>
      </c>
      <c r="BD151" s="24">
        <f t="shared" si="134"/>
        <v>0</v>
      </c>
      <c r="BE151" s="24">
        <f t="shared" si="135"/>
        <v>-0.69030133198049504</v>
      </c>
      <c r="BF151" s="24">
        <f t="shared" si="136"/>
        <v>-2.7445512293399097</v>
      </c>
      <c r="BG151" s="24" t="str">
        <f t="shared" si="137"/>
        <v/>
      </c>
      <c r="BH151" s="24">
        <f t="shared" si="162"/>
        <v>0.15557563478860548</v>
      </c>
      <c r="BI151" s="24">
        <f t="shared" si="138"/>
        <v>-0.80805841830668579</v>
      </c>
      <c r="BJ151" s="24">
        <f t="shared" si="139"/>
        <v>3.9384615384615386E-2</v>
      </c>
      <c r="BK151" s="24">
        <v>25.1953125</v>
      </c>
      <c r="BL151" s="24">
        <v>199.90234375</v>
      </c>
      <c r="BM151" s="24">
        <v>2.0161521449995924E-2</v>
      </c>
      <c r="BN151" s="21">
        <f t="shared" si="163"/>
        <v>2.5</v>
      </c>
      <c r="BO151" s="21">
        <f t="shared" si="164"/>
        <v>0.05</v>
      </c>
      <c r="BP151" s="21">
        <f t="shared" si="165"/>
        <v>9.2040177597399339E-2</v>
      </c>
      <c r="BR151">
        <f t="shared" si="166"/>
        <v>0.59161049043741687</v>
      </c>
    </row>
    <row r="152" spans="2:70" ht="12.75" customHeight="1" x14ac:dyDescent="0.15">
      <c r="B152" s="1" t="s">
        <v>334</v>
      </c>
      <c r="C152" s="2" t="s">
        <v>335</v>
      </c>
      <c r="D152" s="2">
        <v>3.4755092565319501E-3</v>
      </c>
      <c r="E152" s="3">
        <v>0.1</v>
      </c>
      <c r="F152" s="3">
        <v>0.1</v>
      </c>
      <c r="G152" s="4">
        <v>80</v>
      </c>
      <c r="H152" s="4">
        <v>80</v>
      </c>
      <c r="I152" s="5">
        <f t="shared" si="123"/>
        <v>150</v>
      </c>
      <c r="J152" s="6">
        <v>7.841796875</v>
      </c>
      <c r="K152" s="4">
        <v>25.390625</v>
      </c>
      <c r="L152" s="4"/>
      <c r="M152" s="19">
        <f t="shared" si="140"/>
        <v>150</v>
      </c>
      <c r="N152" s="19">
        <f t="shared" si="141"/>
        <v>0.05</v>
      </c>
      <c r="O152" s="19">
        <f t="shared" si="142"/>
        <v>0.05</v>
      </c>
      <c r="P152" s="19">
        <f t="shared" si="143"/>
        <v>0.05</v>
      </c>
      <c r="Q152" s="19">
        <f t="shared" si="144"/>
        <v>3.9364281250000013</v>
      </c>
      <c r="R152" s="19">
        <f t="shared" si="145"/>
        <v>10.537678125000001</v>
      </c>
      <c r="S152" s="19">
        <f t="shared" si="146"/>
        <v>10.537678125000001</v>
      </c>
      <c r="T152" s="19">
        <f t="shared" si="147"/>
        <v>0</v>
      </c>
      <c r="U152" s="19">
        <f t="shared" si="148"/>
        <v>0</v>
      </c>
      <c r="V152" s="19">
        <f t="shared" si="149"/>
        <v>3.9364281250000013</v>
      </c>
      <c r="W152" s="19">
        <f t="shared" si="150"/>
        <v>2.9580524521870849E-2</v>
      </c>
      <c r="X152" s="19">
        <f t="shared" si="151"/>
        <v>1.279162837401622E-2</v>
      </c>
      <c r="Y152" s="19">
        <f t="shared" si="152"/>
        <v>0.40838950956258308</v>
      </c>
      <c r="Z152" s="19">
        <f t="shared" si="153"/>
        <v>0.2558325674803244</v>
      </c>
      <c r="AA152" s="19">
        <f t="shared" si="154"/>
        <v>23.336345218290827</v>
      </c>
      <c r="AB152" s="19">
        <f t="shared" si="155"/>
        <v>0.1555756347886055</v>
      </c>
      <c r="AC152" s="19">
        <f t="shared" si="156"/>
        <v>9.2040177597399395E-2</v>
      </c>
      <c r="AD152" s="19">
        <f t="shared" si="157"/>
        <v>5.4451934608344403E-2</v>
      </c>
      <c r="AE152" s="4">
        <f t="shared" si="158"/>
        <v>1.5951276391781859</v>
      </c>
      <c r="AF152" s="19">
        <f t="shared" si="159"/>
        <v>6.6012500000000003</v>
      </c>
      <c r="AG152" s="19">
        <f t="shared" si="160"/>
        <v>10.529836328125</v>
      </c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12" t="s">
        <v>35</v>
      </c>
      <c r="AS152" s="24">
        <f t="shared" si="124"/>
        <v>0.05</v>
      </c>
      <c r="AT152" s="24">
        <f t="shared" si="125"/>
        <v>0.05</v>
      </c>
      <c r="AU152" s="24">
        <f t="shared" si="126"/>
        <v>10.537678125000001</v>
      </c>
      <c r="AV152" s="24">
        <f t="shared" si="127"/>
        <v>0</v>
      </c>
      <c r="AW152" s="24">
        <f t="shared" si="128"/>
        <v>0.05</v>
      </c>
      <c r="AX152" s="24">
        <f t="shared" si="161"/>
        <v>3.9364281250000013</v>
      </c>
      <c r="AY152" s="24">
        <f t="shared" si="129"/>
        <v>2.9580524521870852E-2</v>
      </c>
      <c r="AZ152" s="24">
        <f t="shared" si="130"/>
        <v>2.041947547812915E-2</v>
      </c>
      <c r="BA152" s="24">
        <f t="shared" si="131"/>
        <v>0.40838950956258296</v>
      </c>
      <c r="BB152" s="24">
        <f t="shared" si="132"/>
        <v>0.40838950956258296</v>
      </c>
      <c r="BC152" s="24">
        <f t="shared" si="133"/>
        <v>0.69030133198049504</v>
      </c>
      <c r="BD152" s="24">
        <f t="shared" si="134"/>
        <v>0</v>
      </c>
      <c r="BE152" s="24">
        <f t="shared" si="135"/>
        <v>-0.69030133198049504</v>
      </c>
      <c r="BF152" s="24">
        <f t="shared" si="136"/>
        <v>-2.7445512293399097</v>
      </c>
      <c r="BG152" s="24" t="str">
        <f t="shared" si="137"/>
        <v/>
      </c>
      <c r="BH152" s="24">
        <f t="shared" si="162"/>
        <v>0.15557563478860548</v>
      </c>
      <c r="BI152" s="24">
        <f t="shared" si="138"/>
        <v>-0.80805841830668579</v>
      </c>
      <c r="BJ152" s="24">
        <f t="shared" si="139"/>
        <v>3.9384615384615386E-2</v>
      </c>
      <c r="BK152" s="24">
        <v>25.1953125</v>
      </c>
      <c r="BL152" s="24">
        <v>199.90234375</v>
      </c>
      <c r="BM152" s="24">
        <v>6.1826535666789084E-3</v>
      </c>
      <c r="BN152" s="21">
        <f t="shared" si="163"/>
        <v>2.5</v>
      </c>
      <c r="BO152" s="21">
        <f t="shared" si="164"/>
        <v>0.05</v>
      </c>
      <c r="BP152" s="21">
        <f t="shared" si="165"/>
        <v>9.2040177597399339E-2</v>
      </c>
      <c r="BR152">
        <f t="shared" si="166"/>
        <v>0.59161049043741687</v>
      </c>
    </row>
    <row r="153" spans="2:70" ht="12.75" customHeight="1" x14ac:dyDescent="0.15">
      <c r="B153" s="1" t="s">
        <v>336</v>
      </c>
      <c r="C153" s="2" t="s">
        <v>337</v>
      </c>
      <c r="D153" s="2">
        <v>3.4991666689165868E-3</v>
      </c>
      <c r="E153" s="3">
        <v>0.1</v>
      </c>
      <c r="F153" s="3">
        <v>0.1</v>
      </c>
      <c r="G153" s="4">
        <v>80</v>
      </c>
      <c r="H153" s="4">
        <v>80</v>
      </c>
      <c r="I153" s="5">
        <f t="shared" si="123"/>
        <v>150</v>
      </c>
      <c r="J153" s="6">
        <v>7.841796875</v>
      </c>
      <c r="K153" s="4">
        <v>25.390625</v>
      </c>
      <c r="L153" s="4"/>
      <c r="M153" s="19">
        <f t="shared" si="140"/>
        <v>150</v>
      </c>
      <c r="N153" s="19">
        <f t="shared" si="141"/>
        <v>0.05</v>
      </c>
      <c r="O153" s="19">
        <f t="shared" si="142"/>
        <v>0.05</v>
      </c>
      <c r="P153" s="19">
        <f t="shared" si="143"/>
        <v>0.05</v>
      </c>
      <c r="Q153" s="19">
        <f t="shared" si="144"/>
        <v>3.9364281250000013</v>
      </c>
      <c r="R153" s="19">
        <f t="shared" si="145"/>
        <v>10.537678125000001</v>
      </c>
      <c r="S153" s="19">
        <f t="shared" si="146"/>
        <v>10.537678125000001</v>
      </c>
      <c r="T153" s="19">
        <f t="shared" si="147"/>
        <v>0</v>
      </c>
      <c r="U153" s="19">
        <f t="shared" si="148"/>
        <v>0</v>
      </c>
      <c r="V153" s="19">
        <f t="shared" si="149"/>
        <v>3.9364281250000013</v>
      </c>
      <c r="W153" s="19">
        <f t="shared" si="150"/>
        <v>2.9580524521870849E-2</v>
      </c>
      <c r="X153" s="19">
        <f t="shared" si="151"/>
        <v>1.279162837401622E-2</v>
      </c>
      <c r="Y153" s="19">
        <f t="shared" si="152"/>
        <v>0.40838950956258308</v>
      </c>
      <c r="Z153" s="19">
        <f t="shared" si="153"/>
        <v>0.2558325674803244</v>
      </c>
      <c r="AA153" s="19">
        <f t="shared" si="154"/>
        <v>23.336345218290827</v>
      </c>
      <c r="AB153" s="19">
        <f t="shared" si="155"/>
        <v>0.1555756347886055</v>
      </c>
      <c r="AC153" s="19">
        <f t="shared" si="156"/>
        <v>9.2040177597399395E-2</v>
      </c>
      <c r="AD153" s="19">
        <f t="shared" si="157"/>
        <v>5.4451934608344403E-2</v>
      </c>
      <c r="AE153" s="4">
        <f t="shared" si="158"/>
        <v>1.5951276391781859</v>
      </c>
      <c r="AF153" s="19">
        <f t="shared" si="159"/>
        <v>6.6012500000000003</v>
      </c>
      <c r="AG153" s="19">
        <f t="shared" si="160"/>
        <v>10.529836328125</v>
      </c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12" t="s">
        <v>35</v>
      </c>
      <c r="AS153" s="24">
        <f t="shared" si="124"/>
        <v>0.05</v>
      </c>
      <c r="AT153" s="24">
        <f t="shared" si="125"/>
        <v>0.05</v>
      </c>
      <c r="AU153" s="24">
        <f t="shared" si="126"/>
        <v>10.537678125000001</v>
      </c>
      <c r="AV153" s="24">
        <f t="shared" si="127"/>
        <v>0</v>
      </c>
      <c r="AW153" s="24">
        <f t="shared" si="128"/>
        <v>0.05</v>
      </c>
      <c r="AX153" s="24">
        <f t="shared" si="161"/>
        <v>3.9364281250000013</v>
      </c>
      <c r="AY153" s="24">
        <f t="shared" si="129"/>
        <v>2.9580524521870852E-2</v>
      </c>
      <c r="AZ153" s="24">
        <f t="shared" si="130"/>
        <v>2.041947547812915E-2</v>
      </c>
      <c r="BA153" s="24">
        <f t="shared" si="131"/>
        <v>0.40838950956258296</v>
      </c>
      <c r="BB153" s="24">
        <f t="shared" si="132"/>
        <v>0.40838950956258296</v>
      </c>
      <c r="BC153" s="24">
        <f t="shared" si="133"/>
        <v>0.69030133198049504</v>
      </c>
      <c r="BD153" s="24">
        <f t="shared" si="134"/>
        <v>0</v>
      </c>
      <c r="BE153" s="24">
        <f t="shared" si="135"/>
        <v>-0.69030133198049504</v>
      </c>
      <c r="BF153" s="24">
        <f t="shared" si="136"/>
        <v>-2.7445512293399097</v>
      </c>
      <c r="BG153" s="24" t="str">
        <f t="shared" si="137"/>
        <v/>
      </c>
      <c r="BH153" s="24">
        <f t="shared" si="162"/>
        <v>0.15557563478860548</v>
      </c>
      <c r="BI153" s="24">
        <f t="shared" si="138"/>
        <v>-0.80805841830668579</v>
      </c>
      <c r="BJ153" s="24">
        <f t="shared" si="139"/>
        <v>3.9384615384615386E-2</v>
      </c>
      <c r="BK153" s="24">
        <v>25.1953125</v>
      </c>
      <c r="BL153" s="24">
        <v>199.90234375</v>
      </c>
      <c r="BM153" s="24">
        <v>6.1826535666789084E-3</v>
      </c>
      <c r="BN153" s="21">
        <f t="shared" si="163"/>
        <v>2.5</v>
      </c>
      <c r="BO153" s="21">
        <f t="shared" si="164"/>
        <v>0.05</v>
      </c>
      <c r="BP153" s="21">
        <f t="shared" si="165"/>
        <v>9.2040177597399339E-2</v>
      </c>
      <c r="BR153">
        <f t="shared" si="166"/>
        <v>0.59161049043741687</v>
      </c>
    </row>
    <row r="154" spans="2:70" ht="12.75" customHeight="1" x14ac:dyDescent="0.15">
      <c r="B154" s="1" t="s">
        <v>338</v>
      </c>
      <c r="C154" s="2" t="s">
        <v>339</v>
      </c>
      <c r="D154" s="2">
        <v>3.5229976856498979E-3</v>
      </c>
      <c r="E154" s="3">
        <v>0.1</v>
      </c>
      <c r="F154" s="3">
        <v>0.1</v>
      </c>
      <c r="G154" s="4">
        <v>80</v>
      </c>
      <c r="H154" s="4">
        <v>80</v>
      </c>
      <c r="I154" s="5">
        <f t="shared" si="123"/>
        <v>150</v>
      </c>
      <c r="J154" s="6">
        <v>7.83203125</v>
      </c>
      <c r="K154" s="4">
        <v>25.390625</v>
      </c>
      <c r="L154" s="4"/>
      <c r="M154" s="19">
        <f t="shared" si="140"/>
        <v>150</v>
      </c>
      <c r="N154" s="19">
        <f t="shared" si="141"/>
        <v>0.05</v>
      </c>
      <c r="O154" s="19">
        <f t="shared" si="142"/>
        <v>0.05</v>
      </c>
      <c r="P154" s="19">
        <f t="shared" si="143"/>
        <v>0.05</v>
      </c>
      <c r="Q154" s="19">
        <f t="shared" si="144"/>
        <v>3.9364281250000013</v>
      </c>
      <c r="R154" s="19">
        <f t="shared" si="145"/>
        <v>10.537678125000001</v>
      </c>
      <c r="S154" s="19">
        <f t="shared" si="146"/>
        <v>10.537678125000001</v>
      </c>
      <c r="T154" s="19">
        <f t="shared" si="147"/>
        <v>0</v>
      </c>
      <c r="U154" s="19">
        <f t="shared" si="148"/>
        <v>0</v>
      </c>
      <c r="V154" s="19">
        <f t="shared" si="149"/>
        <v>3.9364281250000013</v>
      </c>
      <c r="W154" s="19">
        <f t="shared" si="150"/>
        <v>2.9506556523385716E-2</v>
      </c>
      <c r="X154" s="19">
        <f t="shared" si="151"/>
        <v>1.2837965075916575E-2</v>
      </c>
      <c r="Y154" s="19">
        <f t="shared" si="152"/>
        <v>0.40986886953228568</v>
      </c>
      <c r="Z154" s="19">
        <f t="shared" si="153"/>
        <v>0.25675930151833148</v>
      </c>
      <c r="AA154" s="19">
        <f t="shared" si="154"/>
        <v>23.538450986367593</v>
      </c>
      <c r="AB154" s="19">
        <f t="shared" si="155"/>
        <v>0.15692300657578395</v>
      </c>
      <c r="AC154" s="19">
        <f t="shared" si="156"/>
        <v>9.2605151266959937E-2</v>
      </c>
      <c r="AD154" s="19">
        <f t="shared" si="157"/>
        <v>5.464918260430475E-2</v>
      </c>
      <c r="AE154" s="4">
        <f t="shared" si="158"/>
        <v>1.5951291185381558</v>
      </c>
      <c r="AF154" s="19">
        <f t="shared" si="159"/>
        <v>6.6012500000000003</v>
      </c>
      <c r="AG154" s="19">
        <f t="shared" si="160"/>
        <v>10.529846093750001</v>
      </c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12" t="s">
        <v>35</v>
      </c>
      <c r="AS154" s="24">
        <f t="shared" si="124"/>
        <v>0.05</v>
      </c>
      <c r="AT154" s="24">
        <f t="shared" si="125"/>
        <v>0.05</v>
      </c>
      <c r="AU154" s="24">
        <f t="shared" si="126"/>
        <v>10.537678125000001</v>
      </c>
      <c r="AV154" s="24">
        <f t="shared" si="127"/>
        <v>0</v>
      </c>
      <c r="AW154" s="24">
        <f t="shared" si="128"/>
        <v>0.05</v>
      </c>
      <c r="AX154" s="24">
        <f t="shared" si="161"/>
        <v>3.9364281250000013</v>
      </c>
      <c r="AY154" s="24">
        <f t="shared" si="129"/>
        <v>2.9506556523385716E-2</v>
      </c>
      <c r="AZ154" s="24">
        <f t="shared" si="130"/>
        <v>2.0493443476614286E-2</v>
      </c>
      <c r="BA154" s="24">
        <f t="shared" si="131"/>
        <v>0.40986886953228568</v>
      </c>
      <c r="BB154" s="24">
        <f t="shared" si="132"/>
        <v>0.40986886953228568</v>
      </c>
      <c r="BC154" s="24">
        <f t="shared" si="133"/>
        <v>0.69453863450219955</v>
      </c>
      <c r="BD154" s="24">
        <f t="shared" si="134"/>
        <v>0</v>
      </c>
      <c r="BE154" s="24">
        <f t="shared" si="135"/>
        <v>-0.69453863450219955</v>
      </c>
      <c r="BF154" s="24">
        <f t="shared" si="136"/>
        <v>-2.7445512293399097</v>
      </c>
      <c r="BG154" s="24" t="str">
        <f t="shared" si="137"/>
        <v/>
      </c>
      <c r="BH154" s="24">
        <f t="shared" si="162"/>
        <v>0.15692300657578395</v>
      </c>
      <c r="BI154" s="24">
        <f t="shared" si="138"/>
        <v>-0.80431337957153803</v>
      </c>
      <c r="BJ154" s="24">
        <f t="shared" si="139"/>
        <v>3.9384615384615386E-2</v>
      </c>
      <c r="BK154" s="24">
        <v>25.1953125</v>
      </c>
      <c r="BL154" s="24">
        <v>199.90234375</v>
      </c>
      <c r="BM154" s="24">
        <v>1.220703125E-2</v>
      </c>
      <c r="BN154" s="21">
        <f t="shared" si="163"/>
        <v>2.5</v>
      </c>
      <c r="BO154" s="21">
        <f t="shared" si="164"/>
        <v>0.05</v>
      </c>
      <c r="BP154" s="21">
        <f t="shared" si="165"/>
        <v>9.2605151266959937E-2</v>
      </c>
      <c r="BR154">
        <f t="shared" si="166"/>
        <v>0.59013113046771426</v>
      </c>
    </row>
    <row r="155" spans="2:70" ht="12.75" customHeight="1" x14ac:dyDescent="0.15">
      <c r="B155" s="1" t="s">
        <v>340</v>
      </c>
      <c r="C155" s="2" t="s">
        <v>341</v>
      </c>
      <c r="D155" s="2">
        <v>3.546828702383209E-3</v>
      </c>
      <c r="E155" s="3">
        <v>0.1</v>
      </c>
      <c r="F155" s="3">
        <v>0.1</v>
      </c>
      <c r="G155" s="4">
        <v>80</v>
      </c>
      <c r="H155" s="4">
        <v>80</v>
      </c>
      <c r="I155" s="5">
        <f t="shared" si="123"/>
        <v>150</v>
      </c>
      <c r="J155" s="6">
        <v>7.841796875</v>
      </c>
      <c r="K155" s="4">
        <v>25.390625</v>
      </c>
      <c r="L155" s="4"/>
      <c r="M155" s="19">
        <f t="shared" si="140"/>
        <v>150</v>
      </c>
      <c r="N155" s="19">
        <f t="shared" si="141"/>
        <v>0.05</v>
      </c>
      <c r="O155" s="19">
        <f t="shared" si="142"/>
        <v>0.05</v>
      </c>
      <c r="P155" s="19">
        <f t="shared" si="143"/>
        <v>0.05</v>
      </c>
      <c r="Q155" s="19">
        <f t="shared" si="144"/>
        <v>3.9364281250000013</v>
      </c>
      <c r="R155" s="19">
        <f t="shared" si="145"/>
        <v>10.537678125000001</v>
      </c>
      <c r="S155" s="19">
        <f t="shared" si="146"/>
        <v>10.537678125000001</v>
      </c>
      <c r="T155" s="19">
        <f t="shared" si="147"/>
        <v>0</v>
      </c>
      <c r="U155" s="19">
        <f t="shared" si="148"/>
        <v>0</v>
      </c>
      <c r="V155" s="19">
        <f t="shared" si="149"/>
        <v>3.9364281250000013</v>
      </c>
      <c r="W155" s="19">
        <f t="shared" si="150"/>
        <v>2.9580524521870849E-2</v>
      </c>
      <c r="X155" s="19">
        <f t="shared" si="151"/>
        <v>1.279162837401622E-2</v>
      </c>
      <c r="Y155" s="19">
        <f t="shared" si="152"/>
        <v>0.40838950956258308</v>
      </c>
      <c r="Z155" s="19">
        <f t="shared" si="153"/>
        <v>0.2558325674803244</v>
      </c>
      <c r="AA155" s="19">
        <f t="shared" si="154"/>
        <v>23.336345218290827</v>
      </c>
      <c r="AB155" s="19">
        <f t="shared" si="155"/>
        <v>0.1555756347886055</v>
      </c>
      <c r="AC155" s="19">
        <f t="shared" si="156"/>
        <v>9.2040177597399395E-2</v>
      </c>
      <c r="AD155" s="19">
        <f t="shared" si="157"/>
        <v>5.4451934608344403E-2</v>
      </c>
      <c r="AE155" s="4">
        <f t="shared" si="158"/>
        <v>1.5951276391781859</v>
      </c>
      <c r="AF155" s="19">
        <f t="shared" si="159"/>
        <v>6.6012500000000003</v>
      </c>
      <c r="AG155" s="19">
        <f t="shared" si="160"/>
        <v>10.529836328125</v>
      </c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12" t="s">
        <v>35</v>
      </c>
      <c r="AS155" s="24">
        <f t="shared" si="124"/>
        <v>0.05</v>
      </c>
      <c r="AT155" s="24">
        <f t="shared" si="125"/>
        <v>0.05</v>
      </c>
      <c r="AU155" s="24">
        <f t="shared" si="126"/>
        <v>10.537678125000001</v>
      </c>
      <c r="AV155" s="24">
        <f t="shared" si="127"/>
        <v>0</v>
      </c>
      <c r="AW155" s="24">
        <f t="shared" si="128"/>
        <v>0.05</v>
      </c>
      <c r="AX155" s="24">
        <f t="shared" si="161"/>
        <v>3.9364281250000013</v>
      </c>
      <c r="AY155" s="24">
        <f t="shared" si="129"/>
        <v>2.9580524521870852E-2</v>
      </c>
      <c r="AZ155" s="24">
        <f t="shared" si="130"/>
        <v>2.041947547812915E-2</v>
      </c>
      <c r="BA155" s="24">
        <f t="shared" si="131"/>
        <v>0.40838950956258296</v>
      </c>
      <c r="BB155" s="24">
        <f t="shared" si="132"/>
        <v>0.40838950956258296</v>
      </c>
      <c r="BC155" s="24">
        <f t="shared" si="133"/>
        <v>0.69030133198049504</v>
      </c>
      <c r="BD155" s="24">
        <f t="shared" si="134"/>
        <v>0</v>
      </c>
      <c r="BE155" s="24">
        <f t="shared" si="135"/>
        <v>-0.69030133198049504</v>
      </c>
      <c r="BF155" s="24">
        <f t="shared" si="136"/>
        <v>-2.7445512293399097</v>
      </c>
      <c r="BG155" s="24" t="str">
        <f t="shared" si="137"/>
        <v/>
      </c>
      <c r="BH155" s="24">
        <f t="shared" si="162"/>
        <v>0.15557563478860548</v>
      </c>
      <c r="BI155" s="24">
        <f t="shared" si="138"/>
        <v>-0.80805841830668579</v>
      </c>
      <c r="BJ155" s="24">
        <f t="shared" si="139"/>
        <v>3.9384615384615386E-2</v>
      </c>
      <c r="BK155" s="24">
        <v>25.1953125</v>
      </c>
      <c r="BL155" s="24">
        <v>199.90234375</v>
      </c>
      <c r="BM155" s="24">
        <v>6.1826535666789084E-3</v>
      </c>
      <c r="BN155" s="21">
        <f t="shared" si="163"/>
        <v>2.5</v>
      </c>
      <c r="BO155" s="21">
        <f t="shared" si="164"/>
        <v>0.05</v>
      </c>
      <c r="BP155" s="21">
        <f t="shared" si="165"/>
        <v>9.2040177597399339E-2</v>
      </c>
      <c r="BR155">
        <f t="shared" si="166"/>
        <v>0.59161049043741687</v>
      </c>
    </row>
    <row r="156" spans="2:70" ht="12.75" customHeight="1" x14ac:dyDescent="0.15">
      <c r="B156" s="1" t="s">
        <v>342</v>
      </c>
      <c r="C156" s="2" t="s">
        <v>343</v>
      </c>
      <c r="D156" s="2">
        <v>3.5706712951650843E-3</v>
      </c>
      <c r="E156" s="3">
        <v>0.1</v>
      </c>
      <c r="F156" s="3">
        <v>0.1</v>
      </c>
      <c r="G156" s="4">
        <v>80</v>
      </c>
      <c r="H156" s="4">
        <v>80</v>
      </c>
      <c r="I156" s="5">
        <f t="shared" si="123"/>
        <v>150</v>
      </c>
      <c r="J156" s="6">
        <v>7.841796875</v>
      </c>
      <c r="K156" s="4">
        <v>25.48828125</v>
      </c>
      <c r="L156" s="4"/>
      <c r="M156" s="19">
        <f t="shared" si="140"/>
        <v>150</v>
      </c>
      <c r="N156" s="19">
        <f t="shared" si="141"/>
        <v>0.05</v>
      </c>
      <c r="O156" s="19">
        <f t="shared" si="142"/>
        <v>0.05</v>
      </c>
      <c r="P156" s="19">
        <f t="shared" si="143"/>
        <v>0.05</v>
      </c>
      <c r="Q156" s="19">
        <f t="shared" si="144"/>
        <v>3.9461351562500009</v>
      </c>
      <c r="R156" s="19">
        <f t="shared" si="145"/>
        <v>10.555197656250002</v>
      </c>
      <c r="S156" s="19">
        <f t="shared" si="146"/>
        <v>10.555197656250002</v>
      </c>
      <c r="T156" s="19">
        <f t="shared" si="147"/>
        <v>0</v>
      </c>
      <c r="U156" s="19">
        <f t="shared" si="148"/>
        <v>0</v>
      </c>
      <c r="V156" s="19">
        <f t="shared" si="149"/>
        <v>3.9461351562500009</v>
      </c>
      <c r="W156" s="19">
        <f t="shared" si="150"/>
        <v>2.9472120431226052E-2</v>
      </c>
      <c r="X156" s="19">
        <f t="shared" si="151"/>
        <v>1.2853386879227827E-2</v>
      </c>
      <c r="Y156" s="19">
        <f t="shared" si="152"/>
        <v>0.41055759137547898</v>
      </c>
      <c r="Z156" s="19">
        <f t="shared" si="153"/>
        <v>0.25706773758455653</v>
      </c>
      <c r="AA156" s="19">
        <f t="shared" si="154"/>
        <v>23.633134402295934</v>
      </c>
      <c r="AB156" s="19">
        <f t="shared" si="155"/>
        <v>0.15755422934863955</v>
      </c>
      <c r="AC156" s="19">
        <f t="shared" si="156"/>
        <v>9.2869144436242307E-2</v>
      </c>
      <c r="AD156" s="19">
        <f t="shared" si="157"/>
        <v>5.4741012183397199E-2</v>
      </c>
      <c r="AE156" s="4">
        <f t="shared" si="158"/>
        <v>1.5958928909168284</v>
      </c>
      <c r="AF156" s="19">
        <f t="shared" si="159"/>
        <v>6.6090625000000003</v>
      </c>
      <c r="AG156" s="19">
        <f t="shared" si="160"/>
        <v>10.547355859375001</v>
      </c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12" t="s">
        <v>35</v>
      </c>
      <c r="AS156" s="24">
        <f t="shared" si="124"/>
        <v>0.05</v>
      </c>
      <c r="AT156" s="24">
        <f t="shared" si="125"/>
        <v>0.05</v>
      </c>
      <c r="AU156" s="24">
        <f t="shared" si="126"/>
        <v>10.555197656250002</v>
      </c>
      <c r="AV156" s="24">
        <f t="shared" si="127"/>
        <v>0</v>
      </c>
      <c r="AW156" s="24">
        <f t="shared" si="128"/>
        <v>0.05</v>
      </c>
      <c r="AX156" s="24">
        <f t="shared" si="161"/>
        <v>3.9461351562500009</v>
      </c>
      <c r="AY156" s="24">
        <f t="shared" si="129"/>
        <v>2.9472120431226056E-2</v>
      </c>
      <c r="AZ156" s="24">
        <f t="shared" si="130"/>
        <v>2.0527879568773947E-2</v>
      </c>
      <c r="BA156" s="24">
        <f t="shared" si="131"/>
        <v>0.41055759137547893</v>
      </c>
      <c r="BB156" s="24">
        <f t="shared" si="132"/>
        <v>0.41055759137547893</v>
      </c>
      <c r="BC156" s="24">
        <f t="shared" si="133"/>
        <v>0.69651858327181704</v>
      </c>
      <c r="BD156" s="24">
        <f t="shared" si="134"/>
        <v>0</v>
      </c>
      <c r="BE156" s="24">
        <f t="shared" si="135"/>
        <v>-0.69651858327181704</v>
      </c>
      <c r="BF156" s="24">
        <f t="shared" si="136"/>
        <v>-2.7445512293399097</v>
      </c>
      <c r="BG156" s="24" t="str">
        <f t="shared" si="137"/>
        <v/>
      </c>
      <c r="BH156" s="24">
        <f t="shared" si="162"/>
        <v>0.1575542293486395</v>
      </c>
      <c r="BI156" s="24">
        <f t="shared" si="138"/>
        <v>-0.80256993423467926</v>
      </c>
      <c r="BJ156" s="24">
        <f t="shared" si="139"/>
        <v>3.9233716475095784E-2</v>
      </c>
      <c r="BK156" s="24">
        <v>25.1953125</v>
      </c>
      <c r="BL156" s="24">
        <v>199.90234375</v>
      </c>
      <c r="BM156" s="24">
        <v>6.1826535666789084E-3</v>
      </c>
      <c r="BN156" s="21">
        <f t="shared" si="163"/>
        <v>2.5</v>
      </c>
      <c r="BO156" s="21">
        <f t="shared" si="164"/>
        <v>0.05</v>
      </c>
      <c r="BP156" s="21">
        <f t="shared" si="165"/>
        <v>9.2869144436242265E-2</v>
      </c>
      <c r="BR156">
        <f t="shared" si="166"/>
        <v>0.58944240862452102</v>
      </c>
    </row>
    <row r="157" spans="2:70" ht="12.75" customHeight="1" x14ac:dyDescent="0.15">
      <c r="B157" s="1" t="s">
        <v>344</v>
      </c>
      <c r="C157" s="2" t="s">
        <v>345</v>
      </c>
      <c r="D157" s="2">
        <v>3.588541665521916E-3</v>
      </c>
      <c r="E157" s="3">
        <v>0.1</v>
      </c>
      <c r="F157" s="3">
        <v>0.1</v>
      </c>
      <c r="G157" s="4">
        <v>80</v>
      </c>
      <c r="H157" s="4">
        <v>80</v>
      </c>
      <c r="I157" s="5">
        <f t="shared" si="123"/>
        <v>150</v>
      </c>
      <c r="J157" s="6">
        <v>7.841796875</v>
      </c>
      <c r="K157" s="4">
        <v>25.68359375</v>
      </c>
      <c r="L157" s="4"/>
      <c r="M157" s="19">
        <f t="shared" si="140"/>
        <v>150</v>
      </c>
      <c r="N157" s="19">
        <f t="shared" si="141"/>
        <v>0.05</v>
      </c>
      <c r="O157" s="19">
        <f t="shared" si="142"/>
        <v>0.05</v>
      </c>
      <c r="P157" s="19">
        <f t="shared" si="143"/>
        <v>0.05</v>
      </c>
      <c r="Q157" s="19">
        <f t="shared" si="144"/>
        <v>3.9655492187500005</v>
      </c>
      <c r="R157" s="19">
        <f t="shared" si="145"/>
        <v>10.590236718749999</v>
      </c>
      <c r="S157" s="19">
        <f t="shared" si="146"/>
        <v>10.590236718749999</v>
      </c>
      <c r="T157" s="19">
        <f t="shared" si="147"/>
        <v>0</v>
      </c>
      <c r="U157" s="19">
        <f t="shared" si="148"/>
        <v>0</v>
      </c>
      <c r="V157" s="19">
        <f t="shared" si="149"/>
        <v>3.9655492187500005</v>
      </c>
      <c r="W157" s="19">
        <f t="shared" si="150"/>
        <v>2.925607929619322E-2</v>
      </c>
      <c r="X157" s="19">
        <f t="shared" si="151"/>
        <v>1.2976290883488423E-2</v>
      </c>
      <c r="Y157" s="19">
        <f t="shared" si="152"/>
        <v>0.41487841407613563</v>
      </c>
      <c r="Z157" s="19">
        <f t="shared" si="153"/>
        <v>0.25952581766976845</v>
      </c>
      <c r="AA157" s="19">
        <f t="shared" si="154"/>
        <v>24.235868907419917</v>
      </c>
      <c r="AB157" s="19">
        <f t="shared" si="155"/>
        <v>0.16157245938279943</v>
      </c>
      <c r="AC157" s="19">
        <f t="shared" si="156"/>
        <v>9.4539533675682769E-2</v>
      </c>
      <c r="AD157" s="19">
        <f t="shared" si="157"/>
        <v>5.5317121876818087E-2</v>
      </c>
      <c r="AE157" s="4">
        <f t="shared" si="158"/>
        <v>1.5974179796216803</v>
      </c>
      <c r="AF157" s="19">
        <f t="shared" si="159"/>
        <v>6.6246874999999985</v>
      </c>
      <c r="AG157" s="19">
        <f t="shared" si="160"/>
        <v>10.582394921874998</v>
      </c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12" t="s">
        <v>35</v>
      </c>
      <c r="AS157" s="24">
        <f t="shared" si="124"/>
        <v>0.05</v>
      </c>
      <c r="AT157" s="24">
        <f t="shared" si="125"/>
        <v>0.05</v>
      </c>
      <c r="AU157" s="24">
        <f t="shared" si="126"/>
        <v>10.590236718749999</v>
      </c>
      <c r="AV157" s="24">
        <f t="shared" si="127"/>
        <v>0</v>
      </c>
      <c r="AW157" s="24">
        <f t="shared" si="128"/>
        <v>0.05</v>
      </c>
      <c r="AX157" s="24">
        <f t="shared" si="161"/>
        <v>3.9655492187500005</v>
      </c>
      <c r="AY157" s="24">
        <f t="shared" si="129"/>
        <v>2.9256079296193224E-2</v>
      </c>
      <c r="AZ157" s="24">
        <f t="shared" si="130"/>
        <v>2.0743920703806779E-2</v>
      </c>
      <c r="BA157" s="24">
        <f t="shared" si="131"/>
        <v>0.41487841407613557</v>
      </c>
      <c r="BB157" s="24">
        <f t="shared" si="132"/>
        <v>0.41487841407613557</v>
      </c>
      <c r="BC157" s="24">
        <f t="shared" si="133"/>
        <v>0.70904650256762058</v>
      </c>
      <c r="BD157" s="24">
        <f t="shared" si="134"/>
        <v>0</v>
      </c>
      <c r="BE157" s="24">
        <f t="shared" si="135"/>
        <v>-0.70904650256762058</v>
      </c>
      <c r="BF157" s="24">
        <f t="shared" si="136"/>
        <v>-2.7445512293399097</v>
      </c>
      <c r="BG157" s="24" t="str">
        <f t="shared" si="137"/>
        <v/>
      </c>
      <c r="BH157" s="24">
        <f t="shared" si="162"/>
        <v>0.16157245938279935</v>
      </c>
      <c r="BI157" s="24">
        <f t="shared" si="138"/>
        <v>-0.79163266433740009</v>
      </c>
      <c r="BJ157" s="24">
        <f t="shared" si="139"/>
        <v>3.8935361216730038E-2</v>
      </c>
      <c r="BK157" s="24">
        <v>25.1953125</v>
      </c>
      <c r="BL157" s="24">
        <v>199.90234375</v>
      </c>
      <c r="BM157" s="24">
        <v>6.1826535666789084E-3</v>
      </c>
      <c r="BN157" s="21">
        <f t="shared" si="163"/>
        <v>2.5</v>
      </c>
      <c r="BO157" s="21">
        <f t="shared" si="164"/>
        <v>0.05</v>
      </c>
      <c r="BP157" s="21">
        <f t="shared" si="165"/>
        <v>9.4539533675682741E-2</v>
      </c>
      <c r="BR157">
        <f t="shared" si="166"/>
        <v>0.58512158592386454</v>
      </c>
    </row>
    <row r="158" spans="2:70" ht="12.75" customHeight="1" x14ac:dyDescent="0.15">
      <c r="B158" s="1" t="s">
        <v>346</v>
      </c>
      <c r="C158" s="2" t="s">
        <v>347</v>
      </c>
      <c r="D158" s="2">
        <v>3.6123726822552271E-3</v>
      </c>
      <c r="E158" s="3">
        <v>0.1</v>
      </c>
      <c r="F158" s="3">
        <v>0.1</v>
      </c>
      <c r="G158" s="4">
        <v>80</v>
      </c>
      <c r="H158" s="4">
        <v>80</v>
      </c>
      <c r="I158" s="5">
        <f t="shared" si="123"/>
        <v>150</v>
      </c>
      <c r="J158" s="6">
        <v>7.841796875</v>
      </c>
      <c r="K158" s="4">
        <v>25.390625</v>
      </c>
      <c r="L158" s="4"/>
      <c r="M158" s="19">
        <f t="shared" si="140"/>
        <v>150</v>
      </c>
      <c r="N158" s="19">
        <f t="shared" si="141"/>
        <v>0.05</v>
      </c>
      <c r="O158" s="19">
        <f t="shared" si="142"/>
        <v>0.05</v>
      </c>
      <c r="P158" s="19">
        <f t="shared" si="143"/>
        <v>0.05</v>
      </c>
      <c r="Q158" s="19">
        <f t="shared" si="144"/>
        <v>3.9364281250000013</v>
      </c>
      <c r="R158" s="19">
        <f t="shared" si="145"/>
        <v>10.537678125000001</v>
      </c>
      <c r="S158" s="19">
        <f t="shared" si="146"/>
        <v>10.537678125000001</v>
      </c>
      <c r="T158" s="19">
        <f t="shared" si="147"/>
        <v>0</v>
      </c>
      <c r="U158" s="19">
        <f t="shared" si="148"/>
        <v>0</v>
      </c>
      <c r="V158" s="19">
        <f t="shared" si="149"/>
        <v>3.9364281250000013</v>
      </c>
      <c r="W158" s="19">
        <f t="shared" si="150"/>
        <v>2.9580524521870849E-2</v>
      </c>
      <c r="X158" s="19">
        <f t="shared" si="151"/>
        <v>1.279162837401622E-2</v>
      </c>
      <c r="Y158" s="19">
        <f t="shared" si="152"/>
        <v>0.40838950956258308</v>
      </c>
      <c r="Z158" s="19">
        <f t="shared" si="153"/>
        <v>0.2558325674803244</v>
      </c>
      <c r="AA158" s="19">
        <f t="shared" si="154"/>
        <v>23.336345218290827</v>
      </c>
      <c r="AB158" s="19">
        <f t="shared" si="155"/>
        <v>0.1555756347886055</v>
      </c>
      <c r="AC158" s="19">
        <f t="shared" si="156"/>
        <v>9.2040177597399395E-2</v>
      </c>
      <c r="AD158" s="19">
        <f t="shared" si="157"/>
        <v>5.4451934608344403E-2</v>
      </c>
      <c r="AE158" s="4">
        <f t="shared" si="158"/>
        <v>1.5951276391781859</v>
      </c>
      <c r="AF158" s="19">
        <f t="shared" si="159"/>
        <v>6.6012500000000003</v>
      </c>
      <c r="AG158" s="19">
        <f t="shared" si="160"/>
        <v>10.529836328125</v>
      </c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12" t="s">
        <v>35</v>
      </c>
      <c r="AS158" s="24">
        <f t="shared" si="124"/>
        <v>0.05</v>
      </c>
      <c r="AT158" s="24">
        <f t="shared" si="125"/>
        <v>0.05</v>
      </c>
      <c r="AU158" s="24">
        <f t="shared" si="126"/>
        <v>10.537678125000001</v>
      </c>
      <c r="AV158" s="24">
        <f t="shared" si="127"/>
        <v>0</v>
      </c>
      <c r="AW158" s="24">
        <f t="shared" si="128"/>
        <v>0.05</v>
      </c>
      <c r="AX158" s="24">
        <f t="shared" si="161"/>
        <v>3.9364281250000013</v>
      </c>
      <c r="AY158" s="24">
        <f t="shared" si="129"/>
        <v>2.9580524521870852E-2</v>
      </c>
      <c r="AZ158" s="24">
        <f t="shared" si="130"/>
        <v>2.041947547812915E-2</v>
      </c>
      <c r="BA158" s="24">
        <f t="shared" si="131"/>
        <v>0.40838950956258296</v>
      </c>
      <c r="BB158" s="24">
        <f t="shared" si="132"/>
        <v>0.40838950956258296</v>
      </c>
      <c r="BC158" s="24">
        <f t="shared" si="133"/>
        <v>0.69030133198049504</v>
      </c>
      <c r="BD158" s="24">
        <f t="shared" si="134"/>
        <v>0</v>
      </c>
      <c r="BE158" s="24">
        <f t="shared" si="135"/>
        <v>-0.69030133198049504</v>
      </c>
      <c r="BF158" s="24">
        <f t="shared" si="136"/>
        <v>-2.7445512293399097</v>
      </c>
      <c r="BG158" s="24" t="str">
        <f t="shared" si="137"/>
        <v/>
      </c>
      <c r="BH158" s="24">
        <f t="shared" si="162"/>
        <v>0.15557563478860548</v>
      </c>
      <c r="BI158" s="24">
        <f t="shared" si="138"/>
        <v>-0.80805841830668579</v>
      </c>
      <c r="BJ158" s="24">
        <f t="shared" si="139"/>
        <v>3.9384615384615386E-2</v>
      </c>
      <c r="BK158" s="24">
        <v>25</v>
      </c>
      <c r="BL158" s="24">
        <v>199.90234375</v>
      </c>
      <c r="BM158" s="24">
        <v>6.1826535666789084E-3</v>
      </c>
      <c r="BN158" s="21">
        <f t="shared" si="163"/>
        <v>2.5</v>
      </c>
      <c r="BO158" s="21">
        <f t="shared" si="164"/>
        <v>0.05</v>
      </c>
      <c r="BP158" s="21">
        <f t="shared" si="165"/>
        <v>9.2040177597399339E-2</v>
      </c>
      <c r="BR158">
        <f t="shared" si="166"/>
        <v>0.59161049043741687</v>
      </c>
    </row>
    <row r="159" spans="2:70" ht="12.75" customHeight="1" x14ac:dyDescent="0.15">
      <c r="B159" s="1" t="s">
        <v>348</v>
      </c>
      <c r="C159" s="2" t="s">
        <v>349</v>
      </c>
      <c r="D159" s="2">
        <v>3.6362037062644958E-3</v>
      </c>
      <c r="E159" s="3">
        <v>0.1</v>
      </c>
      <c r="F159" s="3">
        <v>0.1</v>
      </c>
      <c r="G159" s="4">
        <v>80</v>
      </c>
      <c r="H159" s="4">
        <v>80</v>
      </c>
      <c r="I159" s="5">
        <f t="shared" si="123"/>
        <v>150</v>
      </c>
      <c r="J159" s="6">
        <v>7.841796875</v>
      </c>
      <c r="K159" s="4">
        <v>25.390625</v>
      </c>
      <c r="L159" s="4"/>
      <c r="M159" s="19">
        <f t="shared" si="140"/>
        <v>150</v>
      </c>
      <c r="N159" s="19">
        <f t="shared" si="141"/>
        <v>0.05</v>
      </c>
      <c r="O159" s="19">
        <f t="shared" si="142"/>
        <v>0.05</v>
      </c>
      <c r="P159" s="19">
        <f t="shared" si="143"/>
        <v>0.05</v>
      </c>
      <c r="Q159" s="19">
        <f t="shared" si="144"/>
        <v>3.9364281250000013</v>
      </c>
      <c r="R159" s="19">
        <f t="shared" si="145"/>
        <v>10.537678125000001</v>
      </c>
      <c r="S159" s="19">
        <f t="shared" si="146"/>
        <v>10.537678125000001</v>
      </c>
      <c r="T159" s="19">
        <f t="shared" si="147"/>
        <v>0</v>
      </c>
      <c r="U159" s="19">
        <f t="shared" si="148"/>
        <v>0</v>
      </c>
      <c r="V159" s="19">
        <f t="shared" si="149"/>
        <v>3.9364281250000013</v>
      </c>
      <c r="W159" s="19">
        <f t="shared" si="150"/>
        <v>2.9580524521870849E-2</v>
      </c>
      <c r="X159" s="19">
        <f t="shared" si="151"/>
        <v>1.279162837401622E-2</v>
      </c>
      <c r="Y159" s="19">
        <f t="shared" si="152"/>
        <v>0.40838950956258308</v>
      </c>
      <c r="Z159" s="19">
        <f t="shared" si="153"/>
        <v>0.2558325674803244</v>
      </c>
      <c r="AA159" s="19">
        <f t="shared" si="154"/>
        <v>23.336345218290827</v>
      </c>
      <c r="AB159" s="19">
        <f t="shared" si="155"/>
        <v>0.1555756347886055</v>
      </c>
      <c r="AC159" s="19">
        <f t="shared" si="156"/>
        <v>9.2040177597399395E-2</v>
      </c>
      <c r="AD159" s="19">
        <f t="shared" si="157"/>
        <v>5.4451934608344403E-2</v>
      </c>
      <c r="AE159" s="4">
        <f t="shared" si="158"/>
        <v>1.5951276391781859</v>
      </c>
      <c r="AF159" s="19">
        <f t="shared" si="159"/>
        <v>6.6012500000000003</v>
      </c>
      <c r="AG159" s="19">
        <f t="shared" si="160"/>
        <v>10.529836328125</v>
      </c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12" t="s">
        <v>35</v>
      </c>
      <c r="AS159" s="24">
        <f t="shared" si="124"/>
        <v>0.05</v>
      </c>
      <c r="AT159" s="24">
        <f t="shared" si="125"/>
        <v>0.05</v>
      </c>
      <c r="AU159" s="24">
        <f t="shared" si="126"/>
        <v>10.537678125000001</v>
      </c>
      <c r="AV159" s="24">
        <f t="shared" si="127"/>
        <v>0</v>
      </c>
      <c r="AW159" s="24">
        <f t="shared" si="128"/>
        <v>0.05</v>
      </c>
      <c r="AX159" s="24">
        <f t="shared" si="161"/>
        <v>3.9364281250000013</v>
      </c>
      <c r="AY159" s="24">
        <f t="shared" si="129"/>
        <v>2.9580524521870852E-2</v>
      </c>
      <c r="AZ159" s="24">
        <f t="shared" si="130"/>
        <v>2.041947547812915E-2</v>
      </c>
      <c r="BA159" s="24">
        <f t="shared" si="131"/>
        <v>0.40838950956258296</v>
      </c>
      <c r="BB159" s="24">
        <f t="shared" si="132"/>
        <v>0.40838950956258296</v>
      </c>
      <c r="BC159" s="24">
        <f t="shared" si="133"/>
        <v>0.69030133198049504</v>
      </c>
      <c r="BD159" s="24">
        <f t="shared" si="134"/>
        <v>0</v>
      </c>
      <c r="BE159" s="24">
        <f t="shared" si="135"/>
        <v>-0.69030133198049504</v>
      </c>
      <c r="BF159" s="24">
        <f t="shared" si="136"/>
        <v>-2.7445512293399097</v>
      </c>
      <c r="BG159" s="24" t="str">
        <f t="shared" si="137"/>
        <v/>
      </c>
      <c r="BH159" s="24">
        <f t="shared" si="162"/>
        <v>0.15557563478860548</v>
      </c>
      <c r="BI159" s="24">
        <f t="shared" si="138"/>
        <v>-0.80805841830668579</v>
      </c>
      <c r="BJ159" s="24">
        <f t="shared" si="139"/>
        <v>3.9384615384615386E-2</v>
      </c>
      <c r="BK159" s="24">
        <v>25.1953125</v>
      </c>
      <c r="BL159" s="24">
        <v>199.90234375</v>
      </c>
      <c r="BM159" s="24">
        <v>6.1826535666789084E-3</v>
      </c>
      <c r="BN159" s="21">
        <f t="shared" si="163"/>
        <v>2.5</v>
      </c>
      <c r="BO159" s="21">
        <f t="shared" si="164"/>
        <v>0.05</v>
      </c>
      <c r="BP159" s="21">
        <f t="shared" si="165"/>
        <v>9.2040177597399339E-2</v>
      </c>
      <c r="BR159">
        <f t="shared" si="166"/>
        <v>0.59161049043741687</v>
      </c>
    </row>
    <row r="160" spans="2:70" ht="12.75" customHeight="1" x14ac:dyDescent="0.15">
      <c r="B160" s="1" t="s">
        <v>350</v>
      </c>
      <c r="C160" s="2" t="s">
        <v>351</v>
      </c>
      <c r="D160" s="2">
        <v>3.6600462917704135E-3</v>
      </c>
      <c r="E160" s="3">
        <v>0.1</v>
      </c>
      <c r="F160" s="3">
        <v>0.1</v>
      </c>
      <c r="G160" s="4">
        <v>80</v>
      </c>
      <c r="H160" s="4">
        <v>80</v>
      </c>
      <c r="I160" s="5">
        <f t="shared" si="123"/>
        <v>150</v>
      </c>
      <c r="J160" s="6">
        <v>7.841796875</v>
      </c>
      <c r="K160" s="4">
        <v>25.390625</v>
      </c>
      <c r="L160" s="4"/>
      <c r="M160" s="19">
        <f t="shared" si="140"/>
        <v>150</v>
      </c>
      <c r="N160" s="19">
        <f t="shared" si="141"/>
        <v>0.05</v>
      </c>
      <c r="O160" s="19">
        <f t="shared" si="142"/>
        <v>0.05</v>
      </c>
      <c r="P160" s="19">
        <f t="shared" si="143"/>
        <v>0.05</v>
      </c>
      <c r="Q160" s="19">
        <f t="shared" si="144"/>
        <v>3.9364281250000013</v>
      </c>
      <c r="R160" s="19">
        <f t="shared" si="145"/>
        <v>10.537678125000001</v>
      </c>
      <c r="S160" s="19">
        <f t="shared" si="146"/>
        <v>10.537678125000001</v>
      </c>
      <c r="T160" s="19">
        <f t="shared" si="147"/>
        <v>0</v>
      </c>
      <c r="U160" s="19">
        <f t="shared" si="148"/>
        <v>0</v>
      </c>
      <c r="V160" s="19">
        <f t="shared" si="149"/>
        <v>3.9364281250000013</v>
      </c>
      <c r="W160" s="19">
        <f t="shared" si="150"/>
        <v>2.9580524521870849E-2</v>
      </c>
      <c r="X160" s="19">
        <f t="shared" si="151"/>
        <v>1.279162837401622E-2</v>
      </c>
      <c r="Y160" s="19">
        <f t="shared" si="152"/>
        <v>0.40838950956258308</v>
      </c>
      <c r="Z160" s="19">
        <f t="shared" si="153"/>
        <v>0.2558325674803244</v>
      </c>
      <c r="AA160" s="19">
        <f t="shared" si="154"/>
        <v>23.336345218290827</v>
      </c>
      <c r="AB160" s="19">
        <f t="shared" si="155"/>
        <v>0.1555756347886055</v>
      </c>
      <c r="AC160" s="19">
        <f t="shared" si="156"/>
        <v>9.2040177597399395E-2</v>
      </c>
      <c r="AD160" s="19">
        <f t="shared" si="157"/>
        <v>5.4451934608344403E-2</v>
      </c>
      <c r="AE160" s="4">
        <f t="shared" si="158"/>
        <v>1.5951276391781859</v>
      </c>
      <c r="AF160" s="19">
        <f t="shared" si="159"/>
        <v>6.6012500000000003</v>
      </c>
      <c r="AG160" s="19">
        <f t="shared" si="160"/>
        <v>10.529836328125</v>
      </c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12" t="s">
        <v>35</v>
      </c>
      <c r="AS160" s="24">
        <f t="shared" si="124"/>
        <v>0.05</v>
      </c>
      <c r="AT160" s="24">
        <f t="shared" si="125"/>
        <v>0.05</v>
      </c>
      <c r="AU160" s="24">
        <f t="shared" si="126"/>
        <v>10.537678125000001</v>
      </c>
      <c r="AV160" s="24">
        <f t="shared" si="127"/>
        <v>0</v>
      </c>
      <c r="AW160" s="24">
        <f t="shared" si="128"/>
        <v>0.05</v>
      </c>
      <c r="AX160" s="24">
        <f t="shared" si="161"/>
        <v>3.9364281250000013</v>
      </c>
      <c r="AY160" s="24">
        <f t="shared" si="129"/>
        <v>2.9580524521870852E-2</v>
      </c>
      <c r="AZ160" s="24">
        <f t="shared" si="130"/>
        <v>2.041947547812915E-2</v>
      </c>
      <c r="BA160" s="24">
        <f t="shared" si="131"/>
        <v>0.40838950956258296</v>
      </c>
      <c r="BB160" s="24">
        <f t="shared" si="132"/>
        <v>0.40838950956258296</v>
      </c>
      <c r="BC160" s="24">
        <f t="shared" si="133"/>
        <v>0.69030133198049504</v>
      </c>
      <c r="BD160" s="24">
        <f t="shared" si="134"/>
        <v>0</v>
      </c>
      <c r="BE160" s="24">
        <f t="shared" si="135"/>
        <v>-0.69030133198049504</v>
      </c>
      <c r="BF160" s="24">
        <f t="shared" si="136"/>
        <v>-2.7445512293399097</v>
      </c>
      <c r="BG160" s="24" t="str">
        <f t="shared" si="137"/>
        <v/>
      </c>
      <c r="BH160" s="24">
        <f t="shared" si="162"/>
        <v>0.15557563478860548</v>
      </c>
      <c r="BI160" s="24">
        <f t="shared" si="138"/>
        <v>-0.80805841830668579</v>
      </c>
      <c r="BJ160" s="24">
        <f t="shared" si="139"/>
        <v>3.9384615384615386E-2</v>
      </c>
      <c r="BK160" s="24">
        <v>25.1953125</v>
      </c>
      <c r="BL160" s="24">
        <v>199.90234375</v>
      </c>
      <c r="BM160" s="24">
        <v>8.1796346928670535E-3</v>
      </c>
      <c r="BN160" s="21">
        <f t="shared" si="163"/>
        <v>2.5</v>
      </c>
      <c r="BO160" s="21">
        <f t="shared" si="164"/>
        <v>0.05</v>
      </c>
      <c r="BP160" s="21">
        <f t="shared" si="165"/>
        <v>9.2040177597399339E-2</v>
      </c>
      <c r="BR160">
        <f t="shared" si="166"/>
        <v>0.59161049043741687</v>
      </c>
    </row>
    <row r="161" spans="2:70" ht="12.75" customHeight="1" x14ac:dyDescent="0.15">
      <c r="B161" s="1" t="s">
        <v>352</v>
      </c>
      <c r="C161" s="2" t="s">
        <v>353</v>
      </c>
      <c r="D161" s="2">
        <v>3.6836921281064861E-3</v>
      </c>
      <c r="E161" s="3">
        <v>0.1</v>
      </c>
      <c r="F161" s="3">
        <v>0.1</v>
      </c>
      <c r="G161" s="4">
        <v>80</v>
      </c>
      <c r="H161" s="4">
        <v>80</v>
      </c>
      <c r="I161" s="5">
        <f t="shared" si="123"/>
        <v>150</v>
      </c>
      <c r="J161" s="6">
        <v>7.841796875</v>
      </c>
      <c r="K161" s="4">
        <v>25.390625</v>
      </c>
      <c r="L161" s="4"/>
      <c r="M161" s="19">
        <f t="shared" si="140"/>
        <v>150</v>
      </c>
      <c r="N161" s="19">
        <f t="shared" si="141"/>
        <v>0.05</v>
      </c>
      <c r="O161" s="19">
        <f t="shared" si="142"/>
        <v>0.05</v>
      </c>
      <c r="P161" s="19">
        <f t="shared" si="143"/>
        <v>0.05</v>
      </c>
      <c r="Q161" s="19">
        <f t="shared" si="144"/>
        <v>3.9364281250000013</v>
      </c>
      <c r="R161" s="19">
        <f t="shared" si="145"/>
        <v>10.537678125000001</v>
      </c>
      <c r="S161" s="19">
        <f t="shared" si="146"/>
        <v>10.537678125000001</v>
      </c>
      <c r="T161" s="19">
        <f t="shared" si="147"/>
        <v>0</v>
      </c>
      <c r="U161" s="19">
        <f t="shared" si="148"/>
        <v>0</v>
      </c>
      <c r="V161" s="19">
        <f t="shared" si="149"/>
        <v>3.9364281250000013</v>
      </c>
      <c r="W161" s="19">
        <f t="shared" si="150"/>
        <v>2.9580524521870849E-2</v>
      </c>
      <c r="X161" s="19">
        <f t="shared" si="151"/>
        <v>1.279162837401622E-2</v>
      </c>
      <c r="Y161" s="19">
        <f t="shared" si="152"/>
        <v>0.40838950956258308</v>
      </c>
      <c r="Z161" s="19">
        <f t="shared" si="153"/>
        <v>0.2558325674803244</v>
      </c>
      <c r="AA161" s="19">
        <f t="shared" si="154"/>
        <v>23.336345218290827</v>
      </c>
      <c r="AB161" s="19">
        <f t="shared" si="155"/>
        <v>0.1555756347886055</v>
      </c>
      <c r="AC161" s="19">
        <f t="shared" si="156"/>
        <v>9.2040177597399395E-2</v>
      </c>
      <c r="AD161" s="19">
        <f t="shared" si="157"/>
        <v>5.4451934608344403E-2</v>
      </c>
      <c r="AE161" s="4">
        <f t="shared" si="158"/>
        <v>1.5951276391781859</v>
      </c>
      <c r="AF161" s="19">
        <f t="shared" si="159"/>
        <v>6.6012500000000003</v>
      </c>
      <c r="AG161" s="19">
        <f t="shared" si="160"/>
        <v>10.529836328125</v>
      </c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12" t="s">
        <v>35</v>
      </c>
      <c r="AS161" s="24">
        <f t="shared" si="124"/>
        <v>0.05</v>
      </c>
      <c r="AT161" s="24">
        <f t="shared" si="125"/>
        <v>0.05</v>
      </c>
      <c r="AU161" s="24">
        <f t="shared" si="126"/>
        <v>10.537678125000001</v>
      </c>
      <c r="AV161" s="24">
        <f t="shared" si="127"/>
        <v>0</v>
      </c>
      <c r="AW161" s="24">
        <f t="shared" si="128"/>
        <v>0.05</v>
      </c>
      <c r="AX161" s="24">
        <f t="shared" si="161"/>
        <v>3.9364281250000013</v>
      </c>
      <c r="AY161" s="24">
        <f t="shared" si="129"/>
        <v>2.9580524521870852E-2</v>
      </c>
      <c r="AZ161" s="24">
        <f t="shared" si="130"/>
        <v>2.041947547812915E-2</v>
      </c>
      <c r="BA161" s="24">
        <f t="shared" si="131"/>
        <v>0.40838950956258296</v>
      </c>
      <c r="BB161" s="24">
        <f t="shared" si="132"/>
        <v>0.40838950956258296</v>
      </c>
      <c r="BC161" s="24">
        <f t="shared" si="133"/>
        <v>0.69030133198049504</v>
      </c>
      <c r="BD161" s="24">
        <f t="shared" si="134"/>
        <v>0</v>
      </c>
      <c r="BE161" s="24">
        <f t="shared" si="135"/>
        <v>-0.69030133198049504</v>
      </c>
      <c r="BF161" s="24">
        <f t="shared" si="136"/>
        <v>-2.7445512293399097</v>
      </c>
      <c r="BG161" s="24" t="str">
        <f t="shared" si="137"/>
        <v/>
      </c>
      <c r="BH161" s="24">
        <f t="shared" si="162"/>
        <v>0.15557563478860548</v>
      </c>
      <c r="BI161" s="24">
        <f t="shared" si="138"/>
        <v>-0.80805841830668579</v>
      </c>
      <c r="BJ161" s="24">
        <f t="shared" si="139"/>
        <v>3.9384615384615386E-2</v>
      </c>
      <c r="BK161" s="24">
        <v>25.1953125</v>
      </c>
      <c r="BL161" s="24">
        <v>199.90234375</v>
      </c>
      <c r="BM161" s="24">
        <v>6.1826535666789084E-3</v>
      </c>
      <c r="BN161" s="21">
        <f t="shared" si="163"/>
        <v>2.5</v>
      </c>
      <c r="BO161" s="21">
        <f t="shared" si="164"/>
        <v>0.05</v>
      </c>
      <c r="BP161" s="21">
        <f t="shared" si="165"/>
        <v>9.2040177597399339E-2</v>
      </c>
      <c r="BR161">
        <f t="shared" si="166"/>
        <v>0.59161049043741687</v>
      </c>
    </row>
    <row r="162" spans="2:70" ht="12.75" customHeight="1" x14ac:dyDescent="0.15">
      <c r="B162" s="1" t="s">
        <v>354</v>
      </c>
      <c r="C162" s="2" t="s">
        <v>355</v>
      </c>
      <c r="D162" s="2">
        <v>3.7075231448397972E-3</v>
      </c>
      <c r="E162" s="3">
        <v>0.1</v>
      </c>
      <c r="F162" s="3">
        <v>0.1</v>
      </c>
      <c r="G162" s="4">
        <v>80</v>
      </c>
      <c r="H162" s="4">
        <v>80</v>
      </c>
      <c r="I162" s="5">
        <f t="shared" ref="I162:I177" si="167">IF(ISNUMBER(G162),IF(G162+H162=0,0,0.4*60*1000/(G162+H162)),"")</f>
        <v>150</v>
      </c>
      <c r="J162" s="6">
        <v>7.841796875</v>
      </c>
      <c r="K162" s="4">
        <v>25.390625</v>
      </c>
      <c r="L162" s="4"/>
      <c r="M162" s="19">
        <f t="shared" si="140"/>
        <v>150</v>
      </c>
      <c r="N162" s="19">
        <f t="shared" si="141"/>
        <v>0.05</v>
      </c>
      <c r="O162" s="19">
        <f t="shared" si="142"/>
        <v>0.05</v>
      </c>
      <c r="P162" s="19">
        <f t="shared" si="143"/>
        <v>0.05</v>
      </c>
      <c r="Q162" s="19">
        <f t="shared" si="144"/>
        <v>3.9364281250000013</v>
      </c>
      <c r="R162" s="19">
        <f t="shared" si="145"/>
        <v>10.537678125000001</v>
      </c>
      <c r="S162" s="19">
        <f t="shared" si="146"/>
        <v>10.537678125000001</v>
      </c>
      <c r="T162" s="19">
        <f t="shared" si="147"/>
        <v>0</v>
      </c>
      <c r="U162" s="19">
        <f t="shared" si="148"/>
        <v>0</v>
      </c>
      <c r="V162" s="19">
        <f t="shared" si="149"/>
        <v>3.9364281250000013</v>
      </c>
      <c r="W162" s="19">
        <f t="shared" si="150"/>
        <v>2.9580524521870849E-2</v>
      </c>
      <c r="X162" s="19">
        <f t="shared" si="151"/>
        <v>1.279162837401622E-2</v>
      </c>
      <c r="Y162" s="19">
        <f t="shared" si="152"/>
        <v>0.40838950956258308</v>
      </c>
      <c r="Z162" s="19">
        <f t="shared" si="153"/>
        <v>0.2558325674803244</v>
      </c>
      <c r="AA162" s="19">
        <f t="shared" si="154"/>
        <v>23.336345218290827</v>
      </c>
      <c r="AB162" s="19">
        <f t="shared" si="155"/>
        <v>0.1555756347886055</v>
      </c>
      <c r="AC162" s="19">
        <f t="shared" si="156"/>
        <v>9.2040177597399395E-2</v>
      </c>
      <c r="AD162" s="19">
        <f t="shared" si="157"/>
        <v>5.4451934608344403E-2</v>
      </c>
      <c r="AE162" s="4">
        <f t="shared" si="158"/>
        <v>1.5951276391781859</v>
      </c>
      <c r="AF162" s="19">
        <f t="shared" si="159"/>
        <v>6.6012500000000003</v>
      </c>
      <c r="AG162" s="19">
        <f t="shared" si="160"/>
        <v>10.529836328125</v>
      </c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12" t="s">
        <v>35</v>
      </c>
      <c r="AS162" s="24">
        <f t="shared" ref="AS162:AS177" si="168">IF(ISNUMBER(G162),IF(G162+H162=0,0,(G162/(G162+H162))*E162),"")</f>
        <v>0.05</v>
      </c>
      <c r="AT162" s="24">
        <f t="shared" ref="AT162:AT177" si="169">IF(ISNUMBER(H162),IF(G162+H162=0,0,(H162/(G162+H162))*E162),"")</f>
        <v>0.05</v>
      </c>
      <c r="AU162" s="24">
        <f t="shared" ref="AU162:AU177" si="170">IF(ISNUMBER(AS162),0.195*(1+0.0184*(K162-21))*AS162*1000,"")</f>
        <v>10.537678125000001</v>
      </c>
      <c r="AV162" s="24">
        <f t="shared" ref="AV162:AV177" si="171">IF(ISNUMBER(AS162),IF(AS162&gt;AT162,AS162-AT162,0),"")</f>
        <v>0</v>
      </c>
      <c r="AW162" s="24">
        <f t="shared" ref="AW162:AW177" si="172">IF(ISNUMBER(AS162),IF(AS162&gt;AT162,AT162,AS162),"")</f>
        <v>0.05</v>
      </c>
      <c r="AX162" s="24">
        <f t="shared" si="161"/>
        <v>3.9364281250000013</v>
      </c>
      <c r="AY162" s="24">
        <f t="shared" ref="AY162:AY177" si="173">IF(ISNUMBER(AS162),IF(AU162-AX162=0,0,((AV162-AS162)*(AU162-J162)/(AU162-AX162))+AS162),"")</f>
        <v>2.9580524521870852E-2</v>
      </c>
      <c r="AZ162" s="24">
        <f t="shared" ref="AZ162:AZ177" si="174">IF(ISNUMBER(AX162),IF(AU162-AX162=0,0,AW162*(AU162-J162)/(AU162-AX162)),"")</f>
        <v>2.041947547812915E-2</v>
      </c>
      <c r="BA162" s="24">
        <f t="shared" ref="BA162:BA177" si="175">IF(ISNUMBER(AS162),IF(AS162=0,0,((AS162-AY162)/AS162)),"")</f>
        <v>0.40838950956258296</v>
      </c>
      <c r="BB162" s="24">
        <f t="shared" ref="BB162:BB177" si="176">IF(ISNUMBER(AW162),IF(AW162=0,0,AZ162/AW162),"")</f>
        <v>0.40838950956258296</v>
      </c>
      <c r="BC162" s="24">
        <f t="shared" ref="BC162:BC177" si="177">IF(ISNUMBER(BA162),IF(BA162=1,0,(BA162/(1-BA162))),"")</f>
        <v>0.69030133198049504</v>
      </c>
      <c r="BD162" s="24">
        <f t="shared" ref="BD162:BD177" si="178">IF(ROW(A162)=11,AVERAGE($BD$2:$BD$10),IF(ISNUMBER(I163),IF(I163-I162=0,0,(BC163-BC162)/(I163-I162)),""))</f>
        <v>0</v>
      </c>
      <c r="BE162" s="24">
        <f t="shared" ref="BE162:BE177" si="179">IF(ROW(A162)=11,IF(ISNUMBER(I$2),AVERAGE($BE$2:$BE$10),""),IF(ISNUMBER(I162),$BD$11*I162-BC162,""))</f>
        <v>-0.69030133198049504</v>
      </c>
      <c r="BF162" s="24">
        <f t="shared" ref="BF162:BF177" si="180">IF(ISNUMBER(I162),$BD$11*I162-$BE$11,"")</f>
        <v>-2.7445512293399097</v>
      </c>
      <c r="BG162" s="24" t="str">
        <f t="shared" ref="BG162:BG169" si="181">IF(AND(ISNUMBER(BF164),ROW(A162)=2),IF(AS162=0,0,BD$11/AS162),"")</f>
        <v/>
      </c>
      <c r="BH162" s="24">
        <f t="shared" si="162"/>
        <v>0.15557563478860548</v>
      </c>
      <c r="BI162" s="24">
        <f t="shared" ref="BI162:BI177" si="182">IF(ISNUMBER(BH162),IF(BH162&lt;=0,0,LOG(BH162)),"")</f>
        <v>-0.80805841830668579</v>
      </c>
      <c r="BJ162" s="24">
        <f t="shared" ref="BJ162:BJ177" si="183">IF(ISNUMBER(K162),IF(K162=0,0,1/K162),"")</f>
        <v>3.9384615384615386E-2</v>
      </c>
      <c r="BK162" s="24">
        <v>25.1953125</v>
      </c>
      <c r="BL162" s="24">
        <v>199.90234375</v>
      </c>
      <c r="BM162" s="24">
        <v>1.0176615819055199E-2</v>
      </c>
      <c r="BN162" s="21">
        <f t="shared" si="163"/>
        <v>2.5</v>
      </c>
      <c r="BO162" s="21">
        <f t="shared" si="164"/>
        <v>0.05</v>
      </c>
      <c r="BP162" s="21">
        <f t="shared" si="165"/>
        <v>9.2040177597399339E-2</v>
      </c>
      <c r="BR162">
        <f t="shared" si="166"/>
        <v>0.59161049043741687</v>
      </c>
    </row>
    <row r="163" spans="2:70" ht="12.75" customHeight="1" x14ac:dyDescent="0.15">
      <c r="B163" s="1" t="s">
        <v>356</v>
      </c>
      <c r="C163" s="2" t="s">
        <v>357</v>
      </c>
      <c r="D163" s="2">
        <v>3.7313657376216725E-3</v>
      </c>
      <c r="E163" s="3">
        <v>0.1</v>
      </c>
      <c r="F163" s="3">
        <v>0.1</v>
      </c>
      <c r="G163" s="4">
        <v>80</v>
      </c>
      <c r="H163" s="4">
        <v>80</v>
      </c>
      <c r="I163" s="5">
        <f t="shared" si="167"/>
        <v>150</v>
      </c>
      <c r="J163" s="6">
        <v>7.841796875</v>
      </c>
      <c r="K163" s="4">
        <v>25.390625</v>
      </c>
      <c r="L163" s="4"/>
      <c r="M163" s="19">
        <f t="shared" si="140"/>
        <v>150</v>
      </c>
      <c r="N163" s="19">
        <f t="shared" si="141"/>
        <v>0.05</v>
      </c>
      <c r="O163" s="19">
        <f t="shared" si="142"/>
        <v>0.05</v>
      </c>
      <c r="P163" s="19">
        <f t="shared" si="143"/>
        <v>0.05</v>
      </c>
      <c r="Q163" s="19">
        <f t="shared" si="144"/>
        <v>3.9364281250000013</v>
      </c>
      <c r="R163" s="19">
        <f t="shared" si="145"/>
        <v>10.537678125000001</v>
      </c>
      <c r="S163" s="19">
        <f t="shared" si="146"/>
        <v>10.537678125000001</v>
      </c>
      <c r="T163" s="19">
        <f t="shared" si="147"/>
        <v>0</v>
      </c>
      <c r="U163" s="19">
        <f t="shared" si="148"/>
        <v>0</v>
      </c>
      <c r="V163" s="19">
        <f t="shared" si="149"/>
        <v>3.9364281250000013</v>
      </c>
      <c r="W163" s="19">
        <f t="shared" si="150"/>
        <v>2.9580524521870849E-2</v>
      </c>
      <c r="X163" s="19">
        <f t="shared" si="151"/>
        <v>1.279162837401622E-2</v>
      </c>
      <c r="Y163" s="19">
        <f t="shared" si="152"/>
        <v>0.40838950956258308</v>
      </c>
      <c r="Z163" s="19">
        <f t="shared" si="153"/>
        <v>0.2558325674803244</v>
      </c>
      <c r="AA163" s="19">
        <f t="shared" si="154"/>
        <v>23.336345218290827</v>
      </c>
      <c r="AB163" s="19">
        <f t="shared" si="155"/>
        <v>0.1555756347886055</v>
      </c>
      <c r="AC163" s="19">
        <f t="shared" si="156"/>
        <v>9.2040177597399395E-2</v>
      </c>
      <c r="AD163" s="19">
        <f t="shared" si="157"/>
        <v>5.4451934608344403E-2</v>
      </c>
      <c r="AE163" s="4">
        <f t="shared" si="158"/>
        <v>1.5951276391781859</v>
      </c>
      <c r="AF163" s="19">
        <f t="shared" si="159"/>
        <v>6.6012500000000003</v>
      </c>
      <c r="AG163" s="19">
        <f t="shared" si="160"/>
        <v>10.529836328125</v>
      </c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12" t="s">
        <v>35</v>
      </c>
      <c r="AS163" s="24">
        <f t="shared" si="168"/>
        <v>0.05</v>
      </c>
      <c r="AT163" s="24">
        <f t="shared" si="169"/>
        <v>0.05</v>
      </c>
      <c r="AU163" s="24">
        <f t="shared" si="170"/>
        <v>10.537678125000001</v>
      </c>
      <c r="AV163" s="24">
        <f t="shared" si="171"/>
        <v>0</v>
      </c>
      <c r="AW163" s="24">
        <f t="shared" si="172"/>
        <v>0.05</v>
      </c>
      <c r="AX163" s="24">
        <f t="shared" si="161"/>
        <v>3.9364281250000013</v>
      </c>
      <c r="AY163" s="24">
        <f t="shared" si="173"/>
        <v>2.9580524521870852E-2</v>
      </c>
      <c r="AZ163" s="24">
        <f t="shared" si="174"/>
        <v>2.041947547812915E-2</v>
      </c>
      <c r="BA163" s="24">
        <f t="shared" si="175"/>
        <v>0.40838950956258296</v>
      </c>
      <c r="BB163" s="24">
        <f t="shared" si="176"/>
        <v>0.40838950956258296</v>
      </c>
      <c r="BC163" s="24">
        <f t="shared" si="177"/>
        <v>0.69030133198049504</v>
      </c>
      <c r="BD163" s="24">
        <f t="shared" si="178"/>
        <v>0</v>
      </c>
      <c r="BE163" s="24">
        <f t="shared" si="179"/>
        <v>-0.69030133198049504</v>
      </c>
      <c r="BF163" s="24">
        <f t="shared" si="180"/>
        <v>-2.7445512293399097</v>
      </c>
      <c r="BG163" s="24" t="str">
        <f t="shared" si="181"/>
        <v/>
      </c>
      <c r="BH163" s="24">
        <f t="shared" si="162"/>
        <v>0.15557563478860548</v>
      </c>
      <c r="BI163" s="24">
        <f t="shared" si="182"/>
        <v>-0.80805841830668579</v>
      </c>
      <c r="BJ163" s="24">
        <f t="shared" si="183"/>
        <v>3.9384615384615386E-2</v>
      </c>
      <c r="BK163" s="24">
        <v>25.1953125</v>
      </c>
      <c r="BL163" s="24">
        <v>199.90234375</v>
      </c>
      <c r="BM163" s="24">
        <v>6.1826535666789084E-3</v>
      </c>
      <c r="BN163" s="21">
        <f t="shared" si="163"/>
        <v>2.5</v>
      </c>
      <c r="BO163" s="21">
        <f t="shared" si="164"/>
        <v>0.05</v>
      </c>
      <c r="BP163" s="21">
        <f t="shared" si="165"/>
        <v>9.2040177597399339E-2</v>
      </c>
      <c r="BR163">
        <f t="shared" si="166"/>
        <v>0.59161049043741687</v>
      </c>
    </row>
    <row r="164" spans="2:70" ht="12.75" customHeight="1" x14ac:dyDescent="0.15">
      <c r="B164" s="1" t="s">
        <v>358</v>
      </c>
      <c r="C164" s="2" t="s">
        <v>359</v>
      </c>
      <c r="D164" s="2">
        <v>3.7551967616309412E-3</v>
      </c>
      <c r="E164" s="3">
        <v>0.1</v>
      </c>
      <c r="F164" s="3">
        <v>0.1</v>
      </c>
      <c r="G164" s="4">
        <v>80</v>
      </c>
      <c r="H164" s="4">
        <v>80</v>
      </c>
      <c r="I164" s="5">
        <f t="shared" si="167"/>
        <v>150</v>
      </c>
      <c r="J164" s="6">
        <v>7.841796875</v>
      </c>
      <c r="K164" s="4">
        <v>25.390625</v>
      </c>
      <c r="L164" s="4"/>
      <c r="M164" s="19">
        <f t="shared" si="140"/>
        <v>150</v>
      </c>
      <c r="N164" s="19">
        <f t="shared" si="141"/>
        <v>0.05</v>
      </c>
      <c r="O164" s="19">
        <f t="shared" si="142"/>
        <v>0.05</v>
      </c>
      <c r="P164" s="19">
        <f t="shared" si="143"/>
        <v>0.05</v>
      </c>
      <c r="Q164" s="19">
        <f t="shared" si="144"/>
        <v>3.9364281250000013</v>
      </c>
      <c r="R164" s="19">
        <f t="shared" si="145"/>
        <v>10.537678125000001</v>
      </c>
      <c r="S164" s="19">
        <f t="shared" si="146"/>
        <v>10.537678125000001</v>
      </c>
      <c r="T164" s="19">
        <f t="shared" si="147"/>
        <v>0</v>
      </c>
      <c r="U164" s="19">
        <f t="shared" si="148"/>
        <v>0</v>
      </c>
      <c r="V164" s="19">
        <f t="shared" si="149"/>
        <v>3.9364281250000013</v>
      </c>
      <c r="W164" s="19">
        <f t="shared" si="150"/>
        <v>2.9580524521870849E-2</v>
      </c>
      <c r="X164" s="19">
        <f t="shared" si="151"/>
        <v>1.279162837401622E-2</v>
      </c>
      <c r="Y164" s="19">
        <f t="shared" si="152"/>
        <v>0.40838950956258308</v>
      </c>
      <c r="Z164" s="19">
        <f t="shared" si="153"/>
        <v>0.2558325674803244</v>
      </c>
      <c r="AA164" s="19">
        <f t="shared" si="154"/>
        <v>23.336345218290827</v>
      </c>
      <c r="AB164" s="19">
        <f t="shared" si="155"/>
        <v>0.1555756347886055</v>
      </c>
      <c r="AC164" s="19">
        <f t="shared" si="156"/>
        <v>9.2040177597399395E-2</v>
      </c>
      <c r="AD164" s="19">
        <f t="shared" si="157"/>
        <v>5.4451934608344403E-2</v>
      </c>
      <c r="AE164" s="4">
        <f t="shared" si="158"/>
        <v>1.5951276391781859</v>
      </c>
      <c r="AF164" s="19">
        <f t="shared" si="159"/>
        <v>6.6012500000000003</v>
      </c>
      <c r="AG164" s="19">
        <f t="shared" si="160"/>
        <v>10.529836328125</v>
      </c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12" t="s">
        <v>35</v>
      </c>
      <c r="AS164" s="24">
        <f t="shared" si="168"/>
        <v>0.05</v>
      </c>
      <c r="AT164" s="24">
        <f t="shared" si="169"/>
        <v>0.05</v>
      </c>
      <c r="AU164" s="24">
        <f t="shared" si="170"/>
        <v>10.537678125000001</v>
      </c>
      <c r="AV164" s="24">
        <f t="shared" si="171"/>
        <v>0</v>
      </c>
      <c r="AW164" s="24">
        <f t="shared" si="172"/>
        <v>0.05</v>
      </c>
      <c r="AX164" s="24">
        <f t="shared" si="161"/>
        <v>3.9364281250000013</v>
      </c>
      <c r="AY164" s="24">
        <f t="shared" si="173"/>
        <v>2.9580524521870852E-2</v>
      </c>
      <c r="AZ164" s="24">
        <f t="shared" si="174"/>
        <v>2.041947547812915E-2</v>
      </c>
      <c r="BA164" s="24">
        <f t="shared" si="175"/>
        <v>0.40838950956258296</v>
      </c>
      <c r="BB164" s="24">
        <f t="shared" si="176"/>
        <v>0.40838950956258296</v>
      </c>
      <c r="BC164" s="24">
        <f t="shared" si="177"/>
        <v>0.69030133198049504</v>
      </c>
      <c r="BD164" s="24">
        <f t="shared" si="178"/>
        <v>0</v>
      </c>
      <c r="BE164" s="24">
        <f t="shared" si="179"/>
        <v>-0.69030133198049504</v>
      </c>
      <c r="BF164" s="24">
        <f t="shared" si="180"/>
        <v>-2.7445512293399097</v>
      </c>
      <c r="BG164" s="24" t="str">
        <f t="shared" si="181"/>
        <v/>
      </c>
      <c r="BH164" s="24">
        <f t="shared" si="162"/>
        <v>0.15557563478860548</v>
      </c>
      <c r="BI164" s="24">
        <f t="shared" si="182"/>
        <v>-0.80805841830668579</v>
      </c>
      <c r="BJ164" s="24">
        <f t="shared" si="183"/>
        <v>3.9384615384615386E-2</v>
      </c>
      <c r="BK164" s="24">
        <v>25.1953125</v>
      </c>
      <c r="BL164" s="24">
        <v>199.90234375</v>
      </c>
      <c r="BM164" s="24">
        <v>6.1826535666789084E-3</v>
      </c>
      <c r="BN164" s="21">
        <f t="shared" si="163"/>
        <v>2.5</v>
      </c>
      <c r="BO164" s="21">
        <f t="shared" si="164"/>
        <v>0.05</v>
      </c>
      <c r="BP164" s="21">
        <f t="shared" si="165"/>
        <v>9.2040177597399339E-2</v>
      </c>
      <c r="BR164">
        <f t="shared" si="166"/>
        <v>0.59161049043741687</v>
      </c>
    </row>
    <row r="165" spans="2:70" ht="12.75" customHeight="1" x14ac:dyDescent="0.15">
      <c r="B165" s="1" t="s">
        <v>360</v>
      </c>
      <c r="C165" s="2" t="s">
        <v>361</v>
      </c>
      <c r="D165" s="2">
        <v>3.7790277783642523E-3</v>
      </c>
      <c r="E165" s="3">
        <v>0.1</v>
      </c>
      <c r="F165" s="3">
        <v>0.1</v>
      </c>
      <c r="G165" s="4">
        <v>80</v>
      </c>
      <c r="H165" s="4">
        <v>80</v>
      </c>
      <c r="I165" s="5">
        <f t="shared" si="167"/>
        <v>150</v>
      </c>
      <c r="J165" s="6">
        <v>7.841796875</v>
      </c>
      <c r="K165" s="4">
        <v>25.390625</v>
      </c>
      <c r="L165" s="4"/>
      <c r="M165" s="19">
        <f t="shared" si="140"/>
        <v>150</v>
      </c>
      <c r="N165" s="19">
        <f t="shared" si="141"/>
        <v>0.05</v>
      </c>
      <c r="O165" s="19">
        <f t="shared" si="142"/>
        <v>0.05</v>
      </c>
      <c r="P165" s="19">
        <f t="shared" si="143"/>
        <v>0.05</v>
      </c>
      <c r="Q165" s="19">
        <f t="shared" si="144"/>
        <v>3.9364281250000013</v>
      </c>
      <c r="R165" s="19">
        <f t="shared" si="145"/>
        <v>10.537678125000001</v>
      </c>
      <c r="S165" s="19">
        <f t="shared" si="146"/>
        <v>10.537678125000001</v>
      </c>
      <c r="T165" s="19">
        <f t="shared" si="147"/>
        <v>0</v>
      </c>
      <c r="U165" s="19">
        <f t="shared" si="148"/>
        <v>0</v>
      </c>
      <c r="V165" s="19">
        <f t="shared" si="149"/>
        <v>3.9364281250000013</v>
      </c>
      <c r="W165" s="19">
        <f t="shared" si="150"/>
        <v>2.9580524521870849E-2</v>
      </c>
      <c r="X165" s="19">
        <f t="shared" si="151"/>
        <v>1.279162837401622E-2</v>
      </c>
      <c r="Y165" s="19">
        <f t="shared" si="152"/>
        <v>0.40838950956258308</v>
      </c>
      <c r="Z165" s="19">
        <f t="shared" si="153"/>
        <v>0.2558325674803244</v>
      </c>
      <c r="AA165" s="19">
        <f t="shared" si="154"/>
        <v>23.336345218290827</v>
      </c>
      <c r="AB165" s="19">
        <f t="shared" si="155"/>
        <v>0.1555756347886055</v>
      </c>
      <c r="AC165" s="19">
        <f t="shared" si="156"/>
        <v>9.2040177597399395E-2</v>
      </c>
      <c r="AD165" s="19">
        <f t="shared" si="157"/>
        <v>5.4451934608344403E-2</v>
      </c>
      <c r="AE165" s="4">
        <f t="shared" si="158"/>
        <v>1.5951276391781859</v>
      </c>
      <c r="AF165" s="19">
        <f t="shared" si="159"/>
        <v>6.6012500000000003</v>
      </c>
      <c r="AG165" s="19">
        <f t="shared" si="160"/>
        <v>10.529836328125</v>
      </c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12" t="s">
        <v>35</v>
      </c>
      <c r="AS165" s="24">
        <f t="shared" si="168"/>
        <v>0.05</v>
      </c>
      <c r="AT165" s="24">
        <f t="shared" si="169"/>
        <v>0.05</v>
      </c>
      <c r="AU165" s="24">
        <f t="shared" si="170"/>
        <v>10.537678125000001</v>
      </c>
      <c r="AV165" s="24">
        <f t="shared" si="171"/>
        <v>0</v>
      </c>
      <c r="AW165" s="24">
        <f t="shared" si="172"/>
        <v>0.05</v>
      </c>
      <c r="AX165" s="24">
        <f t="shared" si="161"/>
        <v>3.9364281250000013</v>
      </c>
      <c r="AY165" s="24">
        <f t="shared" si="173"/>
        <v>2.9580524521870852E-2</v>
      </c>
      <c r="AZ165" s="24">
        <f t="shared" si="174"/>
        <v>2.041947547812915E-2</v>
      </c>
      <c r="BA165" s="24">
        <f t="shared" si="175"/>
        <v>0.40838950956258296</v>
      </c>
      <c r="BB165" s="24">
        <f t="shared" si="176"/>
        <v>0.40838950956258296</v>
      </c>
      <c r="BC165" s="24">
        <f t="shared" si="177"/>
        <v>0.69030133198049504</v>
      </c>
      <c r="BD165" s="24">
        <f t="shared" si="178"/>
        <v>0</v>
      </c>
      <c r="BE165" s="24">
        <f t="shared" si="179"/>
        <v>-0.69030133198049504</v>
      </c>
      <c r="BF165" s="24">
        <f t="shared" si="180"/>
        <v>-2.7445512293399097</v>
      </c>
      <c r="BG165" s="24" t="str">
        <f t="shared" si="181"/>
        <v/>
      </c>
      <c r="BH165" s="24">
        <f t="shared" si="162"/>
        <v>0.15557563478860548</v>
      </c>
      <c r="BI165" s="24">
        <f t="shared" si="182"/>
        <v>-0.80805841830668579</v>
      </c>
      <c r="BJ165" s="24">
        <f t="shared" si="183"/>
        <v>3.9384615384615386E-2</v>
      </c>
      <c r="BK165" s="24">
        <v>25.5859375</v>
      </c>
      <c r="BL165" s="24">
        <v>199.90234375</v>
      </c>
      <c r="BM165" s="24">
        <v>6.1826535666789084E-3</v>
      </c>
      <c r="BN165" s="21">
        <f t="shared" si="163"/>
        <v>2.5</v>
      </c>
      <c r="BO165" s="21">
        <f t="shared" si="164"/>
        <v>0.05</v>
      </c>
      <c r="BP165" s="21">
        <f t="shared" si="165"/>
        <v>9.2040177597399339E-2</v>
      </c>
      <c r="BR165">
        <f t="shared" si="166"/>
        <v>0.59161049043741687</v>
      </c>
    </row>
    <row r="166" spans="2:70" ht="12.75" customHeight="1" x14ac:dyDescent="0.15">
      <c r="B166" s="1" t="s">
        <v>362</v>
      </c>
      <c r="C166" s="2" t="s">
        <v>363</v>
      </c>
      <c r="D166" s="2">
        <v>3.7969097247696482E-3</v>
      </c>
      <c r="E166" s="3">
        <v>0.1</v>
      </c>
      <c r="F166" s="3">
        <v>0.1</v>
      </c>
      <c r="G166" s="4">
        <v>80</v>
      </c>
      <c r="H166" s="4">
        <v>80</v>
      </c>
      <c r="I166" s="5">
        <f t="shared" si="167"/>
        <v>150</v>
      </c>
      <c r="J166" s="6">
        <v>7.841796875</v>
      </c>
      <c r="K166" s="4">
        <v>25.390625</v>
      </c>
      <c r="L166" s="4"/>
      <c r="M166" s="19">
        <f t="shared" si="140"/>
        <v>150</v>
      </c>
      <c r="N166" s="19">
        <f t="shared" si="141"/>
        <v>0.05</v>
      </c>
      <c r="O166" s="19">
        <f t="shared" si="142"/>
        <v>0.05</v>
      </c>
      <c r="P166" s="19">
        <f t="shared" si="143"/>
        <v>0.05</v>
      </c>
      <c r="Q166" s="19">
        <f t="shared" si="144"/>
        <v>3.9364281250000013</v>
      </c>
      <c r="R166" s="19">
        <f t="shared" si="145"/>
        <v>10.537678125000001</v>
      </c>
      <c r="S166" s="19">
        <f t="shared" si="146"/>
        <v>10.537678125000001</v>
      </c>
      <c r="T166" s="19">
        <f t="shared" si="147"/>
        <v>0</v>
      </c>
      <c r="U166" s="19">
        <f t="shared" si="148"/>
        <v>0</v>
      </c>
      <c r="V166" s="19">
        <f t="shared" si="149"/>
        <v>3.9364281250000013</v>
      </c>
      <c r="W166" s="19">
        <f t="shared" si="150"/>
        <v>2.9580524521870849E-2</v>
      </c>
      <c r="X166" s="19">
        <f t="shared" si="151"/>
        <v>1.279162837401622E-2</v>
      </c>
      <c r="Y166" s="19">
        <f t="shared" si="152"/>
        <v>0.40838950956258308</v>
      </c>
      <c r="Z166" s="19">
        <f t="shared" si="153"/>
        <v>0.2558325674803244</v>
      </c>
      <c r="AA166" s="19">
        <f t="shared" si="154"/>
        <v>23.336345218290827</v>
      </c>
      <c r="AB166" s="19">
        <f t="shared" si="155"/>
        <v>0.1555756347886055</v>
      </c>
      <c r="AC166" s="19">
        <f t="shared" si="156"/>
        <v>9.2040177597399395E-2</v>
      </c>
      <c r="AD166" s="19">
        <f t="shared" si="157"/>
        <v>5.4451934608344403E-2</v>
      </c>
      <c r="AE166" s="4">
        <f t="shared" si="158"/>
        <v>1.5951276391781859</v>
      </c>
      <c r="AF166" s="19">
        <f t="shared" si="159"/>
        <v>6.6012500000000003</v>
      </c>
      <c r="AG166" s="19">
        <f t="shared" si="160"/>
        <v>10.529836328125</v>
      </c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12" t="s">
        <v>35</v>
      </c>
      <c r="AS166" s="24">
        <f t="shared" si="168"/>
        <v>0.05</v>
      </c>
      <c r="AT166" s="24">
        <f t="shared" si="169"/>
        <v>0.05</v>
      </c>
      <c r="AU166" s="24">
        <f t="shared" si="170"/>
        <v>10.537678125000001</v>
      </c>
      <c r="AV166" s="24">
        <f t="shared" si="171"/>
        <v>0</v>
      </c>
      <c r="AW166" s="24">
        <f t="shared" si="172"/>
        <v>0.05</v>
      </c>
      <c r="AX166" s="24">
        <f t="shared" si="161"/>
        <v>3.9364281250000013</v>
      </c>
      <c r="AY166" s="24">
        <f t="shared" si="173"/>
        <v>2.9580524521870852E-2</v>
      </c>
      <c r="AZ166" s="24">
        <f t="shared" si="174"/>
        <v>2.041947547812915E-2</v>
      </c>
      <c r="BA166" s="24">
        <f t="shared" si="175"/>
        <v>0.40838950956258296</v>
      </c>
      <c r="BB166" s="24">
        <f t="shared" si="176"/>
        <v>0.40838950956258296</v>
      </c>
      <c r="BC166" s="24">
        <f t="shared" si="177"/>
        <v>0.69030133198049504</v>
      </c>
      <c r="BD166" s="24">
        <f t="shared" si="178"/>
        <v>0</v>
      </c>
      <c r="BE166" s="24">
        <f t="shared" si="179"/>
        <v>-0.69030133198049504</v>
      </c>
      <c r="BF166" s="24">
        <f t="shared" si="180"/>
        <v>-2.7445512293399097</v>
      </c>
      <c r="BG166" s="24" t="str">
        <f t="shared" si="181"/>
        <v/>
      </c>
      <c r="BH166" s="24">
        <f t="shared" si="162"/>
        <v>0.15557563478860548</v>
      </c>
      <c r="BI166" s="24">
        <f t="shared" si="182"/>
        <v>-0.80805841830668579</v>
      </c>
      <c r="BJ166" s="24">
        <f t="shared" si="183"/>
        <v>3.9384615384615386E-2</v>
      </c>
      <c r="BK166" s="24">
        <v>25.29296875</v>
      </c>
      <c r="BL166" s="24">
        <v>199.90234375</v>
      </c>
      <c r="BM166" s="24">
        <v>6.1826535666789084E-3</v>
      </c>
      <c r="BN166" s="21">
        <f t="shared" si="163"/>
        <v>2.5</v>
      </c>
      <c r="BO166" s="21">
        <f t="shared" si="164"/>
        <v>0.05</v>
      </c>
      <c r="BP166" s="21">
        <f t="shared" si="165"/>
        <v>9.2040177597399339E-2</v>
      </c>
      <c r="BR166">
        <f t="shared" si="166"/>
        <v>0.59161049043741687</v>
      </c>
    </row>
    <row r="167" spans="2:70" ht="12.75" customHeight="1" x14ac:dyDescent="0.15">
      <c r="B167" s="1" t="s">
        <v>364</v>
      </c>
      <c r="C167" s="2" t="s">
        <v>365</v>
      </c>
      <c r="D167" s="2">
        <v>3.8205555538297631E-3</v>
      </c>
      <c r="E167" s="3">
        <v>0.1</v>
      </c>
      <c r="F167" s="3">
        <v>0.1</v>
      </c>
      <c r="G167" s="4">
        <v>80</v>
      </c>
      <c r="H167" s="4">
        <v>80</v>
      </c>
      <c r="I167" s="5">
        <f t="shared" si="167"/>
        <v>150</v>
      </c>
      <c r="J167" s="6">
        <v>7.841796875</v>
      </c>
      <c r="K167" s="4">
        <v>25.390625</v>
      </c>
      <c r="L167" s="4"/>
      <c r="M167" s="19">
        <f t="shared" si="140"/>
        <v>150</v>
      </c>
      <c r="N167" s="19">
        <f t="shared" si="141"/>
        <v>0.05</v>
      </c>
      <c r="O167" s="19">
        <f t="shared" si="142"/>
        <v>0.05</v>
      </c>
      <c r="P167" s="19">
        <f t="shared" si="143"/>
        <v>0.05</v>
      </c>
      <c r="Q167" s="19">
        <f t="shared" si="144"/>
        <v>3.9364281250000013</v>
      </c>
      <c r="R167" s="19">
        <f t="shared" si="145"/>
        <v>10.537678125000001</v>
      </c>
      <c r="S167" s="19">
        <f t="shared" si="146"/>
        <v>10.537678125000001</v>
      </c>
      <c r="T167" s="19">
        <f t="shared" si="147"/>
        <v>0</v>
      </c>
      <c r="U167" s="19">
        <f t="shared" si="148"/>
        <v>0</v>
      </c>
      <c r="V167" s="19">
        <f t="shared" si="149"/>
        <v>3.9364281250000013</v>
      </c>
      <c r="W167" s="19">
        <f t="shared" si="150"/>
        <v>2.9580524521870849E-2</v>
      </c>
      <c r="X167" s="19">
        <f t="shared" si="151"/>
        <v>1.279162837401622E-2</v>
      </c>
      <c r="Y167" s="19">
        <f t="shared" si="152"/>
        <v>0.40838950956258308</v>
      </c>
      <c r="Z167" s="19">
        <f t="shared" si="153"/>
        <v>0.2558325674803244</v>
      </c>
      <c r="AA167" s="19">
        <f t="shared" si="154"/>
        <v>23.336345218290827</v>
      </c>
      <c r="AB167" s="19">
        <f t="shared" si="155"/>
        <v>0.1555756347886055</v>
      </c>
      <c r="AC167" s="19">
        <f t="shared" si="156"/>
        <v>9.2040177597399395E-2</v>
      </c>
      <c r="AD167" s="19">
        <f t="shared" si="157"/>
        <v>5.4451934608344403E-2</v>
      </c>
      <c r="AE167" s="4">
        <f t="shared" si="158"/>
        <v>1.5951276391781859</v>
      </c>
      <c r="AF167" s="19">
        <f t="shared" si="159"/>
        <v>6.6012500000000003</v>
      </c>
      <c r="AG167" s="19">
        <f t="shared" si="160"/>
        <v>10.529836328125</v>
      </c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12" t="s">
        <v>35</v>
      </c>
      <c r="AS167" s="24">
        <f t="shared" si="168"/>
        <v>0.05</v>
      </c>
      <c r="AT167" s="24">
        <f t="shared" si="169"/>
        <v>0.05</v>
      </c>
      <c r="AU167" s="24">
        <f t="shared" si="170"/>
        <v>10.537678125000001</v>
      </c>
      <c r="AV167" s="24">
        <f t="shared" si="171"/>
        <v>0</v>
      </c>
      <c r="AW167" s="24">
        <f t="shared" si="172"/>
        <v>0.05</v>
      </c>
      <c r="AX167" s="24">
        <f t="shared" si="161"/>
        <v>3.9364281250000013</v>
      </c>
      <c r="AY167" s="24">
        <f t="shared" si="173"/>
        <v>2.9580524521870852E-2</v>
      </c>
      <c r="AZ167" s="24">
        <f t="shared" si="174"/>
        <v>2.041947547812915E-2</v>
      </c>
      <c r="BA167" s="24">
        <f t="shared" si="175"/>
        <v>0.40838950956258296</v>
      </c>
      <c r="BB167" s="24">
        <f t="shared" si="176"/>
        <v>0.40838950956258296</v>
      </c>
      <c r="BC167" s="24">
        <f t="shared" si="177"/>
        <v>0.69030133198049504</v>
      </c>
      <c r="BD167" s="24">
        <f t="shared" si="178"/>
        <v>0</v>
      </c>
      <c r="BE167" s="24">
        <f t="shared" si="179"/>
        <v>-0.69030133198049504</v>
      </c>
      <c r="BF167" s="24">
        <f t="shared" si="180"/>
        <v>-2.7445512293399097</v>
      </c>
      <c r="BG167" s="24" t="str">
        <f t="shared" si="181"/>
        <v/>
      </c>
      <c r="BH167" s="24">
        <f t="shared" si="162"/>
        <v>0.15557563478860548</v>
      </c>
      <c r="BI167" s="24">
        <f t="shared" si="182"/>
        <v>-0.80805841830668579</v>
      </c>
      <c r="BJ167" s="24">
        <f t="shared" si="183"/>
        <v>3.9384615384615386E-2</v>
      </c>
      <c r="BK167" s="24">
        <v>25.29296875</v>
      </c>
      <c r="BL167" s="24">
        <v>199.90234375</v>
      </c>
      <c r="BM167" s="24">
        <v>6.1826535666789084E-3</v>
      </c>
      <c r="BN167" s="21">
        <f t="shared" si="163"/>
        <v>2.5</v>
      </c>
      <c r="BO167" s="21">
        <f t="shared" si="164"/>
        <v>0.05</v>
      </c>
      <c r="BP167" s="21">
        <f t="shared" si="165"/>
        <v>9.2040177597399339E-2</v>
      </c>
      <c r="BR167">
        <f t="shared" si="166"/>
        <v>0.59161049043741687</v>
      </c>
    </row>
    <row r="168" spans="2:70" ht="12.75" customHeight="1" x14ac:dyDescent="0.15">
      <c r="B168" s="1" t="s">
        <v>366</v>
      </c>
      <c r="C168" s="2" t="s">
        <v>367</v>
      </c>
      <c r="D168" s="2">
        <v>3.8443865705630742E-3</v>
      </c>
      <c r="E168" s="3">
        <v>0.1</v>
      </c>
      <c r="F168" s="3">
        <v>0.1</v>
      </c>
      <c r="G168" s="4">
        <v>80</v>
      </c>
      <c r="H168" s="4">
        <v>80</v>
      </c>
      <c r="I168" s="5">
        <f t="shared" si="167"/>
        <v>150</v>
      </c>
      <c r="J168" s="6">
        <v>7.841796875</v>
      </c>
      <c r="K168" s="4">
        <v>25.390625</v>
      </c>
      <c r="L168" s="4"/>
      <c r="M168" s="19">
        <f t="shared" si="140"/>
        <v>150</v>
      </c>
      <c r="N168" s="19">
        <f t="shared" si="141"/>
        <v>0.05</v>
      </c>
      <c r="O168" s="19">
        <f t="shared" si="142"/>
        <v>0.05</v>
      </c>
      <c r="P168" s="19">
        <f t="shared" si="143"/>
        <v>0.05</v>
      </c>
      <c r="Q168" s="19">
        <f t="shared" si="144"/>
        <v>3.9364281250000013</v>
      </c>
      <c r="R168" s="19">
        <f t="shared" si="145"/>
        <v>10.537678125000001</v>
      </c>
      <c r="S168" s="19">
        <f t="shared" si="146"/>
        <v>10.537678125000001</v>
      </c>
      <c r="T168" s="19">
        <f t="shared" si="147"/>
        <v>0</v>
      </c>
      <c r="U168" s="19">
        <f t="shared" si="148"/>
        <v>0</v>
      </c>
      <c r="V168" s="19">
        <f t="shared" si="149"/>
        <v>3.9364281250000013</v>
      </c>
      <c r="W168" s="19">
        <f t="shared" si="150"/>
        <v>2.9580524521870849E-2</v>
      </c>
      <c r="X168" s="19">
        <f t="shared" si="151"/>
        <v>1.279162837401622E-2</v>
      </c>
      <c r="Y168" s="19">
        <f t="shared" si="152"/>
        <v>0.40838950956258308</v>
      </c>
      <c r="Z168" s="19">
        <f t="shared" si="153"/>
        <v>0.2558325674803244</v>
      </c>
      <c r="AA168" s="19">
        <f t="shared" si="154"/>
        <v>23.336345218290827</v>
      </c>
      <c r="AB168" s="19">
        <f t="shared" si="155"/>
        <v>0.1555756347886055</v>
      </c>
      <c r="AC168" s="19">
        <f t="shared" si="156"/>
        <v>9.2040177597399395E-2</v>
      </c>
      <c r="AD168" s="19">
        <f t="shared" si="157"/>
        <v>5.4451934608344403E-2</v>
      </c>
      <c r="AE168" s="4">
        <f t="shared" si="158"/>
        <v>1.5951276391781859</v>
      </c>
      <c r="AF168" s="19">
        <f t="shared" si="159"/>
        <v>6.6012500000000003</v>
      </c>
      <c r="AG168" s="19">
        <f t="shared" si="160"/>
        <v>10.529836328125</v>
      </c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12" t="s">
        <v>35</v>
      </c>
      <c r="AS168" s="24">
        <f t="shared" si="168"/>
        <v>0.05</v>
      </c>
      <c r="AT168" s="24">
        <f t="shared" si="169"/>
        <v>0.05</v>
      </c>
      <c r="AU168" s="24">
        <f t="shared" si="170"/>
        <v>10.537678125000001</v>
      </c>
      <c r="AV168" s="24">
        <f t="shared" si="171"/>
        <v>0</v>
      </c>
      <c r="AW168" s="24">
        <f t="shared" si="172"/>
        <v>0.05</v>
      </c>
      <c r="AX168" s="24">
        <f t="shared" si="161"/>
        <v>3.9364281250000013</v>
      </c>
      <c r="AY168" s="24">
        <f t="shared" si="173"/>
        <v>2.9580524521870852E-2</v>
      </c>
      <c r="AZ168" s="24">
        <f t="shared" si="174"/>
        <v>2.041947547812915E-2</v>
      </c>
      <c r="BA168" s="24">
        <f t="shared" si="175"/>
        <v>0.40838950956258296</v>
      </c>
      <c r="BB168" s="24">
        <f t="shared" si="176"/>
        <v>0.40838950956258296</v>
      </c>
      <c r="BC168" s="24">
        <f t="shared" si="177"/>
        <v>0.69030133198049504</v>
      </c>
      <c r="BD168" s="24">
        <f t="shared" si="178"/>
        <v>0</v>
      </c>
      <c r="BE168" s="24">
        <f t="shared" si="179"/>
        <v>-0.69030133198049504</v>
      </c>
      <c r="BF168" s="24">
        <f t="shared" si="180"/>
        <v>-2.7445512293399097</v>
      </c>
      <c r="BG168" s="24" t="str">
        <f t="shared" si="181"/>
        <v/>
      </c>
      <c r="BH168" s="24">
        <f t="shared" si="162"/>
        <v>0.15557563478860548</v>
      </c>
      <c r="BI168" s="24">
        <f t="shared" si="182"/>
        <v>-0.80805841830668579</v>
      </c>
      <c r="BJ168" s="24">
        <f t="shared" si="183"/>
        <v>3.9384615384615386E-2</v>
      </c>
      <c r="BK168" s="24">
        <v>25.1953125</v>
      </c>
      <c r="BL168" s="24">
        <v>199.90234375</v>
      </c>
      <c r="BM168" s="24">
        <v>6.1826535666789084E-3</v>
      </c>
      <c r="BN168" s="21">
        <f t="shared" si="163"/>
        <v>2.5</v>
      </c>
      <c r="BO168" s="21">
        <f t="shared" si="164"/>
        <v>0.05</v>
      </c>
      <c r="BP168" s="21">
        <f t="shared" si="165"/>
        <v>9.2040177597399339E-2</v>
      </c>
      <c r="BR168">
        <f t="shared" si="166"/>
        <v>0.59161049043741687</v>
      </c>
    </row>
    <row r="169" spans="2:70" ht="12.75" customHeight="1" x14ac:dyDescent="0.15">
      <c r="B169" s="1" t="s">
        <v>368</v>
      </c>
      <c r="C169" s="2" t="s">
        <v>369</v>
      </c>
      <c r="D169" s="2">
        <v>3.8680439829477109E-3</v>
      </c>
      <c r="E169" s="3">
        <v>0.1</v>
      </c>
      <c r="F169" s="3">
        <v>0.1</v>
      </c>
      <c r="G169" s="4">
        <v>80</v>
      </c>
      <c r="H169" s="4">
        <v>80</v>
      </c>
      <c r="I169" s="5">
        <f t="shared" si="167"/>
        <v>150</v>
      </c>
      <c r="J169" s="6">
        <v>7.841796875</v>
      </c>
      <c r="K169" s="4">
        <v>25.390625</v>
      </c>
      <c r="L169" s="4"/>
      <c r="M169" s="19">
        <f t="shared" si="140"/>
        <v>150</v>
      </c>
      <c r="N169" s="19">
        <f t="shared" si="141"/>
        <v>0.05</v>
      </c>
      <c r="O169" s="19">
        <f t="shared" si="142"/>
        <v>0.05</v>
      </c>
      <c r="P169" s="19">
        <f t="shared" si="143"/>
        <v>0.05</v>
      </c>
      <c r="Q169" s="19">
        <f t="shared" si="144"/>
        <v>3.9364281250000013</v>
      </c>
      <c r="R169" s="19">
        <f t="shared" si="145"/>
        <v>10.537678125000001</v>
      </c>
      <c r="S169" s="19">
        <f t="shared" si="146"/>
        <v>10.537678125000001</v>
      </c>
      <c r="T169" s="19">
        <f t="shared" si="147"/>
        <v>0</v>
      </c>
      <c r="U169" s="19">
        <f t="shared" si="148"/>
        <v>0</v>
      </c>
      <c r="V169" s="19">
        <f t="shared" si="149"/>
        <v>3.9364281250000013</v>
      </c>
      <c r="W169" s="19">
        <f t="shared" si="150"/>
        <v>2.9580524521870849E-2</v>
      </c>
      <c r="X169" s="19">
        <f t="shared" si="151"/>
        <v>1.279162837401622E-2</v>
      </c>
      <c r="Y169" s="19">
        <f t="shared" si="152"/>
        <v>0.40838950956258308</v>
      </c>
      <c r="Z169" s="19">
        <f t="shared" si="153"/>
        <v>0.2558325674803244</v>
      </c>
      <c r="AA169" s="19">
        <f t="shared" si="154"/>
        <v>23.336345218290827</v>
      </c>
      <c r="AB169" s="19">
        <f t="shared" si="155"/>
        <v>0.1555756347886055</v>
      </c>
      <c r="AC169" s="19">
        <f t="shared" si="156"/>
        <v>9.2040177597399395E-2</v>
      </c>
      <c r="AD169" s="19">
        <f t="shared" si="157"/>
        <v>5.4451934608344403E-2</v>
      </c>
      <c r="AE169" s="4">
        <f t="shared" si="158"/>
        <v>1.5951276391781859</v>
      </c>
      <c r="AF169" s="19">
        <f t="shared" si="159"/>
        <v>6.6012500000000003</v>
      </c>
      <c r="AG169" s="19">
        <f t="shared" si="160"/>
        <v>10.529836328125</v>
      </c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12" t="s">
        <v>35</v>
      </c>
      <c r="AS169" s="24">
        <f t="shared" si="168"/>
        <v>0.05</v>
      </c>
      <c r="AT169" s="24">
        <f t="shared" si="169"/>
        <v>0.05</v>
      </c>
      <c r="AU169" s="24">
        <f t="shared" si="170"/>
        <v>10.537678125000001</v>
      </c>
      <c r="AV169" s="24">
        <f t="shared" si="171"/>
        <v>0</v>
      </c>
      <c r="AW169" s="24">
        <f t="shared" si="172"/>
        <v>0.05</v>
      </c>
      <c r="AX169" s="24">
        <f t="shared" si="161"/>
        <v>3.9364281250000013</v>
      </c>
      <c r="AY169" s="24">
        <f t="shared" si="173"/>
        <v>2.9580524521870852E-2</v>
      </c>
      <c r="AZ169" s="24">
        <f t="shared" si="174"/>
        <v>2.041947547812915E-2</v>
      </c>
      <c r="BA169" s="24">
        <f t="shared" si="175"/>
        <v>0.40838950956258296</v>
      </c>
      <c r="BB169" s="24">
        <f t="shared" si="176"/>
        <v>0.40838950956258296</v>
      </c>
      <c r="BC169" s="24">
        <f t="shared" si="177"/>
        <v>0.69030133198049504</v>
      </c>
      <c r="BD169" s="24">
        <f t="shared" si="178"/>
        <v>0</v>
      </c>
      <c r="BE169" s="24">
        <f t="shared" si="179"/>
        <v>-0.69030133198049504</v>
      </c>
      <c r="BF169" s="24">
        <f t="shared" si="180"/>
        <v>-2.7445512293399097</v>
      </c>
      <c r="BG169" s="24" t="str">
        <f t="shared" si="181"/>
        <v/>
      </c>
      <c r="BH169" s="24">
        <f t="shared" si="162"/>
        <v>0.15557563478860548</v>
      </c>
      <c r="BI169" s="24">
        <f t="shared" si="182"/>
        <v>-0.80805841830668579</v>
      </c>
      <c r="BJ169" s="24">
        <f t="shared" si="183"/>
        <v>3.9384615384615386E-2</v>
      </c>
      <c r="BK169" s="24">
        <v>25.29296875</v>
      </c>
      <c r="BL169" s="24">
        <v>199.90234375</v>
      </c>
      <c r="BM169" s="24">
        <v>4.1856724404907633E-3</v>
      </c>
      <c r="BN169" s="21">
        <f t="shared" si="163"/>
        <v>2.5</v>
      </c>
      <c r="BO169" s="21">
        <f t="shared" si="164"/>
        <v>0.05</v>
      </c>
      <c r="BP169" s="21">
        <f t="shared" si="165"/>
        <v>9.2040177597399339E-2</v>
      </c>
      <c r="BR169">
        <f t="shared" si="166"/>
        <v>0.59161049043741687</v>
      </c>
    </row>
    <row r="170" spans="2:70" ht="12.75" customHeight="1" x14ac:dyDescent="0.15">
      <c r="B170" s="1" t="s">
        <v>370</v>
      </c>
      <c r="C170" s="2" t="s">
        <v>371</v>
      </c>
      <c r="D170" s="2">
        <v>3.891874999681022E-3</v>
      </c>
      <c r="E170" s="3">
        <v>0.1</v>
      </c>
      <c r="F170" s="3">
        <v>0.1</v>
      </c>
      <c r="G170" s="4">
        <v>80</v>
      </c>
      <c r="H170" s="4">
        <v>80</v>
      </c>
      <c r="I170" s="5">
        <f t="shared" si="167"/>
        <v>150</v>
      </c>
      <c r="J170" s="6">
        <v>7.841796875</v>
      </c>
      <c r="K170" s="4">
        <v>25.390625</v>
      </c>
      <c r="L170" s="4"/>
      <c r="M170" s="19">
        <f t="shared" si="140"/>
        <v>150</v>
      </c>
      <c r="N170" s="19">
        <f t="shared" si="141"/>
        <v>0.05</v>
      </c>
      <c r="O170" s="19">
        <f t="shared" si="142"/>
        <v>0.05</v>
      </c>
      <c r="P170" s="19">
        <f t="shared" si="143"/>
        <v>0.05</v>
      </c>
      <c r="Q170" s="19">
        <f t="shared" si="144"/>
        <v>3.9364281250000013</v>
      </c>
      <c r="R170" s="19">
        <f t="shared" si="145"/>
        <v>10.537678125000001</v>
      </c>
      <c r="S170" s="19">
        <f t="shared" si="146"/>
        <v>10.537678125000001</v>
      </c>
      <c r="T170" s="19">
        <f t="shared" si="147"/>
        <v>0</v>
      </c>
      <c r="U170" s="19">
        <f t="shared" si="148"/>
        <v>0</v>
      </c>
      <c r="V170" s="19">
        <f t="shared" si="149"/>
        <v>3.9364281250000013</v>
      </c>
      <c r="W170" s="19">
        <f t="shared" si="150"/>
        <v>2.9580524521870849E-2</v>
      </c>
      <c r="X170" s="19">
        <f t="shared" si="151"/>
        <v>1.279162837401622E-2</v>
      </c>
      <c r="Y170" s="19">
        <f t="shared" si="152"/>
        <v>0.40838950956258308</v>
      </c>
      <c r="Z170" s="19">
        <f t="shared" si="153"/>
        <v>0.2558325674803244</v>
      </c>
      <c r="AA170" s="19">
        <f t="shared" si="154"/>
        <v>23.336345218290827</v>
      </c>
      <c r="AB170" s="19">
        <f t="shared" si="155"/>
        <v>0.1555756347886055</v>
      </c>
      <c r="AC170" s="19">
        <f>(Y170/(1-Y170))/(M170*N170)</f>
        <v>9.2040177597399395E-2</v>
      </c>
      <c r="AD170" s="19">
        <f t="shared" si="157"/>
        <v>5.4451934608344403E-2</v>
      </c>
      <c r="AE170" s="4">
        <f t="shared" si="158"/>
        <v>1.5951276391781859</v>
      </c>
      <c r="AF170" s="19">
        <f t="shared" si="159"/>
        <v>6.6012500000000003</v>
      </c>
      <c r="AG170" s="19">
        <f t="shared" si="160"/>
        <v>10.529836328125</v>
      </c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12" t="s">
        <v>35</v>
      </c>
      <c r="AS170" s="24">
        <f t="shared" si="168"/>
        <v>0.05</v>
      </c>
      <c r="AT170" s="24">
        <f t="shared" si="169"/>
        <v>0.05</v>
      </c>
      <c r="AU170" s="24">
        <f t="shared" si="170"/>
        <v>10.537678125000001</v>
      </c>
      <c r="AV170" s="24">
        <f t="shared" si="171"/>
        <v>0</v>
      </c>
      <c r="AW170" s="24">
        <f t="shared" si="172"/>
        <v>0.05</v>
      </c>
      <c r="AX170" s="24">
        <f t="shared" si="161"/>
        <v>3.9364281250000013</v>
      </c>
      <c r="AY170" s="24">
        <f t="shared" si="173"/>
        <v>2.9580524521870852E-2</v>
      </c>
      <c r="AZ170" s="24">
        <f t="shared" si="174"/>
        <v>2.041947547812915E-2</v>
      </c>
      <c r="BA170" s="24">
        <f t="shared" si="175"/>
        <v>0.40838950956258296</v>
      </c>
      <c r="BB170" s="24">
        <f t="shared" si="176"/>
        <v>0.40838950956258296</v>
      </c>
      <c r="BC170" s="24">
        <f t="shared" si="177"/>
        <v>0.69030133198049504</v>
      </c>
      <c r="BD170" s="24" t="str">
        <f t="shared" si="178"/>
        <v/>
      </c>
      <c r="BE170" s="24">
        <f t="shared" si="179"/>
        <v>-0.69030133198049504</v>
      </c>
      <c r="BF170" s="24">
        <f t="shared" si="180"/>
        <v>-2.7445512293399097</v>
      </c>
      <c r="BG170" s="24">
        <f>(AS9-AY9)/AY9^2</f>
        <v>95.670584837572704</v>
      </c>
      <c r="BH170" s="24">
        <f>IF(ISNUMBER(G170),IF(AY170=0,0,((G170+H170)*(AS170-AY170))/(60000*0.4*(AY170^2))),"")</f>
        <v>0.15557563478860548</v>
      </c>
      <c r="BI170" s="24">
        <f t="shared" si="182"/>
        <v>-0.80805841830668579</v>
      </c>
      <c r="BJ170" s="24">
        <f t="shared" si="183"/>
        <v>3.9384615384615386E-2</v>
      </c>
      <c r="BK170" s="24">
        <v>25.29296875</v>
      </c>
      <c r="BL170" s="24">
        <v>199.90234375</v>
      </c>
      <c r="BM170" s="24">
        <v>6.1826535666789084E-3</v>
      </c>
      <c r="BN170" s="21">
        <f t="shared" si="163"/>
        <v>2.5</v>
      </c>
    </row>
    <row r="171" spans="2:70" ht="12.75" customHeight="1" x14ac:dyDescent="0.15">
      <c r="B171" s="1"/>
      <c r="C171" s="2"/>
      <c r="D171" s="2"/>
      <c r="E171" s="3"/>
      <c r="F171" s="3"/>
      <c r="G171" s="4"/>
      <c r="H171" s="4"/>
      <c r="I171" s="5" t="str">
        <f t="shared" si="167"/>
        <v/>
      </c>
      <c r="J171" s="6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19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S171" s="24" t="str">
        <f t="shared" si="168"/>
        <v/>
      </c>
      <c r="AT171" s="24" t="str">
        <f t="shared" si="169"/>
        <v/>
      </c>
      <c r="AU171" s="24" t="str">
        <f t="shared" si="170"/>
        <v/>
      </c>
      <c r="AV171" s="24" t="str">
        <f t="shared" si="171"/>
        <v/>
      </c>
      <c r="AW171" s="24" t="str">
        <f t="shared" si="172"/>
        <v/>
      </c>
      <c r="AX171" s="24" t="str">
        <f t="shared" si="161"/>
        <v/>
      </c>
      <c r="AY171" s="24" t="str">
        <f t="shared" si="173"/>
        <v/>
      </c>
      <c r="AZ171" s="24" t="str">
        <f t="shared" si="174"/>
        <v/>
      </c>
      <c r="BA171" s="24" t="str">
        <f t="shared" si="175"/>
        <v/>
      </c>
      <c r="BB171" s="24" t="str">
        <f t="shared" si="176"/>
        <v/>
      </c>
      <c r="BC171" s="24" t="str">
        <f t="shared" si="177"/>
        <v/>
      </c>
      <c r="BD171" s="24" t="str">
        <f t="shared" si="178"/>
        <v/>
      </c>
      <c r="BE171" s="24" t="str">
        <f t="shared" si="179"/>
        <v/>
      </c>
      <c r="BF171" s="24" t="str">
        <f t="shared" si="180"/>
        <v/>
      </c>
      <c r="BG171" s="24" t="str">
        <f t="shared" ref="BG171:BG177" si="184">IF(AND(ISNUMBER(BF173),ROW(A171)=2),IF(AS171=0,0,BD$11/AS171),"")</f>
        <v/>
      </c>
      <c r="BH171" s="24" t="str">
        <f t="shared" si="162"/>
        <v/>
      </c>
      <c r="BI171" s="24" t="str">
        <f t="shared" si="182"/>
        <v/>
      </c>
      <c r="BJ171" s="24" t="str">
        <f t="shared" si="183"/>
        <v/>
      </c>
    </row>
    <row r="172" spans="2:70" ht="12.75" customHeight="1" x14ac:dyDescent="0.15">
      <c r="B172" s="1"/>
      <c r="C172" s="2"/>
      <c r="D172" s="2"/>
      <c r="E172" s="3"/>
      <c r="F172" s="3"/>
      <c r="G172" s="4"/>
      <c r="H172" s="4"/>
      <c r="I172" s="5" t="str">
        <f t="shared" si="167"/>
        <v/>
      </c>
      <c r="J172" s="6"/>
      <c r="K172" s="4">
        <f>AVERAGE(K2:K170)</f>
        <v>25.540287536982248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19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S172" s="24" t="str">
        <f t="shared" si="168"/>
        <v/>
      </c>
      <c r="AT172" s="24" t="str">
        <f t="shared" si="169"/>
        <v/>
      </c>
      <c r="AU172" s="24" t="str">
        <f t="shared" si="170"/>
        <v/>
      </c>
      <c r="AV172" s="24" t="str">
        <f t="shared" si="171"/>
        <v/>
      </c>
      <c r="AW172" s="24" t="str">
        <f t="shared" si="172"/>
        <v/>
      </c>
      <c r="AX172" s="24" t="str">
        <f t="shared" si="161"/>
        <v/>
      </c>
      <c r="AY172" s="24" t="str">
        <f t="shared" si="173"/>
        <v/>
      </c>
      <c r="AZ172" s="24" t="str">
        <f t="shared" si="174"/>
        <v/>
      </c>
      <c r="BA172" s="24" t="str">
        <f t="shared" si="175"/>
        <v/>
      </c>
      <c r="BB172" s="24" t="str">
        <f t="shared" si="176"/>
        <v/>
      </c>
      <c r="BC172" s="24" t="str">
        <f t="shared" si="177"/>
        <v/>
      </c>
      <c r="BD172" s="24" t="str">
        <f t="shared" si="178"/>
        <v/>
      </c>
      <c r="BE172" s="24" t="str">
        <f t="shared" si="179"/>
        <v/>
      </c>
      <c r="BF172" s="24" t="str">
        <f t="shared" si="180"/>
        <v/>
      </c>
      <c r="BG172" s="24" t="str">
        <f t="shared" si="184"/>
        <v/>
      </c>
      <c r="BH172" s="24" t="str">
        <f t="shared" si="162"/>
        <v/>
      </c>
      <c r="BI172" s="24" t="str">
        <f t="shared" si="182"/>
        <v/>
      </c>
      <c r="BJ172" s="24"/>
    </row>
    <row r="173" spans="2:70" ht="12.75" customHeight="1" x14ac:dyDescent="0.15">
      <c r="B173" s="1"/>
      <c r="C173" s="2"/>
      <c r="D173" s="2"/>
      <c r="E173" s="3"/>
      <c r="F173" s="3"/>
      <c r="G173" s="4"/>
      <c r="H173" s="4"/>
      <c r="I173" s="5" t="str">
        <f t="shared" si="167"/>
        <v/>
      </c>
      <c r="J173" s="6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19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S173" s="24" t="str">
        <f t="shared" si="168"/>
        <v/>
      </c>
      <c r="AT173" s="24" t="str">
        <f t="shared" si="169"/>
        <v/>
      </c>
      <c r="AU173" s="24" t="str">
        <f t="shared" si="170"/>
        <v/>
      </c>
      <c r="AV173" s="24" t="str">
        <f t="shared" si="171"/>
        <v/>
      </c>
      <c r="AW173" s="24" t="str">
        <f t="shared" si="172"/>
        <v/>
      </c>
      <c r="AX173" s="24" t="str">
        <f t="shared" si="161"/>
        <v/>
      </c>
      <c r="AY173" s="24" t="str">
        <f t="shared" si="173"/>
        <v/>
      </c>
      <c r="AZ173" s="24" t="str">
        <f t="shared" si="174"/>
        <v/>
      </c>
      <c r="BA173" s="24" t="str">
        <f t="shared" si="175"/>
        <v/>
      </c>
      <c r="BB173" s="24" t="str">
        <f t="shared" si="176"/>
        <v/>
      </c>
      <c r="BC173" s="24" t="str">
        <f t="shared" si="177"/>
        <v/>
      </c>
      <c r="BD173" s="24" t="str">
        <f t="shared" si="178"/>
        <v/>
      </c>
      <c r="BE173" s="24" t="str">
        <f t="shared" si="179"/>
        <v/>
      </c>
      <c r="BF173" s="24" t="str">
        <f t="shared" si="180"/>
        <v/>
      </c>
      <c r="BG173" s="24" t="str">
        <f t="shared" si="184"/>
        <v/>
      </c>
      <c r="BH173" s="24" t="str">
        <f t="shared" si="162"/>
        <v/>
      </c>
      <c r="BI173" s="24" t="str">
        <f t="shared" si="182"/>
        <v/>
      </c>
      <c r="BJ173" s="24" t="str">
        <f t="shared" si="183"/>
        <v/>
      </c>
    </row>
    <row r="174" spans="2:70" ht="12.75" customHeight="1" x14ac:dyDescent="0.15">
      <c r="B174" s="1"/>
      <c r="C174" s="2"/>
      <c r="D174" s="2"/>
      <c r="E174" s="3"/>
      <c r="F174" s="3"/>
      <c r="G174" s="4"/>
      <c r="H174" s="4"/>
      <c r="I174" s="5" t="str">
        <f t="shared" si="167"/>
        <v/>
      </c>
      <c r="J174" s="6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19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S174" s="24" t="str">
        <f t="shared" si="168"/>
        <v/>
      </c>
      <c r="AT174" s="24" t="str">
        <f t="shared" si="169"/>
        <v/>
      </c>
      <c r="AU174" s="24" t="str">
        <f t="shared" si="170"/>
        <v/>
      </c>
      <c r="AV174" s="24" t="str">
        <f t="shared" si="171"/>
        <v/>
      </c>
      <c r="AW174" s="24" t="str">
        <f t="shared" si="172"/>
        <v/>
      </c>
      <c r="AX174" s="24" t="str">
        <f t="shared" si="161"/>
        <v/>
      </c>
      <c r="AY174" s="24" t="str">
        <f t="shared" si="173"/>
        <v/>
      </c>
      <c r="AZ174" s="24" t="str">
        <f t="shared" si="174"/>
        <v/>
      </c>
      <c r="BA174" s="24" t="str">
        <f t="shared" si="175"/>
        <v/>
      </c>
      <c r="BB174" s="24" t="str">
        <f t="shared" si="176"/>
        <v/>
      </c>
      <c r="BC174" s="24" t="str">
        <f t="shared" si="177"/>
        <v/>
      </c>
      <c r="BD174" s="24" t="str">
        <f t="shared" si="178"/>
        <v/>
      </c>
      <c r="BE174" s="24" t="str">
        <f t="shared" si="179"/>
        <v/>
      </c>
      <c r="BF174" s="24" t="str">
        <f t="shared" si="180"/>
        <v/>
      </c>
      <c r="BG174" s="24" t="str">
        <f t="shared" si="184"/>
        <v/>
      </c>
      <c r="BH174" s="24" t="str">
        <f t="shared" si="162"/>
        <v/>
      </c>
      <c r="BI174" s="24"/>
      <c r="BJ174" s="24" t="str">
        <f t="shared" si="183"/>
        <v/>
      </c>
    </row>
    <row r="175" spans="2:70" ht="12.75" customHeight="1" x14ac:dyDescent="0.15">
      <c r="B175" s="1"/>
      <c r="C175" s="2"/>
      <c r="D175" s="2"/>
      <c r="E175" s="3"/>
      <c r="F175" s="3"/>
      <c r="G175" s="4"/>
      <c r="H175" s="4"/>
      <c r="I175" s="5" t="str">
        <f t="shared" si="167"/>
        <v/>
      </c>
      <c r="J175" s="6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19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S175" s="24" t="str">
        <f t="shared" si="168"/>
        <v/>
      </c>
      <c r="AT175" s="24" t="str">
        <f t="shared" si="169"/>
        <v/>
      </c>
      <c r="AU175" s="24" t="str">
        <f t="shared" si="170"/>
        <v/>
      </c>
      <c r="AV175" s="24" t="str">
        <f t="shared" si="171"/>
        <v/>
      </c>
      <c r="AW175" s="24" t="str">
        <f t="shared" si="172"/>
        <v/>
      </c>
      <c r="AX175" s="24" t="str">
        <f t="shared" si="161"/>
        <v/>
      </c>
      <c r="AY175" s="24" t="str">
        <f t="shared" si="173"/>
        <v/>
      </c>
      <c r="AZ175" s="24" t="str">
        <f t="shared" si="174"/>
        <v/>
      </c>
      <c r="BA175" s="24" t="str">
        <f t="shared" si="175"/>
        <v/>
      </c>
      <c r="BB175" s="24" t="str">
        <f t="shared" si="176"/>
        <v/>
      </c>
      <c r="BC175" s="24" t="str">
        <f t="shared" si="177"/>
        <v/>
      </c>
      <c r="BD175" s="24" t="str">
        <f t="shared" si="178"/>
        <v/>
      </c>
      <c r="BE175" s="24" t="str">
        <f t="shared" si="179"/>
        <v/>
      </c>
      <c r="BF175" s="24" t="str">
        <f t="shared" si="180"/>
        <v/>
      </c>
      <c r="BG175" s="24" t="str">
        <f t="shared" si="184"/>
        <v/>
      </c>
      <c r="BH175" s="24" t="str">
        <f t="shared" si="162"/>
        <v/>
      </c>
      <c r="BI175" s="24" t="str">
        <f t="shared" si="182"/>
        <v/>
      </c>
      <c r="BJ175" s="24" t="str">
        <f t="shared" si="183"/>
        <v/>
      </c>
    </row>
    <row r="176" spans="2:70" ht="12.75" customHeight="1" x14ac:dyDescent="0.15">
      <c r="B176" s="1"/>
      <c r="C176" s="2"/>
      <c r="D176" s="2"/>
      <c r="E176" s="3"/>
      <c r="F176" s="3"/>
      <c r="G176" s="4"/>
      <c r="H176" s="4"/>
      <c r="I176" s="5" t="str">
        <f t="shared" si="167"/>
        <v/>
      </c>
      <c r="J176" s="6"/>
      <c r="K176" s="4"/>
      <c r="L176" s="4"/>
      <c r="M176" s="4">
        <f>M170*N170</f>
        <v>7.5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19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S176" s="24" t="str">
        <f t="shared" si="168"/>
        <v/>
      </c>
      <c r="AT176" s="24" t="str">
        <f t="shared" si="169"/>
        <v/>
      </c>
      <c r="AU176" s="24" t="str">
        <f t="shared" si="170"/>
        <v/>
      </c>
      <c r="AV176" s="24" t="str">
        <f t="shared" si="171"/>
        <v/>
      </c>
      <c r="AW176" s="24" t="str">
        <f t="shared" si="172"/>
        <v/>
      </c>
      <c r="AX176" s="24" t="str">
        <f t="shared" si="161"/>
        <v/>
      </c>
      <c r="AY176" s="24" t="str">
        <f t="shared" si="173"/>
        <v/>
      </c>
      <c r="AZ176" s="24" t="str">
        <f t="shared" si="174"/>
        <v/>
      </c>
      <c r="BA176" s="24" t="str">
        <f t="shared" si="175"/>
        <v/>
      </c>
      <c r="BB176" s="24" t="str">
        <f t="shared" si="176"/>
        <v/>
      </c>
      <c r="BC176" s="24" t="str">
        <f t="shared" si="177"/>
        <v/>
      </c>
      <c r="BD176" s="24" t="str">
        <f t="shared" si="178"/>
        <v/>
      </c>
      <c r="BE176" s="24" t="str">
        <f t="shared" si="179"/>
        <v/>
      </c>
      <c r="BF176" s="24" t="str">
        <f t="shared" si="180"/>
        <v/>
      </c>
      <c r="BG176" s="24" t="str">
        <f t="shared" si="184"/>
        <v/>
      </c>
      <c r="BH176" s="24" t="str">
        <f t="shared" si="162"/>
        <v/>
      </c>
      <c r="BI176" s="24" t="str">
        <f t="shared" si="182"/>
        <v/>
      </c>
      <c r="BJ176" s="24" t="str">
        <f t="shared" si="183"/>
        <v/>
      </c>
    </row>
    <row r="177" spans="2:62" ht="12.75" customHeight="1" x14ac:dyDescent="0.15">
      <c r="B177" s="1"/>
      <c r="C177" s="2"/>
      <c r="D177" s="2"/>
      <c r="E177" s="3"/>
      <c r="F177" s="3"/>
      <c r="G177" s="4"/>
      <c r="H177" s="4"/>
      <c r="I177" s="5" t="str">
        <f t="shared" si="167"/>
        <v/>
      </c>
      <c r="J177" s="6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19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S177" s="24" t="str">
        <f t="shared" si="168"/>
        <v/>
      </c>
      <c r="AT177" s="24" t="str">
        <f t="shared" si="169"/>
        <v/>
      </c>
      <c r="AU177" s="24" t="str">
        <f t="shared" si="170"/>
        <v/>
      </c>
      <c r="AV177" s="24" t="str">
        <f t="shared" si="171"/>
        <v/>
      </c>
      <c r="AW177" s="24" t="str">
        <f t="shared" si="172"/>
        <v/>
      </c>
      <c r="AX177" s="24" t="str">
        <f t="shared" si="161"/>
        <v/>
      </c>
      <c r="AY177" s="24" t="str">
        <f t="shared" si="173"/>
        <v/>
      </c>
      <c r="AZ177" s="24" t="str">
        <f t="shared" si="174"/>
        <v/>
      </c>
      <c r="BA177" s="24" t="str">
        <f t="shared" si="175"/>
        <v/>
      </c>
      <c r="BB177" s="24" t="str">
        <f t="shared" si="176"/>
        <v/>
      </c>
      <c r="BC177" s="24" t="str">
        <f t="shared" si="177"/>
        <v/>
      </c>
      <c r="BD177" s="24" t="str">
        <f t="shared" si="178"/>
        <v/>
      </c>
      <c r="BE177" s="24" t="str">
        <f t="shared" si="179"/>
        <v/>
      </c>
      <c r="BF177" s="24" t="str">
        <f t="shared" si="180"/>
        <v/>
      </c>
      <c r="BG177" s="24" t="str">
        <f t="shared" si="184"/>
        <v/>
      </c>
      <c r="BH177" s="24" t="str">
        <f t="shared" si="162"/>
        <v/>
      </c>
      <c r="BI177" s="24" t="str">
        <f t="shared" si="182"/>
        <v/>
      </c>
      <c r="BJ177" s="24" t="str">
        <f t="shared" si="183"/>
        <v/>
      </c>
    </row>
  </sheetData>
  <printOptions gridLines="1"/>
  <pageMargins left="0.75" right="0.75" top="1" bottom="1" header="0.5" footer="0.5"/>
  <pageSetup orientation="landscape" horizontalDpi="0" verticalDpi="0"/>
  <headerFooter alignWithMargins="0">
    <oddHeader>CET Tubular Reactor - Run 1 Results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67"/>
  <sheetViews>
    <sheetView showRowColHeaders="0" showOutlineSymbols="0" topLeftCell="K102" workbookViewId="0">
      <selection activeCell="AB164" sqref="AB164"/>
    </sheetView>
  </sheetViews>
  <sheetFormatPr baseColWidth="10" defaultColWidth="9.1640625" defaultRowHeight="12.75" customHeight="1" x14ac:dyDescent="0.15"/>
  <cols>
    <col min="1" max="1" width="0" hidden="1" customWidth="1"/>
    <col min="2" max="4" width="10.1640625" customWidth="1"/>
    <col min="5" max="6" width="14" customWidth="1"/>
    <col min="7" max="8" width="13.83203125" customWidth="1"/>
    <col min="9" max="9" width="12.6640625" customWidth="1"/>
    <col min="10" max="11" width="13.1640625" customWidth="1"/>
    <col min="12" max="12" width="25.83203125" customWidth="1"/>
    <col min="13" max="18" width="16" customWidth="1"/>
    <col min="19" max="20" width="17.83203125" customWidth="1"/>
    <col min="21" max="23" width="13" customWidth="1"/>
    <col min="24" max="26" width="0" hidden="1" customWidth="1"/>
    <col min="27" max="28" width="14.33203125" customWidth="1"/>
    <col min="29" max="32" width="10.1640625" customWidth="1"/>
    <col min="33" max="33" width="17.1640625" customWidth="1"/>
  </cols>
  <sheetData>
    <row r="1" spans="1:33" ht="64.5" customHeight="1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3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</row>
    <row r="2" spans="1:33" ht="12.75" customHeight="1" x14ac:dyDescent="0.15">
      <c r="B2" s="1" t="s">
        <v>33</v>
      </c>
      <c r="C2" s="2" t="s">
        <v>372</v>
      </c>
      <c r="D2" s="2">
        <v>5.2314862841740251E-6</v>
      </c>
      <c r="E2" s="3">
        <v>0.1</v>
      </c>
      <c r="F2" s="3">
        <v>0.1</v>
      </c>
      <c r="G2" s="4">
        <v>80</v>
      </c>
      <c r="H2" s="4">
        <v>80</v>
      </c>
      <c r="I2" s="5">
        <f t="shared" ref="I2:I33" si="0">IF(ISNUMBER(G2),IF(G2+H2=0,0,0.4*60*1000/(G2+H2)),"")</f>
        <v>150</v>
      </c>
      <c r="J2" s="6">
        <v>5.859375E-2</v>
      </c>
      <c r="K2" s="4">
        <v>30.37109375</v>
      </c>
      <c r="L2" s="12" t="s">
        <v>35</v>
      </c>
      <c r="M2" s="7">
        <f t="shared" ref="M2:M33" si="1">IF(ISNUMBER(G2),IF(G2+H2=0,0,(G2/(G2+H2))*E2),"")</f>
        <v>0.05</v>
      </c>
      <c r="N2" s="7">
        <f t="shared" ref="N2:N33" si="2">IF(ISNUMBER(H2),IF(G2+H2=0,0,(H2/(G2+H2))*E2),"")</f>
        <v>0.05</v>
      </c>
      <c r="O2" s="7">
        <f t="shared" ref="O2:O33" si="3">IF(ISNUMBER(M2),0.195*(1+0.0184*(K2-21))*M2*1000,"")</f>
        <v>11.43117421875</v>
      </c>
      <c r="P2" s="7">
        <f t="shared" ref="P2:P33" si="4">IF(ISNUMBER(M2),IF(M2&gt;N2,M2-N2,0),"")</f>
        <v>0</v>
      </c>
      <c r="Q2" s="7">
        <f t="shared" ref="Q2:Q33" si="5">IF(ISNUMBER(M2),IF(M2&gt;N2,N2,M2),"")</f>
        <v>0.05</v>
      </c>
      <c r="R2" s="7">
        <f>IF(ISNUMBER(M2),((0.195*(1+(0.0184*(K2-21)))*P2)+(0.07*(1+(0.0284*(K2-21)))*Q2))*1000,"")</f>
        <v>4.4314867187500004</v>
      </c>
      <c r="S2" s="7">
        <f t="shared" ref="S2:S33" si="6">IF(ISNUMBER(M2),IF(O2-R2=0,0,((P2-M2)*(O2-J2)/(O2-R2))+M2),"")</f>
        <v>-3.1236344256440021E-2</v>
      </c>
      <c r="T2" s="7">
        <f t="shared" ref="T2:T33" si="7">IF(ISNUMBER(R2),IF(O2-R2=0,0,Q2*(O2-J2)/(O2-R2)),"")</f>
        <v>8.1236344256440024E-2</v>
      </c>
      <c r="U2" s="8">
        <f t="shared" ref="U2:U33" si="8">IF(ISNUMBER(M2),IF(M2=0,0,((M2-S2)/M2)),"")</f>
        <v>1.6247268851288004</v>
      </c>
      <c r="V2" s="8">
        <f t="shared" ref="V2:V33" si="9">IF(ISNUMBER(Q2),IF(Q2=0,0,T2/Q2),"")</f>
        <v>1.6247268851288004</v>
      </c>
      <c r="W2" s="9">
        <f t="shared" ref="W2:W33" si="10">IF(ISNUMBER(U2),IF(U2=1,0,(U2/(1-U2))),"")</f>
        <v>-2.6006994797315781</v>
      </c>
      <c r="X2" s="10">
        <f t="shared" ref="X2:X33" si="11">IF(ROW(A2)=11,AVERAGE($X$2:$X$10),IF(ISNUMBER(I3),IF(I3-I2=0,0,(W3-W2)/(I3-I2)),""))</f>
        <v>0</v>
      </c>
      <c r="Y2" s="10">
        <f t="shared" ref="Y2:Y33" si="12">IF(ROW(A2)=11,IF(ISNUMBER(I$2),AVERAGE($Y$2:$Y$10),""),IF(ISNUMBER(I2),$X$11*I2-W2,""))</f>
        <v>2.6006994797315781</v>
      </c>
      <c r="Z2" s="10">
        <f t="shared" ref="Z2:Z33" si="13">IF(ISNUMBER(I2),$X$11*I2-$Y$11,"")</f>
        <v>-2.5981329848246517</v>
      </c>
      <c r="AA2" s="9">
        <f t="shared" ref="AA2:AA33" si="14">IF(AND(ISNUMBER(Z4),ROW(A2)=2),IF(M2=0,0,X$11/M2),"")</f>
        <v>0</v>
      </c>
      <c r="AB2" s="9">
        <f t="shared" ref="AB2:AB33" si="15">IF(ISNUMBER(G2),IF(S2=0,0,((G2+H2)*(M2-S2))/(60000*0.4*(S2^2))),"")</f>
        <v>0.55505844055260289</v>
      </c>
      <c r="AC2" s="9">
        <f t="shared" ref="AC2:AC33" si="16">IF(ISNUMBER(AB2),IF(AB2&lt;=0,0,LOG(AB2)),"")</f>
        <v>-0.2556612888172306</v>
      </c>
      <c r="AD2" s="7">
        <f t="shared" ref="AD2:AD33" si="17">IF(ISNUMBER(K2),IF(K2=0,0,1/K2),"")</f>
        <v>3.2926045016077168E-2</v>
      </c>
      <c r="AE2" s="5">
        <v>30.6640625</v>
      </c>
      <c r="AF2" s="5">
        <v>199.90234375</v>
      </c>
      <c r="AG2" s="9">
        <v>4.1856724404907633E-3</v>
      </c>
    </row>
    <row r="3" spans="1:33" ht="12.75" customHeight="1" x14ac:dyDescent="0.15">
      <c r="B3" s="1" t="s">
        <v>36</v>
      </c>
      <c r="C3" s="2" t="s">
        <v>373</v>
      </c>
      <c r="D3" s="2">
        <v>2.9791670385748148E-5</v>
      </c>
      <c r="E3" s="3">
        <v>0.1</v>
      </c>
      <c r="F3" s="3">
        <v>0.1</v>
      </c>
      <c r="G3" s="4">
        <v>80</v>
      </c>
      <c r="H3" s="4">
        <v>80</v>
      </c>
      <c r="I3" s="5">
        <f t="shared" si="0"/>
        <v>150</v>
      </c>
      <c r="J3" s="6">
        <v>5.859375E-2</v>
      </c>
      <c r="K3" s="4">
        <v>30.37109375</v>
      </c>
      <c r="L3" s="12" t="s">
        <v>35</v>
      </c>
      <c r="M3" s="7">
        <f t="shared" si="1"/>
        <v>0.05</v>
      </c>
      <c r="N3" s="7">
        <f t="shared" si="2"/>
        <v>0.05</v>
      </c>
      <c r="O3" s="7">
        <f t="shared" si="3"/>
        <v>11.43117421875</v>
      </c>
      <c r="P3" s="7">
        <f t="shared" si="4"/>
        <v>0</v>
      </c>
      <c r="Q3" s="7">
        <f t="shared" si="5"/>
        <v>0.05</v>
      </c>
      <c r="R3" s="7">
        <f t="shared" ref="R3:R66" si="18">IF(ISNUMBER(M3),((0.195*(1+(0.0184*(K3-21)))*P3)+(0.07*(1+(0.0284*(K3-21)))*Q3))*1000,"")</f>
        <v>4.4314867187500004</v>
      </c>
      <c r="S3" s="7">
        <f t="shared" si="6"/>
        <v>-3.1236344256440021E-2</v>
      </c>
      <c r="T3" s="7">
        <f t="shared" si="7"/>
        <v>8.1236344256440024E-2</v>
      </c>
      <c r="U3" s="8">
        <f t="shared" si="8"/>
        <v>1.6247268851288004</v>
      </c>
      <c r="V3" s="8">
        <f t="shared" si="9"/>
        <v>1.6247268851288004</v>
      </c>
      <c r="W3" s="9">
        <f t="shared" si="10"/>
        <v>-2.6006994797315781</v>
      </c>
      <c r="X3" s="10">
        <f t="shared" si="11"/>
        <v>0</v>
      </c>
      <c r="Y3" s="10">
        <f t="shared" si="12"/>
        <v>2.6006994797315781</v>
      </c>
      <c r="Z3" s="10">
        <f t="shared" si="13"/>
        <v>-2.5981329848246517</v>
      </c>
      <c r="AA3" s="9" t="str">
        <f t="shared" si="14"/>
        <v/>
      </c>
      <c r="AB3" s="9">
        <f t="shared" si="15"/>
        <v>0.55505844055260289</v>
      </c>
      <c r="AC3" s="9">
        <f t="shared" si="16"/>
        <v>-0.2556612888172306</v>
      </c>
      <c r="AD3" s="7">
        <f t="shared" si="17"/>
        <v>3.2926045016077168E-2</v>
      </c>
      <c r="AE3" s="5">
        <v>30.6640625</v>
      </c>
      <c r="AF3" s="5">
        <v>199.90234375</v>
      </c>
      <c r="AG3" s="9">
        <v>6.1826535666789084E-3</v>
      </c>
    </row>
    <row r="4" spans="1:33" ht="12.75" customHeight="1" x14ac:dyDescent="0.15">
      <c r="B4" s="1" t="s">
        <v>38</v>
      </c>
      <c r="C4" s="2" t="s">
        <v>374</v>
      </c>
      <c r="D4" s="2">
        <v>4.6944449422881007E-5</v>
      </c>
      <c r="E4" s="3">
        <v>0.1</v>
      </c>
      <c r="F4" s="3">
        <v>0.1</v>
      </c>
      <c r="G4" s="4">
        <v>80</v>
      </c>
      <c r="H4" s="4">
        <v>80</v>
      </c>
      <c r="I4" s="5">
        <f t="shared" si="0"/>
        <v>150</v>
      </c>
      <c r="J4" s="6">
        <v>5.859375E-2</v>
      </c>
      <c r="K4" s="4">
        <v>30.37109375</v>
      </c>
      <c r="L4" s="12" t="s">
        <v>35</v>
      </c>
      <c r="M4" s="7">
        <f t="shared" si="1"/>
        <v>0.05</v>
      </c>
      <c r="N4" s="7">
        <f t="shared" si="2"/>
        <v>0.05</v>
      </c>
      <c r="O4" s="7">
        <f t="shared" si="3"/>
        <v>11.43117421875</v>
      </c>
      <c r="P4" s="7">
        <f t="shared" si="4"/>
        <v>0</v>
      </c>
      <c r="Q4" s="7">
        <f t="shared" si="5"/>
        <v>0.05</v>
      </c>
      <c r="R4" s="7">
        <f t="shared" si="18"/>
        <v>4.4314867187500004</v>
      </c>
      <c r="S4" s="7">
        <f t="shared" si="6"/>
        <v>-3.1236344256440021E-2</v>
      </c>
      <c r="T4" s="7">
        <f t="shared" si="7"/>
        <v>8.1236344256440024E-2</v>
      </c>
      <c r="U4" s="8">
        <f t="shared" si="8"/>
        <v>1.6247268851288004</v>
      </c>
      <c r="V4" s="8">
        <f t="shared" si="9"/>
        <v>1.6247268851288004</v>
      </c>
      <c r="W4" s="9">
        <f t="shared" si="10"/>
        <v>-2.6006994797315781</v>
      </c>
      <c r="X4" s="10">
        <f t="shared" si="11"/>
        <v>0</v>
      </c>
      <c r="Y4" s="10">
        <f t="shared" si="12"/>
        <v>2.6006994797315781</v>
      </c>
      <c r="Z4" s="10">
        <f t="shared" si="13"/>
        <v>-2.5981329848246517</v>
      </c>
      <c r="AA4" s="9" t="str">
        <f t="shared" si="14"/>
        <v/>
      </c>
      <c r="AB4" s="9">
        <f t="shared" si="15"/>
        <v>0.55505844055260289</v>
      </c>
      <c r="AC4" s="9">
        <f t="shared" si="16"/>
        <v>-0.2556612888172306</v>
      </c>
      <c r="AD4" s="7">
        <f t="shared" si="17"/>
        <v>3.2926045016077168E-2</v>
      </c>
      <c r="AE4" s="5">
        <v>30.6640625</v>
      </c>
      <c r="AF4" s="5">
        <v>199.90234375</v>
      </c>
      <c r="AG4" s="9">
        <v>6.1826535666789084E-3</v>
      </c>
    </row>
    <row r="5" spans="1:33" ht="12.75" customHeight="1" x14ac:dyDescent="0.15">
      <c r="B5" s="1" t="s">
        <v>40</v>
      </c>
      <c r="C5" s="2" t="s">
        <v>375</v>
      </c>
      <c r="D5" s="2">
        <v>7.0775466156192124E-5</v>
      </c>
      <c r="E5" s="3">
        <v>0.1</v>
      </c>
      <c r="F5" s="3">
        <v>0.1</v>
      </c>
      <c r="G5" s="4">
        <v>80</v>
      </c>
      <c r="H5" s="4">
        <v>80</v>
      </c>
      <c r="I5" s="5">
        <f t="shared" si="0"/>
        <v>150</v>
      </c>
      <c r="J5" s="6">
        <v>4.8828125E-2</v>
      </c>
      <c r="K5" s="4">
        <v>30.37109375</v>
      </c>
      <c r="L5" s="12" t="s">
        <v>35</v>
      </c>
      <c r="M5" s="7">
        <f t="shared" si="1"/>
        <v>0.05</v>
      </c>
      <c r="N5" s="7">
        <f t="shared" si="2"/>
        <v>0.05</v>
      </c>
      <c r="O5" s="7">
        <f t="shared" si="3"/>
        <v>11.43117421875</v>
      </c>
      <c r="P5" s="7">
        <f t="shared" si="4"/>
        <v>0</v>
      </c>
      <c r="Q5" s="7">
        <f t="shared" si="5"/>
        <v>0.05</v>
      </c>
      <c r="R5" s="7">
        <f t="shared" si="18"/>
        <v>4.4314867187500004</v>
      </c>
      <c r="S5" s="7">
        <f t="shared" si="6"/>
        <v>-3.1306101834903344E-2</v>
      </c>
      <c r="T5" s="7">
        <f t="shared" si="7"/>
        <v>8.1306101834903347E-2</v>
      </c>
      <c r="U5" s="8">
        <f t="shared" si="8"/>
        <v>1.6261220366980669</v>
      </c>
      <c r="V5" s="8">
        <f t="shared" si="9"/>
        <v>1.6261220366980669</v>
      </c>
      <c r="W5" s="9">
        <f t="shared" si="10"/>
        <v>-2.5971327335380585</v>
      </c>
      <c r="X5" s="10">
        <f t="shared" si="11"/>
        <v>0</v>
      </c>
      <c r="Y5" s="10">
        <f t="shared" si="12"/>
        <v>2.5971327335380585</v>
      </c>
      <c r="Z5" s="10">
        <f t="shared" si="13"/>
        <v>-2.5981329848246517</v>
      </c>
      <c r="AA5" s="9" t="str">
        <f t="shared" si="14"/>
        <v/>
      </c>
      <c r="AB5" s="9">
        <f t="shared" si="15"/>
        <v>0.55306209361024117</v>
      </c>
      <c r="AC5" s="9">
        <f t="shared" si="16"/>
        <v>-0.25722610667285595</v>
      </c>
      <c r="AD5" s="7">
        <f t="shared" si="17"/>
        <v>3.2926045016077168E-2</v>
      </c>
      <c r="AE5" s="5">
        <v>30.56640625</v>
      </c>
      <c r="AF5" s="5">
        <v>199.90234375</v>
      </c>
      <c r="AG5" s="9">
        <v>6.1826535666789084E-3</v>
      </c>
    </row>
    <row r="6" spans="1:33" ht="12.75" customHeight="1" x14ac:dyDescent="0.15">
      <c r="B6" s="1" t="s">
        <v>42</v>
      </c>
      <c r="C6" s="2" t="s">
        <v>376</v>
      </c>
      <c r="D6" s="2">
        <v>9.4606482889503241E-5</v>
      </c>
      <c r="E6" s="3">
        <v>0.1</v>
      </c>
      <c r="F6" s="3">
        <v>0.1</v>
      </c>
      <c r="G6" s="4">
        <v>80</v>
      </c>
      <c r="H6" s="4">
        <v>80</v>
      </c>
      <c r="I6" s="5">
        <f t="shared" si="0"/>
        <v>150</v>
      </c>
      <c r="J6" s="6">
        <v>4.8828125E-2</v>
      </c>
      <c r="K6" s="4">
        <v>30.37109375</v>
      </c>
      <c r="L6" s="12" t="s">
        <v>35</v>
      </c>
      <c r="M6" s="7">
        <f t="shared" si="1"/>
        <v>0.05</v>
      </c>
      <c r="N6" s="7">
        <f t="shared" si="2"/>
        <v>0.05</v>
      </c>
      <c r="O6" s="7">
        <f t="shared" si="3"/>
        <v>11.43117421875</v>
      </c>
      <c r="P6" s="7">
        <f t="shared" si="4"/>
        <v>0</v>
      </c>
      <c r="Q6" s="7">
        <f t="shared" si="5"/>
        <v>0.05</v>
      </c>
      <c r="R6" s="7">
        <f t="shared" si="18"/>
        <v>4.4314867187500004</v>
      </c>
      <c r="S6" s="7">
        <f t="shared" si="6"/>
        <v>-3.1306101834903344E-2</v>
      </c>
      <c r="T6" s="7">
        <f t="shared" si="7"/>
        <v>8.1306101834903347E-2</v>
      </c>
      <c r="U6" s="8">
        <f t="shared" si="8"/>
        <v>1.6261220366980669</v>
      </c>
      <c r="V6" s="8">
        <f t="shared" si="9"/>
        <v>1.6261220366980669</v>
      </c>
      <c r="W6" s="9">
        <f t="shared" si="10"/>
        <v>-2.5971327335380585</v>
      </c>
      <c r="X6" s="10">
        <f t="shared" si="11"/>
        <v>0</v>
      </c>
      <c r="Y6" s="10">
        <f t="shared" si="12"/>
        <v>2.5971327335380585</v>
      </c>
      <c r="Z6" s="10">
        <f t="shared" si="13"/>
        <v>-2.5981329848246517</v>
      </c>
      <c r="AA6" s="9" t="str">
        <f t="shared" si="14"/>
        <v/>
      </c>
      <c r="AB6" s="9">
        <f t="shared" si="15"/>
        <v>0.55306209361024117</v>
      </c>
      <c r="AC6" s="9">
        <f t="shared" si="16"/>
        <v>-0.25722610667285595</v>
      </c>
      <c r="AD6" s="7">
        <f t="shared" si="17"/>
        <v>3.2926045016077168E-2</v>
      </c>
      <c r="AE6" s="5">
        <v>30.56640625</v>
      </c>
      <c r="AF6" s="5">
        <v>199.90234375</v>
      </c>
      <c r="AG6" s="9">
        <v>6.1826535666789084E-3</v>
      </c>
    </row>
    <row r="7" spans="1:33" ht="12.75" customHeight="1" x14ac:dyDescent="0.15">
      <c r="B7" s="1" t="s">
        <v>44</v>
      </c>
      <c r="C7" s="2" t="s">
        <v>377</v>
      </c>
      <c r="D7" s="2">
        <v>1.1807870760094374E-4</v>
      </c>
      <c r="E7" s="3">
        <v>0.1</v>
      </c>
      <c r="F7" s="3">
        <v>0.1</v>
      </c>
      <c r="G7" s="4">
        <v>80</v>
      </c>
      <c r="H7" s="4">
        <v>80</v>
      </c>
      <c r="I7" s="5">
        <f t="shared" si="0"/>
        <v>150</v>
      </c>
      <c r="J7" s="6">
        <v>5.859375E-2</v>
      </c>
      <c r="K7" s="4">
        <v>30.46875</v>
      </c>
      <c r="L7" s="12" t="s">
        <v>35</v>
      </c>
      <c r="M7" s="7">
        <f t="shared" si="1"/>
        <v>0.05</v>
      </c>
      <c r="N7" s="7">
        <f t="shared" si="2"/>
        <v>0.05</v>
      </c>
      <c r="O7" s="7">
        <f t="shared" si="3"/>
        <v>11.448693750000002</v>
      </c>
      <c r="P7" s="7">
        <f t="shared" si="4"/>
        <v>0</v>
      </c>
      <c r="Q7" s="7">
        <f t="shared" si="5"/>
        <v>0.05</v>
      </c>
      <c r="R7" s="7">
        <f t="shared" si="18"/>
        <v>4.4411937500000001</v>
      </c>
      <c r="S7" s="7">
        <f t="shared" si="6"/>
        <v>-3.1270781305743844E-2</v>
      </c>
      <c r="T7" s="7">
        <f t="shared" si="7"/>
        <v>8.1270781305743847E-2</v>
      </c>
      <c r="U7" s="8">
        <f t="shared" si="8"/>
        <v>1.6254156261148769</v>
      </c>
      <c r="V7" s="8">
        <f t="shared" si="9"/>
        <v>1.6254156261148769</v>
      </c>
      <c r="W7" s="9">
        <f t="shared" si="10"/>
        <v>-2.5989367042394926</v>
      </c>
      <c r="X7" s="10">
        <f t="shared" si="11"/>
        <v>0</v>
      </c>
      <c r="Y7" s="10">
        <f t="shared" si="12"/>
        <v>2.5989367042394926</v>
      </c>
      <c r="Z7" s="10">
        <f t="shared" si="13"/>
        <v>-2.5981329848246517</v>
      </c>
      <c r="AA7" s="9" t="str">
        <f t="shared" si="14"/>
        <v/>
      </c>
      <c r="AB7" s="9">
        <f t="shared" si="15"/>
        <v>0.5540713717871657</v>
      </c>
      <c r="AC7" s="9">
        <f t="shared" si="16"/>
        <v>-0.2564342887429229</v>
      </c>
      <c r="AD7" s="7">
        <f t="shared" si="17"/>
        <v>3.282051282051282E-2</v>
      </c>
      <c r="AE7" s="5">
        <v>30.76171875</v>
      </c>
      <c r="AF7" s="5">
        <v>199.90234375</v>
      </c>
      <c r="AG7" s="9">
        <v>6.1826535666789084E-3</v>
      </c>
    </row>
    <row r="8" spans="1:33" ht="12.75" customHeight="1" x14ac:dyDescent="0.15">
      <c r="B8" s="1" t="s">
        <v>46</v>
      </c>
      <c r="C8" s="2" t="s">
        <v>378</v>
      </c>
      <c r="D8" s="2">
        <v>1.4155093231238425E-4</v>
      </c>
      <c r="E8" s="3">
        <v>0.1</v>
      </c>
      <c r="F8" s="3">
        <v>0.1</v>
      </c>
      <c r="G8" s="4">
        <v>80</v>
      </c>
      <c r="H8" s="4">
        <v>80</v>
      </c>
      <c r="I8" s="5">
        <f t="shared" si="0"/>
        <v>150</v>
      </c>
      <c r="J8" s="6">
        <v>4.8828125E-2</v>
      </c>
      <c r="K8" s="4">
        <v>30.37109375</v>
      </c>
      <c r="L8" s="12" t="s">
        <v>35</v>
      </c>
      <c r="M8" s="7">
        <f t="shared" si="1"/>
        <v>0.05</v>
      </c>
      <c r="N8" s="7">
        <f t="shared" si="2"/>
        <v>0.05</v>
      </c>
      <c r="O8" s="7">
        <f t="shared" si="3"/>
        <v>11.43117421875</v>
      </c>
      <c r="P8" s="7">
        <f t="shared" si="4"/>
        <v>0</v>
      </c>
      <c r="Q8" s="7">
        <f t="shared" si="5"/>
        <v>0.05</v>
      </c>
      <c r="R8" s="7">
        <f t="shared" si="18"/>
        <v>4.4314867187500004</v>
      </c>
      <c r="S8" s="7">
        <f t="shared" si="6"/>
        <v>-3.1306101834903344E-2</v>
      </c>
      <c r="T8" s="7">
        <f t="shared" si="7"/>
        <v>8.1306101834903347E-2</v>
      </c>
      <c r="U8" s="8">
        <f t="shared" si="8"/>
        <v>1.6261220366980669</v>
      </c>
      <c r="V8" s="8">
        <f t="shared" si="9"/>
        <v>1.6261220366980669</v>
      </c>
      <c r="W8" s="9">
        <f t="shared" si="10"/>
        <v>-2.5971327335380585</v>
      </c>
      <c r="X8" s="10">
        <f t="shared" si="11"/>
        <v>0</v>
      </c>
      <c r="Y8" s="10">
        <f t="shared" si="12"/>
        <v>2.5971327335380585</v>
      </c>
      <c r="Z8" s="10">
        <f t="shared" si="13"/>
        <v>-2.5981329848246517</v>
      </c>
      <c r="AA8" s="9" t="str">
        <f t="shared" si="14"/>
        <v/>
      </c>
      <c r="AB8" s="9">
        <f t="shared" si="15"/>
        <v>0.55306209361024117</v>
      </c>
      <c r="AC8" s="9">
        <f t="shared" si="16"/>
        <v>-0.25722610667285595</v>
      </c>
      <c r="AD8" s="7">
        <f t="shared" si="17"/>
        <v>3.2926045016077168E-2</v>
      </c>
      <c r="AE8" s="5">
        <v>30.46875</v>
      </c>
      <c r="AF8" s="5">
        <v>199.90234375</v>
      </c>
      <c r="AG8" s="9">
        <v>6.1826535666789084E-3</v>
      </c>
    </row>
    <row r="9" spans="1:33" ht="12.75" customHeight="1" x14ac:dyDescent="0.15">
      <c r="B9" s="1" t="s">
        <v>48</v>
      </c>
      <c r="C9" s="2" t="s">
        <v>379</v>
      </c>
      <c r="D9" s="2">
        <v>1.6502314974786714E-4</v>
      </c>
      <c r="E9" s="3">
        <v>0.1</v>
      </c>
      <c r="F9" s="3">
        <v>0.1</v>
      </c>
      <c r="G9" s="4">
        <v>80</v>
      </c>
      <c r="H9" s="4">
        <v>80</v>
      </c>
      <c r="I9" s="5">
        <f t="shared" si="0"/>
        <v>150</v>
      </c>
      <c r="J9" s="6">
        <v>4.8828125E-2</v>
      </c>
      <c r="K9" s="4">
        <v>30.46875</v>
      </c>
      <c r="L9" s="12" t="s">
        <v>35</v>
      </c>
      <c r="M9" s="7">
        <f t="shared" si="1"/>
        <v>0.05</v>
      </c>
      <c r="N9" s="7">
        <f t="shared" si="2"/>
        <v>0.05</v>
      </c>
      <c r="O9" s="7">
        <f t="shared" si="3"/>
        <v>11.448693750000002</v>
      </c>
      <c r="P9" s="7">
        <f t="shared" si="4"/>
        <v>0</v>
      </c>
      <c r="Q9" s="7">
        <f t="shared" si="5"/>
        <v>0.05</v>
      </c>
      <c r="R9" s="7">
        <f t="shared" si="18"/>
        <v>4.4411937500000001</v>
      </c>
      <c r="S9" s="7">
        <f t="shared" si="6"/>
        <v>-3.1340461113093104E-2</v>
      </c>
      <c r="T9" s="7">
        <f t="shared" si="7"/>
        <v>8.1340461113093107E-2</v>
      </c>
      <c r="U9" s="8">
        <f t="shared" si="8"/>
        <v>1.626809222261862</v>
      </c>
      <c r="V9" s="8">
        <f t="shared" si="9"/>
        <v>1.626809222261862</v>
      </c>
      <c r="W9" s="9">
        <f t="shared" si="10"/>
        <v>-2.5953817596867301</v>
      </c>
      <c r="X9" s="10">
        <f t="shared" si="11"/>
        <v>0</v>
      </c>
      <c r="Y9" s="10">
        <f t="shared" si="12"/>
        <v>2.5953817596867301</v>
      </c>
      <c r="Z9" s="10">
        <f t="shared" si="13"/>
        <v>-2.5981329848246517</v>
      </c>
      <c r="AA9" s="9" t="str">
        <f t="shared" si="14"/>
        <v/>
      </c>
      <c r="AB9" s="9">
        <f t="shared" si="15"/>
        <v>0.55208329584371418</v>
      </c>
      <c r="AC9" s="9">
        <f t="shared" si="16"/>
        <v>-0.25799539292986212</v>
      </c>
      <c r="AD9" s="7">
        <f t="shared" si="17"/>
        <v>3.282051282051282E-2</v>
      </c>
      <c r="AE9" s="5">
        <v>30.46875</v>
      </c>
      <c r="AF9" s="5">
        <v>199.90234375</v>
      </c>
      <c r="AG9" s="9">
        <v>6.1826535666789084E-3</v>
      </c>
    </row>
    <row r="10" spans="1:33" ht="12.75" customHeight="1" x14ac:dyDescent="0.15">
      <c r="B10" s="1" t="s">
        <v>50</v>
      </c>
      <c r="C10" s="2" t="s">
        <v>380</v>
      </c>
      <c r="D10" s="2">
        <v>1.8849537445930764E-4</v>
      </c>
      <c r="E10" s="3">
        <v>0.1</v>
      </c>
      <c r="F10" s="3">
        <v>0.1</v>
      </c>
      <c r="G10" s="4">
        <v>80</v>
      </c>
      <c r="H10" s="4">
        <v>80</v>
      </c>
      <c r="I10" s="5">
        <f t="shared" si="0"/>
        <v>150</v>
      </c>
      <c r="J10" s="6">
        <v>4.8828125E-2</v>
      </c>
      <c r="K10" s="4">
        <v>30.46875</v>
      </c>
      <c r="L10" s="12" t="s">
        <v>35</v>
      </c>
      <c r="M10" s="7">
        <f t="shared" si="1"/>
        <v>0.05</v>
      </c>
      <c r="N10" s="7">
        <f t="shared" si="2"/>
        <v>0.05</v>
      </c>
      <c r="O10" s="7">
        <f t="shared" si="3"/>
        <v>11.448693750000002</v>
      </c>
      <c r="P10" s="7">
        <f t="shared" si="4"/>
        <v>0</v>
      </c>
      <c r="Q10" s="7">
        <f t="shared" si="5"/>
        <v>0.05</v>
      </c>
      <c r="R10" s="7">
        <f t="shared" si="18"/>
        <v>4.4411937500000001</v>
      </c>
      <c r="S10" s="7">
        <f t="shared" si="6"/>
        <v>-3.1340461113093104E-2</v>
      </c>
      <c r="T10" s="7">
        <f t="shared" si="7"/>
        <v>8.1340461113093107E-2</v>
      </c>
      <c r="U10" s="8">
        <f t="shared" si="8"/>
        <v>1.626809222261862</v>
      </c>
      <c r="V10" s="8">
        <f t="shared" si="9"/>
        <v>1.626809222261862</v>
      </c>
      <c r="W10" s="9">
        <f t="shared" si="10"/>
        <v>-2.5953817596867301</v>
      </c>
      <c r="X10" s="10">
        <f t="shared" si="11"/>
        <v>0</v>
      </c>
      <c r="Y10" s="10">
        <f t="shared" si="12"/>
        <v>2.5953817596867301</v>
      </c>
      <c r="Z10" s="10">
        <f t="shared" si="13"/>
        <v>-2.5981329848246517</v>
      </c>
      <c r="AA10" s="9" t="str">
        <f t="shared" si="14"/>
        <v/>
      </c>
      <c r="AB10" s="9">
        <f t="shared" si="15"/>
        <v>0.55208329584371418</v>
      </c>
      <c r="AC10" s="9">
        <f t="shared" si="16"/>
        <v>-0.25799539292986212</v>
      </c>
      <c r="AD10" s="7">
        <f t="shared" si="17"/>
        <v>3.282051282051282E-2</v>
      </c>
      <c r="AE10" s="5">
        <v>30.46875</v>
      </c>
      <c r="AF10" s="5">
        <v>199.90234375</v>
      </c>
      <c r="AG10" s="9">
        <v>6.1826535666789084E-3</v>
      </c>
    </row>
    <row r="11" spans="1:33" ht="12.75" customHeight="1" x14ac:dyDescent="0.15">
      <c r="B11" s="1" t="s">
        <v>52</v>
      </c>
      <c r="C11" s="2" t="s">
        <v>381</v>
      </c>
      <c r="D11" s="2">
        <v>2.1215277956798673E-4</v>
      </c>
      <c r="E11" s="3">
        <v>0.1</v>
      </c>
      <c r="F11" s="3">
        <v>0.1</v>
      </c>
      <c r="G11" s="4">
        <v>80</v>
      </c>
      <c r="H11" s="4">
        <v>80</v>
      </c>
      <c r="I11" s="5">
        <f t="shared" si="0"/>
        <v>150</v>
      </c>
      <c r="J11" s="6">
        <v>4.8828125E-2</v>
      </c>
      <c r="K11" s="4">
        <v>30.46875</v>
      </c>
      <c r="L11" s="12" t="s">
        <v>35</v>
      </c>
      <c r="M11" s="7">
        <f t="shared" si="1"/>
        <v>0.05</v>
      </c>
      <c r="N11" s="7">
        <f t="shared" si="2"/>
        <v>0.05</v>
      </c>
      <c r="O11" s="7">
        <f t="shared" si="3"/>
        <v>11.448693750000002</v>
      </c>
      <c r="P11" s="7">
        <f t="shared" si="4"/>
        <v>0</v>
      </c>
      <c r="Q11" s="7">
        <f t="shared" si="5"/>
        <v>0.05</v>
      </c>
      <c r="R11" s="7">
        <f t="shared" si="18"/>
        <v>4.4411937500000001</v>
      </c>
      <c r="S11" s="7">
        <f t="shared" si="6"/>
        <v>-3.1340461113093104E-2</v>
      </c>
      <c r="T11" s="7">
        <f t="shared" si="7"/>
        <v>8.1340461113093107E-2</v>
      </c>
      <c r="U11" s="8">
        <f t="shared" si="8"/>
        <v>1.626809222261862</v>
      </c>
      <c r="V11" s="8">
        <f t="shared" si="9"/>
        <v>1.626809222261862</v>
      </c>
      <c r="W11" s="9">
        <f t="shared" si="10"/>
        <v>-2.5953817596867301</v>
      </c>
      <c r="X11" s="10">
        <f t="shared" si="11"/>
        <v>0</v>
      </c>
      <c r="Y11" s="10">
        <f t="shared" si="12"/>
        <v>2.5981329848246517</v>
      </c>
      <c r="Z11" s="10">
        <f t="shared" si="13"/>
        <v>-2.5981329848246517</v>
      </c>
      <c r="AA11" s="9" t="str">
        <f t="shared" si="14"/>
        <v/>
      </c>
      <c r="AB11" s="9">
        <f t="shared" si="15"/>
        <v>0.55208329584371418</v>
      </c>
      <c r="AC11" s="9">
        <f t="shared" si="16"/>
        <v>-0.25799539292986212</v>
      </c>
      <c r="AD11" s="7">
        <f t="shared" si="17"/>
        <v>3.282051282051282E-2</v>
      </c>
      <c r="AE11" s="5">
        <v>30.46875</v>
      </c>
      <c r="AF11" s="5">
        <v>199.90234375</v>
      </c>
      <c r="AG11" s="9">
        <v>1.0176615819055199E-2</v>
      </c>
    </row>
    <row r="12" spans="1:33" ht="12.75" customHeight="1" x14ac:dyDescent="0.15">
      <c r="B12" s="1" t="s">
        <v>54</v>
      </c>
      <c r="C12" s="2" t="s">
        <v>382</v>
      </c>
      <c r="D12" s="2">
        <v>2.3598379630129784E-4</v>
      </c>
      <c r="E12" s="3">
        <v>0.1</v>
      </c>
      <c r="F12" s="3">
        <v>0.1</v>
      </c>
      <c r="G12" s="4">
        <v>80</v>
      </c>
      <c r="H12" s="4">
        <v>80</v>
      </c>
      <c r="I12" s="5">
        <f t="shared" si="0"/>
        <v>150</v>
      </c>
      <c r="J12" s="6">
        <v>5.859375E-2</v>
      </c>
      <c r="K12" s="4">
        <v>30.46875</v>
      </c>
      <c r="L12" s="12" t="s">
        <v>35</v>
      </c>
      <c r="M12" s="7">
        <f t="shared" si="1"/>
        <v>0.05</v>
      </c>
      <c r="N12" s="7">
        <f t="shared" si="2"/>
        <v>0.05</v>
      </c>
      <c r="O12" s="7">
        <f t="shared" si="3"/>
        <v>11.448693750000002</v>
      </c>
      <c r="P12" s="7">
        <f t="shared" si="4"/>
        <v>0</v>
      </c>
      <c r="Q12" s="7">
        <f t="shared" si="5"/>
        <v>0.05</v>
      </c>
      <c r="R12" s="7">
        <f t="shared" si="18"/>
        <v>4.4411937500000001</v>
      </c>
      <c r="S12" s="7">
        <f t="shared" si="6"/>
        <v>-3.1270781305743844E-2</v>
      </c>
      <c r="T12" s="7">
        <f t="shared" si="7"/>
        <v>8.1270781305743847E-2</v>
      </c>
      <c r="U12" s="8">
        <f t="shared" si="8"/>
        <v>1.6254156261148769</v>
      </c>
      <c r="V12" s="8">
        <f t="shared" si="9"/>
        <v>1.6254156261148769</v>
      </c>
      <c r="W12" s="9">
        <f t="shared" si="10"/>
        <v>-2.5989367042394926</v>
      </c>
      <c r="X12" s="10">
        <f t="shared" si="11"/>
        <v>0</v>
      </c>
      <c r="Y12" s="10">
        <f t="shared" si="12"/>
        <v>2.5989367042394926</v>
      </c>
      <c r="Z12" s="10">
        <f t="shared" si="13"/>
        <v>-2.5981329848246517</v>
      </c>
      <c r="AA12" s="9" t="str">
        <f t="shared" si="14"/>
        <v/>
      </c>
      <c r="AB12" s="9">
        <f t="shared" si="15"/>
        <v>0.5540713717871657</v>
      </c>
      <c r="AC12" s="9">
        <f t="shared" si="16"/>
        <v>-0.2564342887429229</v>
      </c>
      <c r="AD12" s="7">
        <f t="shared" si="17"/>
        <v>3.282051282051282E-2</v>
      </c>
      <c r="AE12" s="5">
        <v>30.46875</v>
      </c>
      <c r="AF12" s="5">
        <v>199.90234375</v>
      </c>
      <c r="AG12" s="9">
        <v>6.1826535666789084E-3</v>
      </c>
    </row>
    <row r="13" spans="1:33" ht="12.75" customHeight="1" x14ac:dyDescent="0.15">
      <c r="B13" s="1" t="s">
        <v>56</v>
      </c>
      <c r="C13" s="2" t="s">
        <v>383</v>
      </c>
      <c r="D13" s="2">
        <v>2.5981482031056657E-4</v>
      </c>
      <c r="E13" s="3">
        <v>0.1</v>
      </c>
      <c r="F13" s="3">
        <v>0.1</v>
      </c>
      <c r="G13" s="4">
        <v>80</v>
      </c>
      <c r="H13" s="4">
        <v>80</v>
      </c>
      <c r="I13" s="5">
        <f t="shared" si="0"/>
        <v>150</v>
      </c>
      <c r="J13" s="6">
        <v>5.859375E-2</v>
      </c>
      <c r="K13" s="4">
        <v>30.46875</v>
      </c>
      <c r="L13" s="12" t="s">
        <v>35</v>
      </c>
      <c r="M13" s="7">
        <f t="shared" si="1"/>
        <v>0.05</v>
      </c>
      <c r="N13" s="7">
        <f t="shared" si="2"/>
        <v>0.05</v>
      </c>
      <c r="O13" s="7">
        <f t="shared" si="3"/>
        <v>11.448693750000002</v>
      </c>
      <c r="P13" s="7">
        <f t="shared" si="4"/>
        <v>0</v>
      </c>
      <c r="Q13" s="7">
        <f t="shared" si="5"/>
        <v>0.05</v>
      </c>
      <c r="R13" s="7">
        <f t="shared" si="18"/>
        <v>4.4411937500000001</v>
      </c>
      <c r="S13" s="7">
        <f t="shared" si="6"/>
        <v>-3.1270781305743844E-2</v>
      </c>
      <c r="T13" s="7">
        <f t="shared" si="7"/>
        <v>8.1270781305743847E-2</v>
      </c>
      <c r="U13" s="8">
        <f t="shared" si="8"/>
        <v>1.6254156261148769</v>
      </c>
      <c r="V13" s="8">
        <f t="shared" si="9"/>
        <v>1.6254156261148769</v>
      </c>
      <c r="W13" s="9">
        <f t="shared" si="10"/>
        <v>-2.5989367042394926</v>
      </c>
      <c r="X13" s="10">
        <f t="shared" si="11"/>
        <v>0</v>
      </c>
      <c r="Y13" s="10">
        <f t="shared" si="12"/>
        <v>2.5989367042394926</v>
      </c>
      <c r="Z13" s="10">
        <f t="shared" si="13"/>
        <v>-2.5981329848246517</v>
      </c>
      <c r="AA13" s="9" t="str">
        <f t="shared" si="14"/>
        <v/>
      </c>
      <c r="AB13" s="9">
        <f t="shared" si="15"/>
        <v>0.5540713717871657</v>
      </c>
      <c r="AC13" s="9">
        <f t="shared" si="16"/>
        <v>-0.2564342887429229</v>
      </c>
      <c r="AD13" s="7">
        <f t="shared" si="17"/>
        <v>3.282051282051282E-2</v>
      </c>
      <c r="AE13" s="5">
        <v>30.37109375</v>
      </c>
      <c r="AF13" s="5">
        <v>199.90234375</v>
      </c>
      <c r="AG13" s="9">
        <v>6.1826535666789084E-3</v>
      </c>
    </row>
    <row r="14" spans="1:33" ht="12.75" customHeight="1" x14ac:dyDescent="0.15">
      <c r="B14" s="1" t="s">
        <v>58</v>
      </c>
      <c r="C14" s="2" t="s">
        <v>384</v>
      </c>
      <c r="D14" s="2">
        <v>2.8365741309244186E-4</v>
      </c>
      <c r="E14" s="3">
        <v>0.1</v>
      </c>
      <c r="F14" s="3">
        <v>0.1</v>
      </c>
      <c r="G14" s="4">
        <v>80</v>
      </c>
      <c r="H14" s="4">
        <v>80</v>
      </c>
      <c r="I14" s="5">
        <f t="shared" si="0"/>
        <v>150</v>
      </c>
      <c r="J14" s="6">
        <v>7.8125E-2</v>
      </c>
      <c r="K14" s="4">
        <v>30.46875</v>
      </c>
      <c r="L14" s="12" t="s">
        <v>35</v>
      </c>
      <c r="M14" s="7">
        <f t="shared" si="1"/>
        <v>0.05</v>
      </c>
      <c r="N14" s="7">
        <f t="shared" si="2"/>
        <v>0.05</v>
      </c>
      <c r="O14" s="7">
        <f t="shared" si="3"/>
        <v>11.448693750000002</v>
      </c>
      <c r="P14" s="7">
        <f t="shared" si="4"/>
        <v>0</v>
      </c>
      <c r="Q14" s="7">
        <f t="shared" si="5"/>
        <v>0.05</v>
      </c>
      <c r="R14" s="7">
        <f t="shared" si="18"/>
        <v>4.4411937500000001</v>
      </c>
      <c r="S14" s="7">
        <f t="shared" si="6"/>
        <v>-3.1131421691045297E-2</v>
      </c>
      <c r="T14" s="7">
        <f t="shared" si="7"/>
        <v>8.11314216910453E-2</v>
      </c>
      <c r="U14" s="8">
        <f t="shared" si="8"/>
        <v>1.6226284338209058</v>
      </c>
      <c r="V14" s="8">
        <f t="shared" si="9"/>
        <v>1.6226284338209058</v>
      </c>
      <c r="W14" s="9">
        <f t="shared" si="10"/>
        <v>-2.6060943344062601</v>
      </c>
      <c r="X14" s="10">
        <f t="shared" si="11"/>
        <v>0</v>
      </c>
      <c r="Y14" s="10">
        <f t="shared" si="12"/>
        <v>2.6060943344062601</v>
      </c>
      <c r="Z14" s="10">
        <f t="shared" si="13"/>
        <v>-2.5981329848246517</v>
      </c>
      <c r="AA14" s="9" t="str">
        <f t="shared" si="14"/>
        <v/>
      </c>
      <c r="AB14" s="9">
        <f t="shared" si="15"/>
        <v>0.55808444605575303</v>
      </c>
      <c r="AC14" s="9">
        <f t="shared" si="16"/>
        <v>-0.25330008120362091</v>
      </c>
      <c r="AD14" s="7">
        <f t="shared" si="17"/>
        <v>3.282051282051282E-2</v>
      </c>
      <c r="AE14" s="5">
        <v>30.37109375</v>
      </c>
      <c r="AF14" s="5">
        <v>199.90234375</v>
      </c>
      <c r="AG14" s="9">
        <v>6.1826535666789084E-3</v>
      </c>
    </row>
    <row r="15" spans="1:33" ht="12.75" customHeight="1" x14ac:dyDescent="0.15">
      <c r="B15" s="1" t="s">
        <v>60</v>
      </c>
      <c r="C15" s="2" t="s">
        <v>385</v>
      </c>
      <c r="D15" s="2">
        <v>3.0134259577607736E-4</v>
      </c>
      <c r="E15" s="3">
        <v>0.1</v>
      </c>
      <c r="F15" s="3">
        <v>0.1</v>
      </c>
      <c r="G15" s="4">
        <v>80</v>
      </c>
      <c r="H15" s="4">
        <v>80</v>
      </c>
      <c r="I15" s="5">
        <f t="shared" si="0"/>
        <v>150</v>
      </c>
      <c r="J15" s="6">
        <v>3.90625E-2</v>
      </c>
      <c r="K15" s="4">
        <v>30.46875</v>
      </c>
      <c r="L15" s="12" t="s">
        <v>35</v>
      </c>
      <c r="M15" s="7">
        <f t="shared" si="1"/>
        <v>0.05</v>
      </c>
      <c r="N15" s="7">
        <f t="shared" si="2"/>
        <v>0.05</v>
      </c>
      <c r="O15" s="7">
        <f t="shared" si="3"/>
        <v>11.448693750000002</v>
      </c>
      <c r="P15" s="7">
        <f t="shared" si="4"/>
        <v>0</v>
      </c>
      <c r="Q15" s="7">
        <f t="shared" si="5"/>
        <v>0.05</v>
      </c>
      <c r="R15" s="7">
        <f t="shared" si="18"/>
        <v>4.4411937500000001</v>
      </c>
      <c r="S15" s="7">
        <f t="shared" si="6"/>
        <v>-3.1410140920442378E-2</v>
      </c>
      <c r="T15" s="7">
        <f t="shared" si="7"/>
        <v>8.1410140920442381E-2</v>
      </c>
      <c r="U15" s="8">
        <f t="shared" si="8"/>
        <v>1.6282028184088475</v>
      </c>
      <c r="V15" s="8">
        <f t="shared" si="9"/>
        <v>1.6282028184088475</v>
      </c>
      <c r="W15" s="9">
        <f t="shared" si="10"/>
        <v>-2.5918425876102629</v>
      </c>
      <c r="X15" s="10">
        <f t="shared" si="11"/>
        <v>0</v>
      </c>
      <c r="Y15" s="10">
        <f t="shared" si="12"/>
        <v>2.5918425876102629</v>
      </c>
      <c r="Z15" s="10">
        <f t="shared" si="13"/>
        <v>-2.5981329848246517</v>
      </c>
      <c r="AA15" s="9" t="str">
        <f t="shared" si="14"/>
        <v/>
      </c>
      <c r="AB15" s="9">
        <f t="shared" si="15"/>
        <v>0.55010738817866678</v>
      </c>
      <c r="AC15" s="9">
        <f t="shared" si="16"/>
        <v>-0.25955252224950787</v>
      </c>
      <c r="AD15" s="7">
        <f t="shared" si="17"/>
        <v>3.282051282051282E-2</v>
      </c>
      <c r="AE15" s="5">
        <v>30.37109375</v>
      </c>
      <c r="AF15" s="5">
        <v>199.90234375</v>
      </c>
      <c r="AG15" s="9">
        <v>8.1796346928670535E-3</v>
      </c>
    </row>
    <row r="16" spans="1:33" ht="12.75" customHeight="1" x14ac:dyDescent="0.15">
      <c r="B16" s="1" t="s">
        <v>62</v>
      </c>
      <c r="C16" s="2" t="s">
        <v>386</v>
      </c>
      <c r="D16" s="2">
        <v>3.2518518855795264E-4</v>
      </c>
      <c r="E16" s="3">
        <v>0.1</v>
      </c>
      <c r="F16" s="3">
        <v>0.1</v>
      </c>
      <c r="G16" s="4">
        <v>80</v>
      </c>
      <c r="H16" s="4">
        <v>80</v>
      </c>
      <c r="I16" s="5">
        <f t="shared" si="0"/>
        <v>150</v>
      </c>
      <c r="J16" s="6">
        <v>4.8828125E-2</v>
      </c>
      <c r="K16" s="4">
        <v>30.46875</v>
      </c>
      <c r="L16" s="12" t="s">
        <v>35</v>
      </c>
      <c r="M16" s="7">
        <f t="shared" si="1"/>
        <v>0.05</v>
      </c>
      <c r="N16" s="7">
        <f t="shared" si="2"/>
        <v>0.05</v>
      </c>
      <c r="O16" s="7">
        <f t="shared" si="3"/>
        <v>11.448693750000002</v>
      </c>
      <c r="P16" s="7">
        <f t="shared" si="4"/>
        <v>0</v>
      </c>
      <c r="Q16" s="7">
        <f t="shared" si="5"/>
        <v>0.05</v>
      </c>
      <c r="R16" s="7">
        <f t="shared" si="18"/>
        <v>4.4411937500000001</v>
      </c>
      <c r="S16" s="7">
        <f t="shared" si="6"/>
        <v>-3.1340461113093104E-2</v>
      </c>
      <c r="T16" s="7">
        <f t="shared" si="7"/>
        <v>8.1340461113093107E-2</v>
      </c>
      <c r="U16" s="8">
        <f t="shared" si="8"/>
        <v>1.626809222261862</v>
      </c>
      <c r="V16" s="8">
        <f t="shared" si="9"/>
        <v>1.626809222261862</v>
      </c>
      <c r="W16" s="9">
        <f t="shared" si="10"/>
        <v>-2.5953817596867301</v>
      </c>
      <c r="X16" s="10">
        <f t="shared" si="11"/>
        <v>0</v>
      </c>
      <c r="Y16" s="10">
        <f t="shared" si="12"/>
        <v>2.5953817596867301</v>
      </c>
      <c r="Z16" s="10">
        <f t="shared" si="13"/>
        <v>-2.5981329848246517</v>
      </c>
      <c r="AA16" s="9" t="str">
        <f t="shared" si="14"/>
        <v/>
      </c>
      <c r="AB16" s="9">
        <f t="shared" si="15"/>
        <v>0.55208329584371418</v>
      </c>
      <c r="AC16" s="9">
        <f t="shared" si="16"/>
        <v>-0.25799539292986212</v>
      </c>
      <c r="AD16" s="7">
        <f t="shared" si="17"/>
        <v>3.282051282051282E-2</v>
      </c>
      <c r="AE16" s="5">
        <v>30.37109375</v>
      </c>
      <c r="AF16" s="5">
        <v>199.90234375</v>
      </c>
      <c r="AG16" s="9">
        <v>6.1826535666789084E-3</v>
      </c>
    </row>
    <row r="17" spans="2:33" ht="12.75" customHeight="1" x14ac:dyDescent="0.15">
      <c r="B17" s="1" t="s">
        <v>64</v>
      </c>
      <c r="C17" s="2" t="s">
        <v>387</v>
      </c>
      <c r="D17" s="2">
        <v>3.4901620529126376E-4</v>
      </c>
      <c r="E17" s="3">
        <v>0.1</v>
      </c>
      <c r="F17" s="3">
        <v>0.1</v>
      </c>
      <c r="G17" s="4">
        <v>80</v>
      </c>
      <c r="H17" s="4">
        <v>80</v>
      </c>
      <c r="I17" s="5">
        <f t="shared" si="0"/>
        <v>150</v>
      </c>
      <c r="J17" s="6">
        <v>3.90625E-2</v>
      </c>
      <c r="K17" s="4">
        <v>30.46875</v>
      </c>
      <c r="L17" s="12" t="s">
        <v>35</v>
      </c>
      <c r="M17" s="7">
        <f t="shared" si="1"/>
        <v>0.05</v>
      </c>
      <c r="N17" s="7">
        <f t="shared" si="2"/>
        <v>0.05</v>
      </c>
      <c r="O17" s="7">
        <f t="shared" si="3"/>
        <v>11.448693750000002</v>
      </c>
      <c r="P17" s="7">
        <f t="shared" si="4"/>
        <v>0</v>
      </c>
      <c r="Q17" s="7">
        <f t="shared" si="5"/>
        <v>0.05</v>
      </c>
      <c r="R17" s="7">
        <f t="shared" si="18"/>
        <v>4.4411937500000001</v>
      </c>
      <c r="S17" s="7">
        <f t="shared" si="6"/>
        <v>-3.1410140920442378E-2</v>
      </c>
      <c r="T17" s="7">
        <f t="shared" si="7"/>
        <v>8.1410140920442381E-2</v>
      </c>
      <c r="U17" s="8">
        <f t="shared" si="8"/>
        <v>1.6282028184088475</v>
      </c>
      <c r="V17" s="8">
        <f t="shared" si="9"/>
        <v>1.6282028184088475</v>
      </c>
      <c r="W17" s="9">
        <f t="shared" si="10"/>
        <v>-2.5918425876102629</v>
      </c>
      <c r="X17" s="10">
        <f t="shared" si="11"/>
        <v>0</v>
      </c>
      <c r="Y17" s="10">
        <f t="shared" si="12"/>
        <v>2.5918425876102629</v>
      </c>
      <c r="Z17" s="10">
        <f t="shared" si="13"/>
        <v>-2.5981329848246517</v>
      </c>
      <c r="AA17" s="9" t="str">
        <f t="shared" si="14"/>
        <v/>
      </c>
      <c r="AB17" s="9">
        <f t="shared" si="15"/>
        <v>0.55010738817866678</v>
      </c>
      <c r="AC17" s="9">
        <f t="shared" si="16"/>
        <v>-0.25955252224950787</v>
      </c>
      <c r="AD17" s="7">
        <f t="shared" si="17"/>
        <v>3.282051282051282E-2</v>
      </c>
      <c r="AE17" s="5">
        <v>30.37109375</v>
      </c>
      <c r="AF17" s="5">
        <v>199.90234375</v>
      </c>
      <c r="AG17" s="9">
        <v>6.1826535666789084E-3</v>
      </c>
    </row>
    <row r="18" spans="2:33" ht="12.75" customHeight="1" x14ac:dyDescent="0.15">
      <c r="B18" s="1" t="s">
        <v>66</v>
      </c>
      <c r="C18" s="2" t="s">
        <v>388</v>
      </c>
      <c r="D18" s="2">
        <v>3.7284722930053249E-4</v>
      </c>
      <c r="E18" s="3">
        <v>0.1</v>
      </c>
      <c r="F18" s="3">
        <v>0.1</v>
      </c>
      <c r="G18" s="4">
        <v>80</v>
      </c>
      <c r="H18" s="4">
        <v>80</v>
      </c>
      <c r="I18" s="5">
        <f t="shared" si="0"/>
        <v>150</v>
      </c>
      <c r="J18" s="6">
        <v>4.8828125E-2</v>
      </c>
      <c r="K18" s="4">
        <v>30.46875</v>
      </c>
      <c r="L18" s="12" t="s">
        <v>35</v>
      </c>
      <c r="M18" s="7">
        <f t="shared" si="1"/>
        <v>0.05</v>
      </c>
      <c r="N18" s="7">
        <f t="shared" si="2"/>
        <v>0.05</v>
      </c>
      <c r="O18" s="7">
        <f t="shared" si="3"/>
        <v>11.448693750000002</v>
      </c>
      <c r="P18" s="7">
        <f t="shared" si="4"/>
        <v>0</v>
      </c>
      <c r="Q18" s="7">
        <f t="shared" si="5"/>
        <v>0.05</v>
      </c>
      <c r="R18" s="7">
        <f t="shared" si="18"/>
        <v>4.4411937500000001</v>
      </c>
      <c r="S18" s="7">
        <f t="shared" si="6"/>
        <v>-3.1340461113093104E-2</v>
      </c>
      <c r="T18" s="7">
        <f t="shared" si="7"/>
        <v>8.1340461113093107E-2</v>
      </c>
      <c r="U18" s="8">
        <f t="shared" si="8"/>
        <v>1.626809222261862</v>
      </c>
      <c r="V18" s="8">
        <f t="shared" si="9"/>
        <v>1.626809222261862</v>
      </c>
      <c r="W18" s="9">
        <f t="shared" si="10"/>
        <v>-2.5953817596867301</v>
      </c>
      <c r="X18" s="10">
        <f t="shared" si="11"/>
        <v>0</v>
      </c>
      <c r="Y18" s="10">
        <f t="shared" si="12"/>
        <v>2.5953817596867301</v>
      </c>
      <c r="Z18" s="10">
        <f t="shared" si="13"/>
        <v>-2.5981329848246517</v>
      </c>
      <c r="AA18" s="9" t="str">
        <f t="shared" si="14"/>
        <v/>
      </c>
      <c r="AB18" s="9">
        <f t="shared" si="15"/>
        <v>0.55208329584371418</v>
      </c>
      <c r="AC18" s="9">
        <f t="shared" si="16"/>
        <v>-0.25799539292986212</v>
      </c>
      <c r="AD18" s="7">
        <f t="shared" si="17"/>
        <v>3.282051282051282E-2</v>
      </c>
      <c r="AE18" s="5">
        <v>30.37109375</v>
      </c>
      <c r="AF18" s="5">
        <v>199.90234375</v>
      </c>
      <c r="AG18" s="9">
        <v>6.1826535666789084E-3</v>
      </c>
    </row>
    <row r="19" spans="2:33" ht="12.75" customHeight="1" x14ac:dyDescent="0.15">
      <c r="B19" s="1" t="s">
        <v>68</v>
      </c>
      <c r="C19" s="2" t="s">
        <v>389</v>
      </c>
      <c r="D19" s="2">
        <v>3.9667824603384361E-4</v>
      </c>
      <c r="E19" s="3">
        <v>0.1</v>
      </c>
      <c r="F19" s="3">
        <v>0.1</v>
      </c>
      <c r="G19" s="4">
        <v>80</v>
      </c>
      <c r="H19" s="4">
        <v>80</v>
      </c>
      <c r="I19" s="5">
        <f t="shared" si="0"/>
        <v>150</v>
      </c>
      <c r="J19" s="6">
        <v>3.90625E-2</v>
      </c>
      <c r="K19" s="4">
        <v>30.078125</v>
      </c>
      <c r="L19" s="12" t="s">
        <v>35</v>
      </c>
      <c r="M19" s="7">
        <f t="shared" si="1"/>
        <v>0.05</v>
      </c>
      <c r="N19" s="7">
        <f t="shared" si="2"/>
        <v>0.05</v>
      </c>
      <c r="O19" s="7">
        <f t="shared" si="3"/>
        <v>11.378615625</v>
      </c>
      <c r="P19" s="7">
        <f t="shared" si="4"/>
        <v>0</v>
      </c>
      <c r="Q19" s="7">
        <f t="shared" si="5"/>
        <v>0.05</v>
      </c>
      <c r="R19" s="7">
        <f t="shared" si="18"/>
        <v>4.4023656250000007</v>
      </c>
      <c r="S19" s="7">
        <f t="shared" si="6"/>
        <v>-3.1272554201755967E-2</v>
      </c>
      <c r="T19" s="7">
        <f t="shared" si="7"/>
        <v>8.127255420175597E-2</v>
      </c>
      <c r="U19" s="8">
        <f t="shared" si="8"/>
        <v>1.6254510840351193</v>
      </c>
      <c r="V19" s="8">
        <f t="shared" si="9"/>
        <v>1.6254510840351193</v>
      </c>
      <c r="W19" s="9">
        <f t="shared" si="10"/>
        <v>-2.5988460577100057</v>
      </c>
      <c r="X19" s="10">
        <f t="shared" si="11"/>
        <v>0</v>
      </c>
      <c r="Y19" s="10">
        <f t="shared" si="12"/>
        <v>2.5988460577100057</v>
      </c>
      <c r="Z19" s="10">
        <f t="shared" si="13"/>
        <v>-2.5981329848246517</v>
      </c>
      <c r="AA19" s="9" t="str">
        <f t="shared" si="14"/>
        <v/>
      </c>
      <c r="AB19" s="9">
        <f t="shared" si="15"/>
        <v>0.55402063652864431</v>
      </c>
      <c r="AC19" s="9">
        <f t="shared" si="16"/>
        <v>-0.25647405808096307</v>
      </c>
      <c r="AD19" s="7">
        <f t="shared" si="17"/>
        <v>3.3246753246753247E-2</v>
      </c>
      <c r="AE19" s="5">
        <v>30.37109375</v>
      </c>
      <c r="AF19" s="5">
        <v>199.90234375</v>
      </c>
      <c r="AG19" s="9">
        <v>1.953125E-2</v>
      </c>
    </row>
    <row r="20" spans="2:33" ht="12.75" customHeight="1" x14ac:dyDescent="0.15">
      <c r="B20" s="1" t="s">
        <v>70</v>
      </c>
      <c r="C20" s="2" t="s">
        <v>390</v>
      </c>
      <c r="D20" s="2">
        <v>4.2050926276715472E-4</v>
      </c>
      <c r="E20" s="3">
        <v>0.1</v>
      </c>
      <c r="F20" s="3">
        <v>0.1</v>
      </c>
      <c r="G20" s="4">
        <v>80</v>
      </c>
      <c r="H20" s="4">
        <v>80</v>
      </c>
      <c r="I20" s="5">
        <f t="shared" si="0"/>
        <v>150</v>
      </c>
      <c r="J20" s="6">
        <v>3.90625E-2</v>
      </c>
      <c r="K20" s="4">
        <v>30.37109375</v>
      </c>
      <c r="L20" s="12" t="s">
        <v>35</v>
      </c>
      <c r="M20" s="7">
        <f t="shared" si="1"/>
        <v>0.05</v>
      </c>
      <c r="N20" s="7">
        <f t="shared" si="2"/>
        <v>0.05</v>
      </c>
      <c r="O20" s="7">
        <f t="shared" si="3"/>
        <v>11.43117421875</v>
      </c>
      <c r="P20" s="7">
        <f t="shared" si="4"/>
        <v>0</v>
      </c>
      <c r="Q20" s="7">
        <f t="shared" si="5"/>
        <v>0.05</v>
      </c>
      <c r="R20" s="7">
        <f t="shared" si="18"/>
        <v>4.4314867187500004</v>
      </c>
      <c r="S20" s="7">
        <f t="shared" si="6"/>
        <v>-3.1375859413366666E-2</v>
      </c>
      <c r="T20" s="7">
        <f t="shared" si="7"/>
        <v>8.1375859413366669E-2</v>
      </c>
      <c r="U20" s="8">
        <f t="shared" si="8"/>
        <v>1.6275171882673334</v>
      </c>
      <c r="V20" s="8">
        <f t="shared" si="9"/>
        <v>1.6275171882673334</v>
      </c>
      <c r="W20" s="9">
        <f t="shared" si="10"/>
        <v>-2.593581847154093</v>
      </c>
      <c r="X20" s="10">
        <f t="shared" si="11"/>
        <v>0</v>
      </c>
      <c r="Y20" s="10">
        <f t="shared" si="12"/>
        <v>2.593581847154093</v>
      </c>
      <c r="Z20" s="10">
        <f t="shared" si="13"/>
        <v>-2.5981329848246517</v>
      </c>
      <c r="AA20" s="9" t="str">
        <f t="shared" si="14"/>
        <v/>
      </c>
      <c r="AB20" s="9">
        <f t="shared" si="15"/>
        <v>0.5510779934310861</v>
      </c>
      <c r="AC20" s="9">
        <f t="shared" si="16"/>
        <v>-0.25878693160249527</v>
      </c>
      <c r="AD20" s="7">
        <f t="shared" si="17"/>
        <v>3.2926045016077168E-2</v>
      </c>
      <c r="AE20" s="5">
        <v>30.37109375</v>
      </c>
      <c r="AF20" s="5">
        <v>199.90234375</v>
      </c>
      <c r="AG20" s="9">
        <v>8.1796346928670535E-3</v>
      </c>
    </row>
    <row r="21" spans="2:33" ht="12.75" customHeight="1" x14ac:dyDescent="0.15">
      <c r="B21" s="1" t="s">
        <v>72</v>
      </c>
      <c r="C21" s="2" t="s">
        <v>391</v>
      </c>
      <c r="D21" s="2">
        <v>4.4435185554903001E-4</v>
      </c>
      <c r="E21" s="3">
        <v>0.1</v>
      </c>
      <c r="F21" s="3">
        <v>0.1</v>
      </c>
      <c r="G21" s="4">
        <v>80</v>
      </c>
      <c r="H21" s="4">
        <v>80</v>
      </c>
      <c r="I21" s="5">
        <f t="shared" si="0"/>
        <v>150</v>
      </c>
      <c r="J21" s="6">
        <v>4.8828125E-2</v>
      </c>
      <c r="K21" s="4">
        <v>30.37109375</v>
      </c>
      <c r="L21" s="12" t="s">
        <v>35</v>
      </c>
      <c r="M21" s="7">
        <f t="shared" si="1"/>
        <v>0.05</v>
      </c>
      <c r="N21" s="7">
        <f t="shared" si="2"/>
        <v>0.05</v>
      </c>
      <c r="O21" s="7">
        <f t="shared" si="3"/>
        <v>11.43117421875</v>
      </c>
      <c r="P21" s="7">
        <f t="shared" si="4"/>
        <v>0</v>
      </c>
      <c r="Q21" s="7">
        <f t="shared" si="5"/>
        <v>0.05</v>
      </c>
      <c r="R21" s="7">
        <f t="shared" si="18"/>
        <v>4.4314867187500004</v>
      </c>
      <c r="S21" s="7">
        <f t="shared" si="6"/>
        <v>-3.1306101834903344E-2</v>
      </c>
      <c r="T21" s="7">
        <f t="shared" si="7"/>
        <v>8.1306101834903347E-2</v>
      </c>
      <c r="U21" s="8">
        <f t="shared" si="8"/>
        <v>1.6261220366980669</v>
      </c>
      <c r="V21" s="8">
        <f t="shared" si="9"/>
        <v>1.6261220366980669</v>
      </c>
      <c r="W21" s="9">
        <f t="shared" si="10"/>
        <v>-2.5971327335380585</v>
      </c>
      <c r="X21" s="10">
        <f t="shared" si="11"/>
        <v>0</v>
      </c>
      <c r="Y21" s="10">
        <f t="shared" si="12"/>
        <v>2.5971327335380585</v>
      </c>
      <c r="Z21" s="10">
        <f t="shared" si="13"/>
        <v>-2.5981329848246517</v>
      </c>
      <c r="AA21" s="9" t="str">
        <f t="shared" si="14"/>
        <v/>
      </c>
      <c r="AB21" s="9">
        <f t="shared" si="15"/>
        <v>0.55306209361024117</v>
      </c>
      <c r="AC21" s="9">
        <f t="shared" si="16"/>
        <v>-0.25722610667285595</v>
      </c>
      <c r="AD21" s="7">
        <f t="shared" si="17"/>
        <v>3.2926045016077168E-2</v>
      </c>
      <c r="AE21" s="5">
        <v>30.2734375</v>
      </c>
      <c r="AF21" s="5">
        <v>199.90234375</v>
      </c>
      <c r="AG21" s="9">
        <v>6.1826535666789084E-3</v>
      </c>
    </row>
    <row r="22" spans="2:33" ht="12.75" customHeight="1" x14ac:dyDescent="0.15">
      <c r="B22" s="1" t="s">
        <v>74</v>
      </c>
      <c r="C22" s="2" t="s">
        <v>392</v>
      </c>
      <c r="D22" s="2">
        <v>4.6818287228234112E-4</v>
      </c>
      <c r="E22" s="3">
        <v>0.1</v>
      </c>
      <c r="F22" s="3">
        <v>0.1</v>
      </c>
      <c r="G22" s="4">
        <v>80</v>
      </c>
      <c r="H22" s="4">
        <v>80</v>
      </c>
      <c r="I22" s="5">
        <f t="shared" si="0"/>
        <v>150</v>
      </c>
      <c r="J22" s="6">
        <v>3.90625E-2</v>
      </c>
      <c r="K22" s="4">
        <v>30.46875</v>
      </c>
      <c r="L22" s="12" t="s">
        <v>35</v>
      </c>
      <c r="M22" s="7">
        <f t="shared" si="1"/>
        <v>0.05</v>
      </c>
      <c r="N22" s="7">
        <f t="shared" si="2"/>
        <v>0.05</v>
      </c>
      <c r="O22" s="7">
        <f t="shared" si="3"/>
        <v>11.448693750000002</v>
      </c>
      <c r="P22" s="7">
        <f t="shared" si="4"/>
        <v>0</v>
      </c>
      <c r="Q22" s="7">
        <f t="shared" si="5"/>
        <v>0.05</v>
      </c>
      <c r="R22" s="7">
        <f t="shared" si="18"/>
        <v>4.4411937500000001</v>
      </c>
      <c r="S22" s="7">
        <f t="shared" si="6"/>
        <v>-3.1410140920442378E-2</v>
      </c>
      <c r="T22" s="7">
        <f t="shared" si="7"/>
        <v>8.1410140920442381E-2</v>
      </c>
      <c r="U22" s="8">
        <f t="shared" si="8"/>
        <v>1.6282028184088475</v>
      </c>
      <c r="V22" s="8">
        <f t="shared" si="9"/>
        <v>1.6282028184088475</v>
      </c>
      <c r="W22" s="9">
        <f t="shared" si="10"/>
        <v>-2.5918425876102629</v>
      </c>
      <c r="X22" s="10">
        <f t="shared" si="11"/>
        <v>0</v>
      </c>
      <c r="Y22" s="10">
        <f t="shared" si="12"/>
        <v>2.5918425876102629</v>
      </c>
      <c r="Z22" s="10">
        <f t="shared" si="13"/>
        <v>-2.5981329848246517</v>
      </c>
      <c r="AA22" s="9" t="str">
        <f t="shared" si="14"/>
        <v/>
      </c>
      <c r="AB22" s="9">
        <f t="shared" si="15"/>
        <v>0.55010738817866678</v>
      </c>
      <c r="AC22" s="9">
        <f t="shared" si="16"/>
        <v>-0.25955252224950787</v>
      </c>
      <c r="AD22" s="7">
        <f t="shared" si="17"/>
        <v>3.282051282051282E-2</v>
      </c>
      <c r="AE22" s="5">
        <v>30.2734375</v>
      </c>
      <c r="AF22" s="5">
        <v>199.90234375</v>
      </c>
      <c r="AG22" s="9">
        <v>6.1826535666789084E-3</v>
      </c>
    </row>
    <row r="23" spans="2:33" ht="12.75" customHeight="1" x14ac:dyDescent="0.15">
      <c r="B23" s="1" t="s">
        <v>76</v>
      </c>
      <c r="C23" s="2" t="s">
        <v>393</v>
      </c>
      <c r="D23" s="2">
        <v>4.9201388901565224E-4</v>
      </c>
      <c r="E23" s="3">
        <v>0.1</v>
      </c>
      <c r="F23" s="3">
        <v>0.1</v>
      </c>
      <c r="G23" s="4">
        <v>80</v>
      </c>
      <c r="H23" s="4">
        <v>80</v>
      </c>
      <c r="I23" s="5">
        <f t="shared" si="0"/>
        <v>150</v>
      </c>
      <c r="J23" s="6">
        <v>6.8359375E-2</v>
      </c>
      <c r="K23" s="4">
        <v>30.46875</v>
      </c>
      <c r="L23" s="12" t="s">
        <v>35</v>
      </c>
      <c r="M23" s="7">
        <f t="shared" si="1"/>
        <v>0.05</v>
      </c>
      <c r="N23" s="7">
        <f t="shared" si="2"/>
        <v>0.05</v>
      </c>
      <c r="O23" s="7">
        <f t="shared" si="3"/>
        <v>11.448693750000002</v>
      </c>
      <c r="P23" s="7">
        <f t="shared" si="4"/>
        <v>0</v>
      </c>
      <c r="Q23" s="7">
        <f t="shared" si="5"/>
        <v>0.05</v>
      </c>
      <c r="R23" s="7">
        <f t="shared" si="18"/>
        <v>4.4411937500000001</v>
      </c>
      <c r="S23" s="7">
        <f t="shared" si="6"/>
        <v>-3.1201101498394571E-2</v>
      </c>
      <c r="T23" s="7">
        <f t="shared" si="7"/>
        <v>8.1201101498394573E-2</v>
      </c>
      <c r="U23" s="8">
        <f t="shared" si="8"/>
        <v>1.6240220299678914</v>
      </c>
      <c r="V23" s="8">
        <f t="shared" si="9"/>
        <v>1.6240220299678914</v>
      </c>
      <c r="W23" s="9">
        <f t="shared" si="10"/>
        <v>-2.6025075269401214</v>
      </c>
      <c r="X23" s="10">
        <f t="shared" si="11"/>
        <v>0</v>
      </c>
      <c r="Y23" s="10">
        <f t="shared" si="12"/>
        <v>2.6025075269401214</v>
      </c>
      <c r="Z23" s="10">
        <f t="shared" si="13"/>
        <v>-2.5981329848246517</v>
      </c>
      <c r="AA23" s="9" t="str">
        <f t="shared" si="14"/>
        <v/>
      </c>
      <c r="AB23" s="9">
        <f t="shared" si="15"/>
        <v>0.55607172011198203</v>
      </c>
      <c r="AC23" s="9">
        <f t="shared" si="16"/>
        <v>-0.25486919107957279</v>
      </c>
      <c r="AD23" s="7">
        <f t="shared" si="17"/>
        <v>3.282051282051282E-2</v>
      </c>
      <c r="AE23" s="5">
        <v>30.2734375</v>
      </c>
      <c r="AF23" s="5">
        <v>199.90234375</v>
      </c>
      <c r="AG23" s="9">
        <v>6.1826535666789084E-3</v>
      </c>
    </row>
    <row r="24" spans="2:33" ht="12.75" customHeight="1" x14ac:dyDescent="0.15">
      <c r="B24" s="1" t="s">
        <v>78</v>
      </c>
      <c r="C24" s="2" t="s">
        <v>394</v>
      </c>
      <c r="D24" s="2">
        <v>5.0988425937248394E-4</v>
      </c>
      <c r="E24" s="3">
        <v>0.1</v>
      </c>
      <c r="F24" s="3">
        <v>0.1</v>
      </c>
      <c r="G24" s="4">
        <v>80</v>
      </c>
      <c r="H24" s="4">
        <v>80</v>
      </c>
      <c r="I24" s="5">
        <f t="shared" si="0"/>
        <v>150</v>
      </c>
      <c r="J24" s="6">
        <v>3.90625E-2</v>
      </c>
      <c r="K24" s="4">
        <v>30.46875</v>
      </c>
      <c r="L24" s="12" t="s">
        <v>35</v>
      </c>
      <c r="M24" s="7">
        <f t="shared" si="1"/>
        <v>0.05</v>
      </c>
      <c r="N24" s="7">
        <f t="shared" si="2"/>
        <v>0.05</v>
      </c>
      <c r="O24" s="7">
        <f t="shared" si="3"/>
        <v>11.448693750000002</v>
      </c>
      <c r="P24" s="7">
        <f t="shared" si="4"/>
        <v>0</v>
      </c>
      <c r="Q24" s="7">
        <f t="shared" si="5"/>
        <v>0.05</v>
      </c>
      <c r="R24" s="7">
        <f t="shared" si="18"/>
        <v>4.4411937500000001</v>
      </c>
      <c r="S24" s="7">
        <f t="shared" si="6"/>
        <v>-3.1410140920442378E-2</v>
      </c>
      <c r="T24" s="7">
        <f t="shared" si="7"/>
        <v>8.1410140920442381E-2</v>
      </c>
      <c r="U24" s="8">
        <f t="shared" si="8"/>
        <v>1.6282028184088475</v>
      </c>
      <c r="V24" s="8">
        <f t="shared" si="9"/>
        <v>1.6282028184088475</v>
      </c>
      <c r="W24" s="9">
        <f t="shared" si="10"/>
        <v>-2.5918425876102629</v>
      </c>
      <c r="X24" s="10">
        <f t="shared" si="11"/>
        <v>0</v>
      </c>
      <c r="Y24" s="10">
        <f t="shared" si="12"/>
        <v>2.5918425876102629</v>
      </c>
      <c r="Z24" s="10">
        <f t="shared" si="13"/>
        <v>-2.5981329848246517</v>
      </c>
      <c r="AA24" s="9" t="str">
        <f t="shared" si="14"/>
        <v/>
      </c>
      <c r="AB24" s="9">
        <f t="shared" si="15"/>
        <v>0.55010738817866678</v>
      </c>
      <c r="AC24" s="9">
        <f t="shared" si="16"/>
        <v>-0.25955252224950787</v>
      </c>
      <c r="AD24" s="7">
        <f t="shared" si="17"/>
        <v>3.282051282051282E-2</v>
      </c>
      <c r="AE24" s="5">
        <v>30.2734375</v>
      </c>
      <c r="AF24" s="5">
        <v>199.90234375</v>
      </c>
      <c r="AG24" s="9">
        <v>6.1826535666789084E-3</v>
      </c>
    </row>
    <row r="25" spans="2:33" ht="12.75" customHeight="1" x14ac:dyDescent="0.15">
      <c r="B25" s="1" t="s">
        <v>80</v>
      </c>
      <c r="C25" s="2" t="s">
        <v>395</v>
      </c>
      <c r="D25" s="2">
        <v>5.3372685215435922E-4</v>
      </c>
      <c r="E25" s="3">
        <v>0.1</v>
      </c>
      <c r="F25" s="3">
        <v>0.1</v>
      </c>
      <c r="G25" s="4">
        <v>80</v>
      </c>
      <c r="H25" s="4">
        <v>80</v>
      </c>
      <c r="I25" s="5">
        <f t="shared" si="0"/>
        <v>150</v>
      </c>
      <c r="J25" s="6">
        <v>3.90625E-2</v>
      </c>
      <c r="K25" s="4">
        <v>31.54296875</v>
      </c>
      <c r="L25" s="12" t="s">
        <v>35</v>
      </c>
      <c r="M25" s="7">
        <f t="shared" si="1"/>
        <v>0.05</v>
      </c>
      <c r="N25" s="7">
        <f t="shared" si="2"/>
        <v>0.05</v>
      </c>
      <c r="O25" s="7">
        <f t="shared" si="3"/>
        <v>11.64140859375</v>
      </c>
      <c r="P25" s="7">
        <f t="shared" si="4"/>
        <v>0</v>
      </c>
      <c r="Q25" s="7">
        <f t="shared" si="5"/>
        <v>0.05</v>
      </c>
      <c r="R25" s="7">
        <f t="shared" si="18"/>
        <v>4.5479710937500011</v>
      </c>
      <c r="S25" s="7">
        <f t="shared" si="6"/>
        <v>-3.1782253623507645E-2</v>
      </c>
      <c r="T25" s="7">
        <f t="shared" si="7"/>
        <v>8.1782253623507647E-2</v>
      </c>
      <c r="U25" s="8">
        <f t="shared" si="8"/>
        <v>1.6356450724701528</v>
      </c>
      <c r="V25" s="8">
        <f t="shared" si="9"/>
        <v>1.6356450724701528</v>
      </c>
      <c r="W25" s="9">
        <f t="shared" si="10"/>
        <v>-2.573204990190427</v>
      </c>
      <c r="X25" s="10">
        <f t="shared" si="11"/>
        <v>0</v>
      </c>
      <c r="Y25" s="10">
        <f t="shared" si="12"/>
        <v>2.573204990190427</v>
      </c>
      <c r="Z25" s="10">
        <f t="shared" si="13"/>
        <v>-2.5981329848246517</v>
      </c>
      <c r="AA25" s="9" t="str">
        <f t="shared" si="14"/>
        <v/>
      </c>
      <c r="AB25" s="9">
        <f t="shared" si="15"/>
        <v>0.53975719084673168</v>
      </c>
      <c r="AC25" s="9">
        <f t="shared" si="16"/>
        <v>-0.26780156312202585</v>
      </c>
      <c r="AD25" s="7">
        <f t="shared" si="17"/>
        <v>3.1702786377708979E-2</v>
      </c>
      <c r="AE25" s="5">
        <v>30.37109375</v>
      </c>
      <c r="AF25" s="5">
        <v>199.90234375</v>
      </c>
      <c r="AG25" s="9">
        <v>6.1826535666789084E-3</v>
      </c>
    </row>
    <row r="26" spans="2:33" ht="12.75" customHeight="1" x14ac:dyDescent="0.15">
      <c r="B26" s="1" t="s">
        <v>82</v>
      </c>
      <c r="C26" s="2" t="s">
        <v>396</v>
      </c>
      <c r="D26" s="2">
        <v>5.5755787616362795E-4</v>
      </c>
      <c r="E26" s="3">
        <v>0.1</v>
      </c>
      <c r="F26" s="3">
        <v>0.1</v>
      </c>
      <c r="G26" s="4">
        <v>80</v>
      </c>
      <c r="H26" s="4">
        <v>80</v>
      </c>
      <c r="I26" s="5">
        <f t="shared" si="0"/>
        <v>150</v>
      </c>
      <c r="J26" s="6">
        <v>3.90625E-2</v>
      </c>
      <c r="K26" s="4">
        <v>30.37109375</v>
      </c>
      <c r="L26" s="12" t="s">
        <v>35</v>
      </c>
      <c r="M26" s="7">
        <f t="shared" si="1"/>
        <v>0.05</v>
      </c>
      <c r="N26" s="7">
        <f t="shared" si="2"/>
        <v>0.05</v>
      </c>
      <c r="O26" s="7">
        <f t="shared" si="3"/>
        <v>11.43117421875</v>
      </c>
      <c r="P26" s="7">
        <f t="shared" si="4"/>
        <v>0</v>
      </c>
      <c r="Q26" s="7">
        <f t="shared" si="5"/>
        <v>0.05</v>
      </c>
      <c r="R26" s="7">
        <f t="shared" si="18"/>
        <v>4.4314867187500004</v>
      </c>
      <c r="S26" s="7">
        <f t="shared" si="6"/>
        <v>-3.1375859413366666E-2</v>
      </c>
      <c r="T26" s="7">
        <f t="shared" si="7"/>
        <v>8.1375859413366669E-2</v>
      </c>
      <c r="U26" s="8">
        <f t="shared" si="8"/>
        <v>1.6275171882673334</v>
      </c>
      <c r="V26" s="8">
        <f t="shared" si="9"/>
        <v>1.6275171882673334</v>
      </c>
      <c r="W26" s="9">
        <f t="shared" si="10"/>
        <v>-2.593581847154093</v>
      </c>
      <c r="X26" s="10">
        <f t="shared" si="11"/>
        <v>0</v>
      </c>
      <c r="Y26" s="10">
        <f t="shared" si="12"/>
        <v>2.593581847154093</v>
      </c>
      <c r="Z26" s="10">
        <f t="shared" si="13"/>
        <v>-2.5981329848246517</v>
      </c>
      <c r="AA26" s="9" t="str">
        <f t="shared" si="14"/>
        <v/>
      </c>
      <c r="AB26" s="9">
        <f t="shared" si="15"/>
        <v>0.5510779934310861</v>
      </c>
      <c r="AC26" s="9">
        <f t="shared" si="16"/>
        <v>-0.25878693160249527</v>
      </c>
      <c r="AD26" s="7">
        <f t="shared" si="17"/>
        <v>3.2926045016077168E-2</v>
      </c>
      <c r="AE26" s="5">
        <v>30.2734375</v>
      </c>
      <c r="AF26" s="5">
        <v>199.90234375</v>
      </c>
      <c r="AG26" s="9">
        <v>6.1826535666789084E-3</v>
      </c>
    </row>
    <row r="27" spans="2:33" ht="12.75" customHeight="1" x14ac:dyDescent="0.15">
      <c r="B27" s="1" t="s">
        <v>84</v>
      </c>
      <c r="C27" s="2" t="s">
        <v>397</v>
      </c>
      <c r="D27" s="2">
        <v>5.8138889289693907E-4</v>
      </c>
      <c r="E27" s="3">
        <v>0.1</v>
      </c>
      <c r="F27" s="3">
        <v>0.1</v>
      </c>
      <c r="G27" s="4">
        <v>80</v>
      </c>
      <c r="H27" s="4">
        <v>80</v>
      </c>
      <c r="I27" s="5">
        <f t="shared" si="0"/>
        <v>150</v>
      </c>
      <c r="J27" s="6">
        <v>3.90625E-2</v>
      </c>
      <c r="K27" s="4">
        <v>30.37109375</v>
      </c>
      <c r="L27" s="12" t="s">
        <v>35</v>
      </c>
      <c r="M27" s="7">
        <f t="shared" si="1"/>
        <v>0.05</v>
      </c>
      <c r="N27" s="7">
        <f t="shared" si="2"/>
        <v>0.05</v>
      </c>
      <c r="O27" s="7">
        <f t="shared" si="3"/>
        <v>11.43117421875</v>
      </c>
      <c r="P27" s="7">
        <f t="shared" si="4"/>
        <v>0</v>
      </c>
      <c r="Q27" s="7">
        <f t="shared" si="5"/>
        <v>0.05</v>
      </c>
      <c r="R27" s="7">
        <f t="shared" si="18"/>
        <v>4.4314867187500004</v>
      </c>
      <c r="S27" s="7">
        <f t="shared" si="6"/>
        <v>-3.1375859413366666E-2</v>
      </c>
      <c r="T27" s="7">
        <f t="shared" si="7"/>
        <v>8.1375859413366669E-2</v>
      </c>
      <c r="U27" s="8">
        <f t="shared" si="8"/>
        <v>1.6275171882673334</v>
      </c>
      <c r="V27" s="8">
        <f t="shared" si="9"/>
        <v>1.6275171882673334</v>
      </c>
      <c r="W27" s="9">
        <f t="shared" si="10"/>
        <v>-2.593581847154093</v>
      </c>
      <c r="X27" s="10">
        <f t="shared" si="11"/>
        <v>0</v>
      </c>
      <c r="Y27" s="10">
        <f t="shared" si="12"/>
        <v>2.593581847154093</v>
      </c>
      <c r="Z27" s="10">
        <f t="shared" si="13"/>
        <v>-2.5981329848246517</v>
      </c>
      <c r="AA27" s="9" t="str">
        <f t="shared" si="14"/>
        <v/>
      </c>
      <c r="AB27" s="9">
        <f t="shared" si="15"/>
        <v>0.5510779934310861</v>
      </c>
      <c r="AC27" s="9">
        <f t="shared" si="16"/>
        <v>-0.25878693160249527</v>
      </c>
      <c r="AD27" s="7">
        <f t="shared" si="17"/>
        <v>3.2926045016077168E-2</v>
      </c>
      <c r="AE27" s="5">
        <v>30.2734375</v>
      </c>
      <c r="AF27" s="5">
        <v>199.90234375</v>
      </c>
      <c r="AG27" s="9">
        <v>6.1826535666789084E-3</v>
      </c>
    </row>
    <row r="28" spans="2:33" ht="12.75" customHeight="1" x14ac:dyDescent="0.15">
      <c r="B28" s="1" t="s">
        <v>86</v>
      </c>
      <c r="C28" s="2" t="s">
        <v>398</v>
      </c>
      <c r="D28" s="2">
        <v>6.0504629800561816E-4</v>
      </c>
      <c r="E28" s="3">
        <v>0.1</v>
      </c>
      <c r="F28" s="3">
        <v>0.1</v>
      </c>
      <c r="G28" s="4">
        <v>80</v>
      </c>
      <c r="H28" s="4">
        <v>80</v>
      </c>
      <c r="I28" s="5">
        <f t="shared" si="0"/>
        <v>150</v>
      </c>
      <c r="J28" s="6">
        <v>3.90625E-2</v>
      </c>
      <c r="K28" s="4">
        <v>30.37109375</v>
      </c>
      <c r="L28" s="12" t="s">
        <v>35</v>
      </c>
      <c r="M28" s="7">
        <f t="shared" si="1"/>
        <v>0.05</v>
      </c>
      <c r="N28" s="7">
        <f t="shared" si="2"/>
        <v>0.05</v>
      </c>
      <c r="O28" s="7">
        <f t="shared" si="3"/>
        <v>11.43117421875</v>
      </c>
      <c r="P28" s="7">
        <f t="shared" si="4"/>
        <v>0</v>
      </c>
      <c r="Q28" s="7">
        <f t="shared" si="5"/>
        <v>0.05</v>
      </c>
      <c r="R28" s="7">
        <f t="shared" si="18"/>
        <v>4.4314867187500004</v>
      </c>
      <c r="S28" s="7">
        <f t="shared" si="6"/>
        <v>-3.1375859413366666E-2</v>
      </c>
      <c r="T28" s="7">
        <f t="shared" si="7"/>
        <v>8.1375859413366669E-2</v>
      </c>
      <c r="U28" s="8">
        <f t="shared" si="8"/>
        <v>1.6275171882673334</v>
      </c>
      <c r="V28" s="8">
        <f t="shared" si="9"/>
        <v>1.6275171882673334</v>
      </c>
      <c r="W28" s="9">
        <f t="shared" si="10"/>
        <v>-2.593581847154093</v>
      </c>
      <c r="X28" s="10">
        <f t="shared" si="11"/>
        <v>0</v>
      </c>
      <c r="Y28" s="10">
        <f t="shared" si="12"/>
        <v>2.593581847154093</v>
      </c>
      <c r="Z28" s="10">
        <f t="shared" si="13"/>
        <v>-2.5981329848246517</v>
      </c>
      <c r="AA28" s="9" t="str">
        <f t="shared" si="14"/>
        <v/>
      </c>
      <c r="AB28" s="9">
        <f t="shared" si="15"/>
        <v>0.5510779934310861</v>
      </c>
      <c r="AC28" s="9">
        <f t="shared" si="16"/>
        <v>-0.25878693160249527</v>
      </c>
      <c r="AD28" s="7">
        <f t="shared" si="17"/>
        <v>3.2926045016077168E-2</v>
      </c>
      <c r="AE28" s="5">
        <v>30.2734375</v>
      </c>
      <c r="AF28" s="5">
        <v>199.90234375</v>
      </c>
      <c r="AG28" s="9">
        <v>6.1826535666789084E-3</v>
      </c>
    </row>
    <row r="29" spans="2:33" ht="12.75" customHeight="1" x14ac:dyDescent="0.15">
      <c r="B29" s="1" t="s">
        <v>88</v>
      </c>
      <c r="C29" s="2" t="s">
        <v>399</v>
      </c>
      <c r="D29" s="2">
        <v>6.2887732201488689E-4</v>
      </c>
      <c r="E29" s="3">
        <v>0.1</v>
      </c>
      <c r="F29" s="3">
        <v>0.1</v>
      </c>
      <c r="G29" s="4">
        <v>80</v>
      </c>
      <c r="H29" s="4">
        <v>80</v>
      </c>
      <c r="I29" s="5">
        <f t="shared" si="0"/>
        <v>150</v>
      </c>
      <c r="J29" s="6">
        <v>3.90625E-2</v>
      </c>
      <c r="K29" s="4">
        <v>30.46875</v>
      </c>
      <c r="L29" s="12" t="s">
        <v>35</v>
      </c>
      <c r="M29" s="7">
        <f t="shared" si="1"/>
        <v>0.05</v>
      </c>
      <c r="N29" s="7">
        <f t="shared" si="2"/>
        <v>0.05</v>
      </c>
      <c r="O29" s="7">
        <f t="shared" si="3"/>
        <v>11.448693750000002</v>
      </c>
      <c r="P29" s="7">
        <f t="shared" si="4"/>
        <v>0</v>
      </c>
      <c r="Q29" s="7">
        <f t="shared" si="5"/>
        <v>0.05</v>
      </c>
      <c r="R29" s="7">
        <f t="shared" si="18"/>
        <v>4.4411937500000001</v>
      </c>
      <c r="S29" s="7">
        <f t="shared" si="6"/>
        <v>-3.1410140920442378E-2</v>
      </c>
      <c r="T29" s="7">
        <f t="shared" si="7"/>
        <v>8.1410140920442381E-2</v>
      </c>
      <c r="U29" s="8">
        <f t="shared" si="8"/>
        <v>1.6282028184088475</v>
      </c>
      <c r="V29" s="8">
        <f t="shared" si="9"/>
        <v>1.6282028184088475</v>
      </c>
      <c r="W29" s="9">
        <f t="shared" si="10"/>
        <v>-2.5918425876102629</v>
      </c>
      <c r="X29" s="10">
        <f t="shared" si="11"/>
        <v>0</v>
      </c>
      <c r="Y29" s="10">
        <f t="shared" si="12"/>
        <v>2.5918425876102629</v>
      </c>
      <c r="Z29" s="10">
        <f t="shared" si="13"/>
        <v>-2.5981329848246517</v>
      </c>
      <c r="AA29" s="9" t="str">
        <f t="shared" si="14"/>
        <v/>
      </c>
      <c r="AB29" s="9">
        <f t="shared" si="15"/>
        <v>0.55010738817866678</v>
      </c>
      <c r="AC29" s="9">
        <f t="shared" si="16"/>
        <v>-0.25955252224950787</v>
      </c>
      <c r="AD29" s="7">
        <f t="shared" si="17"/>
        <v>3.282051282051282E-2</v>
      </c>
      <c r="AE29" s="5">
        <v>30.2734375</v>
      </c>
      <c r="AF29" s="5">
        <v>199.90234375</v>
      </c>
      <c r="AG29" s="9">
        <v>6.1826535666789084E-3</v>
      </c>
    </row>
    <row r="30" spans="2:33" ht="12.75" customHeight="1" x14ac:dyDescent="0.15">
      <c r="B30" s="1" t="s">
        <v>90</v>
      </c>
      <c r="C30" s="2" t="s">
        <v>400</v>
      </c>
      <c r="D30" s="2">
        <v>6.52708338748198E-4</v>
      </c>
      <c r="E30" s="3">
        <v>0.1</v>
      </c>
      <c r="F30" s="3">
        <v>0.1</v>
      </c>
      <c r="G30" s="4">
        <v>80</v>
      </c>
      <c r="H30" s="4">
        <v>80</v>
      </c>
      <c r="I30" s="5">
        <f t="shared" si="0"/>
        <v>150</v>
      </c>
      <c r="J30" s="6">
        <v>3.90625E-2</v>
      </c>
      <c r="K30" s="4">
        <v>30.46875</v>
      </c>
      <c r="L30" s="12" t="s">
        <v>35</v>
      </c>
      <c r="M30" s="7">
        <f t="shared" si="1"/>
        <v>0.05</v>
      </c>
      <c r="N30" s="7">
        <f t="shared" si="2"/>
        <v>0.05</v>
      </c>
      <c r="O30" s="7">
        <f t="shared" si="3"/>
        <v>11.448693750000002</v>
      </c>
      <c r="P30" s="7">
        <f t="shared" si="4"/>
        <v>0</v>
      </c>
      <c r="Q30" s="7">
        <f t="shared" si="5"/>
        <v>0.05</v>
      </c>
      <c r="R30" s="7">
        <f t="shared" si="18"/>
        <v>4.4411937500000001</v>
      </c>
      <c r="S30" s="7">
        <f t="shared" si="6"/>
        <v>-3.1410140920442378E-2</v>
      </c>
      <c r="T30" s="7">
        <f t="shared" si="7"/>
        <v>8.1410140920442381E-2</v>
      </c>
      <c r="U30" s="8">
        <f t="shared" si="8"/>
        <v>1.6282028184088475</v>
      </c>
      <c r="V30" s="8">
        <f t="shared" si="9"/>
        <v>1.6282028184088475</v>
      </c>
      <c r="W30" s="9">
        <f t="shared" si="10"/>
        <v>-2.5918425876102629</v>
      </c>
      <c r="X30" s="10">
        <f t="shared" si="11"/>
        <v>0</v>
      </c>
      <c r="Y30" s="10">
        <f t="shared" si="12"/>
        <v>2.5918425876102629</v>
      </c>
      <c r="Z30" s="10">
        <f t="shared" si="13"/>
        <v>-2.5981329848246517</v>
      </c>
      <c r="AA30" s="9" t="str">
        <f t="shared" si="14"/>
        <v/>
      </c>
      <c r="AB30" s="9">
        <f t="shared" si="15"/>
        <v>0.55010738817866678</v>
      </c>
      <c r="AC30" s="9">
        <f t="shared" si="16"/>
        <v>-0.25955252224950787</v>
      </c>
      <c r="AD30" s="7">
        <f t="shared" si="17"/>
        <v>3.282051282051282E-2</v>
      </c>
      <c r="AE30" s="5">
        <v>30.2734375</v>
      </c>
      <c r="AF30" s="5">
        <v>199.90234375</v>
      </c>
      <c r="AG30" s="9">
        <v>6.1826535666789084E-3</v>
      </c>
    </row>
    <row r="31" spans="2:33" ht="12.75" customHeight="1" x14ac:dyDescent="0.15">
      <c r="B31" s="1" t="s">
        <v>92</v>
      </c>
      <c r="C31" s="2" t="s">
        <v>401</v>
      </c>
      <c r="D31" s="2">
        <v>6.7636574385687709E-4</v>
      </c>
      <c r="E31" s="3">
        <v>0.1</v>
      </c>
      <c r="F31" s="3">
        <v>0.1</v>
      </c>
      <c r="G31" s="4">
        <v>80</v>
      </c>
      <c r="H31" s="4">
        <v>80</v>
      </c>
      <c r="I31" s="5">
        <f t="shared" si="0"/>
        <v>150</v>
      </c>
      <c r="J31" s="6">
        <v>3.90625E-2</v>
      </c>
      <c r="K31" s="4">
        <v>30.46875</v>
      </c>
      <c r="L31" s="12" t="s">
        <v>35</v>
      </c>
      <c r="M31" s="7">
        <f t="shared" si="1"/>
        <v>0.05</v>
      </c>
      <c r="N31" s="7">
        <f t="shared" si="2"/>
        <v>0.05</v>
      </c>
      <c r="O31" s="7">
        <f t="shared" si="3"/>
        <v>11.448693750000002</v>
      </c>
      <c r="P31" s="7">
        <f t="shared" si="4"/>
        <v>0</v>
      </c>
      <c r="Q31" s="7">
        <f t="shared" si="5"/>
        <v>0.05</v>
      </c>
      <c r="R31" s="7">
        <f t="shared" si="18"/>
        <v>4.4411937500000001</v>
      </c>
      <c r="S31" s="7">
        <f t="shared" si="6"/>
        <v>-3.1410140920442378E-2</v>
      </c>
      <c r="T31" s="7">
        <f t="shared" si="7"/>
        <v>8.1410140920442381E-2</v>
      </c>
      <c r="U31" s="8">
        <f t="shared" si="8"/>
        <v>1.6282028184088475</v>
      </c>
      <c r="V31" s="8">
        <f t="shared" si="9"/>
        <v>1.6282028184088475</v>
      </c>
      <c r="W31" s="9">
        <f t="shared" si="10"/>
        <v>-2.5918425876102629</v>
      </c>
      <c r="X31" s="10">
        <f t="shared" si="11"/>
        <v>0</v>
      </c>
      <c r="Y31" s="10">
        <f t="shared" si="12"/>
        <v>2.5918425876102629</v>
      </c>
      <c r="Z31" s="10">
        <f t="shared" si="13"/>
        <v>-2.5981329848246517</v>
      </c>
      <c r="AA31" s="9" t="str">
        <f t="shared" si="14"/>
        <v/>
      </c>
      <c r="AB31" s="9">
        <f t="shared" si="15"/>
        <v>0.55010738817866678</v>
      </c>
      <c r="AC31" s="9">
        <f t="shared" si="16"/>
        <v>-0.25955252224950787</v>
      </c>
      <c r="AD31" s="7">
        <f t="shared" si="17"/>
        <v>3.282051282051282E-2</v>
      </c>
      <c r="AE31" s="5">
        <v>30.2734375</v>
      </c>
      <c r="AF31" s="5">
        <v>199.90234375</v>
      </c>
      <c r="AG31" s="9">
        <v>6.1826535666789084E-3</v>
      </c>
    </row>
    <row r="32" spans="2:33" ht="12.75" customHeight="1" x14ac:dyDescent="0.15">
      <c r="B32" s="1" t="s">
        <v>94</v>
      </c>
      <c r="C32" s="2" t="s">
        <v>402</v>
      </c>
      <c r="D32" s="2">
        <v>7.0019676059018821E-4</v>
      </c>
      <c r="E32" s="3">
        <v>0.1</v>
      </c>
      <c r="F32" s="3">
        <v>0.1</v>
      </c>
      <c r="G32" s="4">
        <v>80</v>
      </c>
      <c r="H32" s="4">
        <v>80</v>
      </c>
      <c r="I32" s="5">
        <f t="shared" si="0"/>
        <v>150</v>
      </c>
      <c r="J32" s="6">
        <v>3.90625E-2</v>
      </c>
      <c r="K32" s="4">
        <v>30.46875</v>
      </c>
      <c r="L32" s="12" t="s">
        <v>35</v>
      </c>
      <c r="M32" s="7">
        <f t="shared" si="1"/>
        <v>0.05</v>
      </c>
      <c r="N32" s="7">
        <f t="shared" si="2"/>
        <v>0.05</v>
      </c>
      <c r="O32" s="7">
        <f t="shared" si="3"/>
        <v>11.448693750000002</v>
      </c>
      <c r="P32" s="7">
        <f t="shared" si="4"/>
        <v>0</v>
      </c>
      <c r="Q32" s="7">
        <f t="shared" si="5"/>
        <v>0.05</v>
      </c>
      <c r="R32" s="7">
        <f t="shared" si="18"/>
        <v>4.4411937500000001</v>
      </c>
      <c r="S32" s="7">
        <f t="shared" si="6"/>
        <v>-3.1410140920442378E-2</v>
      </c>
      <c r="T32" s="7">
        <f t="shared" si="7"/>
        <v>8.1410140920442381E-2</v>
      </c>
      <c r="U32" s="8">
        <f t="shared" si="8"/>
        <v>1.6282028184088475</v>
      </c>
      <c r="V32" s="8">
        <f t="shared" si="9"/>
        <v>1.6282028184088475</v>
      </c>
      <c r="W32" s="9">
        <f t="shared" si="10"/>
        <v>-2.5918425876102629</v>
      </c>
      <c r="X32" s="10">
        <f t="shared" si="11"/>
        <v>0</v>
      </c>
      <c r="Y32" s="10">
        <f t="shared" si="12"/>
        <v>2.5918425876102629</v>
      </c>
      <c r="Z32" s="10">
        <f t="shared" si="13"/>
        <v>-2.5981329848246517</v>
      </c>
      <c r="AA32" s="9" t="str">
        <f t="shared" si="14"/>
        <v/>
      </c>
      <c r="AB32" s="9">
        <f t="shared" si="15"/>
        <v>0.55010738817866678</v>
      </c>
      <c r="AC32" s="9">
        <f t="shared" si="16"/>
        <v>-0.25955252224950787</v>
      </c>
      <c r="AD32" s="7">
        <f t="shared" si="17"/>
        <v>3.282051282051282E-2</v>
      </c>
      <c r="AE32" s="5">
        <v>30.2734375</v>
      </c>
      <c r="AF32" s="5">
        <v>199.90234375</v>
      </c>
      <c r="AG32" s="9">
        <v>4.1856724404907633E-3</v>
      </c>
    </row>
    <row r="33" spans="2:33" ht="12.75" customHeight="1" x14ac:dyDescent="0.15">
      <c r="B33" s="1" t="s">
        <v>96</v>
      </c>
      <c r="C33" s="2" t="s">
        <v>403</v>
      </c>
      <c r="D33" s="2">
        <v>7.180671309470199E-4</v>
      </c>
      <c r="E33" s="3">
        <v>0.1</v>
      </c>
      <c r="F33" s="3">
        <v>0.1</v>
      </c>
      <c r="G33" s="4">
        <v>80</v>
      </c>
      <c r="H33" s="4">
        <v>80</v>
      </c>
      <c r="I33" s="5">
        <f t="shared" si="0"/>
        <v>150</v>
      </c>
      <c r="J33" s="6">
        <v>3.90625E-2</v>
      </c>
      <c r="K33" s="4">
        <v>30.46875</v>
      </c>
      <c r="L33" s="12" t="s">
        <v>35</v>
      </c>
      <c r="M33" s="7">
        <f t="shared" si="1"/>
        <v>0.05</v>
      </c>
      <c r="N33" s="7">
        <f t="shared" si="2"/>
        <v>0.05</v>
      </c>
      <c r="O33" s="7">
        <f t="shared" si="3"/>
        <v>11.448693750000002</v>
      </c>
      <c r="P33" s="7">
        <f t="shared" si="4"/>
        <v>0</v>
      </c>
      <c r="Q33" s="7">
        <f t="shared" si="5"/>
        <v>0.05</v>
      </c>
      <c r="R33" s="7">
        <f t="shared" si="18"/>
        <v>4.4411937500000001</v>
      </c>
      <c r="S33" s="7">
        <f t="shared" si="6"/>
        <v>-3.1410140920442378E-2</v>
      </c>
      <c r="T33" s="7">
        <f t="shared" si="7"/>
        <v>8.1410140920442381E-2</v>
      </c>
      <c r="U33" s="8">
        <f t="shared" si="8"/>
        <v>1.6282028184088475</v>
      </c>
      <c r="V33" s="8">
        <f t="shared" si="9"/>
        <v>1.6282028184088475</v>
      </c>
      <c r="W33" s="9">
        <f t="shared" si="10"/>
        <v>-2.5918425876102629</v>
      </c>
      <c r="X33" s="10">
        <f t="shared" si="11"/>
        <v>0</v>
      </c>
      <c r="Y33" s="10">
        <f t="shared" si="12"/>
        <v>2.5918425876102629</v>
      </c>
      <c r="Z33" s="10">
        <f t="shared" si="13"/>
        <v>-2.5981329848246517</v>
      </c>
      <c r="AA33" s="9" t="str">
        <f t="shared" si="14"/>
        <v/>
      </c>
      <c r="AB33" s="9">
        <f t="shared" si="15"/>
        <v>0.55010738817866678</v>
      </c>
      <c r="AC33" s="9">
        <f t="shared" si="16"/>
        <v>-0.25955252224950787</v>
      </c>
      <c r="AD33" s="7">
        <f t="shared" si="17"/>
        <v>3.282051282051282E-2</v>
      </c>
      <c r="AE33" s="5">
        <v>30.2734375</v>
      </c>
      <c r="AF33" s="5">
        <v>199.90234375</v>
      </c>
      <c r="AG33" s="9">
        <v>4.1856724404907633E-3</v>
      </c>
    </row>
    <row r="34" spans="2:33" ht="12.75" customHeight="1" x14ac:dyDescent="0.15">
      <c r="B34" s="1" t="s">
        <v>98</v>
      </c>
      <c r="C34" s="2" t="s">
        <v>404</v>
      </c>
      <c r="D34" s="2">
        <v>7.4189815495628864E-4</v>
      </c>
      <c r="E34" s="3">
        <v>0.1</v>
      </c>
      <c r="F34" s="3">
        <v>0.1</v>
      </c>
      <c r="G34" s="4">
        <v>80</v>
      </c>
      <c r="H34" s="4">
        <v>80</v>
      </c>
      <c r="I34" s="5">
        <f t="shared" ref="I34:I65" si="19">IF(ISNUMBER(G34),IF(G34+H34=0,0,0.4*60*1000/(G34+H34)),"")</f>
        <v>150</v>
      </c>
      <c r="J34" s="6">
        <v>3.90625E-2</v>
      </c>
      <c r="K34" s="4">
        <v>30.46875</v>
      </c>
      <c r="L34" s="12" t="s">
        <v>35</v>
      </c>
      <c r="M34" s="7">
        <f t="shared" ref="M34:M65" si="20">IF(ISNUMBER(G34),IF(G34+H34=0,0,(G34/(G34+H34))*E34),"")</f>
        <v>0.05</v>
      </c>
      <c r="N34" s="7">
        <f t="shared" ref="N34:N65" si="21">IF(ISNUMBER(H34),IF(G34+H34=0,0,(H34/(G34+H34))*E34),"")</f>
        <v>0.05</v>
      </c>
      <c r="O34" s="7">
        <f t="shared" ref="O34:O65" si="22">IF(ISNUMBER(M34),0.195*(1+0.0184*(K34-21))*M34*1000,"")</f>
        <v>11.448693750000002</v>
      </c>
      <c r="P34" s="7">
        <f t="shared" ref="P34:P65" si="23">IF(ISNUMBER(M34),IF(M34&gt;N34,M34-N34,0),"")</f>
        <v>0</v>
      </c>
      <c r="Q34" s="7">
        <f t="shared" ref="Q34:Q65" si="24">IF(ISNUMBER(M34),IF(M34&gt;N34,N34,M34),"")</f>
        <v>0.05</v>
      </c>
      <c r="R34" s="7">
        <f t="shared" si="18"/>
        <v>4.4411937500000001</v>
      </c>
      <c r="S34" s="7">
        <f t="shared" ref="S34:S65" si="25">IF(ISNUMBER(M34),IF(O34-R34=0,0,((P34-M34)*(O34-J34)/(O34-R34))+M34),"")</f>
        <v>-3.1410140920442378E-2</v>
      </c>
      <c r="T34" s="7">
        <f t="shared" ref="T34:T65" si="26">IF(ISNUMBER(R34),IF(O34-R34=0,0,Q34*(O34-J34)/(O34-R34)),"")</f>
        <v>8.1410140920442381E-2</v>
      </c>
      <c r="U34" s="8">
        <f t="shared" ref="U34:U65" si="27">IF(ISNUMBER(M34),IF(M34=0,0,((M34-S34)/M34)),"")</f>
        <v>1.6282028184088475</v>
      </c>
      <c r="V34" s="8">
        <f t="shared" ref="V34:V65" si="28">IF(ISNUMBER(Q34),IF(Q34=0,0,T34/Q34),"")</f>
        <v>1.6282028184088475</v>
      </c>
      <c r="W34" s="9">
        <f t="shared" ref="W34:W65" si="29">IF(ISNUMBER(U34),IF(U34=1,0,(U34/(1-U34))),"")</f>
        <v>-2.5918425876102629</v>
      </c>
      <c r="X34" s="10">
        <f t="shared" ref="X34:X65" si="30">IF(ROW(A34)=11,AVERAGE($X$2:$X$10),IF(ISNUMBER(I35),IF(I35-I34=0,0,(W35-W34)/(I35-I34)),""))</f>
        <v>0</v>
      </c>
      <c r="Y34" s="10">
        <f t="shared" ref="Y34:Y65" si="31">IF(ROW(A34)=11,IF(ISNUMBER(I$2),AVERAGE($Y$2:$Y$10),""),IF(ISNUMBER(I34),$X$11*I34-W34,""))</f>
        <v>2.5918425876102629</v>
      </c>
      <c r="Z34" s="10">
        <f t="shared" ref="Z34:Z65" si="32">IF(ISNUMBER(I34),$X$11*I34-$Y$11,"")</f>
        <v>-2.5981329848246517</v>
      </c>
      <c r="AA34" s="9" t="str">
        <f t="shared" ref="AA34:AA65" si="33">IF(AND(ISNUMBER(Z36),ROW(A34)=2),IF(M34=0,0,X$11/M34),"")</f>
        <v/>
      </c>
      <c r="AB34" s="9">
        <f t="shared" ref="AB34:AB65" si="34">IF(ISNUMBER(G34),IF(S34=0,0,((G34+H34)*(M34-S34))/(60000*0.4*(S34^2))),"")</f>
        <v>0.55010738817866678</v>
      </c>
      <c r="AC34" s="9">
        <f t="shared" ref="AC34:AC65" si="35">IF(ISNUMBER(AB34),IF(AB34&lt;=0,0,LOG(AB34)),"")</f>
        <v>-0.25955252224950787</v>
      </c>
      <c r="AD34" s="7">
        <f t="shared" ref="AD34:AD65" si="36">IF(ISNUMBER(K34),IF(K34=0,0,1/K34),"")</f>
        <v>3.282051282051282E-2</v>
      </c>
      <c r="AE34" s="5">
        <v>30.2734375</v>
      </c>
      <c r="AF34" s="5">
        <v>199.90234375</v>
      </c>
      <c r="AG34" s="9">
        <v>6.1826535666789084E-3</v>
      </c>
    </row>
    <row r="35" spans="2:33" ht="12.75" customHeight="1" x14ac:dyDescent="0.15">
      <c r="B35" s="1" t="s">
        <v>100</v>
      </c>
      <c r="C35" s="2" t="s">
        <v>405</v>
      </c>
      <c r="D35" s="2">
        <v>7.6574074773816392E-4</v>
      </c>
      <c r="E35" s="3">
        <v>0.1</v>
      </c>
      <c r="F35" s="3">
        <v>0.1</v>
      </c>
      <c r="G35" s="4">
        <v>80</v>
      </c>
      <c r="H35" s="4">
        <v>80</v>
      </c>
      <c r="I35" s="5">
        <f t="shared" si="19"/>
        <v>150</v>
      </c>
      <c r="J35" s="6">
        <v>4.8828125E-2</v>
      </c>
      <c r="K35" s="4">
        <v>30.37109375</v>
      </c>
      <c r="L35" s="12" t="s">
        <v>35</v>
      </c>
      <c r="M35" s="7">
        <f t="shared" si="20"/>
        <v>0.05</v>
      </c>
      <c r="N35" s="7">
        <f t="shared" si="21"/>
        <v>0.05</v>
      </c>
      <c r="O35" s="7">
        <f t="shared" si="22"/>
        <v>11.43117421875</v>
      </c>
      <c r="P35" s="7">
        <f t="shared" si="23"/>
        <v>0</v>
      </c>
      <c r="Q35" s="7">
        <f t="shared" si="24"/>
        <v>0.05</v>
      </c>
      <c r="R35" s="7">
        <f t="shared" si="18"/>
        <v>4.4314867187500004</v>
      </c>
      <c r="S35" s="7">
        <f t="shared" si="25"/>
        <v>-3.1306101834903344E-2</v>
      </c>
      <c r="T35" s="7">
        <f t="shared" si="26"/>
        <v>8.1306101834903347E-2</v>
      </c>
      <c r="U35" s="8">
        <f t="shared" si="27"/>
        <v>1.6261220366980669</v>
      </c>
      <c r="V35" s="8">
        <f t="shared" si="28"/>
        <v>1.6261220366980669</v>
      </c>
      <c r="W35" s="9">
        <f t="shared" si="29"/>
        <v>-2.5971327335380585</v>
      </c>
      <c r="X35" s="10">
        <f t="shared" si="30"/>
        <v>0</v>
      </c>
      <c r="Y35" s="10">
        <f t="shared" si="31"/>
        <v>2.5971327335380585</v>
      </c>
      <c r="Z35" s="10">
        <f t="shared" si="32"/>
        <v>-2.5981329848246517</v>
      </c>
      <c r="AA35" s="9" t="str">
        <f t="shared" si="33"/>
        <v/>
      </c>
      <c r="AB35" s="9">
        <f t="shared" si="34"/>
        <v>0.55306209361024117</v>
      </c>
      <c r="AC35" s="9">
        <f t="shared" si="35"/>
        <v>-0.25722610667285595</v>
      </c>
      <c r="AD35" s="7">
        <f t="shared" si="36"/>
        <v>3.2926045016077168E-2</v>
      </c>
      <c r="AE35" s="5">
        <v>30.2734375</v>
      </c>
      <c r="AF35" s="5">
        <v>199.90234375</v>
      </c>
      <c r="AG35" s="9">
        <v>6.1826535666789084E-3</v>
      </c>
    </row>
    <row r="36" spans="2:33" ht="12.75" customHeight="1" x14ac:dyDescent="0.15">
      <c r="B36" s="1" t="s">
        <v>102</v>
      </c>
      <c r="C36" s="2" t="s">
        <v>406</v>
      </c>
      <c r="D36" s="2">
        <v>7.8957176447147503E-4</v>
      </c>
      <c r="E36" s="3">
        <v>0.1</v>
      </c>
      <c r="F36" s="3">
        <v>0.1</v>
      </c>
      <c r="G36" s="4">
        <v>80</v>
      </c>
      <c r="H36" s="4">
        <v>80</v>
      </c>
      <c r="I36" s="5">
        <f t="shared" si="19"/>
        <v>150</v>
      </c>
      <c r="J36" s="6">
        <v>3.90625E-2</v>
      </c>
      <c r="K36" s="4">
        <v>30.37109375</v>
      </c>
      <c r="L36" s="12" t="s">
        <v>35</v>
      </c>
      <c r="M36" s="7">
        <f t="shared" si="20"/>
        <v>0.05</v>
      </c>
      <c r="N36" s="7">
        <f t="shared" si="21"/>
        <v>0.05</v>
      </c>
      <c r="O36" s="7">
        <f t="shared" si="22"/>
        <v>11.43117421875</v>
      </c>
      <c r="P36" s="7">
        <f t="shared" si="23"/>
        <v>0</v>
      </c>
      <c r="Q36" s="7">
        <f t="shared" si="24"/>
        <v>0.05</v>
      </c>
      <c r="R36" s="7">
        <f t="shared" si="18"/>
        <v>4.4314867187500004</v>
      </c>
      <c r="S36" s="7">
        <f t="shared" si="25"/>
        <v>-3.1375859413366666E-2</v>
      </c>
      <c r="T36" s="7">
        <f t="shared" si="26"/>
        <v>8.1375859413366669E-2</v>
      </c>
      <c r="U36" s="8">
        <f t="shared" si="27"/>
        <v>1.6275171882673334</v>
      </c>
      <c r="V36" s="8">
        <f t="shared" si="28"/>
        <v>1.6275171882673334</v>
      </c>
      <c r="W36" s="9">
        <f t="shared" si="29"/>
        <v>-2.593581847154093</v>
      </c>
      <c r="X36" s="10">
        <f t="shared" si="30"/>
        <v>0</v>
      </c>
      <c r="Y36" s="10">
        <f t="shared" si="31"/>
        <v>2.593581847154093</v>
      </c>
      <c r="Z36" s="10">
        <f t="shared" si="32"/>
        <v>-2.5981329848246517</v>
      </c>
      <c r="AA36" s="9" t="str">
        <f t="shared" si="33"/>
        <v/>
      </c>
      <c r="AB36" s="9">
        <f t="shared" si="34"/>
        <v>0.5510779934310861</v>
      </c>
      <c r="AC36" s="9">
        <f t="shared" si="35"/>
        <v>-0.25878693160249527</v>
      </c>
      <c r="AD36" s="7">
        <f t="shared" si="36"/>
        <v>3.2926045016077168E-2</v>
      </c>
      <c r="AE36" s="5">
        <v>30.2734375</v>
      </c>
      <c r="AF36" s="5">
        <v>199.90234375</v>
      </c>
      <c r="AG36" s="9">
        <v>4.1856724404907633E-3</v>
      </c>
    </row>
    <row r="37" spans="2:33" ht="12.75" customHeight="1" x14ac:dyDescent="0.15">
      <c r="B37" s="1" t="s">
        <v>104</v>
      </c>
      <c r="C37" s="2" t="s">
        <v>407</v>
      </c>
      <c r="D37" s="2">
        <v>8.1340278120478615E-4</v>
      </c>
      <c r="E37" s="3">
        <v>0.1</v>
      </c>
      <c r="F37" s="3">
        <v>0.1</v>
      </c>
      <c r="G37" s="4">
        <v>80</v>
      </c>
      <c r="H37" s="4">
        <v>80</v>
      </c>
      <c r="I37" s="5">
        <f t="shared" si="19"/>
        <v>150</v>
      </c>
      <c r="J37" s="6">
        <v>3.90625E-2</v>
      </c>
      <c r="K37" s="4">
        <v>30.37109375</v>
      </c>
      <c r="L37" s="12" t="s">
        <v>35</v>
      </c>
      <c r="M37" s="7">
        <f t="shared" si="20"/>
        <v>0.05</v>
      </c>
      <c r="N37" s="7">
        <f t="shared" si="21"/>
        <v>0.05</v>
      </c>
      <c r="O37" s="7">
        <f t="shared" si="22"/>
        <v>11.43117421875</v>
      </c>
      <c r="P37" s="7">
        <f t="shared" si="23"/>
        <v>0</v>
      </c>
      <c r="Q37" s="7">
        <f t="shared" si="24"/>
        <v>0.05</v>
      </c>
      <c r="R37" s="7">
        <f t="shared" si="18"/>
        <v>4.4314867187500004</v>
      </c>
      <c r="S37" s="7">
        <f t="shared" si="25"/>
        <v>-3.1375859413366666E-2</v>
      </c>
      <c r="T37" s="7">
        <f t="shared" si="26"/>
        <v>8.1375859413366669E-2</v>
      </c>
      <c r="U37" s="8">
        <f t="shared" si="27"/>
        <v>1.6275171882673334</v>
      </c>
      <c r="V37" s="8">
        <f t="shared" si="28"/>
        <v>1.6275171882673334</v>
      </c>
      <c r="W37" s="9">
        <f t="shared" si="29"/>
        <v>-2.593581847154093</v>
      </c>
      <c r="X37" s="10">
        <f t="shared" si="30"/>
        <v>0</v>
      </c>
      <c r="Y37" s="10">
        <f t="shared" si="31"/>
        <v>2.593581847154093</v>
      </c>
      <c r="Z37" s="10">
        <f t="shared" si="32"/>
        <v>-2.5981329848246517</v>
      </c>
      <c r="AA37" s="9" t="str">
        <f t="shared" si="33"/>
        <v/>
      </c>
      <c r="AB37" s="9">
        <f t="shared" si="34"/>
        <v>0.5510779934310861</v>
      </c>
      <c r="AC37" s="9">
        <f t="shared" si="35"/>
        <v>-0.25878693160249527</v>
      </c>
      <c r="AD37" s="7">
        <f t="shared" si="36"/>
        <v>3.2926045016077168E-2</v>
      </c>
      <c r="AE37" s="5">
        <v>30.2734375</v>
      </c>
      <c r="AF37" s="5">
        <v>199.90234375</v>
      </c>
      <c r="AG37" s="9">
        <v>6.1826535666789084E-3</v>
      </c>
    </row>
    <row r="38" spans="2:33" ht="12.75" customHeight="1" x14ac:dyDescent="0.15">
      <c r="B38" s="1" t="s">
        <v>106</v>
      </c>
      <c r="C38" s="2" t="s">
        <v>408</v>
      </c>
      <c r="D38" s="2">
        <v>8.3723379793809727E-4</v>
      </c>
      <c r="E38" s="3">
        <v>0.1</v>
      </c>
      <c r="F38" s="3">
        <v>0.1</v>
      </c>
      <c r="G38" s="4">
        <v>80</v>
      </c>
      <c r="H38" s="4">
        <v>80</v>
      </c>
      <c r="I38" s="5">
        <f t="shared" si="19"/>
        <v>150</v>
      </c>
      <c r="J38" s="6">
        <v>3.90625E-2</v>
      </c>
      <c r="K38" s="4">
        <v>30.37109375</v>
      </c>
      <c r="L38" s="12" t="s">
        <v>35</v>
      </c>
      <c r="M38" s="7">
        <f t="shared" si="20"/>
        <v>0.05</v>
      </c>
      <c r="N38" s="7">
        <f t="shared" si="21"/>
        <v>0.05</v>
      </c>
      <c r="O38" s="7">
        <f t="shared" si="22"/>
        <v>11.43117421875</v>
      </c>
      <c r="P38" s="7">
        <f t="shared" si="23"/>
        <v>0</v>
      </c>
      <c r="Q38" s="7">
        <f t="shared" si="24"/>
        <v>0.05</v>
      </c>
      <c r="R38" s="7">
        <f t="shared" si="18"/>
        <v>4.4314867187500004</v>
      </c>
      <c r="S38" s="7">
        <f t="shared" si="25"/>
        <v>-3.1375859413366666E-2</v>
      </c>
      <c r="T38" s="7">
        <f t="shared" si="26"/>
        <v>8.1375859413366669E-2</v>
      </c>
      <c r="U38" s="8">
        <f t="shared" si="27"/>
        <v>1.6275171882673334</v>
      </c>
      <c r="V38" s="8">
        <f t="shared" si="28"/>
        <v>1.6275171882673334</v>
      </c>
      <c r="W38" s="9">
        <f t="shared" si="29"/>
        <v>-2.593581847154093</v>
      </c>
      <c r="X38" s="10">
        <f t="shared" si="30"/>
        <v>0</v>
      </c>
      <c r="Y38" s="10">
        <f t="shared" si="31"/>
        <v>2.593581847154093</v>
      </c>
      <c r="Z38" s="10">
        <f t="shared" si="32"/>
        <v>-2.5981329848246517</v>
      </c>
      <c r="AA38" s="9" t="str">
        <f t="shared" si="33"/>
        <v/>
      </c>
      <c r="AB38" s="9">
        <f t="shared" si="34"/>
        <v>0.5510779934310861</v>
      </c>
      <c r="AC38" s="9">
        <f t="shared" si="35"/>
        <v>-0.25878693160249527</v>
      </c>
      <c r="AD38" s="7">
        <f t="shared" si="36"/>
        <v>3.2926045016077168E-2</v>
      </c>
      <c r="AE38" s="5">
        <v>30.2734375</v>
      </c>
      <c r="AF38" s="5">
        <v>199.90234375</v>
      </c>
      <c r="AG38" s="9">
        <v>4.1856724404907633E-3</v>
      </c>
    </row>
    <row r="39" spans="2:33" ht="12.75" customHeight="1" x14ac:dyDescent="0.15">
      <c r="B39" s="1" t="s">
        <v>108</v>
      </c>
      <c r="C39" s="2" t="s">
        <v>409</v>
      </c>
      <c r="D39" s="2">
        <v>8.61064821947366E-4</v>
      </c>
      <c r="E39" s="3">
        <v>0.1</v>
      </c>
      <c r="F39" s="3">
        <v>0.1</v>
      </c>
      <c r="G39" s="4">
        <v>80</v>
      </c>
      <c r="H39" s="4">
        <v>80</v>
      </c>
      <c r="I39" s="5">
        <f t="shared" si="19"/>
        <v>150</v>
      </c>
      <c r="J39" s="6">
        <v>3.90625E-2</v>
      </c>
      <c r="K39" s="4">
        <v>30.46875</v>
      </c>
      <c r="L39" s="12" t="s">
        <v>35</v>
      </c>
      <c r="M39" s="7">
        <f t="shared" si="20"/>
        <v>0.05</v>
      </c>
      <c r="N39" s="7">
        <f t="shared" si="21"/>
        <v>0.05</v>
      </c>
      <c r="O39" s="7">
        <f t="shared" si="22"/>
        <v>11.448693750000002</v>
      </c>
      <c r="P39" s="7">
        <f t="shared" si="23"/>
        <v>0</v>
      </c>
      <c r="Q39" s="7">
        <f t="shared" si="24"/>
        <v>0.05</v>
      </c>
      <c r="R39" s="7">
        <f t="shared" si="18"/>
        <v>4.4411937500000001</v>
      </c>
      <c r="S39" s="7">
        <f t="shared" si="25"/>
        <v>-3.1410140920442378E-2</v>
      </c>
      <c r="T39" s="7">
        <f t="shared" si="26"/>
        <v>8.1410140920442381E-2</v>
      </c>
      <c r="U39" s="8">
        <f t="shared" si="27"/>
        <v>1.6282028184088475</v>
      </c>
      <c r="V39" s="8">
        <f t="shared" si="28"/>
        <v>1.6282028184088475</v>
      </c>
      <c r="W39" s="9">
        <f t="shared" si="29"/>
        <v>-2.5918425876102629</v>
      </c>
      <c r="X39" s="10">
        <f t="shared" si="30"/>
        <v>0</v>
      </c>
      <c r="Y39" s="10">
        <f t="shared" si="31"/>
        <v>2.5918425876102629</v>
      </c>
      <c r="Z39" s="10">
        <f t="shared" si="32"/>
        <v>-2.5981329848246517</v>
      </c>
      <c r="AA39" s="9" t="str">
        <f t="shared" si="33"/>
        <v/>
      </c>
      <c r="AB39" s="9">
        <f t="shared" si="34"/>
        <v>0.55010738817866678</v>
      </c>
      <c r="AC39" s="9">
        <f t="shared" si="35"/>
        <v>-0.25955252224950787</v>
      </c>
      <c r="AD39" s="7">
        <f t="shared" si="36"/>
        <v>3.282051282051282E-2</v>
      </c>
      <c r="AE39" s="5">
        <v>30.2734375</v>
      </c>
      <c r="AF39" s="5">
        <v>199.90234375</v>
      </c>
      <c r="AG39" s="9">
        <v>4.1856724404907633E-3</v>
      </c>
    </row>
    <row r="40" spans="2:33" ht="12.75" customHeight="1" x14ac:dyDescent="0.15">
      <c r="B40" s="1" t="s">
        <v>110</v>
      </c>
      <c r="C40" s="2" t="s">
        <v>410</v>
      </c>
      <c r="D40" s="2">
        <v>8.8490740745328367E-4</v>
      </c>
      <c r="E40" s="3">
        <v>0.1</v>
      </c>
      <c r="F40" s="3">
        <v>0.1</v>
      </c>
      <c r="G40" s="4">
        <v>80</v>
      </c>
      <c r="H40" s="4">
        <v>80</v>
      </c>
      <c r="I40" s="5">
        <f t="shared" si="19"/>
        <v>150</v>
      </c>
      <c r="J40" s="6">
        <v>3.90625E-2</v>
      </c>
      <c r="K40" s="4">
        <v>30.37109375</v>
      </c>
      <c r="L40" s="12" t="s">
        <v>35</v>
      </c>
      <c r="M40" s="7">
        <f t="shared" si="20"/>
        <v>0.05</v>
      </c>
      <c r="N40" s="7">
        <f t="shared" si="21"/>
        <v>0.05</v>
      </c>
      <c r="O40" s="7">
        <f t="shared" si="22"/>
        <v>11.43117421875</v>
      </c>
      <c r="P40" s="7">
        <f t="shared" si="23"/>
        <v>0</v>
      </c>
      <c r="Q40" s="7">
        <f t="shared" si="24"/>
        <v>0.05</v>
      </c>
      <c r="R40" s="7">
        <f t="shared" si="18"/>
        <v>4.4314867187500004</v>
      </c>
      <c r="S40" s="7">
        <f t="shared" si="25"/>
        <v>-3.1375859413366666E-2</v>
      </c>
      <c r="T40" s="7">
        <f t="shared" si="26"/>
        <v>8.1375859413366669E-2</v>
      </c>
      <c r="U40" s="8">
        <f t="shared" si="27"/>
        <v>1.6275171882673334</v>
      </c>
      <c r="V40" s="8">
        <f t="shared" si="28"/>
        <v>1.6275171882673334</v>
      </c>
      <c r="W40" s="9">
        <f t="shared" si="29"/>
        <v>-2.593581847154093</v>
      </c>
      <c r="X40" s="10">
        <f t="shared" si="30"/>
        <v>0</v>
      </c>
      <c r="Y40" s="10">
        <f t="shared" si="31"/>
        <v>2.593581847154093</v>
      </c>
      <c r="Z40" s="10">
        <f t="shared" si="32"/>
        <v>-2.5981329848246517</v>
      </c>
      <c r="AA40" s="9" t="str">
        <f t="shared" si="33"/>
        <v/>
      </c>
      <c r="AB40" s="9">
        <f t="shared" si="34"/>
        <v>0.5510779934310861</v>
      </c>
      <c r="AC40" s="9">
        <f t="shared" si="35"/>
        <v>-0.25878693160249527</v>
      </c>
      <c r="AD40" s="7">
        <f t="shared" si="36"/>
        <v>3.2926045016077168E-2</v>
      </c>
      <c r="AE40" s="5">
        <v>30.2734375</v>
      </c>
      <c r="AF40" s="5">
        <v>199.90234375</v>
      </c>
      <c r="AG40" s="9">
        <v>4.1856724404907633E-3</v>
      </c>
    </row>
    <row r="41" spans="2:33" ht="12.75" customHeight="1" x14ac:dyDescent="0.15">
      <c r="B41" s="1" t="s">
        <v>112</v>
      </c>
      <c r="C41" s="2" t="s">
        <v>411</v>
      </c>
      <c r="D41" s="2">
        <v>9.0277777781011537E-4</v>
      </c>
      <c r="E41" s="3">
        <v>0.1</v>
      </c>
      <c r="F41" s="3">
        <v>0.1</v>
      </c>
      <c r="G41" s="4">
        <v>80</v>
      </c>
      <c r="H41" s="4">
        <v>80</v>
      </c>
      <c r="I41" s="5">
        <f t="shared" si="19"/>
        <v>150</v>
      </c>
      <c r="J41" s="6">
        <v>3.90625E-2</v>
      </c>
      <c r="K41" s="4">
        <v>30.37109375</v>
      </c>
      <c r="L41" s="12" t="s">
        <v>35</v>
      </c>
      <c r="M41" s="7">
        <f t="shared" si="20"/>
        <v>0.05</v>
      </c>
      <c r="N41" s="7">
        <f t="shared" si="21"/>
        <v>0.05</v>
      </c>
      <c r="O41" s="7">
        <f t="shared" si="22"/>
        <v>11.43117421875</v>
      </c>
      <c r="P41" s="7">
        <f t="shared" si="23"/>
        <v>0</v>
      </c>
      <c r="Q41" s="7">
        <f t="shared" si="24"/>
        <v>0.05</v>
      </c>
      <c r="R41" s="7">
        <f t="shared" si="18"/>
        <v>4.4314867187500004</v>
      </c>
      <c r="S41" s="7">
        <f t="shared" si="25"/>
        <v>-3.1375859413366666E-2</v>
      </c>
      <c r="T41" s="7">
        <f t="shared" si="26"/>
        <v>8.1375859413366669E-2</v>
      </c>
      <c r="U41" s="8">
        <f t="shared" si="27"/>
        <v>1.6275171882673334</v>
      </c>
      <c r="V41" s="8">
        <f t="shared" si="28"/>
        <v>1.6275171882673334</v>
      </c>
      <c r="W41" s="9">
        <f t="shared" si="29"/>
        <v>-2.593581847154093</v>
      </c>
      <c r="X41" s="10">
        <f t="shared" si="30"/>
        <v>0</v>
      </c>
      <c r="Y41" s="10">
        <f t="shared" si="31"/>
        <v>2.593581847154093</v>
      </c>
      <c r="Z41" s="10">
        <f t="shared" si="32"/>
        <v>-2.5981329848246517</v>
      </c>
      <c r="AA41" s="9" t="str">
        <f t="shared" si="33"/>
        <v/>
      </c>
      <c r="AB41" s="9">
        <f t="shared" si="34"/>
        <v>0.5510779934310861</v>
      </c>
      <c r="AC41" s="9">
        <f t="shared" si="35"/>
        <v>-0.25878693160249527</v>
      </c>
      <c r="AD41" s="7">
        <f t="shared" si="36"/>
        <v>3.2926045016077168E-2</v>
      </c>
      <c r="AE41" s="5">
        <v>30.2734375</v>
      </c>
      <c r="AF41" s="5">
        <v>199.90234375</v>
      </c>
      <c r="AG41" s="9">
        <v>4.1856724404907633E-3</v>
      </c>
    </row>
    <row r="42" spans="2:33" ht="12.75" customHeight="1" x14ac:dyDescent="0.15">
      <c r="B42" s="1" t="s">
        <v>114</v>
      </c>
      <c r="C42" s="2" t="s">
        <v>412</v>
      </c>
      <c r="D42" s="2">
        <v>9.2643519019475207E-4</v>
      </c>
      <c r="E42" s="3">
        <v>0.1</v>
      </c>
      <c r="F42" s="3">
        <v>0.1</v>
      </c>
      <c r="G42" s="4">
        <v>80</v>
      </c>
      <c r="H42" s="4">
        <v>80</v>
      </c>
      <c r="I42" s="5">
        <f t="shared" si="19"/>
        <v>150</v>
      </c>
      <c r="J42" s="6">
        <v>3.90625E-2</v>
      </c>
      <c r="K42" s="4">
        <v>30.37109375</v>
      </c>
      <c r="L42" s="12" t="s">
        <v>35</v>
      </c>
      <c r="M42" s="7">
        <f t="shared" si="20"/>
        <v>0.05</v>
      </c>
      <c r="N42" s="7">
        <f t="shared" si="21"/>
        <v>0.05</v>
      </c>
      <c r="O42" s="7">
        <f t="shared" si="22"/>
        <v>11.43117421875</v>
      </c>
      <c r="P42" s="7">
        <f t="shared" si="23"/>
        <v>0</v>
      </c>
      <c r="Q42" s="7">
        <f t="shared" si="24"/>
        <v>0.05</v>
      </c>
      <c r="R42" s="7">
        <f t="shared" si="18"/>
        <v>4.4314867187500004</v>
      </c>
      <c r="S42" s="7">
        <f t="shared" si="25"/>
        <v>-3.1375859413366666E-2</v>
      </c>
      <c r="T42" s="7">
        <f t="shared" si="26"/>
        <v>8.1375859413366669E-2</v>
      </c>
      <c r="U42" s="8">
        <f t="shared" si="27"/>
        <v>1.6275171882673334</v>
      </c>
      <c r="V42" s="8">
        <f t="shared" si="28"/>
        <v>1.6275171882673334</v>
      </c>
      <c r="W42" s="9">
        <f t="shared" si="29"/>
        <v>-2.593581847154093</v>
      </c>
      <c r="X42" s="10">
        <f t="shared" si="30"/>
        <v>0</v>
      </c>
      <c r="Y42" s="10">
        <f t="shared" si="31"/>
        <v>2.593581847154093</v>
      </c>
      <c r="Z42" s="10">
        <f t="shared" si="32"/>
        <v>-2.5981329848246517</v>
      </c>
      <c r="AA42" s="9" t="str">
        <f t="shared" si="33"/>
        <v/>
      </c>
      <c r="AB42" s="9">
        <f t="shared" si="34"/>
        <v>0.5510779934310861</v>
      </c>
      <c r="AC42" s="9">
        <f t="shared" si="35"/>
        <v>-0.25878693160249527</v>
      </c>
      <c r="AD42" s="7">
        <f t="shared" si="36"/>
        <v>3.2926045016077168E-2</v>
      </c>
      <c r="AE42" s="5">
        <v>30.2734375</v>
      </c>
      <c r="AF42" s="5">
        <v>199.90234375</v>
      </c>
      <c r="AG42" s="9">
        <v>4.1856724404907633E-3</v>
      </c>
    </row>
    <row r="43" spans="2:33" ht="12.75" customHeight="1" x14ac:dyDescent="0.15">
      <c r="B43" s="1" t="s">
        <v>116</v>
      </c>
      <c r="C43" s="2" t="s">
        <v>413</v>
      </c>
      <c r="D43" s="2">
        <v>9.5026620692806318E-4</v>
      </c>
      <c r="E43" s="3">
        <v>0.1</v>
      </c>
      <c r="F43" s="3">
        <v>0.1</v>
      </c>
      <c r="G43" s="4">
        <v>80</v>
      </c>
      <c r="H43" s="4">
        <v>80</v>
      </c>
      <c r="I43" s="5">
        <f t="shared" si="19"/>
        <v>150</v>
      </c>
      <c r="J43" s="6">
        <v>3.90625E-2</v>
      </c>
      <c r="K43" s="4">
        <v>30.37109375</v>
      </c>
      <c r="L43" s="12" t="s">
        <v>35</v>
      </c>
      <c r="M43" s="7">
        <f t="shared" si="20"/>
        <v>0.05</v>
      </c>
      <c r="N43" s="7">
        <f t="shared" si="21"/>
        <v>0.05</v>
      </c>
      <c r="O43" s="7">
        <f t="shared" si="22"/>
        <v>11.43117421875</v>
      </c>
      <c r="P43" s="7">
        <f t="shared" si="23"/>
        <v>0</v>
      </c>
      <c r="Q43" s="7">
        <f t="shared" si="24"/>
        <v>0.05</v>
      </c>
      <c r="R43" s="7">
        <f t="shared" si="18"/>
        <v>4.4314867187500004</v>
      </c>
      <c r="S43" s="7">
        <f t="shared" si="25"/>
        <v>-3.1375859413366666E-2</v>
      </c>
      <c r="T43" s="7">
        <f t="shared" si="26"/>
        <v>8.1375859413366669E-2</v>
      </c>
      <c r="U43" s="8">
        <f t="shared" si="27"/>
        <v>1.6275171882673334</v>
      </c>
      <c r="V43" s="8">
        <f t="shared" si="28"/>
        <v>1.6275171882673334</v>
      </c>
      <c r="W43" s="9">
        <f t="shared" si="29"/>
        <v>-2.593581847154093</v>
      </c>
      <c r="X43" s="10">
        <f t="shared" si="30"/>
        <v>0</v>
      </c>
      <c r="Y43" s="10">
        <f t="shared" si="31"/>
        <v>2.593581847154093</v>
      </c>
      <c r="Z43" s="10">
        <f t="shared" si="32"/>
        <v>-2.5981329848246517</v>
      </c>
      <c r="AA43" s="9" t="str">
        <f t="shared" si="33"/>
        <v/>
      </c>
      <c r="AB43" s="9">
        <f t="shared" si="34"/>
        <v>0.5510779934310861</v>
      </c>
      <c r="AC43" s="9">
        <f t="shared" si="35"/>
        <v>-0.25878693160249527</v>
      </c>
      <c r="AD43" s="7">
        <f t="shared" si="36"/>
        <v>3.2926045016077168E-2</v>
      </c>
      <c r="AE43" s="5">
        <v>30.2734375</v>
      </c>
      <c r="AF43" s="5">
        <v>199.90234375</v>
      </c>
      <c r="AG43" s="9">
        <v>4.1856724404907633E-3</v>
      </c>
    </row>
    <row r="44" spans="2:33" ht="12.75" customHeight="1" x14ac:dyDescent="0.15">
      <c r="B44" s="1" t="s">
        <v>118</v>
      </c>
      <c r="C44" s="2" t="s">
        <v>414</v>
      </c>
      <c r="D44" s="2">
        <v>9.7391204326413572E-4</v>
      </c>
      <c r="E44" s="3">
        <v>0.1</v>
      </c>
      <c r="F44" s="3">
        <v>0.1</v>
      </c>
      <c r="G44" s="4">
        <v>80</v>
      </c>
      <c r="H44" s="4">
        <v>80</v>
      </c>
      <c r="I44" s="5">
        <f t="shared" si="19"/>
        <v>150</v>
      </c>
      <c r="J44" s="6">
        <v>3.90625E-2</v>
      </c>
      <c r="K44" s="4">
        <v>30.37109375</v>
      </c>
      <c r="L44" s="12" t="s">
        <v>35</v>
      </c>
      <c r="M44" s="7">
        <f t="shared" si="20"/>
        <v>0.05</v>
      </c>
      <c r="N44" s="7">
        <f t="shared" si="21"/>
        <v>0.05</v>
      </c>
      <c r="O44" s="7">
        <f t="shared" si="22"/>
        <v>11.43117421875</v>
      </c>
      <c r="P44" s="7">
        <f t="shared" si="23"/>
        <v>0</v>
      </c>
      <c r="Q44" s="7">
        <f t="shared" si="24"/>
        <v>0.05</v>
      </c>
      <c r="R44" s="7">
        <f t="shared" si="18"/>
        <v>4.4314867187500004</v>
      </c>
      <c r="S44" s="7">
        <f t="shared" si="25"/>
        <v>-3.1375859413366666E-2</v>
      </c>
      <c r="T44" s="7">
        <f t="shared" si="26"/>
        <v>8.1375859413366669E-2</v>
      </c>
      <c r="U44" s="8">
        <f t="shared" si="27"/>
        <v>1.6275171882673334</v>
      </c>
      <c r="V44" s="8">
        <f t="shared" si="28"/>
        <v>1.6275171882673334</v>
      </c>
      <c r="W44" s="9">
        <f t="shared" si="29"/>
        <v>-2.593581847154093</v>
      </c>
      <c r="X44" s="10">
        <f t="shared" si="30"/>
        <v>0</v>
      </c>
      <c r="Y44" s="10">
        <f t="shared" si="31"/>
        <v>2.593581847154093</v>
      </c>
      <c r="Z44" s="10">
        <f t="shared" si="32"/>
        <v>-2.5981329848246517</v>
      </c>
      <c r="AA44" s="9" t="str">
        <f t="shared" si="33"/>
        <v/>
      </c>
      <c r="AB44" s="9">
        <f t="shared" si="34"/>
        <v>0.5510779934310861</v>
      </c>
      <c r="AC44" s="9">
        <f t="shared" si="35"/>
        <v>-0.25878693160249527</v>
      </c>
      <c r="AD44" s="7">
        <f t="shared" si="36"/>
        <v>3.2926045016077168E-2</v>
      </c>
      <c r="AE44" s="5">
        <v>30.2734375</v>
      </c>
      <c r="AF44" s="5">
        <v>199.90234375</v>
      </c>
      <c r="AG44" s="9">
        <v>4.1856724404907633E-3</v>
      </c>
    </row>
    <row r="45" spans="2:33" ht="12.75" customHeight="1" x14ac:dyDescent="0.15">
      <c r="B45" s="1" t="s">
        <v>120</v>
      </c>
      <c r="C45" s="2" t="s">
        <v>415</v>
      </c>
      <c r="D45" s="2">
        <v>9.97754636046011E-4</v>
      </c>
      <c r="E45" s="3">
        <v>0.1</v>
      </c>
      <c r="F45" s="3">
        <v>0.1</v>
      </c>
      <c r="G45" s="4">
        <v>80</v>
      </c>
      <c r="H45" s="4">
        <v>80</v>
      </c>
      <c r="I45" s="5">
        <f t="shared" si="19"/>
        <v>150</v>
      </c>
      <c r="J45" s="6">
        <v>3.90625E-2</v>
      </c>
      <c r="K45" s="4">
        <v>30.37109375</v>
      </c>
      <c r="L45" s="12" t="s">
        <v>35</v>
      </c>
      <c r="M45" s="7">
        <f t="shared" si="20"/>
        <v>0.05</v>
      </c>
      <c r="N45" s="7">
        <f t="shared" si="21"/>
        <v>0.05</v>
      </c>
      <c r="O45" s="7">
        <f t="shared" si="22"/>
        <v>11.43117421875</v>
      </c>
      <c r="P45" s="7">
        <f t="shared" si="23"/>
        <v>0</v>
      </c>
      <c r="Q45" s="7">
        <f t="shared" si="24"/>
        <v>0.05</v>
      </c>
      <c r="R45" s="7">
        <f t="shared" si="18"/>
        <v>4.4314867187500004</v>
      </c>
      <c r="S45" s="7">
        <f t="shared" si="25"/>
        <v>-3.1375859413366666E-2</v>
      </c>
      <c r="T45" s="7">
        <f t="shared" si="26"/>
        <v>8.1375859413366669E-2</v>
      </c>
      <c r="U45" s="8">
        <f t="shared" si="27"/>
        <v>1.6275171882673334</v>
      </c>
      <c r="V45" s="8">
        <f t="shared" si="28"/>
        <v>1.6275171882673334</v>
      </c>
      <c r="W45" s="9">
        <f t="shared" si="29"/>
        <v>-2.593581847154093</v>
      </c>
      <c r="X45" s="10">
        <f t="shared" si="30"/>
        <v>0</v>
      </c>
      <c r="Y45" s="10">
        <f t="shared" si="31"/>
        <v>2.593581847154093</v>
      </c>
      <c r="Z45" s="10">
        <f t="shared" si="32"/>
        <v>-2.5981329848246517</v>
      </c>
      <c r="AA45" s="9" t="str">
        <f t="shared" si="33"/>
        <v/>
      </c>
      <c r="AB45" s="9">
        <f t="shared" si="34"/>
        <v>0.5510779934310861</v>
      </c>
      <c r="AC45" s="9">
        <f t="shared" si="35"/>
        <v>-0.25878693160249527</v>
      </c>
      <c r="AD45" s="7">
        <f t="shared" si="36"/>
        <v>3.2926045016077168E-2</v>
      </c>
      <c r="AE45" s="5">
        <v>30.17578125</v>
      </c>
      <c r="AF45" s="5">
        <v>199.90234375</v>
      </c>
      <c r="AG45" s="9">
        <v>4.1856724404907633E-3</v>
      </c>
    </row>
    <row r="46" spans="2:33" ht="12.75" customHeight="1" x14ac:dyDescent="0.15">
      <c r="B46" s="1" t="s">
        <v>122</v>
      </c>
      <c r="C46" s="2" t="s">
        <v>416</v>
      </c>
      <c r="D46" s="2">
        <v>1.0215856527793221E-3</v>
      </c>
      <c r="E46" s="3">
        <v>0.1</v>
      </c>
      <c r="F46" s="3">
        <v>0.1</v>
      </c>
      <c r="G46" s="4">
        <v>80</v>
      </c>
      <c r="H46" s="4">
        <v>80</v>
      </c>
      <c r="I46" s="5">
        <f t="shared" si="19"/>
        <v>150</v>
      </c>
      <c r="J46" s="6">
        <v>3.90625E-2</v>
      </c>
      <c r="K46" s="4">
        <v>30.37109375</v>
      </c>
      <c r="L46" s="12" t="s">
        <v>35</v>
      </c>
      <c r="M46" s="7">
        <f t="shared" si="20"/>
        <v>0.05</v>
      </c>
      <c r="N46" s="7">
        <f t="shared" si="21"/>
        <v>0.05</v>
      </c>
      <c r="O46" s="7">
        <f t="shared" si="22"/>
        <v>11.43117421875</v>
      </c>
      <c r="P46" s="7">
        <f t="shared" si="23"/>
        <v>0</v>
      </c>
      <c r="Q46" s="7">
        <f t="shared" si="24"/>
        <v>0.05</v>
      </c>
      <c r="R46" s="7">
        <f t="shared" si="18"/>
        <v>4.4314867187500004</v>
      </c>
      <c r="S46" s="7">
        <f t="shared" si="25"/>
        <v>-3.1375859413366666E-2</v>
      </c>
      <c r="T46" s="7">
        <f t="shared" si="26"/>
        <v>8.1375859413366669E-2</v>
      </c>
      <c r="U46" s="8">
        <f t="shared" si="27"/>
        <v>1.6275171882673334</v>
      </c>
      <c r="V46" s="8">
        <f t="shared" si="28"/>
        <v>1.6275171882673334</v>
      </c>
      <c r="W46" s="9">
        <f t="shared" si="29"/>
        <v>-2.593581847154093</v>
      </c>
      <c r="X46" s="10">
        <f t="shared" si="30"/>
        <v>0</v>
      </c>
      <c r="Y46" s="10">
        <f t="shared" si="31"/>
        <v>2.593581847154093</v>
      </c>
      <c r="Z46" s="10">
        <f t="shared" si="32"/>
        <v>-2.5981329848246517</v>
      </c>
      <c r="AA46" s="9" t="str">
        <f t="shared" si="33"/>
        <v/>
      </c>
      <c r="AB46" s="9">
        <f t="shared" si="34"/>
        <v>0.5510779934310861</v>
      </c>
      <c r="AC46" s="9">
        <f t="shared" si="35"/>
        <v>-0.25878693160249527</v>
      </c>
      <c r="AD46" s="7">
        <f t="shared" si="36"/>
        <v>3.2926045016077168E-2</v>
      </c>
      <c r="AE46" s="5">
        <v>30.17578125</v>
      </c>
      <c r="AF46" s="5">
        <v>199.90234375</v>
      </c>
      <c r="AG46" s="9">
        <v>4.1856724404907633E-3</v>
      </c>
    </row>
    <row r="47" spans="2:33" ht="12.75" customHeight="1" x14ac:dyDescent="0.15">
      <c r="B47" s="1" t="s">
        <v>124</v>
      </c>
      <c r="C47" s="2" t="s">
        <v>417</v>
      </c>
      <c r="D47" s="2">
        <v>1.0454166695126332E-3</v>
      </c>
      <c r="E47" s="3">
        <v>0.1</v>
      </c>
      <c r="F47" s="3">
        <v>0.1</v>
      </c>
      <c r="G47" s="4">
        <v>80</v>
      </c>
      <c r="H47" s="4">
        <v>80</v>
      </c>
      <c r="I47" s="5">
        <f t="shared" si="19"/>
        <v>150</v>
      </c>
      <c r="J47" s="6">
        <v>3.90625E-2</v>
      </c>
      <c r="K47" s="4">
        <v>30.37109375</v>
      </c>
      <c r="L47" s="12" t="s">
        <v>35</v>
      </c>
      <c r="M47" s="7">
        <f t="shared" si="20"/>
        <v>0.05</v>
      </c>
      <c r="N47" s="7">
        <f t="shared" si="21"/>
        <v>0.05</v>
      </c>
      <c r="O47" s="7">
        <f t="shared" si="22"/>
        <v>11.43117421875</v>
      </c>
      <c r="P47" s="7">
        <f t="shared" si="23"/>
        <v>0</v>
      </c>
      <c r="Q47" s="7">
        <f t="shared" si="24"/>
        <v>0.05</v>
      </c>
      <c r="R47" s="7">
        <f t="shared" si="18"/>
        <v>4.4314867187500004</v>
      </c>
      <c r="S47" s="7">
        <f t="shared" si="25"/>
        <v>-3.1375859413366666E-2</v>
      </c>
      <c r="T47" s="7">
        <f t="shared" si="26"/>
        <v>8.1375859413366669E-2</v>
      </c>
      <c r="U47" s="8">
        <f t="shared" si="27"/>
        <v>1.6275171882673334</v>
      </c>
      <c r="V47" s="8">
        <f t="shared" si="28"/>
        <v>1.6275171882673334</v>
      </c>
      <c r="W47" s="9">
        <f t="shared" si="29"/>
        <v>-2.593581847154093</v>
      </c>
      <c r="X47" s="10">
        <f t="shared" si="30"/>
        <v>0</v>
      </c>
      <c r="Y47" s="10">
        <f t="shared" si="31"/>
        <v>2.593581847154093</v>
      </c>
      <c r="Z47" s="10">
        <f t="shared" si="32"/>
        <v>-2.5981329848246517</v>
      </c>
      <c r="AA47" s="9" t="str">
        <f t="shared" si="33"/>
        <v/>
      </c>
      <c r="AB47" s="9">
        <f t="shared" si="34"/>
        <v>0.5510779934310861</v>
      </c>
      <c r="AC47" s="9">
        <f t="shared" si="35"/>
        <v>-0.25878693160249527</v>
      </c>
      <c r="AD47" s="7">
        <f t="shared" si="36"/>
        <v>3.2926045016077168E-2</v>
      </c>
      <c r="AE47" s="5">
        <v>30.17578125</v>
      </c>
      <c r="AF47" s="5">
        <v>199.90234375</v>
      </c>
      <c r="AG47" s="9">
        <v>4.1856724404907633E-3</v>
      </c>
    </row>
    <row r="48" spans="2:33" ht="12.75" customHeight="1" x14ac:dyDescent="0.15">
      <c r="B48" s="1" t="s">
        <v>126</v>
      </c>
      <c r="C48" s="2" t="s">
        <v>418</v>
      </c>
      <c r="D48" s="2">
        <v>1.0692476862459444E-3</v>
      </c>
      <c r="E48" s="3">
        <v>0.1</v>
      </c>
      <c r="F48" s="3">
        <v>0.1</v>
      </c>
      <c r="G48" s="4">
        <v>80</v>
      </c>
      <c r="H48" s="4">
        <v>80</v>
      </c>
      <c r="I48" s="5">
        <f t="shared" si="19"/>
        <v>150</v>
      </c>
      <c r="J48" s="6">
        <v>4.8828125E-2</v>
      </c>
      <c r="K48" s="4">
        <v>30.37109375</v>
      </c>
      <c r="L48" s="12" t="s">
        <v>35</v>
      </c>
      <c r="M48" s="7">
        <f t="shared" si="20"/>
        <v>0.05</v>
      </c>
      <c r="N48" s="7">
        <f t="shared" si="21"/>
        <v>0.05</v>
      </c>
      <c r="O48" s="7">
        <f t="shared" si="22"/>
        <v>11.43117421875</v>
      </c>
      <c r="P48" s="7">
        <f t="shared" si="23"/>
        <v>0</v>
      </c>
      <c r="Q48" s="7">
        <f t="shared" si="24"/>
        <v>0.05</v>
      </c>
      <c r="R48" s="7">
        <f t="shared" si="18"/>
        <v>4.4314867187500004</v>
      </c>
      <c r="S48" s="7">
        <f t="shared" si="25"/>
        <v>-3.1306101834903344E-2</v>
      </c>
      <c r="T48" s="7">
        <f t="shared" si="26"/>
        <v>8.1306101834903347E-2</v>
      </c>
      <c r="U48" s="8">
        <f t="shared" si="27"/>
        <v>1.6261220366980669</v>
      </c>
      <c r="V48" s="8">
        <f t="shared" si="28"/>
        <v>1.6261220366980669</v>
      </c>
      <c r="W48" s="9">
        <f t="shared" si="29"/>
        <v>-2.5971327335380585</v>
      </c>
      <c r="X48" s="10">
        <f t="shared" si="30"/>
        <v>0</v>
      </c>
      <c r="Y48" s="10">
        <f t="shared" si="31"/>
        <v>2.5971327335380585</v>
      </c>
      <c r="Z48" s="10">
        <f t="shared" si="32"/>
        <v>-2.5981329848246517</v>
      </c>
      <c r="AA48" s="9" t="str">
        <f t="shared" si="33"/>
        <v/>
      </c>
      <c r="AB48" s="9">
        <f t="shared" si="34"/>
        <v>0.55306209361024117</v>
      </c>
      <c r="AC48" s="9">
        <f t="shared" si="35"/>
        <v>-0.25722610667285595</v>
      </c>
      <c r="AD48" s="7">
        <f t="shared" si="36"/>
        <v>3.2926045016077168E-2</v>
      </c>
      <c r="AE48" s="5">
        <v>30.17578125</v>
      </c>
      <c r="AF48" s="5">
        <v>199.90234375</v>
      </c>
      <c r="AG48" s="9">
        <v>4.1856724404907633E-3</v>
      </c>
    </row>
    <row r="49" spans="2:33" ht="12.75" customHeight="1" x14ac:dyDescent="0.15">
      <c r="B49" s="1" t="s">
        <v>128</v>
      </c>
      <c r="C49" s="2" t="s">
        <v>419</v>
      </c>
      <c r="D49" s="2">
        <v>1.0930787102552131E-3</v>
      </c>
      <c r="E49" s="3">
        <v>0.1</v>
      </c>
      <c r="F49" s="3">
        <v>0.1</v>
      </c>
      <c r="G49" s="4">
        <v>80</v>
      </c>
      <c r="H49" s="4">
        <v>80</v>
      </c>
      <c r="I49" s="5">
        <f t="shared" si="19"/>
        <v>150</v>
      </c>
      <c r="J49" s="6">
        <v>3.90625E-2</v>
      </c>
      <c r="K49" s="4">
        <v>30.37109375</v>
      </c>
      <c r="L49" s="12" t="s">
        <v>35</v>
      </c>
      <c r="M49" s="7">
        <f t="shared" si="20"/>
        <v>0.05</v>
      </c>
      <c r="N49" s="7">
        <f t="shared" si="21"/>
        <v>0.05</v>
      </c>
      <c r="O49" s="7">
        <f t="shared" si="22"/>
        <v>11.43117421875</v>
      </c>
      <c r="P49" s="7">
        <f t="shared" si="23"/>
        <v>0</v>
      </c>
      <c r="Q49" s="7">
        <f t="shared" si="24"/>
        <v>0.05</v>
      </c>
      <c r="R49" s="7">
        <f t="shared" si="18"/>
        <v>4.4314867187500004</v>
      </c>
      <c r="S49" s="7">
        <f t="shared" si="25"/>
        <v>-3.1375859413366666E-2</v>
      </c>
      <c r="T49" s="7">
        <f t="shared" si="26"/>
        <v>8.1375859413366669E-2</v>
      </c>
      <c r="U49" s="8">
        <f t="shared" si="27"/>
        <v>1.6275171882673334</v>
      </c>
      <c r="V49" s="8">
        <f t="shared" si="28"/>
        <v>1.6275171882673334</v>
      </c>
      <c r="W49" s="9">
        <f t="shared" si="29"/>
        <v>-2.593581847154093</v>
      </c>
      <c r="X49" s="10">
        <f t="shared" si="30"/>
        <v>0</v>
      </c>
      <c r="Y49" s="10">
        <f t="shared" si="31"/>
        <v>2.593581847154093</v>
      </c>
      <c r="Z49" s="10">
        <f t="shared" si="32"/>
        <v>-2.5981329848246517</v>
      </c>
      <c r="AA49" s="9" t="str">
        <f t="shared" si="33"/>
        <v/>
      </c>
      <c r="AB49" s="9">
        <f t="shared" si="34"/>
        <v>0.5510779934310861</v>
      </c>
      <c r="AC49" s="9">
        <f t="shared" si="35"/>
        <v>-0.25878693160249527</v>
      </c>
      <c r="AD49" s="7">
        <f t="shared" si="36"/>
        <v>3.2926045016077168E-2</v>
      </c>
      <c r="AE49" s="5">
        <v>30.2734375</v>
      </c>
      <c r="AF49" s="5">
        <v>199.90234375</v>
      </c>
      <c r="AG49" s="9">
        <v>4.1856724404907633E-3</v>
      </c>
    </row>
    <row r="50" spans="2:33" ht="12.75" customHeight="1" x14ac:dyDescent="0.15">
      <c r="B50" s="1" t="s">
        <v>130</v>
      </c>
      <c r="C50" s="2" t="s">
        <v>420</v>
      </c>
      <c r="D50" s="2">
        <v>1.1167361153638922E-3</v>
      </c>
      <c r="E50" s="3">
        <v>0.1</v>
      </c>
      <c r="F50" s="3">
        <v>0.1</v>
      </c>
      <c r="G50" s="4">
        <v>80</v>
      </c>
      <c r="H50" s="4">
        <v>80</v>
      </c>
      <c r="I50" s="5">
        <f t="shared" si="19"/>
        <v>150</v>
      </c>
      <c r="J50" s="6">
        <v>4.8828125E-2</v>
      </c>
      <c r="K50" s="4">
        <v>30.37109375</v>
      </c>
      <c r="L50" s="12" t="s">
        <v>35</v>
      </c>
      <c r="M50" s="7">
        <f t="shared" si="20"/>
        <v>0.05</v>
      </c>
      <c r="N50" s="7">
        <f t="shared" si="21"/>
        <v>0.05</v>
      </c>
      <c r="O50" s="7">
        <f t="shared" si="22"/>
        <v>11.43117421875</v>
      </c>
      <c r="P50" s="7">
        <f t="shared" si="23"/>
        <v>0</v>
      </c>
      <c r="Q50" s="7">
        <f t="shared" si="24"/>
        <v>0.05</v>
      </c>
      <c r="R50" s="7">
        <f t="shared" si="18"/>
        <v>4.4314867187500004</v>
      </c>
      <c r="S50" s="7">
        <f t="shared" si="25"/>
        <v>-3.1306101834903344E-2</v>
      </c>
      <c r="T50" s="7">
        <f t="shared" si="26"/>
        <v>8.1306101834903347E-2</v>
      </c>
      <c r="U50" s="8">
        <f t="shared" si="27"/>
        <v>1.6261220366980669</v>
      </c>
      <c r="V50" s="8">
        <f t="shared" si="28"/>
        <v>1.6261220366980669</v>
      </c>
      <c r="W50" s="9">
        <f t="shared" si="29"/>
        <v>-2.5971327335380585</v>
      </c>
      <c r="X50" s="10">
        <f t="shared" si="30"/>
        <v>0</v>
      </c>
      <c r="Y50" s="10">
        <f t="shared" si="31"/>
        <v>2.5971327335380585</v>
      </c>
      <c r="Z50" s="10">
        <f t="shared" si="32"/>
        <v>-2.5981329848246517</v>
      </c>
      <c r="AA50" s="9" t="str">
        <f t="shared" si="33"/>
        <v/>
      </c>
      <c r="AB50" s="9">
        <f t="shared" si="34"/>
        <v>0.55306209361024117</v>
      </c>
      <c r="AC50" s="9">
        <f t="shared" si="35"/>
        <v>-0.25722610667285595</v>
      </c>
      <c r="AD50" s="7">
        <f t="shared" si="36"/>
        <v>3.2926045016077168E-2</v>
      </c>
      <c r="AE50" s="5">
        <v>30.17578125</v>
      </c>
      <c r="AF50" s="5">
        <v>199.90234375</v>
      </c>
      <c r="AG50" s="9">
        <v>4.1856724404907633E-3</v>
      </c>
    </row>
    <row r="51" spans="2:33" ht="12.75" customHeight="1" x14ac:dyDescent="0.15">
      <c r="B51" s="1" t="s">
        <v>132</v>
      </c>
      <c r="C51" s="2" t="s">
        <v>421</v>
      </c>
      <c r="D51" s="2">
        <v>1.1346064857207239E-3</v>
      </c>
      <c r="E51" s="3">
        <v>0.1</v>
      </c>
      <c r="F51" s="3">
        <v>0.1</v>
      </c>
      <c r="G51" s="4">
        <v>80</v>
      </c>
      <c r="H51" s="4">
        <v>80</v>
      </c>
      <c r="I51" s="5">
        <f t="shared" si="19"/>
        <v>150</v>
      </c>
      <c r="J51" s="6">
        <v>3.90625E-2</v>
      </c>
      <c r="K51" s="4">
        <v>30.37109375</v>
      </c>
      <c r="L51" s="12" t="s">
        <v>35</v>
      </c>
      <c r="M51" s="7">
        <f t="shared" si="20"/>
        <v>0.05</v>
      </c>
      <c r="N51" s="7">
        <f t="shared" si="21"/>
        <v>0.05</v>
      </c>
      <c r="O51" s="7">
        <f t="shared" si="22"/>
        <v>11.43117421875</v>
      </c>
      <c r="P51" s="7">
        <f t="shared" si="23"/>
        <v>0</v>
      </c>
      <c r="Q51" s="7">
        <f t="shared" si="24"/>
        <v>0.05</v>
      </c>
      <c r="R51" s="7">
        <f t="shared" si="18"/>
        <v>4.4314867187500004</v>
      </c>
      <c r="S51" s="7">
        <f t="shared" si="25"/>
        <v>-3.1375859413366666E-2</v>
      </c>
      <c r="T51" s="7">
        <f t="shared" si="26"/>
        <v>8.1375859413366669E-2</v>
      </c>
      <c r="U51" s="8">
        <f t="shared" si="27"/>
        <v>1.6275171882673334</v>
      </c>
      <c r="V51" s="8">
        <f t="shared" si="28"/>
        <v>1.6275171882673334</v>
      </c>
      <c r="W51" s="9">
        <f t="shared" si="29"/>
        <v>-2.593581847154093</v>
      </c>
      <c r="X51" s="10">
        <f t="shared" si="30"/>
        <v>0</v>
      </c>
      <c r="Y51" s="10">
        <f t="shared" si="31"/>
        <v>2.593581847154093</v>
      </c>
      <c r="Z51" s="10">
        <f t="shared" si="32"/>
        <v>-2.5981329848246517</v>
      </c>
      <c r="AA51" s="9" t="str">
        <f t="shared" si="33"/>
        <v/>
      </c>
      <c r="AB51" s="9">
        <f t="shared" si="34"/>
        <v>0.5510779934310861</v>
      </c>
      <c r="AC51" s="9">
        <f t="shared" si="35"/>
        <v>-0.25878693160249527</v>
      </c>
      <c r="AD51" s="7">
        <f t="shared" si="36"/>
        <v>3.2926045016077168E-2</v>
      </c>
      <c r="AE51" s="5">
        <v>31.15234375</v>
      </c>
      <c r="AF51" s="5">
        <v>199.90234375</v>
      </c>
      <c r="AG51" s="9">
        <v>4.1856724404907633E-3</v>
      </c>
    </row>
    <row r="52" spans="2:33" ht="12.75" customHeight="1" x14ac:dyDescent="0.15">
      <c r="B52" s="1" t="s">
        <v>134</v>
      </c>
      <c r="C52" s="2" t="s">
        <v>422</v>
      </c>
      <c r="D52" s="2">
        <v>1.1584490785025991E-3</v>
      </c>
      <c r="E52" s="3">
        <v>0.1</v>
      </c>
      <c r="F52" s="3">
        <v>0.1</v>
      </c>
      <c r="G52" s="4">
        <v>80</v>
      </c>
      <c r="H52" s="4">
        <v>80</v>
      </c>
      <c r="I52" s="5">
        <f t="shared" si="19"/>
        <v>150</v>
      </c>
      <c r="J52" s="6">
        <v>3.90625E-2</v>
      </c>
      <c r="K52" s="4">
        <v>30.37109375</v>
      </c>
      <c r="L52" s="12" t="s">
        <v>35</v>
      </c>
      <c r="M52" s="7">
        <f t="shared" si="20"/>
        <v>0.05</v>
      </c>
      <c r="N52" s="7">
        <f t="shared" si="21"/>
        <v>0.05</v>
      </c>
      <c r="O52" s="7">
        <f t="shared" si="22"/>
        <v>11.43117421875</v>
      </c>
      <c r="P52" s="7">
        <f t="shared" si="23"/>
        <v>0</v>
      </c>
      <c r="Q52" s="7">
        <f t="shared" si="24"/>
        <v>0.05</v>
      </c>
      <c r="R52" s="7">
        <f t="shared" si="18"/>
        <v>4.4314867187500004</v>
      </c>
      <c r="S52" s="7">
        <f t="shared" si="25"/>
        <v>-3.1375859413366666E-2</v>
      </c>
      <c r="T52" s="7">
        <f t="shared" si="26"/>
        <v>8.1375859413366669E-2</v>
      </c>
      <c r="U52" s="8">
        <f t="shared" si="27"/>
        <v>1.6275171882673334</v>
      </c>
      <c r="V52" s="8">
        <f t="shared" si="28"/>
        <v>1.6275171882673334</v>
      </c>
      <c r="W52" s="9">
        <f t="shared" si="29"/>
        <v>-2.593581847154093</v>
      </c>
      <c r="X52" s="10">
        <f t="shared" si="30"/>
        <v>0</v>
      </c>
      <c r="Y52" s="10">
        <f t="shared" si="31"/>
        <v>2.593581847154093</v>
      </c>
      <c r="Z52" s="10">
        <f t="shared" si="32"/>
        <v>-2.5981329848246517</v>
      </c>
      <c r="AA52" s="9" t="str">
        <f t="shared" si="33"/>
        <v/>
      </c>
      <c r="AB52" s="9">
        <f t="shared" si="34"/>
        <v>0.5510779934310861</v>
      </c>
      <c r="AC52" s="9">
        <f t="shared" si="35"/>
        <v>-0.25878693160249527</v>
      </c>
      <c r="AD52" s="7">
        <f t="shared" si="36"/>
        <v>3.2926045016077168E-2</v>
      </c>
      <c r="AE52" s="5">
        <v>30.17578125</v>
      </c>
      <c r="AF52" s="5">
        <v>199.90234375</v>
      </c>
      <c r="AG52" s="9">
        <v>4.1856724404907633E-3</v>
      </c>
    </row>
    <row r="53" spans="2:33" ht="12.75" customHeight="1" x14ac:dyDescent="0.15">
      <c r="B53" s="1" t="s">
        <v>136</v>
      </c>
      <c r="C53" s="2" t="s">
        <v>423</v>
      </c>
      <c r="D53" s="2">
        <v>1.1822800952359103E-3</v>
      </c>
      <c r="E53" s="3">
        <v>0.1</v>
      </c>
      <c r="F53" s="3">
        <v>0.1</v>
      </c>
      <c r="G53" s="4">
        <v>80</v>
      </c>
      <c r="H53" s="4">
        <v>80</v>
      </c>
      <c r="I53" s="5">
        <f t="shared" si="19"/>
        <v>150</v>
      </c>
      <c r="J53" s="6">
        <v>3.90625E-2</v>
      </c>
      <c r="K53" s="4">
        <v>30.2734375</v>
      </c>
      <c r="L53" s="12" t="s">
        <v>35</v>
      </c>
      <c r="M53" s="7">
        <f t="shared" si="20"/>
        <v>0.05</v>
      </c>
      <c r="N53" s="7">
        <f t="shared" si="21"/>
        <v>0.05</v>
      </c>
      <c r="O53" s="7">
        <f t="shared" si="22"/>
        <v>11.413654687500001</v>
      </c>
      <c r="P53" s="7">
        <f t="shared" si="23"/>
        <v>0</v>
      </c>
      <c r="Q53" s="7">
        <f t="shared" si="24"/>
        <v>0.05</v>
      </c>
      <c r="R53" s="7">
        <f t="shared" si="18"/>
        <v>4.4217796875000008</v>
      </c>
      <c r="S53" s="7">
        <f t="shared" si="25"/>
        <v>-3.1341501296147309E-2</v>
      </c>
      <c r="T53" s="7">
        <f t="shared" si="26"/>
        <v>8.1341501296147312E-2</v>
      </c>
      <c r="U53" s="8">
        <f t="shared" si="27"/>
        <v>1.6268300259229462</v>
      </c>
      <c r="V53" s="8">
        <f t="shared" si="28"/>
        <v>1.6268300259229462</v>
      </c>
      <c r="W53" s="9">
        <f t="shared" si="29"/>
        <v>-2.5953288110721839</v>
      </c>
      <c r="X53" s="10">
        <f t="shared" si="30"/>
        <v>0</v>
      </c>
      <c r="Y53" s="10">
        <f t="shared" si="31"/>
        <v>2.5953288110721839</v>
      </c>
      <c r="Z53" s="10">
        <f t="shared" si="32"/>
        <v>-2.5981329848246517</v>
      </c>
      <c r="AA53" s="9" t="str">
        <f t="shared" si="33"/>
        <v/>
      </c>
      <c r="AB53" s="9">
        <f t="shared" si="34"/>
        <v>0.55205371020122296</v>
      </c>
      <c r="AC53" s="9">
        <f t="shared" si="35"/>
        <v>-0.2580186670003991</v>
      </c>
      <c r="AD53" s="7">
        <f t="shared" si="36"/>
        <v>3.303225806451613E-2</v>
      </c>
      <c r="AE53" s="5">
        <v>30.17578125</v>
      </c>
      <c r="AF53" s="5">
        <v>199.90234375</v>
      </c>
      <c r="AG53" s="9">
        <v>4.1856724404907633E-3</v>
      </c>
    </row>
    <row r="54" spans="2:33" ht="12.75" customHeight="1" x14ac:dyDescent="0.15">
      <c r="B54" s="1" t="s">
        <v>138</v>
      </c>
      <c r="C54" s="2" t="s">
        <v>424</v>
      </c>
      <c r="D54" s="2">
        <v>1.2061111119692214E-3</v>
      </c>
      <c r="E54" s="3">
        <v>0.1</v>
      </c>
      <c r="F54" s="3">
        <v>0.1</v>
      </c>
      <c r="G54" s="4">
        <v>80</v>
      </c>
      <c r="H54" s="4">
        <v>80</v>
      </c>
      <c r="I54" s="5">
        <f t="shared" si="19"/>
        <v>150</v>
      </c>
      <c r="J54" s="6">
        <v>3.90625E-2</v>
      </c>
      <c r="K54" s="4">
        <v>30.2734375</v>
      </c>
      <c r="L54" s="12" t="s">
        <v>35</v>
      </c>
      <c r="M54" s="7">
        <f t="shared" si="20"/>
        <v>0.05</v>
      </c>
      <c r="N54" s="7">
        <f t="shared" si="21"/>
        <v>0.05</v>
      </c>
      <c r="O54" s="7">
        <f t="shared" si="22"/>
        <v>11.413654687500001</v>
      </c>
      <c r="P54" s="7">
        <f t="shared" si="23"/>
        <v>0</v>
      </c>
      <c r="Q54" s="7">
        <f t="shared" si="24"/>
        <v>0.05</v>
      </c>
      <c r="R54" s="7">
        <f t="shared" si="18"/>
        <v>4.4217796875000008</v>
      </c>
      <c r="S54" s="7">
        <f t="shared" si="25"/>
        <v>-3.1341501296147309E-2</v>
      </c>
      <c r="T54" s="7">
        <f t="shared" si="26"/>
        <v>8.1341501296147312E-2</v>
      </c>
      <c r="U54" s="8">
        <f t="shared" si="27"/>
        <v>1.6268300259229462</v>
      </c>
      <c r="V54" s="8">
        <f t="shared" si="28"/>
        <v>1.6268300259229462</v>
      </c>
      <c r="W54" s="9">
        <f t="shared" si="29"/>
        <v>-2.5953288110721839</v>
      </c>
      <c r="X54" s="10">
        <f t="shared" si="30"/>
        <v>0</v>
      </c>
      <c r="Y54" s="10">
        <f t="shared" si="31"/>
        <v>2.5953288110721839</v>
      </c>
      <c r="Z54" s="10">
        <f t="shared" si="32"/>
        <v>-2.5981329848246517</v>
      </c>
      <c r="AA54" s="9" t="str">
        <f t="shared" si="33"/>
        <v/>
      </c>
      <c r="AB54" s="9">
        <f t="shared" si="34"/>
        <v>0.55205371020122296</v>
      </c>
      <c r="AC54" s="9">
        <f t="shared" si="35"/>
        <v>-0.2580186670003991</v>
      </c>
      <c r="AD54" s="7">
        <f t="shared" si="36"/>
        <v>3.303225806451613E-2</v>
      </c>
      <c r="AE54" s="5">
        <v>30.17578125</v>
      </c>
      <c r="AF54" s="5">
        <v>199.90234375</v>
      </c>
      <c r="AG54" s="9">
        <v>6.1826535666789084E-3</v>
      </c>
    </row>
    <row r="55" spans="2:33" ht="12.75" customHeight="1" x14ac:dyDescent="0.15">
      <c r="B55" s="1" t="s">
        <v>140</v>
      </c>
      <c r="C55" s="2" t="s">
        <v>425</v>
      </c>
      <c r="D55" s="2">
        <v>1.2299421359784901E-3</v>
      </c>
      <c r="E55" s="3">
        <v>0.1</v>
      </c>
      <c r="F55" s="3">
        <v>0.1</v>
      </c>
      <c r="G55" s="4">
        <v>80</v>
      </c>
      <c r="H55" s="4">
        <v>80</v>
      </c>
      <c r="I55" s="5">
        <f t="shared" si="19"/>
        <v>150</v>
      </c>
      <c r="J55" s="6">
        <v>3.90625E-2</v>
      </c>
      <c r="K55" s="4">
        <v>30.2734375</v>
      </c>
      <c r="L55" s="12" t="s">
        <v>35</v>
      </c>
      <c r="M55" s="7">
        <f t="shared" si="20"/>
        <v>0.05</v>
      </c>
      <c r="N55" s="7">
        <f t="shared" si="21"/>
        <v>0.05</v>
      </c>
      <c r="O55" s="7">
        <f t="shared" si="22"/>
        <v>11.413654687500001</v>
      </c>
      <c r="P55" s="7">
        <f t="shared" si="23"/>
        <v>0</v>
      </c>
      <c r="Q55" s="7">
        <f t="shared" si="24"/>
        <v>0.05</v>
      </c>
      <c r="R55" s="7">
        <f t="shared" si="18"/>
        <v>4.4217796875000008</v>
      </c>
      <c r="S55" s="7">
        <f t="shared" si="25"/>
        <v>-3.1341501296147309E-2</v>
      </c>
      <c r="T55" s="7">
        <f t="shared" si="26"/>
        <v>8.1341501296147312E-2</v>
      </c>
      <c r="U55" s="8">
        <f t="shared" si="27"/>
        <v>1.6268300259229462</v>
      </c>
      <c r="V55" s="8">
        <f t="shared" si="28"/>
        <v>1.6268300259229462</v>
      </c>
      <c r="W55" s="9">
        <f t="shared" si="29"/>
        <v>-2.5953288110721839</v>
      </c>
      <c r="X55" s="10">
        <f t="shared" si="30"/>
        <v>0</v>
      </c>
      <c r="Y55" s="10">
        <f t="shared" si="31"/>
        <v>2.5953288110721839</v>
      </c>
      <c r="Z55" s="10">
        <f t="shared" si="32"/>
        <v>-2.5981329848246517</v>
      </c>
      <c r="AA55" s="9" t="str">
        <f t="shared" si="33"/>
        <v/>
      </c>
      <c r="AB55" s="9">
        <f t="shared" si="34"/>
        <v>0.55205371020122296</v>
      </c>
      <c r="AC55" s="9">
        <f t="shared" si="35"/>
        <v>-0.2580186670003991</v>
      </c>
      <c r="AD55" s="7">
        <f t="shared" si="36"/>
        <v>3.303225806451613E-2</v>
      </c>
      <c r="AE55" s="5">
        <v>30.17578125</v>
      </c>
      <c r="AF55" s="5">
        <v>199.90234375</v>
      </c>
      <c r="AG55" s="9">
        <v>4.1856724404907633E-3</v>
      </c>
    </row>
    <row r="56" spans="2:33" ht="12.75" customHeight="1" x14ac:dyDescent="0.15">
      <c r="B56" s="1" t="s">
        <v>142</v>
      </c>
      <c r="C56" s="2" t="s">
        <v>426</v>
      </c>
      <c r="D56" s="2">
        <v>1.2537731527118012E-3</v>
      </c>
      <c r="E56" s="3">
        <v>0.1</v>
      </c>
      <c r="F56" s="3">
        <v>0.1</v>
      </c>
      <c r="G56" s="4">
        <v>80</v>
      </c>
      <c r="H56" s="4">
        <v>80</v>
      </c>
      <c r="I56" s="5">
        <f t="shared" si="19"/>
        <v>150</v>
      </c>
      <c r="J56" s="6">
        <v>3.90625E-2</v>
      </c>
      <c r="K56" s="4">
        <v>30.2734375</v>
      </c>
      <c r="L56" s="12" t="s">
        <v>35</v>
      </c>
      <c r="M56" s="7">
        <f t="shared" si="20"/>
        <v>0.05</v>
      </c>
      <c r="N56" s="7">
        <f t="shared" si="21"/>
        <v>0.05</v>
      </c>
      <c r="O56" s="7">
        <f t="shared" si="22"/>
        <v>11.413654687500001</v>
      </c>
      <c r="P56" s="7">
        <f t="shared" si="23"/>
        <v>0</v>
      </c>
      <c r="Q56" s="7">
        <f t="shared" si="24"/>
        <v>0.05</v>
      </c>
      <c r="R56" s="7">
        <f t="shared" si="18"/>
        <v>4.4217796875000008</v>
      </c>
      <c r="S56" s="7">
        <f t="shared" si="25"/>
        <v>-3.1341501296147309E-2</v>
      </c>
      <c r="T56" s="7">
        <f t="shared" si="26"/>
        <v>8.1341501296147312E-2</v>
      </c>
      <c r="U56" s="8">
        <f t="shared" si="27"/>
        <v>1.6268300259229462</v>
      </c>
      <c r="V56" s="8">
        <f t="shared" si="28"/>
        <v>1.6268300259229462</v>
      </c>
      <c r="W56" s="9">
        <f t="shared" si="29"/>
        <v>-2.5953288110721839</v>
      </c>
      <c r="X56" s="10">
        <f t="shared" si="30"/>
        <v>0</v>
      </c>
      <c r="Y56" s="10">
        <f t="shared" si="31"/>
        <v>2.5953288110721839</v>
      </c>
      <c r="Z56" s="10">
        <f t="shared" si="32"/>
        <v>-2.5981329848246517</v>
      </c>
      <c r="AA56" s="9" t="str">
        <f t="shared" si="33"/>
        <v/>
      </c>
      <c r="AB56" s="9">
        <f t="shared" si="34"/>
        <v>0.55205371020122296</v>
      </c>
      <c r="AC56" s="9">
        <f t="shared" si="35"/>
        <v>-0.2580186670003991</v>
      </c>
      <c r="AD56" s="7">
        <f t="shared" si="36"/>
        <v>3.303225806451613E-2</v>
      </c>
      <c r="AE56" s="5">
        <v>30.17578125</v>
      </c>
      <c r="AF56" s="5">
        <v>199.90234375</v>
      </c>
      <c r="AG56" s="9">
        <v>4.1856724404907633E-3</v>
      </c>
    </row>
    <row r="57" spans="2:33" ht="12.75" customHeight="1" x14ac:dyDescent="0.15">
      <c r="B57" s="1" t="s">
        <v>144</v>
      </c>
      <c r="C57" s="2" t="s">
        <v>427</v>
      </c>
      <c r="D57" s="2">
        <v>1.2774305578204803E-3</v>
      </c>
      <c r="E57" s="3">
        <v>0.1</v>
      </c>
      <c r="F57" s="3">
        <v>0.1</v>
      </c>
      <c r="G57" s="4">
        <v>80</v>
      </c>
      <c r="H57" s="4">
        <v>80</v>
      </c>
      <c r="I57" s="5">
        <f t="shared" si="19"/>
        <v>150</v>
      </c>
      <c r="J57" s="6">
        <v>4.8828125E-2</v>
      </c>
      <c r="K57" s="4">
        <v>30.2734375</v>
      </c>
      <c r="L57" s="12" t="s">
        <v>35</v>
      </c>
      <c r="M57" s="7">
        <f t="shared" si="20"/>
        <v>0.05</v>
      </c>
      <c r="N57" s="7">
        <f t="shared" si="21"/>
        <v>0.05</v>
      </c>
      <c r="O57" s="7">
        <f t="shared" si="22"/>
        <v>11.413654687500001</v>
      </c>
      <c r="P57" s="7">
        <f t="shared" si="23"/>
        <v>0</v>
      </c>
      <c r="Q57" s="7">
        <f t="shared" si="24"/>
        <v>0.05</v>
      </c>
      <c r="R57" s="7">
        <f t="shared" si="18"/>
        <v>4.4217796875000008</v>
      </c>
      <c r="S57" s="7">
        <f t="shared" si="25"/>
        <v>-3.1271665772771975E-2</v>
      </c>
      <c r="T57" s="7">
        <f t="shared" si="26"/>
        <v>8.1271665772771978E-2</v>
      </c>
      <c r="U57" s="8">
        <f t="shared" si="27"/>
        <v>1.6254333154554395</v>
      </c>
      <c r="V57" s="8">
        <f t="shared" si="28"/>
        <v>1.6254333154554395</v>
      </c>
      <c r="W57" s="9">
        <f t="shared" si="29"/>
        <v>-2.5988914809755563</v>
      </c>
      <c r="X57" s="10">
        <f t="shared" si="30"/>
        <v>0</v>
      </c>
      <c r="Y57" s="10">
        <f t="shared" si="31"/>
        <v>2.5988914809755563</v>
      </c>
      <c r="Z57" s="10">
        <f t="shared" si="32"/>
        <v>-2.5981329848246517</v>
      </c>
      <c r="AA57" s="9" t="str">
        <f t="shared" si="33"/>
        <v/>
      </c>
      <c r="AB57" s="9">
        <f t="shared" si="34"/>
        <v>0.55404605985490196</v>
      </c>
      <c r="AC57" s="9">
        <f t="shared" si="35"/>
        <v>-0.25645412929807793</v>
      </c>
      <c r="AD57" s="7">
        <f t="shared" si="36"/>
        <v>3.303225806451613E-2</v>
      </c>
      <c r="AE57" s="5">
        <v>30.17578125</v>
      </c>
      <c r="AF57" s="5">
        <v>199.90234375</v>
      </c>
      <c r="AG57" s="9">
        <v>4.1856724404907633E-3</v>
      </c>
    </row>
    <row r="58" spans="2:33" ht="12.75" customHeight="1" x14ac:dyDescent="0.15">
      <c r="B58" s="1" t="s">
        <v>146</v>
      </c>
      <c r="C58" s="2" t="s">
        <v>428</v>
      </c>
      <c r="D58" s="2">
        <v>1.3012615745537914E-3</v>
      </c>
      <c r="E58" s="3">
        <v>0.1</v>
      </c>
      <c r="F58" s="3">
        <v>0.1</v>
      </c>
      <c r="G58" s="4">
        <v>80</v>
      </c>
      <c r="H58" s="4">
        <v>80</v>
      </c>
      <c r="I58" s="5">
        <f t="shared" si="19"/>
        <v>150</v>
      </c>
      <c r="J58" s="6">
        <v>3.90625E-2</v>
      </c>
      <c r="K58" s="4">
        <v>30.2734375</v>
      </c>
      <c r="L58" s="12" t="s">
        <v>35</v>
      </c>
      <c r="M58" s="7">
        <f t="shared" si="20"/>
        <v>0.05</v>
      </c>
      <c r="N58" s="7">
        <f t="shared" si="21"/>
        <v>0.05</v>
      </c>
      <c r="O58" s="7">
        <f t="shared" si="22"/>
        <v>11.413654687500001</v>
      </c>
      <c r="P58" s="7">
        <f t="shared" si="23"/>
        <v>0</v>
      </c>
      <c r="Q58" s="7">
        <f t="shared" si="24"/>
        <v>0.05</v>
      </c>
      <c r="R58" s="7">
        <f t="shared" si="18"/>
        <v>4.4217796875000008</v>
      </c>
      <c r="S58" s="7">
        <f t="shared" si="25"/>
        <v>-3.1341501296147309E-2</v>
      </c>
      <c r="T58" s="7">
        <f t="shared" si="26"/>
        <v>8.1341501296147312E-2</v>
      </c>
      <c r="U58" s="8">
        <f t="shared" si="27"/>
        <v>1.6268300259229462</v>
      </c>
      <c r="V58" s="8">
        <f t="shared" si="28"/>
        <v>1.6268300259229462</v>
      </c>
      <c r="W58" s="9">
        <f t="shared" si="29"/>
        <v>-2.5953288110721839</v>
      </c>
      <c r="X58" s="10">
        <f t="shared" si="30"/>
        <v>0</v>
      </c>
      <c r="Y58" s="10">
        <f t="shared" si="31"/>
        <v>2.5953288110721839</v>
      </c>
      <c r="Z58" s="10">
        <f t="shared" si="32"/>
        <v>-2.5981329848246517</v>
      </c>
      <c r="AA58" s="9" t="str">
        <f t="shared" si="33"/>
        <v/>
      </c>
      <c r="AB58" s="9">
        <f t="shared" si="34"/>
        <v>0.55205371020122296</v>
      </c>
      <c r="AC58" s="9">
        <f t="shared" si="35"/>
        <v>-0.2580186670003991</v>
      </c>
      <c r="AD58" s="7">
        <f t="shared" si="36"/>
        <v>3.303225806451613E-2</v>
      </c>
      <c r="AE58" s="5">
        <v>30.17578125</v>
      </c>
      <c r="AF58" s="5">
        <v>199.90234375</v>
      </c>
      <c r="AG58" s="9">
        <v>4.1856724404907633E-3</v>
      </c>
    </row>
    <row r="59" spans="2:33" ht="12.75" customHeight="1" x14ac:dyDescent="0.15">
      <c r="B59" s="1" t="s">
        <v>148</v>
      </c>
      <c r="C59" s="2" t="s">
        <v>429</v>
      </c>
      <c r="D59" s="2">
        <v>1.3249189869384281E-3</v>
      </c>
      <c r="E59" s="3">
        <v>0.1</v>
      </c>
      <c r="F59" s="3">
        <v>0.1</v>
      </c>
      <c r="G59" s="4">
        <v>80</v>
      </c>
      <c r="H59" s="4">
        <v>80</v>
      </c>
      <c r="I59" s="5">
        <f t="shared" si="19"/>
        <v>150</v>
      </c>
      <c r="J59" s="6">
        <v>3.90625E-2</v>
      </c>
      <c r="K59" s="4">
        <v>30.2734375</v>
      </c>
      <c r="L59" s="12" t="s">
        <v>35</v>
      </c>
      <c r="M59" s="7">
        <f t="shared" si="20"/>
        <v>0.05</v>
      </c>
      <c r="N59" s="7">
        <f t="shared" si="21"/>
        <v>0.05</v>
      </c>
      <c r="O59" s="7">
        <f t="shared" si="22"/>
        <v>11.413654687500001</v>
      </c>
      <c r="P59" s="7">
        <f t="shared" si="23"/>
        <v>0</v>
      </c>
      <c r="Q59" s="7">
        <f t="shared" si="24"/>
        <v>0.05</v>
      </c>
      <c r="R59" s="7">
        <f t="shared" si="18"/>
        <v>4.4217796875000008</v>
      </c>
      <c r="S59" s="7">
        <f t="shared" si="25"/>
        <v>-3.1341501296147309E-2</v>
      </c>
      <c r="T59" s="7">
        <f t="shared" si="26"/>
        <v>8.1341501296147312E-2</v>
      </c>
      <c r="U59" s="8">
        <f t="shared" si="27"/>
        <v>1.6268300259229462</v>
      </c>
      <c r="V59" s="8">
        <f t="shared" si="28"/>
        <v>1.6268300259229462</v>
      </c>
      <c r="W59" s="9">
        <f t="shared" si="29"/>
        <v>-2.5953288110721839</v>
      </c>
      <c r="X59" s="10">
        <f t="shared" si="30"/>
        <v>0</v>
      </c>
      <c r="Y59" s="10">
        <f t="shared" si="31"/>
        <v>2.5953288110721839</v>
      </c>
      <c r="Z59" s="10">
        <f t="shared" si="32"/>
        <v>-2.5981329848246517</v>
      </c>
      <c r="AA59" s="9" t="str">
        <f t="shared" si="33"/>
        <v/>
      </c>
      <c r="AB59" s="9">
        <f t="shared" si="34"/>
        <v>0.55205371020122296</v>
      </c>
      <c r="AC59" s="9">
        <f t="shared" si="35"/>
        <v>-0.2580186670003991</v>
      </c>
      <c r="AD59" s="7">
        <f t="shared" si="36"/>
        <v>3.303225806451613E-2</v>
      </c>
      <c r="AE59" s="5">
        <v>31.0546875</v>
      </c>
      <c r="AF59" s="5">
        <v>199.90234375</v>
      </c>
      <c r="AG59" s="9">
        <v>4.1856724404907633E-3</v>
      </c>
    </row>
    <row r="60" spans="2:33" ht="12.75" customHeight="1" x14ac:dyDescent="0.15">
      <c r="B60" s="1" t="s">
        <v>150</v>
      </c>
      <c r="C60" s="2" t="s">
        <v>430</v>
      </c>
      <c r="D60" s="2">
        <v>1.3427893572952598E-3</v>
      </c>
      <c r="E60" s="3">
        <v>0.1</v>
      </c>
      <c r="F60" s="3">
        <v>0.1</v>
      </c>
      <c r="G60" s="4">
        <v>80</v>
      </c>
      <c r="H60" s="4">
        <v>80</v>
      </c>
      <c r="I60" s="5">
        <f t="shared" si="19"/>
        <v>150</v>
      </c>
      <c r="J60" s="6">
        <v>3.90625E-2</v>
      </c>
      <c r="K60" s="4">
        <v>30.2734375</v>
      </c>
      <c r="L60" s="12" t="s">
        <v>35</v>
      </c>
      <c r="M60" s="7">
        <f t="shared" si="20"/>
        <v>0.05</v>
      </c>
      <c r="N60" s="7">
        <f t="shared" si="21"/>
        <v>0.05</v>
      </c>
      <c r="O60" s="7">
        <f t="shared" si="22"/>
        <v>11.413654687500001</v>
      </c>
      <c r="P60" s="7">
        <f t="shared" si="23"/>
        <v>0</v>
      </c>
      <c r="Q60" s="7">
        <f t="shared" si="24"/>
        <v>0.05</v>
      </c>
      <c r="R60" s="7">
        <f t="shared" si="18"/>
        <v>4.4217796875000008</v>
      </c>
      <c r="S60" s="7">
        <f t="shared" si="25"/>
        <v>-3.1341501296147309E-2</v>
      </c>
      <c r="T60" s="7">
        <f t="shared" si="26"/>
        <v>8.1341501296147312E-2</v>
      </c>
      <c r="U60" s="8">
        <f t="shared" si="27"/>
        <v>1.6268300259229462</v>
      </c>
      <c r="V60" s="8">
        <f t="shared" si="28"/>
        <v>1.6268300259229462</v>
      </c>
      <c r="W60" s="9">
        <f t="shared" si="29"/>
        <v>-2.5953288110721839</v>
      </c>
      <c r="X60" s="10">
        <f t="shared" si="30"/>
        <v>0</v>
      </c>
      <c r="Y60" s="10">
        <f t="shared" si="31"/>
        <v>2.5953288110721839</v>
      </c>
      <c r="Z60" s="10">
        <f t="shared" si="32"/>
        <v>-2.5981329848246517</v>
      </c>
      <c r="AA60" s="9" t="str">
        <f t="shared" si="33"/>
        <v/>
      </c>
      <c r="AB60" s="9">
        <f t="shared" si="34"/>
        <v>0.55205371020122296</v>
      </c>
      <c r="AC60" s="9">
        <f t="shared" si="35"/>
        <v>-0.2580186670003991</v>
      </c>
      <c r="AD60" s="7">
        <f t="shared" si="36"/>
        <v>3.303225806451613E-2</v>
      </c>
      <c r="AE60" s="5">
        <v>30.17578125</v>
      </c>
      <c r="AF60" s="5">
        <v>199.90234375</v>
      </c>
      <c r="AG60" s="9">
        <v>4.1856724404907633E-3</v>
      </c>
    </row>
    <row r="61" spans="2:33" ht="12.75" customHeight="1" x14ac:dyDescent="0.15">
      <c r="B61" s="1" t="s">
        <v>152</v>
      </c>
      <c r="C61" s="2" t="s">
        <v>431</v>
      </c>
      <c r="D61" s="2">
        <v>1.366620374028571E-3</v>
      </c>
      <c r="E61" s="3">
        <v>0.1</v>
      </c>
      <c r="F61" s="3">
        <v>0.1</v>
      </c>
      <c r="G61" s="4">
        <v>80</v>
      </c>
      <c r="H61" s="4">
        <v>80</v>
      </c>
      <c r="I61" s="5">
        <f t="shared" si="19"/>
        <v>150</v>
      </c>
      <c r="J61" s="6">
        <v>3.90625E-2</v>
      </c>
      <c r="K61" s="4">
        <v>30.2734375</v>
      </c>
      <c r="L61" s="12" t="s">
        <v>35</v>
      </c>
      <c r="M61" s="7">
        <f t="shared" si="20"/>
        <v>0.05</v>
      </c>
      <c r="N61" s="7">
        <f t="shared" si="21"/>
        <v>0.05</v>
      </c>
      <c r="O61" s="7">
        <f t="shared" si="22"/>
        <v>11.413654687500001</v>
      </c>
      <c r="P61" s="7">
        <f t="shared" si="23"/>
        <v>0</v>
      </c>
      <c r="Q61" s="7">
        <f t="shared" si="24"/>
        <v>0.05</v>
      </c>
      <c r="R61" s="7">
        <f t="shared" si="18"/>
        <v>4.4217796875000008</v>
      </c>
      <c r="S61" s="7">
        <f t="shared" si="25"/>
        <v>-3.1341501296147309E-2</v>
      </c>
      <c r="T61" s="7">
        <f t="shared" si="26"/>
        <v>8.1341501296147312E-2</v>
      </c>
      <c r="U61" s="8">
        <f t="shared" si="27"/>
        <v>1.6268300259229462</v>
      </c>
      <c r="V61" s="8">
        <f t="shared" si="28"/>
        <v>1.6268300259229462</v>
      </c>
      <c r="W61" s="9">
        <f t="shared" si="29"/>
        <v>-2.5953288110721839</v>
      </c>
      <c r="X61" s="10">
        <f t="shared" si="30"/>
        <v>0</v>
      </c>
      <c r="Y61" s="10">
        <f t="shared" si="31"/>
        <v>2.5953288110721839</v>
      </c>
      <c r="Z61" s="10">
        <f t="shared" si="32"/>
        <v>-2.5981329848246517</v>
      </c>
      <c r="AA61" s="9" t="str">
        <f t="shared" si="33"/>
        <v/>
      </c>
      <c r="AB61" s="9">
        <f t="shared" si="34"/>
        <v>0.55205371020122296</v>
      </c>
      <c r="AC61" s="9">
        <f t="shared" si="35"/>
        <v>-0.2580186670003991</v>
      </c>
      <c r="AD61" s="7">
        <f t="shared" si="36"/>
        <v>3.303225806451613E-2</v>
      </c>
      <c r="AE61" s="5">
        <v>30.17578125</v>
      </c>
      <c r="AF61" s="5">
        <v>199.90234375</v>
      </c>
      <c r="AG61" s="9">
        <v>4.1856724404907633E-3</v>
      </c>
    </row>
    <row r="62" spans="2:33" ht="12.75" customHeight="1" x14ac:dyDescent="0.15">
      <c r="B62" s="1" t="s">
        <v>154</v>
      </c>
      <c r="C62" s="2" t="s">
        <v>432</v>
      </c>
      <c r="D62" s="2">
        <v>1.3904629668104462E-3</v>
      </c>
      <c r="E62" s="3">
        <v>0.1</v>
      </c>
      <c r="F62" s="3">
        <v>0.1</v>
      </c>
      <c r="G62" s="4">
        <v>80</v>
      </c>
      <c r="H62" s="4">
        <v>80</v>
      </c>
      <c r="I62" s="5">
        <f t="shared" si="19"/>
        <v>150</v>
      </c>
      <c r="J62" s="6">
        <v>3.90625E-2</v>
      </c>
      <c r="K62" s="4">
        <v>30.2734375</v>
      </c>
      <c r="L62" s="12" t="s">
        <v>35</v>
      </c>
      <c r="M62" s="7">
        <f t="shared" si="20"/>
        <v>0.05</v>
      </c>
      <c r="N62" s="7">
        <f t="shared" si="21"/>
        <v>0.05</v>
      </c>
      <c r="O62" s="7">
        <f t="shared" si="22"/>
        <v>11.413654687500001</v>
      </c>
      <c r="P62" s="7">
        <f t="shared" si="23"/>
        <v>0</v>
      </c>
      <c r="Q62" s="7">
        <f t="shared" si="24"/>
        <v>0.05</v>
      </c>
      <c r="R62" s="7">
        <f t="shared" si="18"/>
        <v>4.4217796875000008</v>
      </c>
      <c r="S62" s="7">
        <f t="shared" si="25"/>
        <v>-3.1341501296147309E-2</v>
      </c>
      <c r="T62" s="7">
        <f t="shared" si="26"/>
        <v>8.1341501296147312E-2</v>
      </c>
      <c r="U62" s="8">
        <f t="shared" si="27"/>
        <v>1.6268300259229462</v>
      </c>
      <c r="V62" s="8">
        <f t="shared" si="28"/>
        <v>1.6268300259229462</v>
      </c>
      <c r="W62" s="9">
        <f t="shared" si="29"/>
        <v>-2.5953288110721839</v>
      </c>
      <c r="X62" s="10">
        <f t="shared" si="30"/>
        <v>0</v>
      </c>
      <c r="Y62" s="10">
        <f t="shared" si="31"/>
        <v>2.5953288110721839</v>
      </c>
      <c r="Z62" s="10">
        <f t="shared" si="32"/>
        <v>-2.5981329848246517</v>
      </c>
      <c r="AA62" s="9" t="str">
        <f t="shared" si="33"/>
        <v/>
      </c>
      <c r="AB62" s="9">
        <f t="shared" si="34"/>
        <v>0.55205371020122296</v>
      </c>
      <c r="AC62" s="9">
        <f t="shared" si="35"/>
        <v>-0.2580186670003991</v>
      </c>
      <c r="AD62" s="7">
        <f t="shared" si="36"/>
        <v>3.303225806451613E-2</v>
      </c>
      <c r="AE62" s="5">
        <v>30.17578125</v>
      </c>
      <c r="AF62" s="5">
        <v>199.90234375</v>
      </c>
      <c r="AG62" s="9">
        <v>4.1856724404907633E-3</v>
      </c>
    </row>
    <row r="63" spans="2:33" ht="12.75" customHeight="1" x14ac:dyDescent="0.15">
      <c r="B63" s="1" t="s">
        <v>156</v>
      </c>
      <c r="C63" s="2" t="s">
        <v>433</v>
      </c>
      <c r="D63" s="2">
        <v>1.4142939835437573E-3</v>
      </c>
      <c r="E63" s="3">
        <v>0.1</v>
      </c>
      <c r="F63" s="3">
        <v>0.1</v>
      </c>
      <c r="G63" s="4">
        <v>80</v>
      </c>
      <c r="H63" s="4">
        <v>80</v>
      </c>
      <c r="I63" s="5">
        <f t="shared" si="19"/>
        <v>150</v>
      </c>
      <c r="J63" s="6">
        <v>3.90625E-2</v>
      </c>
      <c r="K63" s="4">
        <v>30.2734375</v>
      </c>
      <c r="L63" s="12" t="s">
        <v>35</v>
      </c>
      <c r="M63" s="7">
        <f t="shared" si="20"/>
        <v>0.05</v>
      </c>
      <c r="N63" s="7">
        <f t="shared" si="21"/>
        <v>0.05</v>
      </c>
      <c r="O63" s="7">
        <f t="shared" si="22"/>
        <v>11.413654687500001</v>
      </c>
      <c r="P63" s="7">
        <f t="shared" si="23"/>
        <v>0</v>
      </c>
      <c r="Q63" s="7">
        <f t="shared" si="24"/>
        <v>0.05</v>
      </c>
      <c r="R63" s="7">
        <f t="shared" si="18"/>
        <v>4.4217796875000008</v>
      </c>
      <c r="S63" s="7">
        <f t="shared" si="25"/>
        <v>-3.1341501296147309E-2</v>
      </c>
      <c r="T63" s="7">
        <f t="shared" si="26"/>
        <v>8.1341501296147312E-2</v>
      </c>
      <c r="U63" s="8">
        <f t="shared" si="27"/>
        <v>1.6268300259229462</v>
      </c>
      <c r="V63" s="8">
        <f t="shared" si="28"/>
        <v>1.6268300259229462</v>
      </c>
      <c r="W63" s="9">
        <f t="shared" si="29"/>
        <v>-2.5953288110721839</v>
      </c>
      <c r="X63" s="10">
        <f t="shared" si="30"/>
        <v>0</v>
      </c>
      <c r="Y63" s="10">
        <f t="shared" si="31"/>
        <v>2.5953288110721839</v>
      </c>
      <c r="Z63" s="10">
        <f t="shared" si="32"/>
        <v>-2.5981329848246517</v>
      </c>
      <c r="AA63" s="9" t="str">
        <f t="shared" si="33"/>
        <v/>
      </c>
      <c r="AB63" s="9">
        <f t="shared" si="34"/>
        <v>0.55205371020122296</v>
      </c>
      <c r="AC63" s="9">
        <f t="shared" si="35"/>
        <v>-0.2580186670003991</v>
      </c>
      <c r="AD63" s="7">
        <f t="shared" si="36"/>
        <v>3.303225806451613E-2</v>
      </c>
      <c r="AE63" s="5">
        <v>30.17578125</v>
      </c>
      <c r="AF63" s="5">
        <v>199.90234375</v>
      </c>
      <c r="AG63" s="9">
        <v>4.1856724404907633E-3</v>
      </c>
    </row>
    <row r="64" spans="2:33" ht="12.75" customHeight="1" x14ac:dyDescent="0.15">
      <c r="B64" s="1" t="s">
        <v>158</v>
      </c>
      <c r="C64" s="2" t="s">
        <v>434</v>
      </c>
      <c r="D64" s="2">
        <v>1.4381250002770685E-3</v>
      </c>
      <c r="E64" s="3">
        <v>0.1</v>
      </c>
      <c r="F64" s="3">
        <v>0.1</v>
      </c>
      <c r="G64" s="4">
        <v>80</v>
      </c>
      <c r="H64" s="4">
        <v>80</v>
      </c>
      <c r="I64" s="5">
        <f t="shared" si="19"/>
        <v>150</v>
      </c>
      <c r="J64" s="6">
        <v>3.90625E-2</v>
      </c>
      <c r="K64" s="4">
        <v>30.2734375</v>
      </c>
      <c r="L64" s="12" t="s">
        <v>35</v>
      </c>
      <c r="M64" s="7">
        <f t="shared" si="20"/>
        <v>0.05</v>
      </c>
      <c r="N64" s="7">
        <f t="shared" si="21"/>
        <v>0.05</v>
      </c>
      <c r="O64" s="7">
        <f t="shared" si="22"/>
        <v>11.413654687500001</v>
      </c>
      <c r="P64" s="7">
        <f t="shared" si="23"/>
        <v>0</v>
      </c>
      <c r="Q64" s="7">
        <f t="shared" si="24"/>
        <v>0.05</v>
      </c>
      <c r="R64" s="7">
        <f t="shared" si="18"/>
        <v>4.4217796875000008</v>
      </c>
      <c r="S64" s="7">
        <f t="shared" si="25"/>
        <v>-3.1341501296147309E-2</v>
      </c>
      <c r="T64" s="7">
        <f t="shared" si="26"/>
        <v>8.1341501296147312E-2</v>
      </c>
      <c r="U64" s="8">
        <f t="shared" si="27"/>
        <v>1.6268300259229462</v>
      </c>
      <c r="V64" s="8">
        <f t="shared" si="28"/>
        <v>1.6268300259229462</v>
      </c>
      <c r="W64" s="9">
        <f t="shared" si="29"/>
        <v>-2.5953288110721839</v>
      </c>
      <c r="X64" s="10">
        <f t="shared" si="30"/>
        <v>0</v>
      </c>
      <c r="Y64" s="10">
        <f t="shared" si="31"/>
        <v>2.5953288110721839</v>
      </c>
      <c r="Z64" s="10">
        <f t="shared" si="32"/>
        <v>-2.5981329848246517</v>
      </c>
      <c r="AA64" s="9" t="str">
        <f t="shared" si="33"/>
        <v/>
      </c>
      <c r="AB64" s="9">
        <f t="shared" si="34"/>
        <v>0.55205371020122296</v>
      </c>
      <c r="AC64" s="9">
        <f t="shared" si="35"/>
        <v>-0.2580186670003991</v>
      </c>
      <c r="AD64" s="7">
        <f t="shared" si="36"/>
        <v>3.303225806451613E-2</v>
      </c>
      <c r="AE64" s="5">
        <v>30.17578125</v>
      </c>
      <c r="AF64" s="5">
        <v>199.90234375</v>
      </c>
      <c r="AG64" s="9">
        <v>4.1856724404907633E-3</v>
      </c>
    </row>
    <row r="65" spans="2:33" ht="12.75" customHeight="1" x14ac:dyDescent="0.15">
      <c r="B65" s="1" t="s">
        <v>160</v>
      </c>
      <c r="C65" s="2" t="s">
        <v>435</v>
      </c>
      <c r="D65" s="2">
        <v>1.4619560242863372E-3</v>
      </c>
      <c r="E65" s="3">
        <v>0.1</v>
      </c>
      <c r="F65" s="3">
        <v>0.1</v>
      </c>
      <c r="G65" s="4">
        <v>80</v>
      </c>
      <c r="H65" s="4">
        <v>80</v>
      </c>
      <c r="I65" s="5">
        <f t="shared" si="19"/>
        <v>150</v>
      </c>
      <c r="J65" s="6">
        <v>3.90625E-2</v>
      </c>
      <c r="K65" s="4">
        <v>29.98046875</v>
      </c>
      <c r="L65" s="12" t="s">
        <v>35</v>
      </c>
      <c r="M65" s="7">
        <f t="shared" si="20"/>
        <v>0.05</v>
      </c>
      <c r="N65" s="7">
        <f t="shared" si="21"/>
        <v>0.05</v>
      </c>
      <c r="O65" s="7">
        <f t="shared" si="22"/>
        <v>11.361096093750001</v>
      </c>
      <c r="P65" s="7">
        <f t="shared" si="23"/>
        <v>0</v>
      </c>
      <c r="Q65" s="7">
        <f t="shared" si="24"/>
        <v>0.05</v>
      </c>
      <c r="R65" s="7">
        <f t="shared" si="18"/>
        <v>4.3926585937500002</v>
      </c>
      <c r="S65" s="7">
        <f t="shared" si="25"/>
        <v>-3.1237964706937529E-2</v>
      </c>
      <c r="T65" s="7">
        <f t="shared" si="26"/>
        <v>8.1237964706937532E-2</v>
      </c>
      <c r="U65" s="8">
        <f t="shared" si="27"/>
        <v>1.6247592941387505</v>
      </c>
      <c r="V65" s="8">
        <f t="shared" si="28"/>
        <v>1.6247592941387505</v>
      </c>
      <c r="W65" s="9">
        <f t="shared" si="29"/>
        <v>-2.6006164444156532</v>
      </c>
      <c r="X65" s="10">
        <f t="shared" si="30"/>
        <v>0</v>
      </c>
      <c r="Y65" s="10">
        <f t="shared" si="31"/>
        <v>2.6006164444156532</v>
      </c>
      <c r="Z65" s="10">
        <f t="shared" si="32"/>
        <v>-2.5981329848246517</v>
      </c>
      <c r="AA65" s="9" t="str">
        <f t="shared" si="33"/>
        <v/>
      </c>
      <c r="AB65" s="9">
        <f t="shared" si="34"/>
        <v>0.55501192620659467</v>
      </c>
      <c r="AC65" s="9">
        <f t="shared" si="35"/>
        <v>-0.2556976845709007</v>
      </c>
      <c r="AD65" s="7">
        <f t="shared" si="36"/>
        <v>3.3355048859934851E-2</v>
      </c>
      <c r="AE65" s="5">
        <v>30.2734375</v>
      </c>
      <c r="AF65" s="5">
        <v>199.90234375</v>
      </c>
      <c r="AG65" s="9">
        <v>4.1856724404907633E-3</v>
      </c>
    </row>
    <row r="66" spans="2:33" ht="12.75" customHeight="1" x14ac:dyDescent="0.15">
      <c r="B66" s="1" t="s">
        <v>162</v>
      </c>
      <c r="C66" s="2" t="s">
        <v>436</v>
      </c>
      <c r="D66" s="2">
        <v>1.4857870410196483E-3</v>
      </c>
      <c r="E66" s="3">
        <v>0.1</v>
      </c>
      <c r="F66" s="3">
        <v>0.1</v>
      </c>
      <c r="G66" s="4">
        <v>80</v>
      </c>
      <c r="H66" s="4">
        <v>80</v>
      </c>
      <c r="I66" s="5">
        <f t="shared" ref="I66:I97" si="37">IF(ISNUMBER(G66),IF(G66+H66=0,0,0.4*60*1000/(G66+H66)),"")</f>
        <v>150</v>
      </c>
      <c r="J66" s="6">
        <v>3.90625E-2</v>
      </c>
      <c r="K66" s="4">
        <v>30.2734375</v>
      </c>
      <c r="L66" s="12" t="s">
        <v>35</v>
      </c>
      <c r="M66" s="7">
        <f t="shared" ref="M66:M97" si="38">IF(ISNUMBER(G66),IF(G66+H66=0,0,(G66/(G66+H66))*E66),"")</f>
        <v>0.05</v>
      </c>
      <c r="N66" s="7">
        <f t="shared" ref="N66:N97" si="39">IF(ISNUMBER(H66),IF(G66+H66=0,0,(H66/(G66+H66))*E66),"")</f>
        <v>0.05</v>
      </c>
      <c r="O66" s="7">
        <f t="shared" ref="O66:O97" si="40">IF(ISNUMBER(M66),0.195*(1+0.0184*(K66-21))*M66*1000,"")</f>
        <v>11.413654687500001</v>
      </c>
      <c r="P66" s="7">
        <f t="shared" ref="P66:P97" si="41">IF(ISNUMBER(M66),IF(M66&gt;N66,M66-N66,0),"")</f>
        <v>0</v>
      </c>
      <c r="Q66" s="7">
        <f t="shared" ref="Q66:Q97" si="42">IF(ISNUMBER(M66),IF(M66&gt;N66,N66,M66),"")</f>
        <v>0.05</v>
      </c>
      <c r="R66" s="7">
        <f t="shared" si="18"/>
        <v>4.4217796875000008</v>
      </c>
      <c r="S66" s="7">
        <f t="shared" ref="S66:S97" si="43">IF(ISNUMBER(M66),IF(O66-R66=0,0,((P66-M66)*(O66-J66)/(O66-R66))+M66),"")</f>
        <v>-3.1341501296147309E-2</v>
      </c>
      <c r="T66" s="7">
        <f t="shared" ref="T66:T97" si="44">IF(ISNUMBER(R66),IF(O66-R66=0,0,Q66*(O66-J66)/(O66-R66)),"")</f>
        <v>8.1341501296147312E-2</v>
      </c>
      <c r="U66" s="8">
        <f t="shared" ref="U66:U97" si="45">IF(ISNUMBER(M66),IF(M66=0,0,((M66-S66)/M66)),"")</f>
        <v>1.6268300259229462</v>
      </c>
      <c r="V66" s="8">
        <f t="shared" ref="V66:V97" si="46">IF(ISNUMBER(Q66),IF(Q66=0,0,T66/Q66),"")</f>
        <v>1.6268300259229462</v>
      </c>
      <c r="W66" s="9">
        <f t="shared" ref="W66:W97" si="47">IF(ISNUMBER(U66),IF(U66=1,0,(U66/(1-U66))),"")</f>
        <v>-2.5953288110721839</v>
      </c>
      <c r="X66" s="10">
        <f t="shared" ref="X66:X97" si="48">IF(ROW(A66)=11,AVERAGE($X$2:$X$10),IF(ISNUMBER(I67),IF(I67-I66=0,0,(W67-W66)/(I67-I66)),""))</f>
        <v>0</v>
      </c>
      <c r="Y66" s="10">
        <f t="shared" ref="Y66:Y97" si="49">IF(ROW(A66)=11,IF(ISNUMBER(I$2),AVERAGE($Y$2:$Y$10),""),IF(ISNUMBER(I66),$X$11*I66-W66,""))</f>
        <v>2.5953288110721839</v>
      </c>
      <c r="Z66" s="10">
        <f t="shared" ref="Z66:Z97" si="50">IF(ISNUMBER(I66),$X$11*I66-$Y$11,"")</f>
        <v>-2.5981329848246517</v>
      </c>
      <c r="AA66" s="9" t="str">
        <f t="shared" ref="AA66:AA97" si="51">IF(AND(ISNUMBER(Z68),ROW(A66)=2),IF(M66=0,0,X$11/M66),"")</f>
        <v/>
      </c>
      <c r="AB66" s="9">
        <f t="shared" ref="AB66:AB97" si="52">IF(ISNUMBER(G66),IF(S66=0,0,((G66+H66)*(M66-S66))/(60000*0.4*(S66^2))),"")</f>
        <v>0.55205371020122296</v>
      </c>
      <c r="AC66" s="9">
        <f t="shared" ref="AC66:AC97" si="53">IF(ISNUMBER(AB66),IF(AB66&lt;=0,0,LOG(AB66)),"")</f>
        <v>-0.2580186670003991</v>
      </c>
      <c r="AD66" s="7">
        <f t="shared" ref="AD66:AD97" si="54">IF(ISNUMBER(K66),IF(K66=0,0,1/K66),"")</f>
        <v>3.303225806451613E-2</v>
      </c>
      <c r="AE66" s="5">
        <v>30.078125</v>
      </c>
      <c r="AF66" s="5">
        <v>199.90234375</v>
      </c>
      <c r="AG66" s="9">
        <v>4.1856724404907633E-3</v>
      </c>
    </row>
    <row r="67" spans="2:33" ht="12.75" customHeight="1" x14ac:dyDescent="0.15">
      <c r="B67" s="1" t="s">
        <v>164</v>
      </c>
      <c r="C67" s="2" t="s">
        <v>437</v>
      </c>
      <c r="D67" s="2">
        <v>1.5096296338015236E-3</v>
      </c>
      <c r="E67" s="3">
        <v>0.1</v>
      </c>
      <c r="F67" s="3">
        <v>0.1</v>
      </c>
      <c r="G67" s="4">
        <v>80</v>
      </c>
      <c r="H67" s="4">
        <v>80</v>
      </c>
      <c r="I67" s="5">
        <f t="shared" si="37"/>
        <v>150</v>
      </c>
      <c r="J67" s="6">
        <v>3.90625E-2</v>
      </c>
      <c r="K67" s="4">
        <v>30.2734375</v>
      </c>
      <c r="L67" s="12" t="s">
        <v>35</v>
      </c>
      <c r="M67" s="7">
        <f t="shared" si="38"/>
        <v>0.05</v>
      </c>
      <c r="N67" s="7">
        <f t="shared" si="39"/>
        <v>0.05</v>
      </c>
      <c r="O67" s="7">
        <f t="shared" si="40"/>
        <v>11.413654687500001</v>
      </c>
      <c r="P67" s="7">
        <f t="shared" si="41"/>
        <v>0</v>
      </c>
      <c r="Q67" s="7">
        <f t="shared" si="42"/>
        <v>0.05</v>
      </c>
      <c r="R67" s="7">
        <f t="shared" ref="R67:R130" si="55">IF(ISNUMBER(M67),((0.195*(1+(0.0184*(K67-21)))*P67)+(0.07*(1+(0.0284*(K67-21)))*Q67))*1000,"")</f>
        <v>4.4217796875000008</v>
      </c>
      <c r="S67" s="7">
        <f t="shared" si="43"/>
        <v>-3.1341501296147309E-2</v>
      </c>
      <c r="T67" s="7">
        <f t="shared" si="44"/>
        <v>8.1341501296147312E-2</v>
      </c>
      <c r="U67" s="8">
        <f t="shared" si="45"/>
        <v>1.6268300259229462</v>
      </c>
      <c r="V67" s="8">
        <f t="shared" si="46"/>
        <v>1.6268300259229462</v>
      </c>
      <c r="W67" s="9">
        <f t="shared" si="47"/>
        <v>-2.5953288110721839</v>
      </c>
      <c r="X67" s="10">
        <f t="shared" si="48"/>
        <v>0</v>
      </c>
      <c r="Y67" s="10">
        <f t="shared" si="49"/>
        <v>2.5953288110721839</v>
      </c>
      <c r="Z67" s="10">
        <f t="shared" si="50"/>
        <v>-2.5981329848246517</v>
      </c>
      <c r="AA67" s="9" t="str">
        <f t="shared" si="51"/>
        <v/>
      </c>
      <c r="AB67" s="9">
        <f t="shared" si="52"/>
        <v>0.55205371020122296</v>
      </c>
      <c r="AC67" s="9">
        <f t="shared" si="53"/>
        <v>-0.2580186670003991</v>
      </c>
      <c r="AD67" s="7">
        <f t="shared" si="54"/>
        <v>3.303225806451613E-2</v>
      </c>
      <c r="AE67" s="5">
        <v>30.078125</v>
      </c>
      <c r="AF67" s="5">
        <v>199.90234375</v>
      </c>
      <c r="AG67" s="9">
        <v>4.1856724404907633E-3</v>
      </c>
    </row>
    <row r="68" spans="2:33" ht="12.75" customHeight="1" x14ac:dyDescent="0.15">
      <c r="B68" s="1" t="s">
        <v>166</v>
      </c>
      <c r="C68" s="2" t="s">
        <v>438</v>
      </c>
      <c r="D68" s="2">
        <v>1.5334606505348347E-3</v>
      </c>
      <c r="E68" s="3">
        <v>0.1</v>
      </c>
      <c r="F68" s="3">
        <v>0.1</v>
      </c>
      <c r="G68" s="4">
        <v>80</v>
      </c>
      <c r="H68" s="4">
        <v>80</v>
      </c>
      <c r="I68" s="5">
        <f t="shared" si="37"/>
        <v>150</v>
      </c>
      <c r="J68" s="6">
        <v>3.90625E-2</v>
      </c>
      <c r="K68" s="4">
        <v>30.2734375</v>
      </c>
      <c r="L68" s="12" t="s">
        <v>35</v>
      </c>
      <c r="M68" s="7">
        <f t="shared" si="38"/>
        <v>0.05</v>
      </c>
      <c r="N68" s="7">
        <f t="shared" si="39"/>
        <v>0.05</v>
      </c>
      <c r="O68" s="7">
        <f t="shared" si="40"/>
        <v>11.413654687500001</v>
      </c>
      <c r="P68" s="7">
        <f t="shared" si="41"/>
        <v>0</v>
      </c>
      <c r="Q68" s="7">
        <f t="shared" si="42"/>
        <v>0.05</v>
      </c>
      <c r="R68" s="7">
        <f t="shared" si="55"/>
        <v>4.4217796875000008</v>
      </c>
      <c r="S68" s="7">
        <f t="shared" si="43"/>
        <v>-3.1341501296147309E-2</v>
      </c>
      <c r="T68" s="7">
        <f t="shared" si="44"/>
        <v>8.1341501296147312E-2</v>
      </c>
      <c r="U68" s="8">
        <f t="shared" si="45"/>
        <v>1.6268300259229462</v>
      </c>
      <c r="V68" s="8">
        <f t="shared" si="46"/>
        <v>1.6268300259229462</v>
      </c>
      <c r="W68" s="9">
        <f t="shared" si="47"/>
        <v>-2.5953288110721839</v>
      </c>
      <c r="X68" s="10">
        <f t="shared" si="48"/>
        <v>0</v>
      </c>
      <c r="Y68" s="10">
        <f t="shared" si="49"/>
        <v>2.5953288110721839</v>
      </c>
      <c r="Z68" s="10">
        <f t="shared" si="50"/>
        <v>-2.5981329848246517</v>
      </c>
      <c r="AA68" s="9" t="str">
        <f t="shared" si="51"/>
        <v/>
      </c>
      <c r="AB68" s="9">
        <f t="shared" si="52"/>
        <v>0.55205371020122296</v>
      </c>
      <c r="AC68" s="9">
        <f t="shared" si="53"/>
        <v>-0.2580186670003991</v>
      </c>
      <c r="AD68" s="7">
        <f t="shared" si="54"/>
        <v>3.303225806451613E-2</v>
      </c>
      <c r="AE68" s="5">
        <v>29.8828125</v>
      </c>
      <c r="AF68" s="5">
        <v>199.90234375</v>
      </c>
      <c r="AG68" s="9">
        <v>4.1856724404907633E-3</v>
      </c>
    </row>
    <row r="69" spans="2:33" ht="12.75" customHeight="1" x14ac:dyDescent="0.15">
      <c r="B69" s="1" t="s">
        <v>168</v>
      </c>
      <c r="C69" s="2" t="s">
        <v>439</v>
      </c>
      <c r="D69" s="2">
        <v>1.5511574092670344E-3</v>
      </c>
      <c r="E69" s="3">
        <v>0.1</v>
      </c>
      <c r="F69" s="3">
        <v>0.1</v>
      </c>
      <c r="G69" s="4">
        <v>80</v>
      </c>
      <c r="H69" s="4">
        <v>80</v>
      </c>
      <c r="I69" s="5">
        <f t="shared" si="37"/>
        <v>150</v>
      </c>
      <c r="J69" s="6">
        <v>3.90625E-2</v>
      </c>
      <c r="K69" s="4">
        <v>30.17578125</v>
      </c>
      <c r="L69" s="12" t="s">
        <v>35</v>
      </c>
      <c r="M69" s="7">
        <f t="shared" si="38"/>
        <v>0.05</v>
      </c>
      <c r="N69" s="7">
        <f t="shared" si="39"/>
        <v>0.05</v>
      </c>
      <c r="O69" s="7">
        <f t="shared" si="40"/>
        <v>11.396135156250001</v>
      </c>
      <c r="P69" s="7">
        <f t="shared" si="41"/>
        <v>0</v>
      </c>
      <c r="Q69" s="7">
        <f t="shared" si="42"/>
        <v>0.05</v>
      </c>
      <c r="R69" s="7">
        <f t="shared" si="55"/>
        <v>4.4120726562500012</v>
      </c>
      <c r="S69" s="7">
        <f t="shared" si="43"/>
        <v>-3.1307066311691806E-2</v>
      </c>
      <c r="T69" s="7">
        <f t="shared" si="44"/>
        <v>8.1307066311691809E-2</v>
      </c>
      <c r="U69" s="8">
        <f t="shared" si="45"/>
        <v>1.626141326233836</v>
      </c>
      <c r="V69" s="8">
        <f t="shared" si="46"/>
        <v>1.626141326233836</v>
      </c>
      <c r="W69" s="9">
        <f t="shared" si="47"/>
        <v>-2.5970835306701101</v>
      </c>
      <c r="X69" s="10">
        <f t="shared" si="48"/>
        <v>0</v>
      </c>
      <c r="Y69" s="10">
        <f t="shared" si="49"/>
        <v>2.5970835306701101</v>
      </c>
      <c r="Z69" s="10">
        <f t="shared" si="50"/>
        <v>-2.5981329848246517</v>
      </c>
      <c r="AA69" s="9" t="str">
        <f t="shared" si="51"/>
        <v/>
      </c>
      <c r="AB69" s="9">
        <f t="shared" si="52"/>
        <v>0.55303457794770838</v>
      </c>
      <c r="AC69" s="9">
        <f t="shared" si="53"/>
        <v>-0.25724771400739305</v>
      </c>
      <c r="AD69" s="7">
        <f t="shared" si="54"/>
        <v>3.3139158576051778E-2</v>
      </c>
      <c r="AE69" s="5">
        <v>30.078125</v>
      </c>
      <c r="AF69" s="5">
        <v>199.90234375</v>
      </c>
      <c r="AG69" s="9">
        <v>4.1856724404907633E-3</v>
      </c>
    </row>
    <row r="70" spans="2:33" ht="12.75" customHeight="1" x14ac:dyDescent="0.15">
      <c r="B70" s="1" t="s">
        <v>170</v>
      </c>
      <c r="C70" s="2" t="s">
        <v>440</v>
      </c>
      <c r="D70" s="2">
        <v>1.5749884260003455E-3</v>
      </c>
      <c r="E70" s="3">
        <v>0.1</v>
      </c>
      <c r="F70" s="3">
        <v>0.1</v>
      </c>
      <c r="G70" s="4">
        <v>80</v>
      </c>
      <c r="H70" s="4">
        <v>80</v>
      </c>
      <c r="I70" s="5">
        <f t="shared" si="37"/>
        <v>150</v>
      </c>
      <c r="J70" s="6">
        <v>3.90625E-2</v>
      </c>
      <c r="K70" s="4">
        <v>30.17578125</v>
      </c>
      <c r="L70" s="12" t="s">
        <v>35</v>
      </c>
      <c r="M70" s="7">
        <f t="shared" si="38"/>
        <v>0.05</v>
      </c>
      <c r="N70" s="7">
        <f t="shared" si="39"/>
        <v>0.05</v>
      </c>
      <c r="O70" s="7">
        <f t="shared" si="40"/>
        <v>11.396135156250001</v>
      </c>
      <c r="P70" s="7">
        <f t="shared" si="41"/>
        <v>0</v>
      </c>
      <c r="Q70" s="7">
        <f t="shared" si="42"/>
        <v>0.05</v>
      </c>
      <c r="R70" s="7">
        <f t="shared" si="55"/>
        <v>4.4120726562500012</v>
      </c>
      <c r="S70" s="7">
        <f t="shared" si="43"/>
        <v>-3.1307066311691806E-2</v>
      </c>
      <c r="T70" s="7">
        <f t="shared" si="44"/>
        <v>8.1307066311691809E-2</v>
      </c>
      <c r="U70" s="8">
        <f t="shared" si="45"/>
        <v>1.626141326233836</v>
      </c>
      <c r="V70" s="8">
        <f t="shared" si="46"/>
        <v>1.626141326233836</v>
      </c>
      <c r="W70" s="9">
        <f t="shared" si="47"/>
        <v>-2.5970835306701101</v>
      </c>
      <c r="X70" s="10">
        <f t="shared" si="48"/>
        <v>0</v>
      </c>
      <c r="Y70" s="10">
        <f t="shared" si="49"/>
        <v>2.5970835306701101</v>
      </c>
      <c r="Z70" s="10">
        <f t="shared" si="50"/>
        <v>-2.5981329848246517</v>
      </c>
      <c r="AA70" s="9" t="str">
        <f t="shared" si="51"/>
        <v/>
      </c>
      <c r="AB70" s="9">
        <f t="shared" si="52"/>
        <v>0.55303457794770838</v>
      </c>
      <c r="AC70" s="9">
        <f t="shared" si="53"/>
        <v>-0.25724771400739305</v>
      </c>
      <c r="AD70" s="7">
        <f t="shared" si="54"/>
        <v>3.3139158576051778E-2</v>
      </c>
      <c r="AE70" s="5">
        <v>30.078125</v>
      </c>
      <c r="AF70" s="5">
        <v>199.90234375</v>
      </c>
      <c r="AG70" s="9">
        <v>4.1856724404907633E-3</v>
      </c>
    </row>
    <row r="71" spans="2:33" ht="12.75" customHeight="1" x14ac:dyDescent="0.15">
      <c r="B71" s="1" t="s">
        <v>172</v>
      </c>
      <c r="C71" s="2" t="s">
        <v>441</v>
      </c>
      <c r="D71" s="2">
        <v>1.5988194500096142E-3</v>
      </c>
      <c r="E71" s="3">
        <v>0.1</v>
      </c>
      <c r="F71" s="3">
        <v>0.1</v>
      </c>
      <c r="G71" s="4">
        <v>80</v>
      </c>
      <c r="H71" s="4">
        <v>80</v>
      </c>
      <c r="I71" s="5">
        <f t="shared" si="37"/>
        <v>150</v>
      </c>
      <c r="J71" s="6">
        <v>3.90625E-2</v>
      </c>
      <c r="K71" s="4">
        <v>30.17578125</v>
      </c>
      <c r="L71" s="12" t="s">
        <v>35</v>
      </c>
      <c r="M71" s="7">
        <f t="shared" si="38"/>
        <v>0.05</v>
      </c>
      <c r="N71" s="7">
        <f t="shared" si="39"/>
        <v>0.05</v>
      </c>
      <c r="O71" s="7">
        <f t="shared" si="40"/>
        <v>11.396135156250001</v>
      </c>
      <c r="P71" s="7">
        <f t="shared" si="41"/>
        <v>0</v>
      </c>
      <c r="Q71" s="7">
        <f t="shared" si="42"/>
        <v>0.05</v>
      </c>
      <c r="R71" s="7">
        <f t="shared" si="55"/>
        <v>4.4120726562500012</v>
      </c>
      <c r="S71" s="7">
        <f t="shared" si="43"/>
        <v>-3.1307066311691806E-2</v>
      </c>
      <c r="T71" s="7">
        <f t="shared" si="44"/>
        <v>8.1307066311691809E-2</v>
      </c>
      <c r="U71" s="8">
        <f t="shared" si="45"/>
        <v>1.626141326233836</v>
      </c>
      <c r="V71" s="8">
        <f t="shared" si="46"/>
        <v>1.626141326233836</v>
      </c>
      <c r="W71" s="9">
        <f t="shared" si="47"/>
        <v>-2.5970835306701101</v>
      </c>
      <c r="X71" s="10">
        <f t="shared" si="48"/>
        <v>0</v>
      </c>
      <c r="Y71" s="10">
        <f t="shared" si="49"/>
        <v>2.5970835306701101</v>
      </c>
      <c r="Z71" s="10">
        <f t="shared" si="50"/>
        <v>-2.5981329848246517</v>
      </c>
      <c r="AA71" s="9" t="str">
        <f t="shared" si="51"/>
        <v/>
      </c>
      <c r="AB71" s="9">
        <f t="shared" si="52"/>
        <v>0.55303457794770838</v>
      </c>
      <c r="AC71" s="9">
        <f t="shared" si="53"/>
        <v>-0.25724771400739305</v>
      </c>
      <c r="AD71" s="7">
        <f t="shared" si="54"/>
        <v>3.3139158576051778E-2</v>
      </c>
      <c r="AE71" s="5">
        <v>30.17578125</v>
      </c>
      <c r="AF71" s="5">
        <v>199.90234375</v>
      </c>
      <c r="AG71" s="9">
        <v>4.1856724404907633E-3</v>
      </c>
    </row>
    <row r="72" spans="2:33" ht="12.75" customHeight="1" x14ac:dyDescent="0.15">
      <c r="B72" s="1" t="s">
        <v>174</v>
      </c>
      <c r="C72" s="2" t="s">
        <v>442</v>
      </c>
      <c r="D72" s="2">
        <v>1.6226504667429253E-3</v>
      </c>
      <c r="E72" s="3">
        <v>0.1</v>
      </c>
      <c r="F72" s="3">
        <v>0.1</v>
      </c>
      <c r="G72" s="4">
        <v>80</v>
      </c>
      <c r="H72" s="4">
        <v>80</v>
      </c>
      <c r="I72" s="5">
        <f t="shared" si="37"/>
        <v>150</v>
      </c>
      <c r="J72" s="6">
        <v>3.90625E-2</v>
      </c>
      <c r="K72" s="4">
        <v>30.17578125</v>
      </c>
      <c r="L72" s="12" t="s">
        <v>35</v>
      </c>
      <c r="M72" s="7">
        <f t="shared" si="38"/>
        <v>0.05</v>
      </c>
      <c r="N72" s="7">
        <f t="shared" si="39"/>
        <v>0.05</v>
      </c>
      <c r="O72" s="7">
        <f t="shared" si="40"/>
        <v>11.396135156250001</v>
      </c>
      <c r="P72" s="7">
        <f t="shared" si="41"/>
        <v>0</v>
      </c>
      <c r="Q72" s="7">
        <f t="shared" si="42"/>
        <v>0.05</v>
      </c>
      <c r="R72" s="7">
        <f t="shared" si="55"/>
        <v>4.4120726562500012</v>
      </c>
      <c r="S72" s="7">
        <f t="shared" si="43"/>
        <v>-3.1307066311691806E-2</v>
      </c>
      <c r="T72" s="7">
        <f t="shared" si="44"/>
        <v>8.1307066311691809E-2</v>
      </c>
      <c r="U72" s="8">
        <f t="shared" si="45"/>
        <v>1.626141326233836</v>
      </c>
      <c r="V72" s="8">
        <f t="shared" si="46"/>
        <v>1.626141326233836</v>
      </c>
      <c r="W72" s="9">
        <f t="shared" si="47"/>
        <v>-2.5970835306701101</v>
      </c>
      <c r="X72" s="10">
        <f t="shared" si="48"/>
        <v>0</v>
      </c>
      <c r="Y72" s="10">
        <f t="shared" si="49"/>
        <v>2.5970835306701101</v>
      </c>
      <c r="Z72" s="10">
        <f t="shared" si="50"/>
        <v>-2.5981329848246517</v>
      </c>
      <c r="AA72" s="9" t="str">
        <f t="shared" si="51"/>
        <v/>
      </c>
      <c r="AB72" s="9">
        <f t="shared" si="52"/>
        <v>0.55303457794770838</v>
      </c>
      <c r="AC72" s="9">
        <f t="shared" si="53"/>
        <v>-0.25724771400739305</v>
      </c>
      <c r="AD72" s="7">
        <f t="shared" si="54"/>
        <v>3.3139158576051778E-2</v>
      </c>
      <c r="AE72" s="5">
        <v>30.078125</v>
      </c>
      <c r="AF72" s="5">
        <v>199.90234375</v>
      </c>
      <c r="AG72" s="9">
        <v>4.1856724404907633E-3</v>
      </c>
    </row>
    <row r="73" spans="2:33" ht="12.75" customHeight="1" x14ac:dyDescent="0.15">
      <c r="B73" s="1" t="s">
        <v>176</v>
      </c>
      <c r="C73" s="2" t="s">
        <v>443</v>
      </c>
      <c r="D73" s="2">
        <v>1.6464930595248006E-3</v>
      </c>
      <c r="E73" s="3">
        <v>0.1</v>
      </c>
      <c r="F73" s="3">
        <v>0.1</v>
      </c>
      <c r="G73" s="4">
        <v>80</v>
      </c>
      <c r="H73" s="4">
        <v>80</v>
      </c>
      <c r="I73" s="5">
        <f t="shared" si="37"/>
        <v>150</v>
      </c>
      <c r="J73" s="6">
        <v>3.90625E-2</v>
      </c>
      <c r="K73" s="4">
        <v>30.17578125</v>
      </c>
      <c r="L73" s="12" t="s">
        <v>35</v>
      </c>
      <c r="M73" s="7">
        <f t="shared" si="38"/>
        <v>0.05</v>
      </c>
      <c r="N73" s="7">
        <f t="shared" si="39"/>
        <v>0.05</v>
      </c>
      <c r="O73" s="7">
        <f t="shared" si="40"/>
        <v>11.396135156250001</v>
      </c>
      <c r="P73" s="7">
        <f t="shared" si="41"/>
        <v>0</v>
      </c>
      <c r="Q73" s="7">
        <f t="shared" si="42"/>
        <v>0.05</v>
      </c>
      <c r="R73" s="7">
        <f t="shared" si="55"/>
        <v>4.4120726562500012</v>
      </c>
      <c r="S73" s="7">
        <f t="shared" si="43"/>
        <v>-3.1307066311691806E-2</v>
      </c>
      <c r="T73" s="7">
        <f t="shared" si="44"/>
        <v>8.1307066311691809E-2</v>
      </c>
      <c r="U73" s="8">
        <f t="shared" si="45"/>
        <v>1.626141326233836</v>
      </c>
      <c r="V73" s="8">
        <f t="shared" si="46"/>
        <v>1.626141326233836</v>
      </c>
      <c r="W73" s="9">
        <f t="shared" si="47"/>
        <v>-2.5970835306701101</v>
      </c>
      <c r="X73" s="10">
        <f t="shared" si="48"/>
        <v>0</v>
      </c>
      <c r="Y73" s="10">
        <f t="shared" si="49"/>
        <v>2.5970835306701101</v>
      </c>
      <c r="Z73" s="10">
        <f t="shared" si="50"/>
        <v>-2.5981329848246517</v>
      </c>
      <c r="AA73" s="9" t="str">
        <f t="shared" si="51"/>
        <v/>
      </c>
      <c r="AB73" s="9">
        <f t="shared" si="52"/>
        <v>0.55303457794770838</v>
      </c>
      <c r="AC73" s="9">
        <f t="shared" si="53"/>
        <v>-0.25724771400739305</v>
      </c>
      <c r="AD73" s="7">
        <f t="shared" si="54"/>
        <v>3.3139158576051778E-2</v>
      </c>
      <c r="AE73" s="5">
        <v>30.078125</v>
      </c>
      <c r="AF73" s="5">
        <v>199.90234375</v>
      </c>
      <c r="AG73" s="9">
        <v>1.0176615819055199E-2</v>
      </c>
    </row>
    <row r="74" spans="2:33" ht="12.75" customHeight="1" x14ac:dyDescent="0.15">
      <c r="B74" s="1" t="s">
        <v>178</v>
      </c>
      <c r="C74" s="2" t="s">
        <v>444</v>
      </c>
      <c r="D74" s="2">
        <v>1.6703240762581117E-3</v>
      </c>
      <c r="E74" s="3">
        <v>0.1</v>
      </c>
      <c r="F74" s="3">
        <v>0.1</v>
      </c>
      <c r="G74" s="4">
        <v>80</v>
      </c>
      <c r="H74" s="4">
        <v>80</v>
      </c>
      <c r="I74" s="5">
        <f t="shared" si="37"/>
        <v>150</v>
      </c>
      <c r="J74" s="6">
        <v>3.90625E-2</v>
      </c>
      <c r="K74" s="4">
        <v>30.17578125</v>
      </c>
      <c r="L74" s="12" t="s">
        <v>35</v>
      </c>
      <c r="M74" s="7">
        <f t="shared" si="38"/>
        <v>0.05</v>
      </c>
      <c r="N74" s="7">
        <f t="shared" si="39"/>
        <v>0.05</v>
      </c>
      <c r="O74" s="7">
        <f t="shared" si="40"/>
        <v>11.396135156250001</v>
      </c>
      <c r="P74" s="7">
        <f t="shared" si="41"/>
        <v>0</v>
      </c>
      <c r="Q74" s="7">
        <f t="shared" si="42"/>
        <v>0.05</v>
      </c>
      <c r="R74" s="7">
        <f t="shared" si="55"/>
        <v>4.4120726562500012</v>
      </c>
      <c r="S74" s="7">
        <f t="shared" si="43"/>
        <v>-3.1307066311691806E-2</v>
      </c>
      <c r="T74" s="7">
        <f t="shared" si="44"/>
        <v>8.1307066311691809E-2</v>
      </c>
      <c r="U74" s="8">
        <f t="shared" si="45"/>
        <v>1.626141326233836</v>
      </c>
      <c r="V74" s="8">
        <f t="shared" si="46"/>
        <v>1.626141326233836</v>
      </c>
      <c r="W74" s="9">
        <f t="shared" si="47"/>
        <v>-2.5970835306701101</v>
      </c>
      <c r="X74" s="10">
        <f t="shared" si="48"/>
        <v>0</v>
      </c>
      <c r="Y74" s="10">
        <f t="shared" si="49"/>
        <v>2.5970835306701101</v>
      </c>
      <c r="Z74" s="10">
        <f t="shared" si="50"/>
        <v>-2.5981329848246517</v>
      </c>
      <c r="AA74" s="9" t="str">
        <f t="shared" si="51"/>
        <v/>
      </c>
      <c r="AB74" s="9">
        <f t="shared" si="52"/>
        <v>0.55303457794770838</v>
      </c>
      <c r="AC74" s="9">
        <f t="shared" si="53"/>
        <v>-0.25724771400739305</v>
      </c>
      <c r="AD74" s="7">
        <f t="shared" si="54"/>
        <v>3.3139158576051778E-2</v>
      </c>
      <c r="AE74" s="5">
        <v>30.078125</v>
      </c>
      <c r="AF74" s="5">
        <v>199.90234375</v>
      </c>
      <c r="AG74" s="9">
        <v>6.1826535666789084E-3</v>
      </c>
    </row>
    <row r="75" spans="2:33" ht="12.75" customHeight="1" x14ac:dyDescent="0.15">
      <c r="B75" s="1" t="s">
        <v>180</v>
      </c>
      <c r="C75" s="2" t="s">
        <v>445</v>
      </c>
      <c r="D75" s="2">
        <v>1.6941550929914229E-3</v>
      </c>
      <c r="E75" s="3">
        <v>0.1</v>
      </c>
      <c r="F75" s="3">
        <v>0.1</v>
      </c>
      <c r="G75" s="4">
        <v>80</v>
      </c>
      <c r="H75" s="4">
        <v>80</v>
      </c>
      <c r="I75" s="5">
        <f t="shared" si="37"/>
        <v>150</v>
      </c>
      <c r="J75" s="6">
        <v>3.90625E-2</v>
      </c>
      <c r="K75" s="4">
        <v>30.17578125</v>
      </c>
      <c r="L75" s="12" t="s">
        <v>35</v>
      </c>
      <c r="M75" s="7">
        <f t="shared" si="38"/>
        <v>0.05</v>
      </c>
      <c r="N75" s="7">
        <f t="shared" si="39"/>
        <v>0.05</v>
      </c>
      <c r="O75" s="7">
        <f t="shared" si="40"/>
        <v>11.396135156250001</v>
      </c>
      <c r="P75" s="7">
        <f t="shared" si="41"/>
        <v>0</v>
      </c>
      <c r="Q75" s="7">
        <f t="shared" si="42"/>
        <v>0.05</v>
      </c>
      <c r="R75" s="7">
        <f t="shared" si="55"/>
        <v>4.4120726562500012</v>
      </c>
      <c r="S75" s="7">
        <f t="shared" si="43"/>
        <v>-3.1307066311691806E-2</v>
      </c>
      <c r="T75" s="7">
        <f t="shared" si="44"/>
        <v>8.1307066311691809E-2</v>
      </c>
      <c r="U75" s="8">
        <f t="shared" si="45"/>
        <v>1.626141326233836</v>
      </c>
      <c r="V75" s="8">
        <f t="shared" si="46"/>
        <v>1.626141326233836</v>
      </c>
      <c r="W75" s="9">
        <f t="shared" si="47"/>
        <v>-2.5970835306701101</v>
      </c>
      <c r="X75" s="10">
        <f t="shared" si="48"/>
        <v>0</v>
      </c>
      <c r="Y75" s="10">
        <f t="shared" si="49"/>
        <v>2.5970835306701101</v>
      </c>
      <c r="Z75" s="10">
        <f t="shared" si="50"/>
        <v>-2.5981329848246517</v>
      </c>
      <c r="AA75" s="9" t="str">
        <f t="shared" si="51"/>
        <v/>
      </c>
      <c r="AB75" s="9">
        <f t="shared" si="52"/>
        <v>0.55303457794770838</v>
      </c>
      <c r="AC75" s="9">
        <f t="shared" si="53"/>
        <v>-0.25724771400739305</v>
      </c>
      <c r="AD75" s="7">
        <f t="shared" si="54"/>
        <v>3.3139158576051778E-2</v>
      </c>
      <c r="AE75" s="5">
        <v>30.078125</v>
      </c>
      <c r="AF75" s="5">
        <v>199.90234375</v>
      </c>
      <c r="AG75" s="9">
        <v>4.1856724404907633E-3</v>
      </c>
    </row>
    <row r="76" spans="2:33" ht="12.75" customHeight="1" x14ac:dyDescent="0.15">
      <c r="B76" s="1" t="s">
        <v>182</v>
      </c>
      <c r="C76" s="2" t="s">
        <v>446</v>
      </c>
      <c r="D76" s="2">
        <v>1.7179861170006916E-3</v>
      </c>
      <c r="E76" s="3">
        <v>0.1</v>
      </c>
      <c r="F76" s="3">
        <v>0.1</v>
      </c>
      <c r="G76" s="4">
        <v>80</v>
      </c>
      <c r="H76" s="4">
        <v>80</v>
      </c>
      <c r="I76" s="5">
        <f t="shared" si="37"/>
        <v>150</v>
      </c>
      <c r="J76" s="6">
        <v>3.90625E-2</v>
      </c>
      <c r="K76" s="4">
        <v>30.17578125</v>
      </c>
      <c r="L76" s="12" t="s">
        <v>35</v>
      </c>
      <c r="M76" s="7">
        <f t="shared" si="38"/>
        <v>0.05</v>
      </c>
      <c r="N76" s="7">
        <f t="shared" si="39"/>
        <v>0.05</v>
      </c>
      <c r="O76" s="7">
        <f t="shared" si="40"/>
        <v>11.396135156250001</v>
      </c>
      <c r="P76" s="7">
        <f t="shared" si="41"/>
        <v>0</v>
      </c>
      <c r="Q76" s="7">
        <f t="shared" si="42"/>
        <v>0.05</v>
      </c>
      <c r="R76" s="7">
        <f t="shared" si="55"/>
        <v>4.4120726562500012</v>
      </c>
      <c r="S76" s="7">
        <f t="shared" si="43"/>
        <v>-3.1307066311691806E-2</v>
      </c>
      <c r="T76" s="7">
        <f t="shared" si="44"/>
        <v>8.1307066311691809E-2</v>
      </c>
      <c r="U76" s="8">
        <f t="shared" si="45"/>
        <v>1.626141326233836</v>
      </c>
      <c r="V76" s="8">
        <f t="shared" si="46"/>
        <v>1.626141326233836</v>
      </c>
      <c r="W76" s="9">
        <f t="shared" si="47"/>
        <v>-2.5970835306701101</v>
      </c>
      <c r="X76" s="10">
        <f t="shared" si="48"/>
        <v>0</v>
      </c>
      <c r="Y76" s="10">
        <f t="shared" si="49"/>
        <v>2.5970835306701101</v>
      </c>
      <c r="Z76" s="10">
        <f t="shared" si="50"/>
        <v>-2.5981329848246517</v>
      </c>
      <c r="AA76" s="9" t="str">
        <f t="shared" si="51"/>
        <v/>
      </c>
      <c r="AB76" s="9">
        <f t="shared" si="52"/>
        <v>0.55303457794770838</v>
      </c>
      <c r="AC76" s="9">
        <f t="shared" si="53"/>
        <v>-0.25724771400739305</v>
      </c>
      <c r="AD76" s="7">
        <f t="shared" si="54"/>
        <v>3.3139158576051778E-2</v>
      </c>
      <c r="AE76" s="5">
        <v>30.078125</v>
      </c>
      <c r="AF76" s="5">
        <v>199.90234375</v>
      </c>
      <c r="AG76" s="9">
        <v>4.1856724404907633E-3</v>
      </c>
    </row>
    <row r="77" spans="2:33" ht="12.75" customHeight="1" x14ac:dyDescent="0.15">
      <c r="B77" s="1" t="s">
        <v>184</v>
      </c>
      <c r="C77" s="2" t="s">
        <v>447</v>
      </c>
      <c r="D77" s="2">
        <v>1.7418171337340027E-3</v>
      </c>
      <c r="E77" s="3">
        <v>0.1</v>
      </c>
      <c r="F77" s="3">
        <v>0.1</v>
      </c>
      <c r="G77" s="4">
        <v>80</v>
      </c>
      <c r="H77" s="4">
        <v>80</v>
      </c>
      <c r="I77" s="5">
        <f t="shared" si="37"/>
        <v>150</v>
      </c>
      <c r="J77" s="6">
        <v>3.90625E-2</v>
      </c>
      <c r="K77" s="4">
        <v>30.17578125</v>
      </c>
      <c r="L77" s="12" t="s">
        <v>35</v>
      </c>
      <c r="M77" s="7">
        <f t="shared" si="38"/>
        <v>0.05</v>
      </c>
      <c r="N77" s="7">
        <f t="shared" si="39"/>
        <v>0.05</v>
      </c>
      <c r="O77" s="7">
        <f t="shared" si="40"/>
        <v>11.396135156250001</v>
      </c>
      <c r="P77" s="7">
        <f t="shared" si="41"/>
        <v>0</v>
      </c>
      <c r="Q77" s="7">
        <f t="shared" si="42"/>
        <v>0.05</v>
      </c>
      <c r="R77" s="7">
        <f t="shared" si="55"/>
        <v>4.4120726562500012</v>
      </c>
      <c r="S77" s="7">
        <f t="shared" si="43"/>
        <v>-3.1307066311691806E-2</v>
      </c>
      <c r="T77" s="7">
        <f t="shared" si="44"/>
        <v>8.1307066311691809E-2</v>
      </c>
      <c r="U77" s="8">
        <f t="shared" si="45"/>
        <v>1.626141326233836</v>
      </c>
      <c r="V77" s="8">
        <f t="shared" si="46"/>
        <v>1.626141326233836</v>
      </c>
      <c r="W77" s="9">
        <f t="shared" si="47"/>
        <v>-2.5970835306701101</v>
      </c>
      <c r="X77" s="10">
        <f t="shared" si="48"/>
        <v>0</v>
      </c>
      <c r="Y77" s="10">
        <f t="shared" si="49"/>
        <v>2.5970835306701101</v>
      </c>
      <c r="Z77" s="10">
        <f t="shared" si="50"/>
        <v>-2.5981329848246517</v>
      </c>
      <c r="AA77" s="9" t="str">
        <f t="shared" si="51"/>
        <v/>
      </c>
      <c r="AB77" s="9">
        <f t="shared" si="52"/>
        <v>0.55303457794770838</v>
      </c>
      <c r="AC77" s="9">
        <f t="shared" si="53"/>
        <v>-0.25724771400739305</v>
      </c>
      <c r="AD77" s="7">
        <f t="shared" si="54"/>
        <v>3.3139158576051778E-2</v>
      </c>
      <c r="AE77" s="5">
        <v>30.078125</v>
      </c>
      <c r="AF77" s="5">
        <v>199.90234375</v>
      </c>
      <c r="AG77" s="9">
        <v>4.1856724404907633E-3</v>
      </c>
    </row>
    <row r="78" spans="2:33" ht="12.75" customHeight="1" x14ac:dyDescent="0.15">
      <c r="B78" s="1" t="s">
        <v>186</v>
      </c>
      <c r="C78" s="2" t="s">
        <v>448</v>
      </c>
      <c r="D78" s="2">
        <v>1.7596990801393986E-3</v>
      </c>
      <c r="E78" s="3">
        <v>0.1</v>
      </c>
      <c r="F78" s="3">
        <v>0.1</v>
      </c>
      <c r="G78" s="4">
        <v>80</v>
      </c>
      <c r="H78" s="4">
        <v>80</v>
      </c>
      <c r="I78" s="5">
        <f t="shared" si="37"/>
        <v>150</v>
      </c>
      <c r="J78" s="6">
        <v>3.90625E-2</v>
      </c>
      <c r="K78" s="4">
        <v>30.17578125</v>
      </c>
      <c r="L78" s="12" t="s">
        <v>35</v>
      </c>
      <c r="M78" s="7">
        <f t="shared" si="38"/>
        <v>0.05</v>
      </c>
      <c r="N78" s="7">
        <f t="shared" si="39"/>
        <v>0.05</v>
      </c>
      <c r="O78" s="7">
        <f t="shared" si="40"/>
        <v>11.396135156250001</v>
      </c>
      <c r="P78" s="7">
        <f t="shared" si="41"/>
        <v>0</v>
      </c>
      <c r="Q78" s="7">
        <f t="shared" si="42"/>
        <v>0.05</v>
      </c>
      <c r="R78" s="7">
        <f t="shared" si="55"/>
        <v>4.4120726562500012</v>
      </c>
      <c r="S78" s="7">
        <f t="shared" si="43"/>
        <v>-3.1307066311691806E-2</v>
      </c>
      <c r="T78" s="7">
        <f t="shared" si="44"/>
        <v>8.1307066311691809E-2</v>
      </c>
      <c r="U78" s="8">
        <f t="shared" si="45"/>
        <v>1.626141326233836</v>
      </c>
      <c r="V78" s="8">
        <f t="shared" si="46"/>
        <v>1.626141326233836</v>
      </c>
      <c r="W78" s="9">
        <f t="shared" si="47"/>
        <v>-2.5970835306701101</v>
      </c>
      <c r="X78" s="10">
        <f t="shared" si="48"/>
        <v>0</v>
      </c>
      <c r="Y78" s="10">
        <f t="shared" si="49"/>
        <v>2.5970835306701101</v>
      </c>
      <c r="Z78" s="10">
        <f t="shared" si="50"/>
        <v>-2.5981329848246517</v>
      </c>
      <c r="AA78" s="9" t="str">
        <f t="shared" si="51"/>
        <v/>
      </c>
      <c r="AB78" s="9">
        <f t="shared" si="52"/>
        <v>0.55303457794770838</v>
      </c>
      <c r="AC78" s="9">
        <f t="shared" si="53"/>
        <v>-0.25724771400739305</v>
      </c>
      <c r="AD78" s="7">
        <f t="shared" si="54"/>
        <v>3.3139158576051778E-2</v>
      </c>
      <c r="AE78" s="5">
        <v>29.98046875</v>
      </c>
      <c r="AF78" s="5">
        <v>199.90234375</v>
      </c>
      <c r="AG78" s="9">
        <v>4.1856724404907633E-3</v>
      </c>
    </row>
    <row r="79" spans="2:33" ht="12.75" customHeight="1" x14ac:dyDescent="0.15">
      <c r="B79" s="1" t="s">
        <v>188</v>
      </c>
      <c r="C79" s="2" t="s">
        <v>449</v>
      </c>
      <c r="D79" s="2">
        <v>1.7835300968727097E-3</v>
      </c>
      <c r="E79" s="3">
        <v>0.1</v>
      </c>
      <c r="F79" s="3">
        <v>0.1</v>
      </c>
      <c r="G79" s="4">
        <v>80</v>
      </c>
      <c r="H79" s="4">
        <v>80</v>
      </c>
      <c r="I79" s="5">
        <f t="shared" si="37"/>
        <v>150</v>
      </c>
      <c r="J79" s="6">
        <v>3.90625E-2</v>
      </c>
      <c r="K79" s="4">
        <v>30.17578125</v>
      </c>
      <c r="L79" s="12" t="s">
        <v>35</v>
      </c>
      <c r="M79" s="7">
        <f t="shared" si="38"/>
        <v>0.05</v>
      </c>
      <c r="N79" s="7">
        <f t="shared" si="39"/>
        <v>0.05</v>
      </c>
      <c r="O79" s="7">
        <f t="shared" si="40"/>
        <v>11.396135156250001</v>
      </c>
      <c r="P79" s="7">
        <f t="shared" si="41"/>
        <v>0</v>
      </c>
      <c r="Q79" s="7">
        <f t="shared" si="42"/>
        <v>0.05</v>
      </c>
      <c r="R79" s="7">
        <f t="shared" si="55"/>
        <v>4.4120726562500012</v>
      </c>
      <c r="S79" s="7">
        <f t="shared" si="43"/>
        <v>-3.1307066311691806E-2</v>
      </c>
      <c r="T79" s="7">
        <f t="shared" si="44"/>
        <v>8.1307066311691809E-2</v>
      </c>
      <c r="U79" s="8">
        <f t="shared" si="45"/>
        <v>1.626141326233836</v>
      </c>
      <c r="V79" s="8">
        <f t="shared" si="46"/>
        <v>1.626141326233836</v>
      </c>
      <c r="W79" s="9">
        <f t="shared" si="47"/>
        <v>-2.5970835306701101</v>
      </c>
      <c r="X79" s="10">
        <f t="shared" si="48"/>
        <v>0</v>
      </c>
      <c r="Y79" s="10">
        <f t="shared" si="49"/>
        <v>2.5970835306701101</v>
      </c>
      <c r="Z79" s="10">
        <f t="shared" si="50"/>
        <v>-2.5981329848246517</v>
      </c>
      <c r="AA79" s="9" t="str">
        <f t="shared" si="51"/>
        <v/>
      </c>
      <c r="AB79" s="9">
        <f t="shared" si="52"/>
        <v>0.55303457794770838</v>
      </c>
      <c r="AC79" s="9">
        <f t="shared" si="53"/>
        <v>-0.25724771400739305</v>
      </c>
      <c r="AD79" s="7">
        <f t="shared" si="54"/>
        <v>3.3139158576051778E-2</v>
      </c>
      <c r="AE79" s="5">
        <v>30.078125</v>
      </c>
      <c r="AF79" s="5">
        <v>199.90234375</v>
      </c>
      <c r="AG79" s="9">
        <v>4.1856724404907633E-3</v>
      </c>
    </row>
    <row r="80" spans="2:33" ht="12.75" customHeight="1" x14ac:dyDescent="0.15">
      <c r="B80" s="1" t="s">
        <v>190</v>
      </c>
      <c r="C80" s="2" t="s">
        <v>450</v>
      </c>
      <c r="D80" s="2">
        <v>1.8073611136060208E-3</v>
      </c>
      <c r="E80" s="3">
        <v>0.1</v>
      </c>
      <c r="F80" s="3">
        <v>0.1</v>
      </c>
      <c r="G80" s="4">
        <v>80</v>
      </c>
      <c r="H80" s="4">
        <v>80</v>
      </c>
      <c r="I80" s="5">
        <f t="shared" si="37"/>
        <v>150</v>
      </c>
      <c r="J80" s="6">
        <v>3.90625E-2</v>
      </c>
      <c r="K80" s="4">
        <v>30.17578125</v>
      </c>
      <c r="L80" s="12" t="s">
        <v>35</v>
      </c>
      <c r="M80" s="7">
        <f t="shared" si="38"/>
        <v>0.05</v>
      </c>
      <c r="N80" s="7">
        <f t="shared" si="39"/>
        <v>0.05</v>
      </c>
      <c r="O80" s="7">
        <f t="shared" si="40"/>
        <v>11.396135156250001</v>
      </c>
      <c r="P80" s="7">
        <f t="shared" si="41"/>
        <v>0</v>
      </c>
      <c r="Q80" s="7">
        <f t="shared" si="42"/>
        <v>0.05</v>
      </c>
      <c r="R80" s="7">
        <f t="shared" si="55"/>
        <v>4.4120726562500012</v>
      </c>
      <c r="S80" s="7">
        <f t="shared" si="43"/>
        <v>-3.1307066311691806E-2</v>
      </c>
      <c r="T80" s="7">
        <f t="shared" si="44"/>
        <v>8.1307066311691809E-2</v>
      </c>
      <c r="U80" s="8">
        <f t="shared" si="45"/>
        <v>1.626141326233836</v>
      </c>
      <c r="V80" s="8">
        <f t="shared" si="46"/>
        <v>1.626141326233836</v>
      </c>
      <c r="W80" s="9">
        <f t="shared" si="47"/>
        <v>-2.5970835306701101</v>
      </c>
      <c r="X80" s="10">
        <f t="shared" si="48"/>
        <v>0</v>
      </c>
      <c r="Y80" s="10">
        <f t="shared" si="49"/>
        <v>2.5970835306701101</v>
      </c>
      <c r="Z80" s="10">
        <f t="shared" si="50"/>
        <v>-2.5981329848246517</v>
      </c>
      <c r="AA80" s="9" t="str">
        <f t="shared" si="51"/>
        <v/>
      </c>
      <c r="AB80" s="9">
        <f t="shared" si="52"/>
        <v>0.55303457794770838</v>
      </c>
      <c r="AC80" s="9">
        <f t="shared" si="53"/>
        <v>-0.25724771400739305</v>
      </c>
      <c r="AD80" s="7">
        <f t="shared" si="54"/>
        <v>3.3139158576051778E-2</v>
      </c>
      <c r="AE80" s="5">
        <v>30.078125</v>
      </c>
      <c r="AF80" s="5">
        <v>199.90234375</v>
      </c>
      <c r="AG80" s="9">
        <v>4.1856724404907633E-3</v>
      </c>
    </row>
    <row r="81" spans="2:33" ht="12.75" customHeight="1" x14ac:dyDescent="0.15">
      <c r="B81" s="1" t="s">
        <v>192</v>
      </c>
      <c r="C81" s="2" t="s">
        <v>451</v>
      </c>
      <c r="D81" s="2">
        <v>1.8311921303393319E-3</v>
      </c>
      <c r="E81" s="3">
        <v>0.1</v>
      </c>
      <c r="F81" s="3">
        <v>0.1</v>
      </c>
      <c r="G81" s="4">
        <v>80</v>
      </c>
      <c r="H81" s="4">
        <v>80</v>
      </c>
      <c r="I81" s="5">
        <f t="shared" si="37"/>
        <v>150</v>
      </c>
      <c r="J81" s="6">
        <v>3.90625E-2</v>
      </c>
      <c r="K81" s="4">
        <v>30.17578125</v>
      </c>
      <c r="L81" s="12" t="s">
        <v>35</v>
      </c>
      <c r="M81" s="7">
        <f t="shared" si="38"/>
        <v>0.05</v>
      </c>
      <c r="N81" s="7">
        <f t="shared" si="39"/>
        <v>0.05</v>
      </c>
      <c r="O81" s="7">
        <f t="shared" si="40"/>
        <v>11.396135156250001</v>
      </c>
      <c r="P81" s="7">
        <f t="shared" si="41"/>
        <v>0</v>
      </c>
      <c r="Q81" s="7">
        <f t="shared" si="42"/>
        <v>0.05</v>
      </c>
      <c r="R81" s="7">
        <f t="shared" si="55"/>
        <v>4.4120726562500012</v>
      </c>
      <c r="S81" s="7">
        <f t="shared" si="43"/>
        <v>-3.1307066311691806E-2</v>
      </c>
      <c r="T81" s="7">
        <f t="shared" si="44"/>
        <v>8.1307066311691809E-2</v>
      </c>
      <c r="U81" s="8">
        <f t="shared" si="45"/>
        <v>1.626141326233836</v>
      </c>
      <c r="V81" s="8">
        <f t="shared" si="46"/>
        <v>1.626141326233836</v>
      </c>
      <c r="W81" s="9">
        <f t="shared" si="47"/>
        <v>-2.5970835306701101</v>
      </c>
      <c r="X81" s="10">
        <f t="shared" si="48"/>
        <v>0</v>
      </c>
      <c r="Y81" s="10">
        <f t="shared" si="49"/>
        <v>2.5970835306701101</v>
      </c>
      <c r="Z81" s="10">
        <f t="shared" si="50"/>
        <v>-2.5981329848246517</v>
      </c>
      <c r="AA81" s="9" t="str">
        <f t="shared" si="51"/>
        <v/>
      </c>
      <c r="AB81" s="9">
        <f t="shared" si="52"/>
        <v>0.55303457794770838</v>
      </c>
      <c r="AC81" s="9">
        <f t="shared" si="53"/>
        <v>-0.25724771400739305</v>
      </c>
      <c r="AD81" s="7">
        <f t="shared" si="54"/>
        <v>3.3139158576051778E-2</v>
      </c>
      <c r="AE81" s="5">
        <v>30.078125</v>
      </c>
      <c r="AF81" s="5">
        <v>199.90234375</v>
      </c>
      <c r="AG81" s="9">
        <v>4.1856724404907633E-3</v>
      </c>
    </row>
    <row r="82" spans="2:33" ht="12.75" customHeight="1" x14ac:dyDescent="0.15">
      <c r="B82" s="1" t="s">
        <v>194</v>
      </c>
      <c r="C82" s="2" t="s">
        <v>452</v>
      </c>
      <c r="D82" s="2">
        <v>1.8550347231212072E-3</v>
      </c>
      <c r="E82" s="3">
        <v>0.1</v>
      </c>
      <c r="F82" s="3">
        <v>0.1</v>
      </c>
      <c r="G82" s="4">
        <v>80</v>
      </c>
      <c r="H82" s="4">
        <v>80</v>
      </c>
      <c r="I82" s="5">
        <f t="shared" si="37"/>
        <v>150</v>
      </c>
      <c r="J82" s="6">
        <v>3.90625E-2</v>
      </c>
      <c r="K82" s="4">
        <v>30.17578125</v>
      </c>
      <c r="L82" s="12" t="s">
        <v>35</v>
      </c>
      <c r="M82" s="7">
        <f t="shared" si="38"/>
        <v>0.05</v>
      </c>
      <c r="N82" s="7">
        <f t="shared" si="39"/>
        <v>0.05</v>
      </c>
      <c r="O82" s="7">
        <f t="shared" si="40"/>
        <v>11.396135156250001</v>
      </c>
      <c r="P82" s="7">
        <f t="shared" si="41"/>
        <v>0</v>
      </c>
      <c r="Q82" s="7">
        <f t="shared" si="42"/>
        <v>0.05</v>
      </c>
      <c r="R82" s="7">
        <f t="shared" si="55"/>
        <v>4.4120726562500012</v>
      </c>
      <c r="S82" s="7">
        <f t="shared" si="43"/>
        <v>-3.1307066311691806E-2</v>
      </c>
      <c r="T82" s="7">
        <f t="shared" si="44"/>
        <v>8.1307066311691809E-2</v>
      </c>
      <c r="U82" s="8">
        <f t="shared" si="45"/>
        <v>1.626141326233836</v>
      </c>
      <c r="V82" s="8">
        <f t="shared" si="46"/>
        <v>1.626141326233836</v>
      </c>
      <c r="W82" s="9">
        <f t="shared" si="47"/>
        <v>-2.5970835306701101</v>
      </c>
      <c r="X82" s="10">
        <f t="shared" si="48"/>
        <v>0</v>
      </c>
      <c r="Y82" s="10">
        <f t="shared" si="49"/>
        <v>2.5970835306701101</v>
      </c>
      <c r="Z82" s="10">
        <f t="shared" si="50"/>
        <v>-2.5981329848246517</v>
      </c>
      <c r="AA82" s="9" t="str">
        <f t="shared" si="51"/>
        <v/>
      </c>
      <c r="AB82" s="9">
        <f t="shared" si="52"/>
        <v>0.55303457794770838</v>
      </c>
      <c r="AC82" s="9">
        <f t="shared" si="53"/>
        <v>-0.25724771400739305</v>
      </c>
      <c r="AD82" s="7">
        <f t="shared" si="54"/>
        <v>3.3139158576051778E-2</v>
      </c>
      <c r="AE82" s="5">
        <v>30.078125</v>
      </c>
      <c r="AF82" s="5">
        <v>199.90234375</v>
      </c>
      <c r="AG82" s="9">
        <v>4.1856724404907633E-3</v>
      </c>
    </row>
    <row r="83" spans="2:33" ht="12.75" customHeight="1" x14ac:dyDescent="0.15">
      <c r="B83" s="1" t="s">
        <v>196</v>
      </c>
      <c r="C83" s="2" t="s">
        <v>453</v>
      </c>
      <c r="D83" s="2">
        <v>1.8785069478326477E-3</v>
      </c>
      <c r="E83" s="3">
        <v>0.1</v>
      </c>
      <c r="F83" s="3">
        <v>0.1</v>
      </c>
      <c r="G83" s="4">
        <v>80</v>
      </c>
      <c r="H83" s="4">
        <v>80</v>
      </c>
      <c r="I83" s="5">
        <f t="shared" si="37"/>
        <v>150</v>
      </c>
      <c r="J83" s="6">
        <v>3.90625E-2</v>
      </c>
      <c r="K83" s="4">
        <v>30.17578125</v>
      </c>
      <c r="L83" s="12" t="s">
        <v>35</v>
      </c>
      <c r="M83" s="7">
        <f t="shared" si="38"/>
        <v>0.05</v>
      </c>
      <c r="N83" s="7">
        <f t="shared" si="39"/>
        <v>0.05</v>
      </c>
      <c r="O83" s="7">
        <f t="shared" si="40"/>
        <v>11.396135156250001</v>
      </c>
      <c r="P83" s="7">
        <f t="shared" si="41"/>
        <v>0</v>
      </c>
      <c r="Q83" s="7">
        <f t="shared" si="42"/>
        <v>0.05</v>
      </c>
      <c r="R83" s="7">
        <f t="shared" si="55"/>
        <v>4.4120726562500012</v>
      </c>
      <c r="S83" s="7">
        <f t="shared" si="43"/>
        <v>-3.1307066311691806E-2</v>
      </c>
      <c r="T83" s="7">
        <f t="shared" si="44"/>
        <v>8.1307066311691809E-2</v>
      </c>
      <c r="U83" s="8">
        <f t="shared" si="45"/>
        <v>1.626141326233836</v>
      </c>
      <c r="V83" s="8">
        <f t="shared" si="46"/>
        <v>1.626141326233836</v>
      </c>
      <c r="W83" s="9">
        <f t="shared" si="47"/>
        <v>-2.5970835306701101</v>
      </c>
      <c r="X83" s="10">
        <f t="shared" si="48"/>
        <v>0</v>
      </c>
      <c r="Y83" s="10">
        <f t="shared" si="49"/>
        <v>2.5970835306701101</v>
      </c>
      <c r="Z83" s="10">
        <f t="shared" si="50"/>
        <v>-2.5981329848246517</v>
      </c>
      <c r="AA83" s="9" t="str">
        <f t="shared" si="51"/>
        <v/>
      </c>
      <c r="AB83" s="9">
        <f t="shared" si="52"/>
        <v>0.55303457794770838</v>
      </c>
      <c r="AC83" s="9">
        <f t="shared" si="53"/>
        <v>-0.25724771400739305</v>
      </c>
      <c r="AD83" s="7">
        <f t="shared" si="54"/>
        <v>3.3139158576051778E-2</v>
      </c>
      <c r="AE83" s="5">
        <v>30.078125</v>
      </c>
      <c r="AF83" s="5">
        <v>199.90234375</v>
      </c>
      <c r="AG83" s="9">
        <v>4.1856724404907633E-3</v>
      </c>
    </row>
    <row r="84" spans="2:33" ht="12.75" customHeight="1" x14ac:dyDescent="0.15">
      <c r="B84" s="1" t="s">
        <v>198</v>
      </c>
      <c r="C84" s="2" t="s">
        <v>454</v>
      </c>
      <c r="D84" s="2">
        <v>1.9019791725440882E-3</v>
      </c>
      <c r="E84" s="3">
        <v>0.1</v>
      </c>
      <c r="F84" s="3">
        <v>0.1</v>
      </c>
      <c r="G84" s="4">
        <v>80</v>
      </c>
      <c r="H84" s="4">
        <v>80</v>
      </c>
      <c r="I84" s="5">
        <f t="shared" si="37"/>
        <v>150</v>
      </c>
      <c r="J84" s="6">
        <v>3.90625E-2</v>
      </c>
      <c r="K84" s="4">
        <v>30.17578125</v>
      </c>
      <c r="L84" s="12" t="s">
        <v>35</v>
      </c>
      <c r="M84" s="7">
        <f t="shared" si="38"/>
        <v>0.05</v>
      </c>
      <c r="N84" s="7">
        <f t="shared" si="39"/>
        <v>0.05</v>
      </c>
      <c r="O84" s="7">
        <f t="shared" si="40"/>
        <v>11.396135156250001</v>
      </c>
      <c r="P84" s="7">
        <f t="shared" si="41"/>
        <v>0</v>
      </c>
      <c r="Q84" s="7">
        <f t="shared" si="42"/>
        <v>0.05</v>
      </c>
      <c r="R84" s="7">
        <f t="shared" si="55"/>
        <v>4.4120726562500012</v>
      </c>
      <c r="S84" s="7">
        <f t="shared" si="43"/>
        <v>-3.1307066311691806E-2</v>
      </c>
      <c r="T84" s="7">
        <f t="shared" si="44"/>
        <v>8.1307066311691809E-2</v>
      </c>
      <c r="U84" s="8">
        <f t="shared" si="45"/>
        <v>1.626141326233836</v>
      </c>
      <c r="V84" s="8">
        <f t="shared" si="46"/>
        <v>1.626141326233836</v>
      </c>
      <c r="W84" s="9">
        <f t="shared" si="47"/>
        <v>-2.5970835306701101</v>
      </c>
      <c r="X84" s="10">
        <f t="shared" si="48"/>
        <v>0</v>
      </c>
      <c r="Y84" s="10">
        <f t="shared" si="49"/>
        <v>2.5970835306701101</v>
      </c>
      <c r="Z84" s="10">
        <f t="shared" si="50"/>
        <v>-2.5981329848246517</v>
      </c>
      <c r="AA84" s="9" t="str">
        <f t="shared" si="51"/>
        <v/>
      </c>
      <c r="AB84" s="9">
        <f t="shared" si="52"/>
        <v>0.55303457794770838</v>
      </c>
      <c r="AC84" s="9">
        <f t="shared" si="53"/>
        <v>-0.25724771400739305</v>
      </c>
      <c r="AD84" s="7">
        <f t="shared" si="54"/>
        <v>3.3139158576051778E-2</v>
      </c>
      <c r="AE84" s="5">
        <v>30.078125</v>
      </c>
      <c r="AF84" s="5">
        <v>199.90234375</v>
      </c>
      <c r="AG84" s="9">
        <v>4.1856724404907633E-3</v>
      </c>
    </row>
    <row r="85" spans="2:33" ht="12.75" customHeight="1" x14ac:dyDescent="0.15">
      <c r="B85" s="1" t="s">
        <v>200</v>
      </c>
      <c r="C85" s="2" t="s">
        <v>455</v>
      </c>
      <c r="D85" s="2">
        <v>1.9254513899795711E-3</v>
      </c>
      <c r="E85" s="3">
        <v>0.1</v>
      </c>
      <c r="F85" s="3">
        <v>0.1</v>
      </c>
      <c r="G85" s="4">
        <v>80</v>
      </c>
      <c r="H85" s="4">
        <v>80</v>
      </c>
      <c r="I85" s="5">
        <f t="shared" si="37"/>
        <v>150</v>
      </c>
      <c r="J85" s="6">
        <v>3.90625E-2</v>
      </c>
      <c r="K85" s="4">
        <v>30.17578125</v>
      </c>
      <c r="L85" s="12" t="s">
        <v>35</v>
      </c>
      <c r="M85" s="7">
        <f t="shared" si="38"/>
        <v>0.05</v>
      </c>
      <c r="N85" s="7">
        <f t="shared" si="39"/>
        <v>0.05</v>
      </c>
      <c r="O85" s="7">
        <f t="shared" si="40"/>
        <v>11.396135156250001</v>
      </c>
      <c r="P85" s="7">
        <f t="shared" si="41"/>
        <v>0</v>
      </c>
      <c r="Q85" s="7">
        <f t="shared" si="42"/>
        <v>0.05</v>
      </c>
      <c r="R85" s="7">
        <f t="shared" si="55"/>
        <v>4.4120726562500012</v>
      </c>
      <c r="S85" s="7">
        <f t="shared" si="43"/>
        <v>-3.1307066311691806E-2</v>
      </c>
      <c r="T85" s="7">
        <f t="shared" si="44"/>
        <v>8.1307066311691809E-2</v>
      </c>
      <c r="U85" s="8">
        <f t="shared" si="45"/>
        <v>1.626141326233836</v>
      </c>
      <c r="V85" s="8">
        <f t="shared" si="46"/>
        <v>1.626141326233836</v>
      </c>
      <c r="W85" s="9">
        <f t="shared" si="47"/>
        <v>-2.5970835306701101</v>
      </c>
      <c r="X85" s="10">
        <f t="shared" si="48"/>
        <v>0</v>
      </c>
      <c r="Y85" s="10">
        <f t="shared" si="49"/>
        <v>2.5970835306701101</v>
      </c>
      <c r="Z85" s="10">
        <f t="shared" si="50"/>
        <v>-2.5981329848246517</v>
      </c>
      <c r="AA85" s="9" t="str">
        <f t="shared" si="51"/>
        <v/>
      </c>
      <c r="AB85" s="9">
        <f t="shared" si="52"/>
        <v>0.55303457794770838</v>
      </c>
      <c r="AC85" s="9">
        <f t="shared" si="53"/>
        <v>-0.25724771400739305</v>
      </c>
      <c r="AD85" s="7">
        <f t="shared" si="54"/>
        <v>3.3139158576051778E-2</v>
      </c>
      <c r="AE85" s="5">
        <v>30.078125</v>
      </c>
      <c r="AF85" s="5">
        <v>199.90234375</v>
      </c>
      <c r="AG85" s="9">
        <v>4.1856724404907633E-3</v>
      </c>
    </row>
    <row r="86" spans="2:33" ht="12.75" customHeight="1" x14ac:dyDescent="0.15">
      <c r="B86" s="1" t="s">
        <v>202</v>
      </c>
      <c r="C86" s="2" t="s">
        <v>456</v>
      </c>
      <c r="D86" s="2">
        <v>1.9489236146910116E-3</v>
      </c>
      <c r="E86" s="3">
        <v>0.1</v>
      </c>
      <c r="F86" s="3">
        <v>0.1</v>
      </c>
      <c r="G86" s="4">
        <v>80</v>
      </c>
      <c r="H86" s="4">
        <v>80</v>
      </c>
      <c r="I86" s="5">
        <f t="shared" si="37"/>
        <v>150</v>
      </c>
      <c r="J86" s="6">
        <v>3.90625E-2</v>
      </c>
      <c r="K86" s="4">
        <v>30.078125</v>
      </c>
      <c r="L86" s="12" t="s">
        <v>35</v>
      </c>
      <c r="M86" s="7">
        <f t="shared" si="38"/>
        <v>0.05</v>
      </c>
      <c r="N86" s="7">
        <f t="shared" si="39"/>
        <v>0.05</v>
      </c>
      <c r="O86" s="7">
        <f t="shared" si="40"/>
        <v>11.378615625</v>
      </c>
      <c r="P86" s="7">
        <f t="shared" si="41"/>
        <v>0</v>
      </c>
      <c r="Q86" s="7">
        <f t="shared" si="42"/>
        <v>0.05</v>
      </c>
      <c r="R86" s="7">
        <f t="shared" si="55"/>
        <v>4.4023656250000007</v>
      </c>
      <c r="S86" s="7">
        <f t="shared" si="43"/>
        <v>-3.1272554201755967E-2</v>
      </c>
      <c r="T86" s="7">
        <f t="shared" si="44"/>
        <v>8.127255420175597E-2</v>
      </c>
      <c r="U86" s="8">
        <f t="shared" si="45"/>
        <v>1.6254510840351193</v>
      </c>
      <c r="V86" s="8">
        <f t="shared" si="46"/>
        <v>1.6254510840351193</v>
      </c>
      <c r="W86" s="9">
        <f t="shared" si="47"/>
        <v>-2.5988460577100057</v>
      </c>
      <c r="X86" s="10">
        <f t="shared" si="48"/>
        <v>0</v>
      </c>
      <c r="Y86" s="10">
        <f t="shared" si="49"/>
        <v>2.5988460577100057</v>
      </c>
      <c r="Z86" s="10">
        <f t="shared" si="50"/>
        <v>-2.5981329848246517</v>
      </c>
      <c r="AA86" s="9" t="str">
        <f t="shared" si="51"/>
        <v/>
      </c>
      <c r="AB86" s="9">
        <f t="shared" si="52"/>
        <v>0.55402063652864431</v>
      </c>
      <c r="AC86" s="9">
        <f t="shared" si="53"/>
        <v>-0.25647405808096307</v>
      </c>
      <c r="AD86" s="7">
        <f t="shared" si="54"/>
        <v>3.3246753246753247E-2</v>
      </c>
      <c r="AE86" s="5">
        <v>30.078125</v>
      </c>
      <c r="AF86" s="5">
        <v>199.90234375</v>
      </c>
      <c r="AG86" s="9">
        <v>4.1856724404907633E-3</v>
      </c>
    </row>
    <row r="87" spans="2:33" ht="12.75" customHeight="1" x14ac:dyDescent="0.15">
      <c r="B87" s="1" t="s">
        <v>204</v>
      </c>
      <c r="C87" s="2" t="s">
        <v>457</v>
      </c>
      <c r="D87" s="2">
        <v>1.9723958394024521E-3</v>
      </c>
      <c r="E87" s="3">
        <v>0.1</v>
      </c>
      <c r="F87" s="3">
        <v>0.1</v>
      </c>
      <c r="G87" s="4">
        <v>80</v>
      </c>
      <c r="H87" s="4">
        <v>80</v>
      </c>
      <c r="I87" s="5">
        <f t="shared" si="37"/>
        <v>150</v>
      </c>
      <c r="J87" s="6">
        <v>3.90625E-2</v>
      </c>
      <c r="K87" s="4">
        <v>30.17578125</v>
      </c>
      <c r="L87" s="12" t="s">
        <v>35</v>
      </c>
      <c r="M87" s="7">
        <f t="shared" si="38"/>
        <v>0.05</v>
      </c>
      <c r="N87" s="7">
        <f t="shared" si="39"/>
        <v>0.05</v>
      </c>
      <c r="O87" s="7">
        <f t="shared" si="40"/>
        <v>11.396135156250001</v>
      </c>
      <c r="P87" s="7">
        <f t="shared" si="41"/>
        <v>0</v>
      </c>
      <c r="Q87" s="7">
        <f t="shared" si="42"/>
        <v>0.05</v>
      </c>
      <c r="R87" s="7">
        <f t="shared" si="55"/>
        <v>4.4120726562500012</v>
      </c>
      <c r="S87" s="7">
        <f t="shared" si="43"/>
        <v>-3.1307066311691806E-2</v>
      </c>
      <c r="T87" s="7">
        <f t="shared" si="44"/>
        <v>8.1307066311691809E-2</v>
      </c>
      <c r="U87" s="8">
        <f t="shared" si="45"/>
        <v>1.626141326233836</v>
      </c>
      <c r="V87" s="8">
        <f t="shared" si="46"/>
        <v>1.626141326233836</v>
      </c>
      <c r="W87" s="9">
        <f t="shared" si="47"/>
        <v>-2.5970835306701101</v>
      </c>
      <c r="X87" s="10">
        <f t="shared" si="48"/>
        <v>0</v>
      </c>
      <c r="Y87" s="10">
        <f t="shared" si="49"/>
        <v>2.5970835306701101</v>
      </c>
      <c r="Z87" s="10">
        <f t="shared" si="50"/>
        <v>-2.5981329848246517</v>
      </c>
      <c r="AA87" s="9" t="str">
        <f t="shared" si="51"/>
        <v/>
      </c>
      <c r="AB87" s="9">
        <f t="shared" si="52"/>
        <v>0.55303457794770838</v>
      </c>
      <c r="AC87" s="9">
        <f t="shared" si="53"/>
        <v>-0.25724771400739305</v>
      </c>
      <c r="AD87" s="7">
        <f t="shared" si="54"/>
        <v>3.3139158576051778E-2</v>
      </c>
      <c r="AE87" s="5">
        <v>29.98046875</v>
      </c>
      <c r="AF87" s="5">
        <v>199.90234375</v>
      </c>
      <c r="AG87" s="9">
        <v>4.1856724404907633E-3</v>
      </c>
    </row>
    <row r="88" spans="2:33" ht="12.75" customHeight="1" x14ac:dyDescent="0.15">
      <c r="B88" s="1" t="s">
        <v>206</v>
      </c>
      <c r="C88" s="2" t="s">
        <v>458</v>
      </c>
      <c r="D88" s="2">
        <v>1.995868056837935E-3</v>
      </c>
      <c r="E88" s="3">
        <v>0.1</v>
      </c>
      <c r="F88" s="3">
        <v>0.1</v>
      </c>
      <c r="G88" s="4">
        <v>80</v>
      </c>
      <c r="H88" s="4">
        <v>80</v>
      </c>
      <c r="I88" s="5">
        <f t="shared" si="37"/>
        <v>150</v>
      </c>
      <c r="J88" s="6">
        <v>4.8828125E-2</v>
      </c>
      <c r="K88" s="4">
        <v>30.078125</v>
      </c>
      <c r="L88" s="12" t="s">
        <v>35</v>
      </c>
      <c r="M88" s="7">
        <f t="shared" si="38"/>
        <v>0.05</v>
      </c>
      <c r="N88" s="7">
        <f t="shared" si="39"/>
        <v>0.05</v>
      </c>
      <c r="O88" s="7">
        <f t="shared" si="40"/>
        <v>11.378615625</v>
      </c>
      <c r="P88" s="7">
        <f t="shared" si="41"/>
        <v>0</v>
      </c>
      <c r="Q88" s="7">
        <f t="shared" si="42"/>
        <v>0.05</v>
      </c>
      <c r="R88" s="7">
        <f t="shared" si="55"/>
        <v>4.4023656250000007</v>
      </c>
      <c r="S88" s="7">
        <f t="shared" si="43"/>
        <v>-3.1202562264827108E-2</v>
      </c>
      <c r="T88" s="7">
        <f t="shared" si="44"/>
        <v>8.1202562264827111E-2</v>
      </c>
      <c r="U88" s="8">
        <f t="shared" si="45"/>
        <v>1.6240512452965421</v>
      </c>
      <c r="V88" s="8">
        <f t="shared" si="46"/>
        <v>1.6240512452965421</v>
      </c>
      <c r="W88" s="9">
        <f t="shared" si="47"/>
        <v>-2.6024325046011425</v>
      </c>
      <c r="X88" s="10">
        <f t="shared" si="48"/>
        <v>0</v>
      </c>
      <c r="Y88" s="10">
        <f t="shared" si="49"/>
        <v>2.6024325046011425</v>
      </c>
      <c r="Z88" s="10">
        <f t="shared" si="50"/>
        <v>-2.5981329848246517</v>
      </c>
      <c r="AA88" s="9" t="str">
        <f t="shared" si="51"/>
        <v/>
      </c>
      <c r="AB88" s="9">
        <f t="shared" si="52"/>
        <v>0.55602965818712446</v>
      </c>
      <c r="AC88" s="9">
        <f t="shared" si="53"/>
        <v>-0.25490204287209645</v>
      </c>
      <c r="AD88" s="7">
        <f t="shared" si="54"/>
        <v>3.3246753246753247E-2</v>
      </c>
      <c r="AE88" s="5">
        <v>29.98046875</v>
      </c>
      <c r="AF88" s="5">
        <v>199.90234375</v>
      </c>
      <c r="AG88" s="9">
        <v>4.1856724404907633E-3</v>
      </c>
    </row>
    <row r="89" spans="2:33" ht="12.75" customHeight="1" x14ac:dyDescent="0.15">
      <c r="B89" s="1" t="s">
        <v>208</v>
      </c>
      <c r="C89" s="2" t="s">
        <v>459</v>
      </c>
      <c r="D89" s="2">
        <v>2.0196990808472037E-3</v>
      </c>
      <c r="E89" s="3">
        <v>0.1</v>
      </c>
      <c r="F89" s="3">
        <v>0.1</v>
      </c>
      <c r="G89" s="4">
        <v>80</v>
      </c>
      <c r="H89" s="4">
        <v>80</v>
      </c>
      <c r="I89" s="5">
        <f t="shared" si="37"/>
        <v>150</v>
      </c>
      <c r="J89" s="6">
        <v>3.90625E-2</v>
      </c>
      <c r="K89" s="4">
        <v>30.078125</v>
      </c>
      <c r="L89" s="12" t="s">
        <v>35</v>
      </c>
      <c r="M89" s="7">
        <f t="shared" si="38"/>
        <v>0.05</v>
      </c>
      <c r="N89" s="7">
        <f t="shared" si="39"/>
        <v>0.05</v>
      </c>
      <c r="O89" s="7">
        <f t="shared" si="40"/>
        <v>11.378615625</v>
      </c>
      <c r="P89" s="7">
        <f t="shared" si="41"/>
        <v>0</v>
      </c>
      <c r="Q89" s="7">
        <f t="shared" si="42"/>
        <v>0.05</v>
      </c>
      <c r="R89" s="7">
        <f t="shared" si="55"/>
        <v>4.4023656250000007</v>
      </c>
      <c r="S89" s="7">
        <f t="shared" si="43"/>
        <v>-3.1272554201755967E-2</v>
      </c>
      <c r="T89" s="7">
        <f t="shared" si="44"/>
        <v>8.127255420175597E-2</v>
      </c>
      <c r="U89" s="8">
        <f t="shared" si="45"/>
        <v>1.6254510840351193</v>
      </c>
      <c r="V89" s="8">
        <f t="shared" si="46"/>
        <v>1.6254510840351193</v>
      </c>
      <c r="W89" s="9">
        <f t="shared" si="47"/>
        <v>-2.5988460577100057</v>
      </c>
      <c r="X89" s="10">
        <f t="shared" si="48"/>
        <v>0</v>
      </c>
      <c r="Y89" s="10">
        <f t="shared" si="49"/>
        <v>2.5988460577100057</v>
      </c>
      <c r="Z89" s="10">
        <f t="shared" si="50"/>
        <v>-2.5981329848246517</v>
      </c>
      <c r="AA89" s="9" t="str">
        <f t="shared" si="51"/>
        <v/>
      </c>
      <c r="AB89" s="9">
        <f t="shared" si="52"/>
        <v>0.55402063652864431</v>
      </c>
      <c r="AC89" s="9">
        <f t="shared" si="53"/>
        <v>-0.25647405808096307</v>
      </c>
      <c r="AD89" s="7">
        <f t="shared" si="54"/>
        <v>3.3246753246753247E-2</v>
      </c>
      <c r="AE89" s="5">
        <v>29.98046875</v>
      </c>
      <c r="AF89" s="5">
        <v>199.90234375</v>
      </c>
      <c r="AG89" s="9">
        <v>4.1856724404907633E-3</v>
      </c>
    </row>
    <row r="90" spans="2:33" ht="12.75" customHeight="1" x14ac:dyDescent="0.15">
      <c r="B90" s="1" t="s">
        <v>210</v>
      </c>
      <c r="C90" s="2" t="s">
        <v>460</v>
      </c>
      <c r="D90" s="2">
        <v>2.0375694512040354E-3</v>
      </c>
      <c r="E90" s="3">
        <v>0.1</v>
      </c>
      <c r="F90" s="3">
        <v>0.1</v>
      </c>
      <c r="G90" s="4">
        <v>80</v>
      </c>
      <c r="H90" s="4">
        <v>80</v>
      </c>
      <c r="I90" s="5">
        <f t="shared" si="37"/>
        <v>150</v>
      </c>
      <c r="J90" s="6">
        <v>3.90625E-2</v>
      </c>
      <c r="K90" s="4">
        <v>30.078125</v>
      </c>
      <c r="L90" s="12" t="s">
        <v>35</v>
      </c>
      <c r="M90" s="7">
        <f t="shared" si="38"/>
        <v>0.05</v>
      </c>
      <c r="N90" s="7">
        <f t="shared" si="39"/>
        <v>0.05</v>
      </c>
      <c r="O90" s="7">
        <f t="shared" si="40"/>
        <v>11.378615625</v>
      </c>
      <c r="P90" s="7">
        <f t="shared" si="41"/>
        <v>0</v>
      </c>
      <c r="Q90" s="7">
        <f t="shared" si="42"/>
        <v>0.05</v>
      </c>
      <c r="R90" s="7">
        <f t="shared" si="55"/>
        <v>4.4023656250000007</v>
      </c>
      <c r="S90" s="7">
        <f t="shared" si="43"/>
        <v>-3.1272554201755967E-2</v>
      </c>
      <c r="T90" s="7">
        <f t="shared" si="44"/>
        <v>8.127255420175597E-2</v>
      </c>
      <c r="U90" s="8">
        <f t="shared" si="45"/>
        <v>1.6254510840351193</v>
      </c>
      <c r="V90" s="8">
        <f t="shared" si="46"/>
        <v>1.6254510840351193</v>
      </c>
      <c r="W90" s="9">
        <f t="shared" si="47"/>
        <v>-2.5988460577100057</v>
      </c>
      <c r="X90" s="10">
        <f t="shared" si="48"/>
        <v>0</v>
      </c>
      <c r="Y90" s="10">
        <f t="shared" si="49"/>
        <v>2.5988460577100057</v>
      </c>
      <c r="Z90" s="10">
        <f t="shared" si="50"/>
        <v>-2.5981329848246517</v>
      </c>
      <c r="AA90" s="9" t="str">
        <f t="shared" si="51"/>
        <v/>
      </c>
      <c r="AB90" s="9">
        <f t="shared" si="52"/>
        <v>0.55402063652864431</v>
      </c>
      <c r="AC90" s="9">
        <f t="shared" si="53"/>
        <v>-0.25647405808096307</v>
      </c>
      <c r="AD90" s="7">
        <f t="shared" si="54"/>
        <v>3.3246753246753247E-2</v>
      </c>
      <c r="AE90" s="5">
        <v>29.98046875</v>
      </c>
      <c r="AF90" s="5">
        <v>199.90234375</v>
      </c>
      <c r="AG90" s="9">
        <v>4.1856724404907633E-3</v>
      </c>
    </row>
    <row r="91" spans="2:33" ht="12.75" customHeight="1" x14ac:dyDescent="0.15">
      <c r="B91" s="1" t="s">
        <v>212</v>
      </c>
      <c r="C91" s="2" t="s">
        <v>461</v>
      </c>
      <c r="D91" s="2">
        <v>2.0614004679373465E-3</v>
      </c>
      <c r="E91" s="3">
        <v>0.1</v>
      </c>
      <c r="F91" s="3">
        <v>0.1</v>
      </c>
      <c r="G91" s="4">
        <v>80</v>
      </c>
      <c r="H91" s="4">
        <v>80</v>
      </c>
      <c r="I91" s="5">
        <f t="shared" si="37"/>
        <v>150</v>
      </c>
      <c r="J91" s="6">
        <v>3.90625E-2</v>
      </c>
      <c r="K91" s="4">
        <v>30.078125</v>
      </c>
      <c r="L91" s="12" t="s">
        <v>35</v>
      </c>
      <c r="M91" s="7">
        <f t="shared" si="38"/>
        <v>0.05</v>
      </c>
      <c r="N91" s="7">
        <f t="shared" si="39"/>
        <v>0.05</v>
      </c>
      <c r="O91" s="7">
        <f t="shared" si="40"/>
        <v>11.378615625</v>
      </c>
      <c r="P91" s="7">
        <f t="shared" si="41"/>
        <v>0</v>
      </c>
      <c r="Q91" s="7">
        <f t="shared" si="42"/>
        <v>0.05</v>
      </c>
      <c r="R91" s="7">
        <f t="shared" si="55"/>
        <v>4.4023656250000007</v>
      </c>
      <c r="S91" s="7">
        <f t="shared" si="43"/>
        <v>-3.1272554201755967E-2</v>
      </c>
      <c r="T91" s="7">
        <f t="shared" si="44"/>
        <v>8.127255420175597E-2</v>
      </c>
      <c r="U91" s="8">
        <f t="shared" si="45"/>
        <v>1.6254510840351193</v>
      </c>
      <c r="V91" s="8">
        <f t="shared" si="46"/>
        <v>1.6254510840351193</v>
      </c>
      <c r="W91" s="9">
        <f t="shared" si="47"/>
        <v>-2.5988460577100057</v>
      </c>
      <c r="X91" s="10">
        <f t="shared" si="48"/>
        <v>0</v>
      </c>
      <c r="Y91" s="10">
        <f t="shared" si="49"/>
        <v>2.5988460577100057</v>
      </c>
      <c r="Z91" s="10">
        <f t="shared" si="50"/>
        <v>-2.5981329848246517</v>
      </c>
      <c r="AA91" s="9" t="str">
        <f t="shared" si="51"/>
        <v/>
      </c>
      <c r="AB91" s="9">
        <f t="shared" si="52"/>
        <v>0.55402063652864431</v>
      </c>
      <c r="AC91" s="9">
        <f t="shared" si="53"/>
        <v>-0.25647405808096307</v>
      </c>
      <c r="AD91" s="7">
        <f t="shared" si="54"/>
        <v>3.3246753246753247E-2</v>
      </c>
      <c r="AE91" s="5">
        <v>29.98046875</v>
      </c>
      <c r="AF91" s="5">
        <v>199.90234375</v>
      </c>
      <c r="AG91" s="9">
        <v>4.1856724404907633E-3</v>
      </c>
    </row>
    <row r="92" spans="2:33" ht="12.75" customHeight="1" x14ac:dyDescent="0.15">
      <c r="B92" s="1" t="s">
        <v>214</v>
      </c>
      <c r="C92" s="2" t="s">
        <v>462</v>
      </c>
      <c r="D92" s="2">
        <v>2.0852430607192218E-3</v>
      </c>
      <c r="E92" s="3">
        <v>0.1</v>
      </c>
      <c r="F92" s="3">
        <v>0.1</v>
      </c>
      <c r="G92" s="4">
        <v>80</v>
      </c>
      <c r="H92" s="4">
        <v>80</v>
      </c>
      <c r="I92" s="5">
        <f t="shared" si="37"/>
        <v>150</v>
      </c>
      <c r="J92" s="6">
        <v>3.90625E-2</v>
      </c>
      <c r="K92" s="4">
        <v>30.078125</v>
      </c>
      <c r="L92" s="12" t="s">
        <v>35</v>
      </c>
      <c r="M92" s="7">
        <f t="shared" si="38"/>
        <v>0.05</v>
      </c>
      <c r="N92" s="7">
        <f t="shared" si="39"/>
        <v>0.05</v>
      </c>
      <c r="O92" s="7">
        <f t="shared" si="40"/>
        <v>11.378615625</v>
      </c>
      <c r="P92" s="7">
        <f t="shared" si="41"/>
        <v>0</v>
      </c>
      <c r="Q92" s="7">
        <f t="shared" si="42"/>
        <v>0.05</v>
      </c>
      <c r="R92" s="7">
        <f t="shared" si="55"/>
        <v>4.4023656250000007</v>
      </c>
      <c r="S92" s="7">
        <f t="shared" si="43"/>
        <v>-3.1272554201755967E-2</v>
      </c>
      <c r="T92" s="7">
        <f t="shared" si="44"/>
        <v>8.127255420175597E-2</v>
      </c>
      <c r="U92" s="8">
        <f t="shared" si="45"/>
        <v>1.6254510840351193</v>
      </c>
      <c r="V92" s="8">
        <f t="shared" si="46"/>
        <v>1.6254510840351193</v>
      </c>
      <c r="W92" s="9">
        <f t="shared" si="47"/>
        <v>-2.5988460577100057</v>
      </c>
      <c r="X92" s="10">
        <f t="shared" si="48"/>
        <v>0</v>
      </c>
      <c r="Y92" s="10">
        <f t="shared" si="49"/>
        <v>2.5988460577100057</v>
      </c>
      <c r="Z92" s="10">
        <f t="shared" si="50"/>
        <v>-2.5981329848246517</v>
      </c>
      <c r="AA92" s="9" t="str">
        <f t="shared" si="51"/>
        <v/>
      </c>
      <c r="AB92" s="9">
        <f t="shared" si="52"/>
        <v>0.55402063652864431</v>
      </c>
      <c r="AC92" s="9">
        <f t="shared" si="53"/>
        <v>-0.25647405808096307</v>
      </c>
      <c r="AD92" s="7">
        <f t="shared" si="54"/>
        <v>3.3246753246753247E-2</v>
      </c>
      <c r="AE92" s="5">
        <v>29.8828125</v>
      </c>
      <c r="AF92" s="5">
        <v>199.90234375</v>
      </c>
      <c r="AG92" s="9">
        <v>4.1856724404907633E-3</v>
      </c>
    </row>
    <row r="93" spans="2:33" ht="12.75" customHeight="1" x14ac:dyDescent="0.15">
      <c r="B93" s="1" t="s">
        <v>216</v>
      </c>
      <c r="C93" s="2" t="s">
        <v>463</v>
      </c>
      <c r="D93" s="2">
        <v>2.1090740774525329E-3</v>
      </c>
      <c r="E93" s="3">
        <v>0.1</v>
      </c>
      <c r="F93" s="3">
        <v>0.1</v>
      </c>
      <c r="G93" s="4">
        <v>80</v>
      </c>
      <c r="H93" s="4">
        <v>80</v>
      </c>
      <c r="I93" s="5">
        <f t="shared" si="37"/>
        <v>150</v>
      </c>
      <c r="J93" s="6">
        <v>3.90625E-2</v>
      </c>
      <c r="K93" s="4">
        <v>30.078125</v>
      </c>
      <c r="L93" s="12" t="s">
        <v>35</v>
      </c>
      <c r="M93" s="7">
        <f t="shared" si="38"/>
        <v>0.05</v>
      </c>
      <c r="N93" s="7">
        <f t="shared" si="39"/>
        <v>0.05</v>
      </c>
      <c r="O93" s="7">
        <f t="shared" si="40"/>
        <v>11.378615625</v>
      </c>
      <c r="P93" s="7">
        <f t="shared" si="41"/>
        <v>0</v>
      </c>
      <c r="Q93" s="7">
        <f t="shared" si="42"/>
        <v>0.05</v>
      </c>
      <c r="R93" s="7">
        <f t="shared" si="55"/>
        <v>4.4023656250000007</v>
      </c>
      <c r="S93" s="7">
        <f t="shared" si="43"/>
        <v>-3.1272554201755967E-2</v>
      </c>
      <c r="T93" s="7">
        <f t="shared" si="44"/>
        <v>8.127255420175597E-2</v>
      </c>
      <c r="U93" s="8">
        <f t="shared" si="45"/>
        <v>1.6254510840351193</v>
      </c>
      <c r="V93" s="8">
        <f t="shared" si="46"/>
        <v>1.6254510840351193</v>
      </c>
      <c r="W93" s="9">
        <f t="shared" si="47"/>
        <v>-2.5988460577100057</v>
      </c>
      <c r="X93" s="10">
        <f t="shared" si="48"/>
        <v>0</v>
      </c>
      <c r="Y93" s="10">
        <f t="shared" si="49"/>
        <v>2.5988460577100057</v>
      </c>
      <c r="Z93" s="10">
        <f t="shared" si="50"/>
        <v>-2.5981329848246517</v>
      </c>
      <c r="AA93" s="9" t="str">
        <f t="shared" si="51"/>
        <v/>
      </c>
      <c r="AB93" s="9">
        <f t="shared" si="52"/>
        <v>0.55402063652864431</v>
      </c>
      <c r="AC93" s="9">
        <f t="shared" si="53"/>
        <v>-0.25647405808096307</v>
      </c>
      <c r="AD93" s="7">
        <f t="shared" si="54"/>
        <v>3.3246753246753247E-2</v>
      </c>
      <c r="AE93" s="5">
        <v>29.98046875</v>
      </c>
      <c r="AF93" s="5">
        <v>199.90234375</v>
      </c>
      <c r="AG93" s="9">
        <v>4.1856724404907633E-3</v>
      </c>
    </row>
    <row r="94" spans="2:33" ht="12.75" customHeight="1" x14ac:dyDescent="0.15">
      <c r="B94" s="1" t="s">
        <v>218</v>
      </c>
      <c r="C94" s="2" t="s">
        <v>464</v>
      </c>
      <c r="D94" s="2">
        <v>2.1329050941858441E-3</v>
      </c>
      <c r="E94" s="3">
        <v>0.1</v>
      </c>
      <c r="F94" s="3">
        <v>0.1</v>
      </c>
      <c r="G94" s="4">
        <v>80</v>
      </c>
      <c r="H94" s="4">
        <v>80</v>
      </c>
      <c r="I94" s="5">
        <f t="shared" si="37"/>
        <v>150</v>
      </c>
      <c r="J94" s="6">
        <v>3.90625E-2</v>
      </c>
      <c r="K94" s="4">
        <v>30.078125</v>
      </c>
      <c r="L94" s="12" t="s">
        <v>35</v>
      </c>
      <c r="M94" s="7">
        <f t="shared" si="38"/>
        <v>0.05</v>
      </c>
      <c r="N94" s="7">
        <f t="shared" si="39"/>
        <v>0.05</v>
      </c>
      <c r="O94" s="7">
        <f t="shared" si="40"/>
        <v>11.378615625</v>
      </c>
      <c r="P94" s="7">
        <f t="shared" si="41"/>
        <v>0</v>
      </c>
      <c r="Q94" s="7">
        <f t="shared" si="42"/>
        <v>0.05</v>
      </c>
      <c r="R94" s="7">
        <f t="shared" si="55"/>
        <v>4.4023656250000007</v>
      </c>
      <c r="S94" s="7">
        <f t="shared" si="43"/>
        <v>-3.1272554201755967E-2</v>
      </c>
      <c r="T94" s="7">
        <f t="shared" si="44"/>
        <v>8.127255420175597E-2</v>
      </c>
      <c r="U94" s="8">
        <f t="shared" si="45"/>
        <v>1.6254510840351193</v>
      </c>
      <c r="V94" s="8">
        <f t="shared" si="46"/>
        <v>1.6254510840351193</v>
      </c>
      <c r="W94" s="9">
        <f t="shared" si="47"/>
        <v>-2.5988460577100057</v>
      </c>
      <c r="X94" s="10">
        <f t="shared" si="48"/>
        <v>0</v>
      </c>
      <c r="Y94" s="10">
        <f t="shared" si="49"/>
        <v>2.5988460577100057</v>
      </c>
      <c r="Z94" s="10">
        <f t="shared" si="50"/>
        <v>-2.5981329848246517</v>
      </c>
      <c r="AA94" s="9" t="str">
        <f t="shared" si="51"/>
        <v/>
      </c>
      <c r="AB94" s="9">
        <f t="shared" si="52"/>
        <v>0.55402063652864431</v>
      </c>
      <c r="AC94" s="9">
        <f t="shared" si="53"/>
        <v>-0.25647405808096307</v>
      </c>
      <c r="AD94" s="7">
        <f t="shared" si="54"/>
        <v>3.3246753246753247E-2</v>
      </c>
      <c r="AE94" s="5">
        <v>29.98046875</v>
      </c>
      <c r="AF94" s="5">
        <v>199.90234375</v>
      </c>
      <c r="AG94" s="9">
        <v>4.1856724404907633E-3</v>
      </c>
    </row>
    <row r="95" spans="2:33" ht="12.75" customHeight="1" x14ac:dyDescent="0.15">
      <c r="B95" s="1" t="s">
        <v>220</v>
      </c>
      <c r="C95" s="2" t="s">
        <v>465</v>
      </c>
      <c r="D95" s="2">
        <v>2.1567361181951128E-3</v>
      </c>
      <c r="E95" s="3">
        <v>0.1</v>
      </c>
      <c r="F95" s="3">
        <v>0.1</v>
      </c>
      <c r="G95" s="4">
        <v>80</v>
      </c>
      <c r="H95" s="4">
        <v>80</v>
      </c>
      <c r="I95" s="5">
        <f t="shared" si="37"/>
        <v>150</v>
      </c>
      <c r="J95" s="6">
        <v>4.8828125E-2</v>
      </c>
      <c r="K95" s="4">
        <v>30.078125</v>
      </c>
      <c r="L95" s="12" t="s">
        <v>35</v>
      </c>
      <c r="M95" s="7">
        <f t="shared" si="38"/>
        <v>0.05</v>
      </c>
      <c r="N95" s="7">
        <f t="shared" si="39"/>
        <v>0.05</v>
      </c>
      <c r="O95" s="7">
        <f t="shared" si="40"/>
        <v>11.378615625</v>
      </c>
      <c r="P95" s="7">
        <f t="shared" si="41"/>
        <v>0</v>
      </c>
      <c r="Q95" s="7">
        <f t="shared" si="42"/>
        <v>0.05</v>
      </c>
      <c r="R95" s="7">
        <f t="shared" si="55"/>
        <v>4.4023656250000007</v>
      </c>
      <c r="S95" s="7">
        <f t="shared" si="43"/>
        <v>-3.1202562264827108E-2</v>
      </c>
      <c r="T95" s="7">
        <f t="shared" si="44"/>
        <v>8.1202562264827111E-2</v>
      </c>
      <c r="U95" s="8">
        <f t="shared" si="45"/>
        <v>1.6240512452965421</v>
      </c>
      <c r="V95" s="8">
        <f t="shared" si="46"/>
        <v>1.6240512452965421</v>
      </c>
      <c r="W95" s="9">
        <f t="shared" si="47"/>
        <v>-2.6024325046011425</v>
      </c>
      <c r="X95" s="10">
        <f t="shared" si="48"/>
        <v>0</v>
      </c>
      <c r="Y95" s="10">
        <f t="shared" si="49"/>
        <v>2.6024325046011425</v>
      </c>
      <c r="Z95" s="10">
        <f t="shared" si="50"/>
        <v>-2.5981329848246517</v>
      </c>
      <c r="AA95" s="9" t="str">
        <f t="shared" si="51"/>
        <v/>
      </c>
      <c r="AB95" s="9">
        <f t="shared" si="52"/>
        <v>0.55602965818712446</v>
      </c>
      <c r="AC95" s="9">
        <f t="shared" si="53"/>
        <v>-0.25490204287209645</v>
      </c>
      <c r="AD95" s="7">
        <f t="shared" si="54"/>
        <v>3.3246753246753247E-2</v>
      </c>
      <c r="AE95" s="5">
        <v>29.98046875</v>
      </c>
      <c r="AF95" s="5">
        <v>199.90234375</v>
      </c>
      <c r="AG95" s="9">
        <v>4.1856724404907633E-3</v>
      </c>
    </row>
    <row r="96" spans="2:33" ht="12.75" customHeight="1" x14ac:dyDescent="0.15">
      <c r="B96" s="1" t="s">
        <v>222</v>
      </c>
      <c r="C96" s="2" t="s">
        <v>466</v>
      </c>
      <c r="D96" s="2">
        <v>2.1805671349284239E-3</v>
      </c>
      <c r="E96" s="3">
        <v>0.1</v>
      </c>
      <c r="F96" s="3">
        <v>0.1</v>
      </c>
      <c r="G96" s="4">
        <v>80</v>
      </c>
      <c r="H96" s="4">
        <v>80</v>
      </c>
      <c r="I96" s="5">
        <f t="shared" si="37"/>
        <v>150</v>
      </c>
      <c r="J96" s="6">
        <v>4.8828125E-2</v>
      </c>
      <c r="K96" s="4">
        <v>30.078125</v>
      </c>
      <c r="L96" s="12" t="s">
        <v>35</v>
      </c>
      <c r="M96" s="7">
        <f t="shared" si="38"/>
        <v>0.05</v>
      </c>
      <c r="N96" s="7">
        <f t="shared" si="39"/>
        <v>0.05</v>
      </c>
      <c r="O96" s="7">
        <f t="shared" si="40"/>
        <v>11.378615625</v>
      </c>
      <c r="P96" s="7">
        <f t="shared" si="41"/>
        <v>0</v>
      </c>
      <c r="Q96" s="7">
        <f t="shared" si="42"/>
        <v>0.05</v>
      </c>
      <c r="R96" s="7">
        <f t="shared" si="55"/>
        <v>4.4023656250000007</v>
      </c>
      <c r="S96" s="7">
        <f t="shared" si="43"/>
        <v>-3.1202562264827108E-2</v>
      </c>
      <c r="T96" s="7">
        <f t="shared" si="44"/>
        <v>8.1202562264827111E-2</v>
      </c>
      <c r="U96" s="8">
        <f t="shared" si="45"/>
        <v>1.6240512452965421</v>
      </c>
      <c r="V96" s="8">
        <f t="shared" si="46"/>
        <v>1.6240512452965421</v>
      </c>
      <c r="W96" s="9">
        <f t="shared" si="47"/>
        <v>-2.6024325046011425</v>
      </c>
      <c r="X96" s="10">
        <f t="shared" si="48"/>
        <v>0</v>
      </c>
      <c r="Y96" s="10">
        <f t="shared" si="49"/>
        <v>2.6024325046011425</v>
      </c>
      <c r="Z96" s="10">
        <f t="shared" si="50"/>
        <v>-2.5981329848246517</v>
      </c>
      <c r="AA96" s="9" t="str">
        <f t="shared" si="51"/>
        <v/>
      </c>
      <c r="AB96" s="9">
        <f t="shared" si="52"/>
        <v>0.55602965818712446</v>
      </c>
      <c r="AC96" s="9">
        <f t="shared" si="53"/>
        <v>-0.25490204287209645</v>
      </c>
      <c r="AD96" s="7">
        <f t="shared" si="54"/>
        <v>3.3246753246753247E-2</v>
      </c>
      <c r="AE96" s="5">
        <v>29.98046875</v>
      </c>
      <c r="AF96" s="5">
        <v>199.90234375</v>
      </c>
      <c r="AG96" s="9">
        <v>4.1856724404907633E-3</v>
      </c>
    </row>
    <row r="97" spans="2:33" ht="12.75" customHeight="1" x14ac:dyDescent="0.15">
      <c r="B97" s="1" t="s">
        <v>224</v>
      </c>
      <c r="C97" s="2" t="s">
        <v>467</v>
      </c>
      <c r="D97" s="2">
        <v>2.2044097277102992E-3</v>
      </c>
      <c r="E97" s="3">
        <v>0.1</v>
      </c>
      <c r="F97" s="3">
        <v>0.1</v>
      </c>
      <c r="G97" s="4">
        <v>80</v>
      </c>
      <c r="H97" s="4">
        <v>80</v>
      </c>
      <c r="I97" s="5">
        <f t="shared" si="37"/>
        <v>150</v>
      </c>
      <c r="J97" s="6">
        <v>3.90625E-2</v>
      </c>
      <c r="K97" s="4">
        <v>30.078125</v>
      </c>
      <c r="L97" s="12" t="s">
        <v>35</v>
      </c>
      <c r="M97" s="7">
        <f t="shared" si="38"/>
        <v>0.05</v>
      </c>
      <c r="N97" s="7">
        <f t="shared" si="39"/>
        <v>0.05</v>
      </c>
      <c r="O97" s="7">
        <f t="shared" si="40"/>
        <v>11.378615625</v>
      </c>
      <c r="P97" s="7">
        <f t="shared" si="41"/>
        <v>0</v>
      </c>
      <c r="Q97" s="7">
        <f t="shared" si="42"/>
        <v>0.05</v>
      </c>
      <c r="R97" s="7">
        <f t="shared" si="55"/>
        <v>4.4023656250000007</v>
      </c>
      <c r="S97" s="7">
        <f t="shared" si="43"/>
        <v>-3.1272554201755967E-2</v>
      </c>
      <c r="T97" s="7">
        <f t="shared" si="44"/>
        <v>8.127255420175597E-2</v>
      </c>
      <c r="U97" s="8">
        <f t="shared" si="45"/>
        <v>1.6254510840351193</v>
      </c>
      <c r="V97" s="8">
        <f t="shared" si="46"/>
        <v>1.6254510840351193</v>
      </c>
      <c r="W97" s="9">
        <f t="shared" si="47"/>
        <v>-2.5988460577100057</v>
      </c>
      <c r="X97" s="10">
        <f t="shared" si="48"/>
        <v>0</v>
      </c>
      <c r="Y97" s="10">
        <f t="shared" si="49"/>
        <v>2.5988460577100057</v>
      </c>
      <c r="Z97" s="10">
        <f t="shared" si="50"/>
        <v>-2.5981329848246517</v>
      </c>
      <c r="AA97" s="9" t="str">
        <f t="shared" si="51"/>
        <v/>
      </c>
      <c r="AB97" s="9">
        <f t="shared" si="52"/>
        <v>0.55402063652864431</v>
      </c>
      <c r="AC97" s="9">
        <f t="shared" si="53"/>
        <v>-0.25647405808096307</v>
      </c>
      <c r="AD97" s="7">
        <f t="shared" si="54"/>
        <v>3.3246753246753247E-2</v>
      </c>
      <c r="AE97" s="5">
        <v>29.98046875</v>
      </c>
      <c r="AF97" s="5">
        <v>199.90234375</v>
      </c>
      <c r="AG97" s="9">
        <v>4.1856724404907633E-3</v>
      </c>
    </row>
    <row r="98" spans="2:33" ht="12.75" customHeight="1" x14ac:dyDescent="0.15">
      <c r="B98" s="1" t="s">
        <v>226</v>
      </c>
      <c r="C98" s="2" t="s">
        <v>468</v>
      </c>
      <c r="D98" s="2">
        <v>2.2222800980671309E-3</v>
      </c>
      <c r="E98" s="3">
        <v>0.1</v>
      </c>
      <c r="F98" s="3">
        <v>0.1</v>
      </c>
      <c r="G98" s="4">
        <v>80</v>
      </c>
      <c r="H98" s="4">
        <v>80</v>
      </c>
      <c r="I98" s="5">
        <f t="shared" ref="I98:I129" si="56">IF(ISNUMBER(G98),IF(G98+H98=0,0,0.4*60*1000/(G98+H98)),"")</f>
        <v>150</v>
      </c>
      <c r="J98" s="6">
        <v>3.90625E-2</v>
      </c>
      <c r="K98" s="4">
        <v>29.78515625</v>
      </c>
      <c r="L98" s="12" t="s">
        <v>35</v>
      </c>
      <c r="M98" s="7">
        <f t="shared" ref="M98:M129" si="57">IF(ISNUMBER(G98),IF(G98+H98=0,0,(G98/(G98+H98))*E98),"")</f>
        <v>0.05</v>
      </c>
      <c r="N98" s="7">
        <f t="shared" ref="N98:N129" si="58">IF(ISNUMBER(H98),IF(G98+H98=0,0,(H98/(G98+H98))*E98),"")</f>
        <v>0.05</v>
      </c>
      <c r="O98" s="7">
        <f t="shared" ref="O98:O129" si="59">IF(ISNUMBER(M98),0.195*(1+0.0184*(K98-21))*M98*1000,"")</f>
        <v>11.326057031250002</v>
      </c>
      <c r="P98" s="7">
        <f t="shared" ref="P98:P129" si="60">IF(ISNUMBER(M98),IF(M98&gt;N98,M98-N98,0),"")</f>
        <v>0</v>
      </c>
      <c r="Q98" s="7">
        <f t="shared" ref="Q98:Q129" si="61">IF(ISNUMBER(M98),IF(M98&gt;N98,N98,M98),"")</f>
        <v>0.05</v>
      </c>
      <c r="R98" s="7">
        <f t="shared" si="55"/>
        <v>4.373244531250001</v>
      </c>
      <c r="S98" s="7">
        <f t="shared" ref="S98:S129" si="62">IF(ISNUMBER(M98),IF(O98-R98=0,0,((P98-M98)*(O98-J98)/(O98-R98))+M98),"")</f>
        <v>-3.1168552519214354E-2</v>
      </c>
      <c r="T98" s="7">
        <f t="shared" ref="T98:T129" si="63">IF(ISNUMBER(R98),IF(O98-R98=0,0,Q98*(O98-J98)/(O98-R98)),"")</f>
        <v>8.1168552519214357E-2</v>
      </c>
      <c r="U98" s="8">
        <f t="shared" ref="U98:U129" si="64">IF(ISNUMBER(M98),IF(M98=0,0,((M98-S98)/M98)),"")</f>
        <v>1.6233710503842871</v>
      </c>
      <c r="V98" s="8">
        <f t="shared" ref="V98:V129" si="65">IF(ISNUMBER(Q98),IF(Q98=0,0,T98/Q98),"")</f>
        <v>1.6233710503842871</v>
      </c>
      <c r="W98" s="9">
        <f t="shared" ref="W98:W129" si="66">IF(ISNUMBER(U98),IF(U98=1,0,(U98/(1-U98))),"")</f>
        <v>-2.6041810080585774</v>
      </c>
      <c r="X98" s="10">
        <f t="shared" ref="X98:X129" si="67">IF(ROW(A98)=11,AVERAGE($X$2:$X$10),IF(ISNUMBER(I99),IF(I99-I98=0,0,(W99-W98)/(I99-I98)),""))</f>
        <v>0</v>
      </c>
      <c r="Y98" s="10">
        <f t="shared" ref="Y98:Y129" si="68">IF(ROW(A98)=11,IF(ISNUMBER(I$2),AVERAGE($Y$2:$Y$10),""),IF(ISNUMBER(I98),$X$11*I98-W98,""))</f>
        <v>2.6041810080585774</v>
      </c>
      <c r="Z98" s="10">
        <f t="shared" ref="Z98:Z129" si="69">IF(ISNUMBER(I98),$X$11*I98-$Y$11,"")</f>
        <v>-2.5981329848246517</v>
      </c>
      <c r="AA98" s="9" t="str">
        <f t="shared" ref="AA98:AA129" si="70">IF(AND(ISNUMBER(Z100),ROW(A98)=2),IF(M98=0,0,X$11/M98),"")</f>
        <v/>
      </c>
      <c r="AB98" s="9">
        <f t="shared" ref="AB98:AB129" si="71">IF(ISNUMBER(G98),IF(S98=0,0,((G98+H98)*(M98-S98))/(60000*0.4*(S98^2))),"")</f>
        <v>0.55701036195658826</v>
      </c>
      <c r="AC98" s="9">
        <f t="shared" ref="AC98:AC129" si="72">IF(ISNUMBER(AB98),IF(AB98&lt;=0,0,LOG(AB98)),"")</f>
        <v>-0.25413672565443962</v>
      </c>
      <c r="AD98" s="7">
        <f t="shared" ref="AD98:AD129" si="73">IF(ISNUMBER(K98),IF(K98=0,0,1/K98),"")</f>
        <v>3.3573770491803281E-2</v>
      </c>
      <c r="AE98" s="5">
        <v>29.98046875</v>
      </c>
      <c r="AF98" s="5">
        <v>199.90234375</v>
      </c>
      <c r="AG98" s="9">
        <v>4.1856724404907633E-3</v>
      </c>
    </row>
    <row r="99" spans="2:33" ht="12.75" customHeight="1" x14ac:dyDescent="0.15">
      <c r="B99" s="1" t="s">
        <v>228</v>
      </c>
      <c r="C99" s="2" t="s">
        <v>469</v>
      </c>
      <c r="D99" s="2">
        <v>2.246111114800442E-3</v>
      </c>
      <c r="E99" s="3">
        <v>0.1</v>
      </c>
      <c r="F99" s="3">
        <v>0.1</v>
      </c>
      <c r="G99" s="4">
        <v>80</v>
      </c>
      <c r="H99" s="4">
        <v>80</v>
      </c>
      <c r="I99" s="5">
        <f t="shared" si="56"/>
        <v>150</v>
      </c>
      <c r="J99" s="6">
        <v>3.90625E-2</v>
      </c>
      <c r="K99" s="4">
        <v>29.8828125</v>
      </c>
      <c r="L99" s="12" t="s">
        <v>35</v>
      </c>
      <c r="M99" s="7">
        <f t="shared" si="57"/>
        <v>0.05</v>
      </c>
      <c r="N99" s="7">
        <f t="shared" si="58"/>
        <v>0.05</v>
      </c>
      <c r="O99" s="7">
        <f t="shared" si="59"/>
        <v>11.343576562499999</v>
      </c>
      <c r="P99" s="7">
        <f t="shared" si="60"/>
        <v>0</v>
      </c>
      <c r="Q99" s="7">
        <f t="shared" si="61"/>
        <v>0.05</v>
      </c>
      <c r="R99" s="7">
        <f t="shared" si="55"/>
        <v>4.3829515624999997</v>
      </c>
      <c r="S99" s="7">
        <f t="shared" si="62"/>
        <v>-3.120329756666966E-2</v>
      </c>
      <c r="T99" s="7">
        <f t="shared" si="63"/>
        <v>8.1203297566669663E-2</v>
      </c>
      <c r="U99" s="8">
        <f t="shared" si="64"/>
        <v>1.6240659513333933</v>
      </c>
      <c r="V99" s="8">
        <f t="shared" si="65"/>
        <v>1.6240659513333933</v>
      </c>
      <c r="W99" s="9">
        <f t="shared" si="66"/>
        <v>-2.6023947434776367</v>
      </c>
      <c r="X99" s="10">
        <f t="shared" si="67"/>
        <v>0</v>
      </c>
      <c r="Y99" s="10">
        <f t="shared" si="68"/>
        <v>2.6023947434776367</v>
      </c>
      <c r="Z99" s="10">
        <f t="shared" si="69"/>
        <v>-2.5981329848246517</v>
      </c>
      <c r="AA99" s="9" t="str">
        <f t="shared" si="70"/>
        <v/>
      </c>
      <c r="AB99" s="9">
        <f t="shared" si="71"/>
        <v>0.55600848765365307</v>
      </c>
      <c r="AC99" s="9">
        <f t="shared" si="72"/>
        <v>-0.25491857871828316</v>
      </c>
      <c r="AD99" s="7">
        <f t="shared" si="73"/>
        <v>3.3464052287581703E-2</v>
      </c>
      <c r="AE99" s="5">
        <v>29.8828125</v>
      </c>
      <c r="AF99" s="5">
        <v>199.90234375</v>
      </c>
      <c r="AG99" s="9">
        <v>4.1856724404907633E-3</v>
      </c>
    </row>
    <row r="100" spans="2:33" ht="12.75" customHeight="1" x14ac:dyDescent="0.15">
      <c r="B100" s="1" t="s">
        <v>230</v>
      </c>
      <c r="C100" s="2" t="s">
        <v>470</v>
      </c>
      <c r="D100" s="2">
        <v>2.2699421315337531E-3</v>
      </c>
      <c r="E100" s="3">
        <v>0.1</v>
      </c>
      <c r="F100" s="3">
        <v>0.1</v>
      </c>
      <c r="G100" s="4">
        <v>80</v>
      </c>
      <c r="H100" s="4">
        <v>80</v>
      </c>
      <c r="I100" s="5">
        <f t="shared" si="56"/>
        <v>150</v>
      </c>
      <c r="J100" s="6">
        <v>0.3125</v>
      </c>
      <c r="K100" s="4">
        <v>30.078125</v>
      </c>
      <c r="L100" s="12" t="s">
        <v>35</v>
      </c>
      <c r="M100" s="7">
        <f t="shared" si="57"/>
        <v>0.05</v>
      </c>
      <c r="N100" s="7">
        <f t="shared" si="58"/>
        <v>0.05</v>
      </c>
      <c r="O100" s="7">
        <f t="shared" si="59"/>
        <v>11.378615625</v>
      </c>
      <c r="P100" s="7">
        <f t="shared" si="60"/>
        <v>0</v>
      </c>
      <c r="Q100" s="7">
        <f t="shared" si="61"/>
        <v>0.05</v>
      </c>
      <c r="R100" s="7">
        <f t="shared" si="55"/>
        <v>4.4023656250000007</v>
      </c>
      <c r="S100" s="7">
        <f t="shared" si="62"/>
        <v>-2.9312779967747726E-2</v>
      </c>
      <c r="T100" s="7">
        <f t="shared" si="63"/>
        <v>7.9312779967747729E-2</v>
      </c>
      <c r="U100" s="8">
        <f t="shared" si="64"/>
        <v>1.5862555993549545</v>
      </c>
      <c r="V100" s="8">
        <f t="shared" si="65"/>
        <v>1.5862555993549545</v>
      </c>
      <c r="W100" s="9">
        <f t="shared" si="66"/>
        <v>-2.7057406378724234</v>
      </c>
      <c r="X100" s="10">
        <f t="shared" si="67"/>
        <v>0</v>
      </c>
      <c r="Y100" s="10">
        <f t="shared" si="68"/>
        <v>2.7057406378724234</v>
      </c>
      <c r="Z100" s="10">
        <f t="shared" si="69"/>
        <v>-2.5981329848246517</v>
      </c>
      <c r="AA100" s="9" t="str">
        <f t="shared" si="70"/>
        <v/>
      </c>
      <c r="AB100" s="9">
        <f t="shared" si="71"/>
        <v>0.61537223487491266</v>
      </c>
      <c r="AC100" s="9">
        <f t="shared" si="72"/>
        <v>-0.21086210268173552</v>
      </c>
      <c r="AD100" s="7">
        <f t="shared" si="73"/>
        <v>3.3246753246753247E-2</v>
      </c>
      <c r="AE100" s="5">
        <v>29.98046875</v>
      </c>
      <c r="AF100" s="5">
        <v>199.90234375</v>
      </c>
      <c r="AG100" s="9">
        <v>4.1856724404907633E-3</v>
      </c>
    </row>
    <row r="101" spans="2:33" ht="12.75" customHeight="1" x14ac:dyDescent="0.15">
      <c r="B101" s="1" t="s">
        <v>232</v>
      </c>
      <c r="C101" s="2" t="s">
        <v>471</v>
      </c>
      <c r="D101" s="2">
        <v>2.2937847243156284E-3</v>
      </c>
      <c r="E101" s="3">
        <v>0.1</v>
      </c>
      <c r="F101" s="3">
        <v>0.1</v>
      </c>
      <c r="G101" s="4">
        <v>80</v>
      </c>
      <c r="H101" s="4">
        <v>80</v>
      </c>
      <c r="I101" s="5">
        <f t="shared" si="56"/>
        <v>150</v>
      </c>
      <c r="J101" s="6">
        <v>1.30859375</v>
      </c>
      <c r="K101" s="4">
        <v>30.078125</v>
      </c>
      <c r="L101" s="12" t="s">
        <v>35</v>
      </c>
      <c r="M101" s="7">
        <f t="shared" si="57"/>
        <v>0.05</v>
      </c>
      <c r="N101" s="7">
        <f t="shared" si="58"/>
        <v>0.05</v>
      </c>
      <c r="O101" s="7">
        <f t="shared" si="59"/>
        <v>11.378615625</v>
      </c>
      <c r="P101" s="7">
        <f t="shared" si="60"/>
        <v>0</v>
      </c>
      <c r="Q101" s="7">
        <f t="shared" si="61"/>
        <v>0.05</v>
      </c>
      <c r="R101" s="7">
        <f t="shared" si="55"/>
        <v>4.4023656250000007</v>
      </c>
      <c r="S101" s="7">
        <f t="shared" si="62"/>
        <v>-2.2173602401003412E-2</v>
      </c>
      <c r="T101" s="7">
        <f t="shared" si="63"/>
        <v>7.2173602401003414E-2</v>
      </c>
      <c r="U101" s="8">
        <f t="shared" si="64"/>
        <v>1.4434720480200682</v>
      </c>
      <c r="V101" s="8">
        <f t="shared" si="65"/>
        <v>1.4434720480200682</v>
      </c>
      <c r="W101" s="9">
        <f t="shared" si="66"/>
        <v>-3.2549335509748913</v>
      </c>
      <c r="X101" s="10">
        <f t="shared" si="67"/>
        <v>0</v>
      </c>
      <c r="Y101" s="10">
        <f t="shared" si="68"/>
        <v>3.2549335509748913</v>
      </c>
      <c r="Z101" s="10">
        <f t="shared" si="69"/>
        <v>-2.5981329848246517</v>
      </c>
      <c r="AA101" s="9" t="str">
        <f t="shared" si="70"/>
        <v/>
      </c>
      <c r="AB101" s="9">
        <f t="shared" si="71"/>
        <v>0.9786211827049498</v>
      </c>
      <c r="AC101" s="9">
        <f t="shared" si="72"/>
        <v>-9.3853879708212986E-3</v>
      </c>
      <c r="AD101" s="7">
        <f t="shared" si="73"/>
        <v>3.3246753246753247E-2</v>
      </c>
      <c r="AE101" s="5">
        <v>29.98046875</v>
      </c>
      <c r="AF101" s="5">
        <v>199.90234375</v>
      </c>
      <c r="AG101" s="9">
        <v>4.1856724404907633E-3</v>
      </c>
    </row>
    <row r="102" spans="2:33" ht="12.75" customHeight="1" x14ac:dyDescent="0.15">
      <c r="B102" s="1" t="s">
        <v>234</v>
      </c>
      <c r="C102" s="2" t="s">
        <v>472</v>
      </c>
      <c r="D102" s="2">
        <v>2.3176157410489395E-3</v>
      </c>
      <c r="E102" s="3">
        <v>0.1</v>
      </c>
      <c r="F102" s="3">
        <v>0.1</v>
      </c>
      <c r="G102" s="4">
        <v>80</v>
      </c>
      <c r="H102" s="4">
        <v>80</v>
      </c>
      <c r="I102" s="5">
        <f t="shared" si="56"/>
        <v>150</v>
      </c>
      <c r="J102" s="6">
        <v>2.392578125</v>
      </c>
      <c r="K102" s="4">
        <v>30.078125</v>
      </c>
      <c r="L102" s="12" t="s">
        <v>35</v>
      </c>
      <c r="M102" s="7">
        <f t="shared" si="57"/>
        <v>0.05</v>
      </c>
      <c r="N102" s="7">
        <f t="shared" si="58"/>
        <v>0.05</v>
      </c>
      <c r="O102" s="7">
        <f t="shared" si="59"/>
        <v>11.378615625</v>
      </c>
      <c r="P102" s="7">
        <f t="shared" si="60"/>
        <v>0</v>
      </c>
      <c r="Q102" s="7">
        <f t="shared" si="61"/>
        <v>0.05</v>
      </c>
      <c r="R102" s="7">
        <f t="shared" si="55"/>
        <v>4.4023656250000007</v>
      </c>
      <c r="S102" s="7">
        <f t="shared" si="62"/>
        <v>-1.4404497401899308E-2</v>
      </c>
      <c r="T102" s="7">
        <f t="shared" si="63"/>
        <v>6.440449740189931E-2</v>
      </c>
      <c r="U102" s="8">
        <f t="shared" si="64"/>
        <v>1.2880899480379862</v>
      </c>
      <c r="V102" s="8">
        <f t="shared" si="65"/>
        <v>1.2880899480379862</v>
      </c>
      <c r="W102" s="9">
        <f t="shared" si="66"/>
        <v>-4.4711381178358396</v>
      </c>
      <c r="X102" s="10">
        <f t="shared" si="67"/>
        <v>0</v>
      </c>
      <c r="Y102" s="10">
        <f t="shared" si="68"/>
        <v>4.4711381178358396</v>
      </c>
      <c r="Z102" s="10">
        <f t="shared" si="69"/>
        <v>-2.5981329848246517</v>
      </c>
      <c r="AA102" s="9" t="str">
        <f t="shared" si="70"/>
        <v/>
      </c>
      <c r="AB102" s="9">
        <f t="shared" si="71"/>
        <v>2.0693250601238367</v>
      </c>
      <c r="AC102" s="9">
        <f t="shared" si="72"/>
        <v>0.31582871721454764</v>
      </c>
      <c r="AD102" s="7">
        <f t="shared" si="73"/>
        <v>3.3246753246753247E-2</v>
      </c>
      <c r="AE102" s="5">
        <v>29.98046875</v>
      </c>
      <c r="AF102" s="5">
        <v>199.90234375</v>
      </c>
      <c r="AG102" s="9">
        <v>4.1856724404907633E-3</v>
      </c>
    </row>
    <row r="103" spans="2:33" ht="12.75" customHeight="1" x14ac:dyDescent="0.15">
      <c r="B103" s="1" t="s">
        <v>236</v>
      </c>
      <c r="C103" s="2" t="s">
        <v>473</v>
      </c>
      <c r="D103" s="2">
        <v>2.3412615773850121E-3</v>
      </c>
      <c r="E103" s="3">
        <v>0.1</v>
      </c>
      <c r="F103" s="3">
        <v>0.1</v>
      </c>
      <c r="G103" s="4">
        <v>80</v>
      </c>
      <c r="H103" s="4">
        <v>80</v>
      </c>
      <c r="I103" s="5">
        <f t="shared" si="56"/>
        <v>150</v>
      </c>
      <c r="J103" s="6">
        <v>2.998046875</v>
      </c>
      <c r="K103" s="4">
        <v>30.078125</v>
      </c>
      <c r="L103" s="12" t="s">
        <v>35</v>
      </c>
      <c r="M103" s="7">
        <f t="shared" si="57"/>
        <v>0.05</v>
      </c>
      <c r="N103" s="7">
        <f t="shared" si="58"/>
        <v>0.05</v>
      </c>
      <c r="O103" s="7">
        <f t="shared" si="59"/>
        <v>11.378615625</v>
      </c>
      <c r="P103" s="7">
        <f t="shared" si="60"/>
        <v>0</v>
      </c>
      <c r="Q103" s="7">
        <f t="shared" si="61"/>
        <v>0.05</v>
      </c>
      <c r="R103" s="7">
        <f t="shared" si="55"/>
        <v>4.4023656250000007</v>
      </c>
      <c r="S103" s="7">
        <f t="shared" si="62"/>
        <v>-1.0064997312309629E-2</v>
      </c>
      <c r="T103" s="7">
        <f t="shared" si="63"/>
        <v>6.0064997312309631E-2</v>
      </c>
      <c r="U103" s="8">
        <f t="shared" si="64"/>
        <v>1.2012999462461926</v>
      </c>
      <c r="V103" s="8">
        <f t="shared" si="65"/>
        <v>1.2012999462461926</v>
      </c>
      <c r="W103" s="9">
        <f t="shared" si="66"/>
        <v>-5.9677112122870914</v>
      </c>
      <c r="X103" s="10">
        <f t="shared" si="67"/>
        <v>0</v>
      </c>
      <c r="Y103" s="10">
        <f t="shared" si="68"/>
        <v>5.9677112122870914</v>
      </c>
      <c r="Z103" s="10">
        <f t="shared" si="69"/>
        <v>-2.5981329848246517</v>
      </c>
      <c r="AA103" s="9" t="str">
        <f t="shared" si="70"/>
        <v/>
      </c>
      <c r="AB103" s="9">
        <f t="shared" si="71"/>
        <v>3.9527821201293327</v>
      </c>
      <c r="AC103" s="9">
        <f t="shared" si="72"/>
        <v>0.59690287641396256</v>
      </c>
      <c r="AD103" s="7">
        <f t="shared" si="73"/>
        <v>3.3246753246753247E-2</v>
      </c>
      <c r="AE103" s="5">
        <v>29.98046875</v>
      </c>
      <c r="AF103" s="5">
        <v>199.90234375</v>
      </c>
      <c r="AG103" s="9">
        <v>8.1796346928670535E-3</v>
      </c>
    </row>
    <row r="104" spans="2:33" ht="12.75" customHeight="1" x14ac:dyDescent="0.15">
      <c r="B104" s="1" t="s">
        <v>238</v>
      </c>
      <c r="C104" s="2" t="s">
        <v>474</v>
      </c>
      <c r="D104" s="2">
        <v>2.3651041701668873E-3</v>
      </c>
      <c r="E104" s="3">
        <v>0.1</v>
      </c>
      <c r="F104" s="3">
        <v>0.1</v>
      </c>
      <c r="G104" s="4">
        <v>80</v>
      </c>
      <c r="H104" s="4">
        <v>80</v>
      </c>
      <c r="I104" s="5">
        <f t="shared" si="56"/>
        <v>150</v>
      </c>
      <c r="J104" s="6">
        <v>3.291015625</v>
      </c>
      <c r="K104" s="4">
        <v>29.98046875</v>
      </c>
      <c r="L104" s="12" t="s">
        <v>35</v>
      </c>
      <c r="M104" s="7">
        <f t="shared" si="57"/>
        <v>0.05</v>
      </c>
      <c r="N104" s="7">
        <f t="shared" si="58"/>
        <v>0.05</v>
      </c>
      <c r="O104" s="7">
        <f t="shared" si="59"/>
        <v>11.361096093750001</v>
      </c>
      <c r="P104" s="7">
        <f t="shared" si="60"/>
        <v>0</v>
      </c>
      <c r="Q104" s="7">
        <f t="shared" si="61"/>
        <v>0.05</v>
      </c>
      <c r="R104" s="7">
        <f t="shared" si="55"/>
        <v>4.3926585937500002</v>
      </c>
      <c r="S104" s="7">
        <f t="shared" si="62"/>
        <v>-7.9045192609534035E-3</v>
      </c>
      <c r="T104" s="7">
        <f t="shared" si="63"/>
        <v>5.7904519260953406E-2</v>
      </c>
      <c r="U104" s="8">
        <f t="shared" si="64"/>
        <v>1.158090385219068</v>
      </c>
      <c r="V104" s="8">
        <f t="shared" si="65"/>
        <v>1.158090385219068</v>
      </c>
      <c r="W104" s="9">
        <f t="shared" si="66"/>
        <v>-7.3254953716147009</v>
      </c>
      <c r="X104" s="10">
        <f t="shared" si="67"/>
        <v>0</v>
      </c>
      <c r="Y104" s="10">
        <f t="shared" si="68"/>
        <v>7.3254953716147009</v>
      </c>
      <c r="Z104" s="10">
        <f t="shared" si="69"/>
        <v>-2.5981329848246517</v>
      </c>
      <c r="AA104" s="9" t="str">
        <f t="shared" si="70"/>
        <v/>
      </c>
      <c r="AB104" s="9">
        <f t="shared" si="71"/>
        <v>6.1783182757244912</v>
      </c>
      <c r="AC104" s="9">
        <f t="shared" si="72"/>
        <v>0.790870277197946</v>
      </c>
      <c r="AD104" s="7">
        <f t="shared" si="73"/>
        <v>3.3355048859934851E-2</v>
      </c>
      <c r="AE104" s="5">
        <v>29.98046875</v>
      </c>
      <c r="AF104" s="5">
        <v>199.90234375</v>
      </c>
      <c r="AG104" s="9">
        <v>4.1856724404907633E-3</v>
      </c>
    </row>
    <row r="105" spans="2:33" ht="12.75" customHeight="1" x14ac:dyDescent="0.15">
      <c r="B105" s="1" t="s">
        <v>240</v>
      </c>
      <c r="C105" s="2" t="s">
        <v>475</v>
      </c>
      <c r="D105" s="2">
        <v>2.3889351869001985E-3</v>
      </c>
      <c r="E105" s="3">
        <v>0.1</v>
      </c>
      <c r="F105" s="3">
        <v>0.1</v>
      </c>
      <c r="G105" s="4">
        <v>80</v>
      </c>
      <c r="H105" s="4">
        <v>80</v>
      </c>
      <c r="I105" s="5">
        <f t="shared" si="56"/>
        <v>150</v>
      </c>
      <c r="J105" s="6">
        <v>3.583984375</v>
      </c>
      <c r="K105" s="4">
        <v>29.98046875</v>
      </c>
      <c r="L105" s="12" t="s">
        <v>35</v>
      </c>
      <c r="M105" s="7">
        <f t="shared" si="57"/>
        <v>0.05</v>
      </c>
      <c r="N105" s="7">
        <f t="shared" si="58"/>
        <v>0.05</v>
      </c>
      <c r="O105" s="7">
        <f t="shared" si="59"/>
        <v>11.361096093750001</v>
      </c>
      <c r="P105" s="7">
        <f t="shared" si="60"/>
        <v>0</v>
      </c>
      <c r="Q105" s="7">
        <f t="shared" si="61"/>
        <v>0.05</v>
      </c>
      <c r="R105" s="7">
        <f t="shared" si="55"/>
        <v>4.3926585937500002</v>
      </c>
      <c r="S105" s="7">
        <f t="shared" si="62"/>
        <v>-5.8024070586124923E-3</v>
      </c>
      <c r="T105" s="7">
        <f t="shared" si="63"/>
        <v>5.5802407058612495E-2</v>
      </c>
      <c r="U105" s="8">
        <f t="shared" si="64"/>
        <v>1.1160481411722498</v>
      </c>
      <c r="V105" s="8">
        <f t="shared" si="65"/>
        <v>1.1160481411722498</v>
      </c>
      <c r="W105" s="9">
        <f t="shared" si="66"/>
        <v>-9.6171134660029036</v>
      </c>
      <c r="X105" s="10">
        <f t="shared" si="67"/>
        <v>0</v>
      </c>
      <c r="Y105" s="10">
        <f t="shared" si="68"/>
        <v>9.6171134660029036</v>
      </c>
      <c r="Z105" s="10">
        <f t="shared" si="69"/>
        <v>-2.5981329848246517</v>
      </c>
      <c r="AA105" s="9" t="str">
        <f t="shared" si="70"/>
        <v/>
      </c>
      <c r="AB105" s="9">
        <f t="shared" si="71"/>
        <v>11.04956772692953</v>
      </c>
      <c r="AC105" s="9">
        <f t="shared" si="72"/>
        <v>1.043345288203815</v>
      </c>
      <c r="AD105" s="7">
        <f t="shared" si="73"/>
        <v>3.3355048859934851E-2</v>
      </c>
      <c r="AE105" s="5">
        <v>29.98046875</v>
      </c>
      <c r="AF105" s="5">
        <v>199.90234375</v>
      </c>
      <c r="AG105" s="9">
        <v>4.1856724404907633E-3</v>
      </c>
    </row>
    <row r="106" spans="2:33" ht="12.75" customHeight="1" x14ac:dyDescent="0.15">
      <c r="B106" s="1" t="s">
        <v>242</v>
      </c>
      <c r="C106" s="2" t="s">
        <v>476</v>
      </c>
      <c r="D106" s="2">
        <v>2.4127662109094672E-3</v>
      </c>
      <c r="E106" s="3">
        <v>0.1</v>
      </c>
      <c r="F106" s="3">
        <v>0.1</v>
      </c>
      <c r="G106" s="4">
        <v>80</v>
      </c>
      <c r="H106" s="4">
        <v>80</v>
      </c>
      <c r="I106" s="5">
        <f t="shared" si="56"/>
        <v>150</v>
      </c>
      <c r="J106" s="6">
        <v>3.798828125</v>
      </c>
      <c r="K106" s="4">
        <v>29.98046875</v>
      </c>
      <c r="L106" s="12" t="s">
        <v>35</v>
      </c>
      <c r="M106" s="7">
        <f t="shared" si="57"/>
        <v>0.05</v>
      </c>
      <c r="N106" s="7">
        <f t="shared" si="58"/>
        <v>0.05</v>
      </c>
      <c r="O106" s="7">
        <f t="shared" si="59"/>
        <v>11.361096093750001</v>
      </c>
      <c r="P106" s="7">
        <f t="shared" si="60"/>
        <v>0</v>
      </c>
      <c r="Q106" s="7">
        <f t="shared" si="61"/>
        <v>0.05</v>
      </c>
      <c r="R106" s="7">
        <f t="shared" si="55"/>
        <v>4.3926585937500002</v>
      </c>
      <c r="S106" s="7">
        <f t="shared" si="62"/>
        <v>-4.2608581102291584E-3</v>
      </c>
      <c r="T106" s="7">
        <f t="shared" si="63"/>
        <v>5.4260858110229161E-2</v>
      </c>
      <c r="U106" s="8">
        <f t="shared" si="64"/>
        <v>1.0852171622045832</v>
      </c>
      <c r="V106" s="8">
        <f t="shared" si="65"/>
        <v>1.0852171622045832</v>
      </c>
      <c r="W106" s="9">
        <f t="shared" si="66"/>
        <v>-12.734725425369978</v>
      </c>
      <c r="X106" s="10">
        <f t="shared" si="67"/>
        <v>0</v>
      </c>
      <c r="Y106" s="10">
        <f t="shared" si="68"/>
        <v>12.734725425369978</v>
      </c>
      <c r="Z106" s="10">
        <f t="shared" si="69"/>
        <v>-2.5981329848246517</v>
      </c>
      <c r="AA106" s="9" t="str">
        <f t="shared" si="70"/>
        <v/>
      </c>
      <c r="AB106" s="9">
        <f t="shared" si="71"/>
        <v>19.925134164559292</v>
      </c>
      <c r="AC106" s="9">
        <f t="shared" si="72"/>
        <v>1.2994012543708651</v>
      </c>
      <c r="AD106" s="7">
        <f t="shared" si="73"/>
        <v>3.3355048859934851E-2</v>
      </c>
      <c r="AE106" s="5">
        <v>29.98046875</v>
      </c>
      <c r="AF106" s="5">
        <v>199.90234375</v>
      </c>
      <c r="AG106" s="9">
        <v>4.1856724404907633E-3</v>
      </c>
    </row>
    <row r="107" spans="2:33" ht="12.75" customHeight="1" x14ac:dyDescent="0.15">
      <c r="B107" s="1" t="s">
        <v>244</v>
      </c>
      <c r="C107" s="2" t="s">
        <v>477</v>
      </c>
      <c r="D107" s="2">
        <v>2.4306365812662989E-3</v>
      </c>
      <c r="E107" s="3">
        <v>0.1</v>
      </c>
      <c r="F107" s="3">
        <v>0.1</v>
      </c>
      <c r="G107" s="4">
        <v>80</v>
      </c>
      <c r="H107" s="4">
        <v>80</v>
      </c>
      <c r="I107" s="5">
        <f t="shared" si="56"/>
        <v>150</v>
      </c>
      <c r="J107" s="6">
        <v>3.974609375</v>
      </c>
      <c r="K107" s="4">
        <v>29.98046875</v>
      </c>
      <c r="L107" s="12" t="s">
        <v>35</v>
      </c>
      <c r="M107" s="7">
        <f t="shared" si="57"/>
        <v>0.05</v>
      </c>
      <c r="N107" s="7">
        <f t="shared" si="58"/>
        <v>0.05</v>
      </c>
      <c r="O107" s="7">
        <f t="shared" si="59"/>
        <v>11.361096093750001</v>
      </c>
      <c r="P107" s="7">
        <f t="shared" si="60"/>
        <v>0</v>
      </c>
      <c r="Q107" s="7">
        <f t="shared" si="61"/>
        <v>0.05</v>
      </c>
      <c r="R107" s="7">
        <f t="shared" si="55"/>
        <v>4.3926585937500002</v>
      </c>
      <c r="S107" s="7">
        <f t="shared" si="62"/>
        <v>-2.9995907888246132E-3</v>
      </c>
      <c r="T107" s="7">
        <f t="shared" si="63"/>
        <v>5.2999590788824616E-2</v>
      </c>
      <c r="U107" s="8">
        <f t="shared" si="64"/>
        <v>1.0599918157764923</v>
      </c>
      <c r="V107" s="8">
        <f t="shared" si="65"/>
        <v>1.0599918157764923</v>
      </c>
      <c r="W107" s="9">
        <f t="shared" si="66"/>
        <v>-17.668940372227389</v>
      </c>
      <c r="X107" s="10">
        <f t="shared" si="67"/>
        <v>0</v>
      </c>
      <c r="Y107" s="10">
        <f t="shared" si="68"/>
        <v>17.668940372227389</v>
      </c>
      <c r="Z107" s="10">
        <f t="shared" si="69"/>
        <v>-2.5981329848246517</v>
      </c>
      <c r="AA107" s="9" t="str">
        <f t="shared" si="70"/>
        <v/>
      </c>
      <c r="AB107" s="9">
        <f t="shared" si="71"/>
        <v>39.269668467346619</v>
      </c>
      <c r="AC107" s="9">
        <f t="shared" si="72"/>
        <v>1.5940572347715714</v>
      </c>
      <c r="AD107" s="7">
        <f t="shared" si="73"/>
        <v>3.3355048859934851E-2</v>
      </c>
      <c r="AE107" s="5">
        <v>29.98046875</v>
      </c>
      <c r="AF107" s="5">
        <v>199.90234375</v>
      </c>
      <c r="AG107" s="9">
        <v>4.1856724404907633E-3</v>
      </c>
    </row>
    <row r="108" spans="2:33" ht="12.75" customHeight="1" x14ac:dyDescent="0.15">
      <c r="B108" s="1" t="s">
        <v>246</v>
      </c>
      <c r="C108" s="2" t="s">
        <v>478</v>
      </c>
      <c r="D108" s="2">
        <v>2.4544791667722166E-3</v>
      </c>
      <c r="E108" s="3">
        <v>0.1</v>
      </c>
      <c r="F108" s="3">
        <v>0.1</v>
      </c>
      <c r="G108" s="4">
        <v>80</v>
      </c>
      <c r="H108" s="4">
        <v>80</v>
      </c>
      <c r="I108" s="5">
        <f t="shared" si="56"/>
        <v>150</v>
      </c>
      <c r="J108" s="6">
        <v>4.66796875</v>
      </c>
      <c r="K108" s="4">
        <v>29.98046875</v>
      </c>
      <c r="L108" s="12" t="s">
        <v>35</v>
      </c>
      <c r="M108" s="7">
        <f t="shared" si="57"/>
        <v>0.05</v>
      </c>
      <c r="N108" s="7">
        <f t="shared" si="58"/>
        <v>0.05</v>
      </c>
      <c r="O108" s="7">
        <f t="shared" si="59"/>
        <v>11.361096093750001</v>
      </c>
      <c r="P108" s="7">
        <f t="shared" si="60"/>
        <v>0</v>
      </c>
      <c r="Q108" s="7">
        <f t="shared" si="61"/>
        <v>0.05</v>
      </c>
      <c r="R108" s="7">
        <f t="shared" si="55"/>
        <v>4.3926585937500002</v>
      </c>
      <c r="S108" s="7">
        <f t="shared" si="62"/>
        <v>1.975408090048883E-3</v>
      </c>
      <c r="T108" s="7">
        <f t="shared" si="63"/>
        <v>4.802459190995112E-2</v>
      </c>
      <c r="U108" s="8">
        <f t="shared" si="64"/>
        <v>0.9604918381990224</v>
      </c>
      <c r="V108" s="8">
        <f t="shared" si="65"/>
        <v>0.9604918381990224</v>
      </c>
      <c r="W108" s="9">
        <f t="shared" si="66"/>
        <v>24.311225691478658</v>
      </c>
      <c r="X108" s="10">
        <f t="shared" si="67"/>
        <v>0</v>
      </c>
      <c r="Y108" s="10">
        <f t="shared" si="68"/>
        <v>-24.311225691478658</v>
      </c>
      <c r="Z108" s="10">
        <f t="shared" si="69"/>
        <v>-2.5981329848246517</v>
      </c>
      <c r="AA108" s="9" t="str">
        <f t="shared" si="70"/>
        <v/>
      </c>
      <c r="AB108" s="9">
        <f t="shared" si="71"/>
        <v>82.046256041798515</v>
      </c>
      <c r="AC108" s="9">
        <f t="shared" si="72"/>
        <v>1.9140587679913617</v>
      </c>
      <c r="AD108" s="7">
        <f t="shared" si="73"/>
        <v>3.3355048859934851E-2</v>
      </c>
      <c r="AE108" s="5">
        <v>29.98046875</v>
      </c>
      <c r="AF108" s="5">
        <v>199.90234375</v>
      </c>
      <c r="AG108" s="9">
        <v>4.1856724404907633E-3</v>
      </c>
    </row>
    <row r="109" spans="2:33" ht="12.75" customHeight="1" x14ac:dyDescent="0.15">
      <c r="B109" s="1" t="s">
        <v>248</v>
      </c>
      <c r="C109" s="2" t="s">
        <v>479</v>
      </c>
      <c r="D109" s="2">
        <v>2.4783101907814853E-3</v>
      </c>
      <c r="E109" s="3">
        <v>0.1</v>
      </c>
      <c r="F109" s="3">
        <v>0.1</v>
      </c>
      <c r="G109" s="4">
        <v>80</v>
      </c>
      <c r="H109" s="4">
        <v>80</v>
      </c>
      <c r="I109" s="5">
        <f t="shared" si="56"/>
        <v>150</v>
      </c>
      <c r="J109" s="6">
        <v>5.068359375</v>
      </c>
      <c r="K109" s="4">
        <v>29.98046875</v>
      </c>
      <c r="L109" s="12" t="s">
        <v>35</v>
      </c>
      <c r="M109" s="7">
        <f t="shared" si="57"/>
        <v>0.05</v>
      </c>
      <c r="N109" s="7">
        <f t="shared" si="58"/>
        <v>0.05</v>
      </c>
      <c r="O109" s="7">
        <f t="shared" si="59"/>
        <v>11.361096093750001</v>
      </c>
      <c r="P109" s="7">
        <f t="shared" si="60"/>
        <v>0</v>
      </c>
      <c r="Q109" s="7">
        <f t="shared" si="61"/>
        <v>0.05</v>
      </c>
      <c r="R109" s="7">
        <f t="shared" si="55"/>
        <v>4.3926585937500002</v>
      </c>
      <c r="S109" s="7">
        <f t="shared" si="62"/>
        <v>4.848294766581461E-3</v>
      </c>
      <c r="T109" s="7">
        <f t="shared" si="63"/>
        <v>4.5151705233418542E-2</v>
      </c>
      <c r="U109" s="8">
        <f t="shared" si="64"/>
        <v>0.90303410466837075</v>
      </c>
      <c r="V109" s="8">
        <f t="shared" si="65"/>
        <v>0.90303410466837075</v>
      </c>
      <c r="W109" s="9">
        <f t="shared" si="66"/>
        <v>9.312904311149186</v>
      </c>
      <c r="X109" s="10">
        <f t="shared" si="67"/>
        <v>0</v>
      </c>
      <c r="Y109" s="10">
        <f t="shared" si="68"/>
        <v>-9.312904311149186</v>
      </c>
      <c r="Z109" s="10">
        <f t="shared" si="69"/>
        <v>-2.5981329848246517</v>
      </c>
      <c r="AA109" s="9" t="str">
        <f t="shared" si="70"/>
        <v/>
      </c>
      <c r="AB109" s="9">
        <f t="shared" si="71"/>
        <v>12.805745469302712</v>
      </c>
      <c r="AC109" s="9">
        <f t="shared" si="72"/>
        <v>1.1074048654113196</v>
      </c>
      <c r="AD109" s="7">
        <f t="shared" si="73"/>
        <v>3.3355048859934851E-2</v>
      </c>
      <c r="AE109" s="5">
        <v>29.98046875</v>
      </c>
      <c r="AF109" s="5">
        <v>199.90234375</v>
      </c>
      <c r="AG109" s="9">
        <v>4.1856724404907633E-3</v>
      </c>
    </row>
    <row r="110" spans="2:33" ht="12.75" customHeight="1" x14ac:dyDescent="0.15">
      <c r="B110" s="1" t="s">
        <v>250</v>
      </c>
      <c r="C110" s="2" t="s">
        <v>480</v>
      </c>
      <c r="D110" s="2">
        <v>2.5019560198416002E-3</v>
      </c>
      <c r="E110" s="3">
        <v>0.1</v>
      </c>
      <c r="F110" s="3">
        <v>0.1</v>
      </c>
      <c r="G110" s="4">
        <v>80</v>
      </c>
      <c r="H110" s="4">
        <v>80</v>
      </c>
      <c r="I110" s="5">
        <f t="shared" si="56"/>
        <v>150</v>
      </c>
      <c r="J110" s="6">
        <v>5.33203125</v>
      </c>
      <c r="K110" s="4">
        <v>29.8828125</v>
      </c>
      <c r="L110" s="12" t="s">
        <v>35</v>
      </c>
      <c r="M110" s="7">
        <f t="shared" si="57"/>
        <v>0.05</v>
      </c>
      <c r="N110" s="7">
        <f t="shared" si="58"/>
        <v>0.05</v>
      </c>
      <c r="O110" s="7">
        <f t="shared" si="59"/>
        <v>11.343576562499999</v>
      </c>
      <c r="P110" s="7">
        <f t="shared" si="60"/>
        <v>0</v>
      </c>
      <c r="Q110" s="7">
        <f t="shared" si="61"/>
        <v>0.05</v>
      </c>
      <c r="R110" s="7">
        <f t="shared" si="55"/>
        <v>4.3829515624999997</v>
      </c>
      <c r="S110" s="7">
        <f t="shared" si="62"/>
        <v>6.8174890006285349E-3</v>
      </c>
      <c r="T110" s="7">
        <f t="shared" si="63"/>
        <v>4.3182510999371468E-2</v>
      </c>
      <c r="U110" s="8">
        <f t="shared" si="64"/>
        <v>0.8636502199874293</v>
      </c>
      <c r="V110" s="8">
        <f t="shared" si="65"/>
        <v>0.8636502199874293</v>
      </c>
      <c r="W110" s="9">
        <f t="shared" si="66"/>
        <v>6.3340785728279538</v>
      </c>
      <c r="X110" s="10">
        <f t="shared" si="67"/>
        <v>0</v>
      </c>
      <c r="Y110" s="10">
        <f t="shared" si="68"/>
        <v>-6.3340785728279538</v>
      </c>
      <c r="Z110" s="10">
        <f t="shared" si="69"/>
        <v>-2.5981329848246517</v>
      </c>
      <c r="AA110" s="9" t="str">
        <f t="shared" si="70"/>
        <v/>
      </c>
      <c r="AB110" s="9">
        <f t="shared" si="71"/>
        <v>6.193950658611489</v>
      </c>
      <c r="AC110" s="9">
        <f t="shared" si="72"/>
        <v>0.79196774141823156</v>
      </c>
      <c r="AD110" s="7">
        <f t="shared" si="73"/>
        <v>3.3464052287581703E-2</v>
      </c>
      <c r="AE110" s="5">
        <v>29.98046875</v>
      </c>
      <c r="AF110" s="5">
        <v>199.90234375</v>
      </c>
      <c r="AG110" s="9">
        <v>4.1856724404907633E-3</v>
      </c>
    </row>
    <row r="111" spans="2:33" ht="12.75" customHeight="1" x14ac:dyDescent="0.15">
      <c r="B111" s="1" t="s">
        <v>252</v>
      </c>
      <c r="C111" s="2" t="s">
        <v>481</v>
      </c>
      <c r="D111" s="2">
        <v>2.5257986126234755E-3</v>
      </c>
      <c r="E111" s="3">
        <v>0.1</v>
      </c>
      <c r="F111" s="3">
        <v>0.1</v>
      </c>
      <c r="G111" s="4">
        <v>80</v>
      </c>
      <c r="H111" s="4">
        <v>80</v>
      </c>
      <c r="I111" s="5">
        <f t="shared" si="56"/>
        <v>150</v>
      </c>
      <c r="J111" s="6">
        <v>5.5078125</v>
      </c>
      <c r="K111" s="4">
        <v>29.98046875</v>
      </c>
      <c r="L111" s="12" t="s">
        <v>35</v>
      </c>
      <c r="M111" s="7">
        <f t="shared" si="57"/>
        <v>0.05</v>
      </c>
      <c r="N111" s="7">
        <f t="shared" si="58"/>
        <v>0.05</v>
      </c>
      <c r="O111" s="7">
        <f t="shared" si="59"/>
        <v>11.361096093750001</v>
      </c>
      <c r="P111" s="7">
        <f t="shared" si="60"/>
        <v>0</v>
      </c>
      <c r="Q111" s="7">
        <f t="shared" si="61"/>
        <v>0.05</v>
      </c>
      <c r="R111" s="7">
        <f t="shared" si="55"/>
        <v>4.3926585937500002</v>
      </c>
      <c r="S111" s="7">
        <f t="shared" si="62"/>
        <v>8.0014630700928277E-3</v>
      </c>
      <c r="T111" s="7">
        <f t="shared" si="63"/>
        <v>4.1998536929907175E-2</v>
      </c>
      <c r="U111" s="8">
        <f t="shared" si="64"/>
        <v>0.83997073859814342</v>
      </c>
      <c r="V111" s="8">
        <f t="shared" si="65"/>
        <v>0.83997073859814342</v>
      </c>
      <c r="W111" s="9">
        <f t="shared" si="66"/>
        <v>5.2488571854921933</v>
      </c>
      <c r="X111" s="10">
        <f t="shared" si="67"/>
        <v>0</v>
      </c>
      <c r="Y111" s="10">
        <f t="shared" si="68"/>
        <v>-5.2488571854921933</v>
      </c>
      <c r="Z111" s="10">
        <f t="shared" si="69"/>
        <v>-2.5981329848246517</v>
      </c>
      <c r="AA111" s="9" t="str">
        <f t="shared" si="70"/>
        <v/>
      </c>
      <c r="AB111" s="9">
        <f t="shared" si="71"/>
        <v>4.3732478585580319</v>
      </c>
      <c r="AC111" s="9">
        <f t="shared" si="72"/>
        <v>0.64080409215244427</v>
      </c>
      <c r="AD111" s="7">
        <f t="shared" si="73"/>
        <v>3.3355048859934851E-2</v>
      </c>
      <c r="AE111" s="5">
        <v>29.98046875</v>
      </c>
      <c r="AF111" s="5">
        <v>199.90234375</v>
      </c>
      <c r="AG111" s="9">
        <v>4.1856724404907633E-3</v>
      </c>
    </row>
    <row r="112" spans="2:33" ht="12.75" customHeight="1" x14ac:dyDescent="0.15">
      <c r="B112" s="1" t="s">
        <v>254</v>
      </c>
      <c r="C112" s="2" t="s">
        <v>482</v>
      </c>
      <c r="D112" s="2">
        <v>2.5496296366327442E-3</v>
      </c>
      <c r="E112" s="3">
        <v>0.1</v>
      </c>
      <c r="F112" s="3">
        <v>0.1</v>
      </c>
      <c r="G112" s="4">
        <v>80</v>
      </c>
      <c r="H112" s="4">
        <v>80</v>
      </c>
      <c r="I112" s="5">
        <f t="shared" si="56"/>
        <v>150</v>
      </c>
      <c r="J112" s="6">
        <v>5.673828125</v>
      </c>
      <c r="K112" s="4">
        <v>30.078125</v>
      </c>
      <c r="L112" s="12" t="s">
        <v>35</v>
      </c>
      <c r="M112" s="7">
        <f t="shared" si="57"/>
        <v>0.05</v>
      </c>
      <c r="N112" s="7">
        <f t="shared" si="58"/>
        <v>0.05</v>
      </c>
      <c r="O112" s="7">
        <f t="shared" si="59"/>
        <v>11.378615625</v>
      </c>
      <c r="P112" s="7">
        <f t="shared" si="60"/>
        <v>0</v>
      </c>
      <c r="Q112" s="7">
        <f t="shared" si="61"/>
        <v>0.05</v>
      </c>
      <c r="R112" s="7">
        <f t="shared" si="55"/>
        <v>4.4023656250000007</v>
      </c>
      <c r="S112" s="7">
        <f t="shared" si="62"/>
        <v>9.1127934061996027E-3</v>
      </c>
      <c r="T112" s="7">
        <f t="shared" si="63"/>
        <v>4.08872065938004E-2</v>
      </c>
      <c r="U112" s="8">
        <f t="shared" si="64"/>
        <v>0.81774413187600792</v>
      </c>
      <c r="V112" s="8">
        <f t="shared" si="65"/>
        <v>0.81774413187600792</v>
      </c>
      <c r="W112" s="9">
        <f t="shared" si="66"/>
        <v>4.4867917850506807</v>
      </c>
      <c r="X112" s="10">
        <f t="shared" si="67"/>
        <v>0</v>
      </c>
      <c r="Y112" s="10">
        <f t="shared" si="68"/>
        <v>-4.4867917850506807</v>
      </c>
      <c r="Z112" s="10">
        <f t="shared" si="69"/>
        <v>-2.5981329848246517</v>
      </c>
      <c r="AA112" s="9" t="str">
        <f t="shared" si="70"/>
        <v/>
      </c>
      <c r="AB112" s="9">
        <f t="shared" si="71"/>
        <v>3.2824123076598624</v>
      </c>
      <c r="AC112" s="9">
        <f t="shared" si="72"/>
        <v>0.51619313238279674</v>
      </c>
      <c r="AD112" s="7">
        <f t="shared" si="73"/>
        <v>3.3246753246753247E-2</v>
      </c>
      <c r="AE112" s="5">
        <v>29.8828125</v>
      </c>
      <c r="AF112" s="5">
        <v>199.90234375</v>
      </c>
      <c r="AG112" s="9">
        <v>4.1856724404907633E-3</v>
      </c>
    </row>
    <row r="113" spans="2:33" ht="12.75" customHeight="1" x14ac:dyDescent="0.15">
      <c r="B113" s="1" t="s">
        <v>256</v>
      </c>
      <c r="C113" s="2" t="s">
        <v>483</v>
      </c>
      <c r="D113" s="2">
        <v>2.5734606533660553E-3</v>
      </c>
      <c r="E113" s="3">
        <v>0.1</v>
      </c>
      <c r="F113" s="3">
        <v>0.1</v>
      </c>
      <c r="G113" s="4">
        <v>80</v>
      </c>
      <c r="H113" s="4">
        <v>80</v>
      </c>
      <c r="I113" s="5">
        <f t="shared" si="56"/>
        <v>150</v>
      </c>
      <c r="J113" s="6">
        <v>5.791015625</v>
      </c>
      <c r="K113" s="4">
        <v>29.98046875</v>
      </c>
      <c r="L113" s="12" t="s">
        <v>35</v>
      </c>
      <c r="M113" s="7">
        <f t="shared" si="57"/>
        <v>0.05</v>
      </c>
      <c r="N113" s="7">
        <f t="shared" si="58"/>
        <v>0.05</v>
      </c>
      <c r="O113" s="7">
        <f t="shared" si="59"/>
        <v>11.361096093750001</v>
      </c>
      <c r="P113" s="7">
        <f t="shared" si="60"/>
        <v>0</v>
      </c>
      <c r="Q113" s="7">
        <f t="shared" si="61"/>
        <v>0.05</v>
      </c>
      <c r="R113" s="7">
        <f t="shared" si="55"/>
        <v>4.3926585937500002</v>
      </c>
      <c r="S113" s="7">
        <f t="shared" si="62"/>
        <v>1.003350486568904E-2</v>
      </c>
      <c r="T113" s="7">
        <f t="shared" si="63"/>
        <v>3.9966495134310963E-2</v>
      </c>
      <c r="U113" s="8">
        <f t="shared" si="64"/>
        <v>0.79932990268621917</v>
      </c>
      <c r="V113" s="8">
        <f t="shared" si="65"/>
        <v>0.79932990268621917</v>
      </c>
      <c r="W113" s="9">
        <f t="shared" si="66"/>
        <v>3.983303508525911</v>
      </c>
      <c r="X113" s="10">
        <f t="shared" si="67"/>
        <v>0</v>
      </c>
      <c r="Y113" s="10">
        <f t="shared" si="68"/>
        <v>-3.983303508525911</v>
      </c>
      <c r="Z113" s="10">
        <f t="shared" si="69"/>
        <v>-2.5981329848246517</v>
      </c>
      <c r="AA113" s="9" t="str">
        <f t="shared" si="70"/>
        <v/>
      </c>
      <c r="AB113" s="9">
        <f t="shared" si="71"/>
        <v>2.6466680466081005</v>
      </c>
      <c r="AC113" s="9">
        <f t="shared" si="72"/>
        <v>0.42269947414350201</v>
      </c>
      <c r="AD113" s="7">
        <f t="shared" si="73"/>
        <v>3.3355048859934851E-2</v>
      </c>
      <c r="AE113" s="5">
        <v>29.8828125</v>
      </c>
      <c r="AF113" s="5">
        <v>199.90234375</v>
      </c>
      <c r="AG113" s="9">
        <v>4.1856724404907633E-3</v>
      </c>
    </row>
    <row r="114" spans="2:33" ht="12.75" customHeight="1" x14ac:dyDescent="0.15">
      <c r="B114" s="1" t="s">
        <v>258</v>
      </c>
      <c r="C114" s="2" t="s">
        <v>484</v>
      </c>
      <c r="D114" s="2">
        <v>2.5972916700993665E-3</v>
      </c>
      <c r="E114" s="3">
        <v>0.1</v>
      </c>
      <c r="F114" s="3">
        <v>0.1</v>
      </c>
      <c r="G114" s="4">
        <v>80</v>
      </c>
      <c r="H114" s="4">
        <v>80</v>
      </c>
      <c r="I114" s="5">
        <f t="shared" si="56"/>
        <v>150</v>
      </c>
      <c r="J114" s="6">
        <v>5.91796875</v>
      </c>
      <c r="K114" s="4">
        <v>30.17578125</v>
      </c>
      <c r="L114" s="12" t="s">
        <v>35</v>
      </c>
      <c r="M114" s="7">
        <f t="shared" si="57"/>
        <v>0.05</v>
      </c>
      <c r="N114" s="7">
        <f t="shared" si="58"/>
        <v>0.05</v>
      </c>
      <c r="O114" s="7">
        <f t="shared" si="59"/>
        <v>11.396135156250001</v>
      </c>
      <c r="P114" s="7">
        <f t="shared" si="60"/>
        <v>0</v>
      </c>
      <c r="Q114" s="7">
        <f t="shared" si="61"/>
        <v>0.05</v>
      </c>
      <c r="R114" s="7">
        <f t="shared" si="55"/>
        <v>4.4120726562500012</v>
      </c>
      <c r="S114" s="7">
        <f t="shared" si="62"/>
        <v>1.0780946574790812E-2</v>
      </c>
      <c r="T114" s="7">
        <f t="shared" si="63"/>
        <v>3.9219053425209191E-2</v>
      </c>
      <c r="U114" s="8">
        <f t="shared" si="64"/>
        <v>0.78438106850418376</v>
      </c>
      <c r="V114" s="8">
        <f t="shared" si="65"/>
        <v>0.78438106850418376</v>
      </c>
      <c r="W114" s="9">
        <f t="shared" si="66"/>
        <v>3.6378116850069055</v>
      </c>
      <c r="X114" s="10">
        <f t="shared" si="67"/>
        <v>0</v>
      </c>
      <c r="Y114" s="10">
        <f t="shared" si="68"/>
        <v>-3.6378116850069055</v>
      </c>
      <c r="Z114" s="10">
        <f t="shared" si="69"/>
        <v>-2.5981329848246517</v>
      </c>
      <c r="AA114" s="9" t="str">
        <f t="shared" si="70"/>
        <v/>
      </c>
      <c r="AB114" s="9">
        <f t="shared" si="71"/>
        <v>2.2495314054106252</v>
      </c>
      <c r="AC114" s="9">
        <f t="shared" si="72"/>
        <v>0.35209206067176946</v>
      </c>
      <c r="AD114" s="7">
        <f t="shared" si="73"/>
        <v>3.3139158576051778E-2</v>
      </c>
      <c r="AE114" s="5">
        <v>29.98046875</v>
      </c>
      <c r="AF114" s="5">
        <v>199.90234375</v>
      </c>
      <c r="AG114" s="9">
        <v>4.1856724404907633E-3</v>
      </c>
    </row>
    <row r="115" spans="2:33" ht="12.75" customHeight="1" x14ac:dyDescent="0.15">
      <c r="B115" s="1" t="s">
        <v>260</v>
      </c>
      <c r="C115" s="2" t="s">
        <v>485</v>
      </c>
      <c r="D115" s="2">
        <v>2.6211226868326776E-3</v>
      </c>
      <c r="E115" s="3">
        <v>0.1</v>
      </c>
      <c r="F115" s="3">
        <v>0.1</v>
      </c>
      <c r="G115" s="4">
        <v>80</v>
      </c>
      <c r="H115" s="4">
        <v>80</v>
      </c>
      <c r="I115" s="5">
        <f t="shared" si="56"/>
        <v>150</v>
      </c>
      <c r="J115" s="6">
        <v>6.0546875</v>
      </c>
      <c r="K115" s="4">
        <v>29.8828125</v>
      </c>
      <c r="L115" s="12" t="s">
        <v>35</v>
      </c>
      <c r="M115" s="7">
        <f t="shared" si="57"/>
        <v>0.05</v>
      </c>
      <c r="N115" s="7">
        <f t="shared" si="58"/>
        <v>0.05</v>
      </c>
      <c r="O115" s="7">
        <f t="shared" si="59"/>
        <v>11.343576562499999</v>
      </c>
      <c r="P115" s="7">
        <f t="shared" si="60"/>
        <v>0</v>
      </c>
      <c r="Q115" s="7">
        <f t="shared" si="61"/>
        <v>0.05</v>
      </c>
      <c r="R115" s="7">
        <f t="shared" si="55"/>
        <v>4.3829515624999997</v>
      </c>
      <c r="S115" s="7">
        <f t="shared" si="62"/>
        <v>1.2008518900960767E-2</v>
      </c>
      <c r="T115" s="7">
        <f t="shared" si="63"/>
        <v>3.7991481099039236E-2</v>
      </c>
      <c r="U115" s="8">
        <f t="shared" si="64"/>
        <v>0.75982962198078463</v>
      </c>
      <c r="V115" s="8">
        <f t="shared" si="65"/>
        <v>0.75982962198078463</v>
      </c>
      <c r="W115" s="9">
        <f t="shared" si="66"/>
        <v>3.1637108133293306</v>
      </c>
      <c r="X115" s="10">
        <f t="shared" si="67"/>
        <v>0</v>
      </c>
      <c r="Y115" s="10">
        <f t="shared" si="68"/>
        <v>-3.1637108133293306</v>
      </c>
      <c r="Z115" s="10">
        <f t="shared" si="69"/>
        <v>-2.5981329848246517</v>
      </c>
      <c r="AA115" s="9" t="str">
        <f t="shared" si="70"/>
        <v/>
      </c>
      <c r="AB115" s="9">
        <f t="shared" si="71"/>
        <v>1.7563702564941692</v>
      </c>
      <c r="AC115" s="9">
        <f t="shared" si="72"/>
        <v>0.24461607387198223</v>
      </c>
      <c r="AD115" s="7">
        <f t="shared" si="73"/>
        <v>3.3464052287581703E-2</v>
      </c>
      <c r="AE115" s="5">
        <v>29.98046875</v>
      </c>
      <c r="AF115" s="5">
        <v>199.90234375</v>
      </c>
      <c r="AG115" s="9">
        <v>2.1886913143026182E-3</v>
      </c>
    </row>
    <row r="116" spans="2:33" ht="12.75" customHeight="1" x14ac:dyDescent="0.15">
      <c r="B116" s="1" t="s">
        <v>262</v>
      </c>
      <c r="C116" s="2" t="s">
        <v>486</v>
      </c>
      <c r="D116" s="2">
        <v>2.6447800992173143E-3</v>
      </c>
      <c r="E116" s="3">
        <v>0.1</v>
      </c>
      <c r="F116" s="3">
        <v>0.1</v>
      </c>
      <c r="G116" s="4">
        <v>80</v>
      </c>
      <c r="H116" s="4">
        <v>80</v>
      </c>
      <c r="I116" s="5">
        <f t="shared" si="56"/>
        <v>150</v>
      </c>
      <c r="J116" s="6">
        <v>6.279296875</v>
      </c>
      <c r="K116" s="4">
        <v>29.8828125</v>
      </c>
      <c r="L116" s="12" t="s">
        <v>35</v>
      </c>
      <c r="M116" s="7">
        <f t="shared" si="57"/>
        <v>0.05</v>
      </c>
      <c r="N116" s="7">
        <f t="shared" si="58"/>
        <v>0.05</v>
      </c>
      <c r="O116" s="7">
        <f t="shared" si="59"/>
        <v>11.343576562499999</v>
      </c>
      <c r="P116" s="7">
        <f t="shared" si="60"/>
        <v>0</v>
      </c>
      <c r="Q116" s="7">
        <f t="shared" si="61"/>
        <v>0.05</v>
      </c>
      <c r="R116" s="7">
        <f t="shared" si="55"/>
        <v>4.3829515624999997</v>
      </c>
      <c r="S116" s="7">
        <f t="shared" si="62"/>
        <v>1.3621947113226188E-2</v>
      </c>
      <c r="T116" s="7">
        <f t="shared" si="63"/>
        <v>3.6378052886773815E-2</v>
      </c>
      <c r="U116" s="8">
        <f t="shared" si="64"/>
        <v>0.7275610577354763</v>
      </c>
      <c r="V116" s="8">
        <f t="shared" si="65"/>
        <v>0.7275610577354763</v>
      </c>
      <c r="W116" s="9">
        <f t="shared" si="66"/>
        <v>2.6705472121127722</v>
      </c>
      <c r="X116" s="10">
        <f t="shared" si="67"/>
        <v>0</v>
      </c>
      <c r="Y116" s="10">
        <f t="shared" si="68"/>
        <v>-2.6705472121127722</v>
      </c>
      <c r="Z116" s="10">
        <f t="shared" si="69"/>
        <v>-2.5981329848246517</v>
      </c>
      <c r="AA116" s="9" t="str">
        <f t="shared" si="70"/>
        <v/>
      </c>
      <c r="AB116" s="9">
        <f t="shared" si="71"/>
        <v>1.3069826165648091</v>
      </c>
      <c r="AC116" s="9">
        <f t="shared" si="72"/>
        <v>0.11626981131414359</v>
      </c>
      <c r="AD116" s="7">
        <f t="shared" si="73"/>
        <v>3.3464052287581703E-2</v>
      </c>
      <c r="AE116" s="5">
        <v>29.8828125</v>
      </c>
      <c r="AF116" s="5">
        <v>199.90234375</v>
      </c>
      <c r="AG116" s="9">
        <v>4.1856724404907633E-3</v>
      </c>
    </row>
    <row r="117" spans="2:33" ht="12.75" customHeight="1" x14ac:dyDescent="0.15">
      <c r="B117" s="1" t="s">
        <v>264</v>
      </c>
      <c r="C117" s="2" t="s">
        <v>487</v>
      </c>
      <c r="D117" s="2">
        <v>2.662650469574146E-3</v>
      </c>
      <c r="E117" s="3">
        <v>0.1</v>
      </c>
      <c r="F117" s="3">
        <v>0.1</v>
      </c>
      <c r="G117" s="4">
        <v>80</v>
      </c>
      <c r="H117" s="4">
        <v>80</v>
      </c>
      <c r="I117" s="5">
        <f t="shared" si="56"/>
        <v>150</v>
      </c>
      <c r="J117" s="6">
        <v>6.5234375</v>
      </c>
      <c r="K117" s="4">
        <v>29.98046875</v>
      </c>
      <c r="L117" s="12" t="s">
        <v>35</v>
      </c>
      <c r="M117" s="7">
        <f t="shared" si="57"/>
        <v>0.05</v>
      </c>
      <c r="N117" s="7">
        <f t="shared" si="58"/>
        <v>0.05</v>
      </c>
      <c r="O117" s="7">
        <f t="shared" si="59"/>
        <v>11.361096093750001</v>
      </c>
      <c r="P117" s="7">
        <f t="shared" si="60"/>
        <v>0</v>
      </c>
      <c r="Q117" s="7">
        <f t="shared" si="61"/>
        <v>0.05</v>
      </c>
      <c r="R117" s="7">
        <f t="shared" si="55"/>
        <v>4.3926585937500002</v>
      </c>
      <c r="S117" s="7">
        <f t="shared" si="62"/>
        <v>1.5288785371541325E-2</v>
      </c>
      <c r="T117" s="7">
        <f t="shared" si="63"/>
        <v>3.4711214628458678E-2</v>
      </c>
      <c r="U117" s="8">
        <f t="shared" si="64"/>
        <v>0.69422429256917351</v>
      </c>
      <c r="V117" s="8">
        <f t="shared" si="65"/>
        <v>0.69422429256917351</v>
      </c>
      <c r="W117" s="9">
        <f t="shared" si="66"/>
        <v>2.2703709800956737</v>
      </c>
      <c r="X117" s="10">
        <f t="shared" si="67"/>
        <v>0</v>
      </c>
      <c r="Y117" s="10">
        <f t="shared" si="68"/>
        <v>-2.2703709800956737</v>
      </c>
      <c r="Z117" s="10">
        <f t="shared" si="69"/>
        <v>-2.5981329848246517</v>
      </c>
      <c r="AA117" s="9" t="str">
        <f t="shared" si="70"/>
        <v/>
      </c>
      <c r="AB117" s="9">
        <f t="shared" si="71"/>
        <v>0.9899940489808351</v>
      </c>
      <c r="AC117" s="9">
        <f t="shared" si="72"/>
        <v>-4.3674160110893949E-3</v>
      </c>
      <c r="AD117" s="7">
        <f t="shared" si="73"/>
        <v>3.3355048859934851E-2</v>
      </c>
      <c r="AE117" s="5">
        <v>29.98046875</v>
      </c>
      <c r="AF117" s="5">
        <v>199.90234375</v>
      </c>
      <c r="AG117" s="9">
        <v>4.1856724404907633E-3</v>
      </c>
    </row>
    <row r="118" spans="2:33" ht="12.75" customHeight="1" x14ac:dyDescent="0.15">
      <c r="B118" s="1" t="s">
        <v>266</v>
      </c>
      <c r="C118" s="2" t="s">
        <v>488</v>
      </c>
      <c r="D118" s="2">
        <v>2.6864930623560213E-3</v>
      </c>
      <c r="E118" s="3">
        <v>0.1</v>
      </c>
      <c r="F118" s="3">
        <v>0.1</v>
      </c>
      <c r="G118" s="4">
        <v>80</v>
      </c>
      <c r="H118" s="4">
        <v>80</v>
      </c>
      <c r="I118" s="5">
        <f t="shared" si="56"/>
        <v>150</v>
      </c>
      <c r="J118" s="6">
        <v>6.71875</v>
      </c>
      <c r="K118" s="4">
        <v>29.98046875</v>
      </c>
      <c r="L118" s="12" t="s">
        <v>35</v>
      </c>
      <c r="M118" s="7">
        <f t="shared" si="57"/>
        <v>0.05</v>
      </c>
      <c r="N118" s="7">
        <f t="shared" si="58"/>
        <v>0.05</v>
      </c>
      <c r="O118" s="7">
        <f t="shared" si="59"/>
        <v>11.361096093750001</v>
      </c>
      <c r="P118" s="7">
        <f t="shared" si="60"/>
        <v>0</v>
      </c>
      <c r="Q118" s="7">
        <f t="shared" si="61"/>
        <v>0.05</v>
      </c>
      <c r="R118" s="7">
        <f t="shared" si="55"/>
        <v>4.3926585937500002</v>
      </c>
      <c r="S118" s="7">
        <f t="shared" si="62"/>
        <v>1.6690193506435261E-2</v>
      </c>
      <c r="T118" s="7">
        <f t="shared" si="63"/>
        <v>3.3309806493564742E-2</v>
      </c>
      <c r="U118" s="8">
        <f t="shared" si="64"/>
        <v>0.66619612987129484</v>
      </c>
      <c r="V118" s="8">
        <f t="shared" si="65"/>
        <v>0.66619612987129484</v>
      </c>
      <c r="W118" s="9">
        <f t="shared" si="66"/>
        <v>1.9957711383466847</v>
      </c>
      <c r="X118" s="10">
        <f t="shared" si="67"/>
        <v>0</v>
      </c>
      <c r="Y118" s="10">
        <f t="shared" si="68"/>
        <v>-1.9957711383466847</v>
      </c>
      <c r="Z118" s="10">
        <f t="shared" si="69"/>
        <v>-2.5981329848246517</v>
      </c>
      <c r="AA118" s="9" t="str">
        <f t="shared" si="70"/>
        <v/>
      </c>
      <c r="AB118" s="9">
        <f t="shared" si="71"/>
        <v>0.79718314333390738</v>
      </c>
      <c r="AC118" s="9">
        <f t="shared" si="72"/>
        <v>-9.8441893155777949E-2</v>
      </c>
      <c r="AD118" s="7">
        <f t="shared" si="73"/>
        <v>3.3355048859934851E-2</v>
      </c>
      <c r="AE118" s="5">
        <v>29.98046875</v>
      </c>
      <c r="AF118" s="5">
        <v>199.90234375</v>
      </c>
      <c r="AG118" s="9">
        <v>4.1856724404907633E-3</v>
      </c>
    </row>
    <row r="119" spans="2:33" ht="12.75" customHeight="1" x14ac:dyDescent="0.15">
      <c r="B119" s="1" t="s">
        <v>268</v>
      </c>
      <c r="C119" s="2" t="s">
        <v>489</v>
      </c>
      <c r="D119" s="2">
        <v>2.7101388914161362E-3</v>
      </c>
      <c r="E119" s="3">
        <v>0.1</v>
      </c>
      <c r="F119" s="3">
        <v>0.1</v>
      </c>
      <c r="G119" s="4">
        <v>80</v>
      </c>
      <c r="H119" s="4">
        <v>80</v>
      </c>
      <c r="I119" s="5">
        <f t="shared" si="56"/>
        <v>150</v>
      </c>
      <c r="J119" s="6">
        <v>6.962890625</v>
      </c>
      <c r="K119" s="4">
        <v>29.98046875</v>
      </c>
      <c r="L119" s="12" t="s">
        <v>35</v>
      </c>
      <c r="M119" s="7">
        <f t="shared" si="57"/>
        <v>0.05</v>
      </c>
      <c r="N119" s="7">
        <f t="shared" si="58"/>
        <v>0.05</v>
      </c>
      <c r="O119" s="7">
        <f t="shared" si="59"/>
        <v>11.361096093750001</v>
      </c>
      <c r="P119" s="7">
        <f t="shared" si="60"/>
        <v>0</v>
      </c>
      <c r="Q119" s="7">
        <f t="shared" si="61"/>
        <v>0.05</v>
      </c>
      <c r="R119" s="7">
        <f t="shared" si="55"/>
        <v>4.3926585937500002</v>
      </c>
      <c r="S119" s="7">
        <f t="shared" si="62"/>
        <v>1.8441953675052691E-2</v>
      </c>
      <c r="T119" s="7">
        <f t="shared" si="63"/>
        <v>3.1558046324947311E-2</v>
      </c>
      <c r="U119" s="8">
        <f t="shared" si="64"/>
        <v>0.63116092649894617</v>
      </c>
      <c r="V119" s="8">
        <f t="shared" si="65"/>
        <v>0.63116092649894617</v>
      </c>
      <c r="W119" s="9">
        <f t="shared" si="66"/>
        <v>1.7112094998718808</v>
      </c>
      <c r="X119" s="10">
        <f t="shared" si="67"/>
        <v>0</v>
      </c>
      <c r="Y119" s="10">
        <f t="shared" si="68"/>
        <v>-1.7112094998718808</v>
      </c>
      <c r="Z119" s="10">
        <f t="shared" si="69"/>
        <v>-2.5981329848246517</v>
      </c>
      <c r="AA119" s="9" t="str">
        <f t="shared" si="70"/>
        <v/>
      </c>
      <c r="AB119" s="9">
        <f t="shared" si="71"/>
        <v>0.61859299364315368</v>
      </c>
      <c r="AC119" s="9">
        <f t="shared" si="72"/>
        <v>-0.20859500324546262</v>
      </c>
      <c r="AD119" s="7">
        <f t="shared" si="73"/>
        <v>3.3355048859934851E-2</v>
      </c>
      <c r="AE119" s="5">
        <v>29.78515625</v>
      </c>
      <c r="AF119" s="5">
        <v>199.90234375</v>
      </c>
      <c r="AG119" s="9">
        <v>4.1856724404907633E-3</v>
      </c>
    </row>
    <row r="120" spans="2:33" ht="12.75" customHeight="1" x14ac:dyDescent="0.15">
      <c r="B120" s="1" t="s">
        <v>270</v>
      </c>
      <c r="C120" s="2" t="s">
        <v>490</v>
      </c>
      <c r="D120" s="2">
        <v>2.7339699081494473E-3</v>
      </c>
      <c r="E120" s="3">
        <v>0.1</v>
      </c>
      <c r="F120" s="3">
        <v>0.1</v>
      </c>
      <c r="G120" s="4">
        <v>80</v>
      </c>
      <c r="H120" s="4">
        <v>80</v>
      </c>
      <c r="I120" s="5">
        <f t="shared" si="56"/>
        <v>150</v>
      </c>
      <c r="J120" s="6">
        <v>7.12890625</v>
      </c>
      <c r="K120" s="4">
        <v>29.98046875</v>
      </c>
      <c r="L120" s="12" t="s">
        <v>35</v>
      </c>
      <c r="M120" s="7">
        <f t="shared" si="57"/>
        <v>0.05</v>
      </c>
      <c r="N120" s="7">
        <f t="shared" si="58"/>
        <v>0.05</v>
      </c>
      <c r="O120" s="7">
        <f t="shared" si="59"/>
        <v>11.361096093750001</v>
      </c>
      <c r="P120" s="7">
        <f t="shared" si="60"/>
        <v>0</v>
      </c>
      <c r="Q120" s="7">
        <f t="shared" si="61"/>
        <v>0.05</v>
      </c>
      <c r="R120" s="7">
        <f t="shared" si="55"/>
        <v>4.3926585937500002</v>
      </c>
      <c r="S120" s="7">
        <f t="shared" si="62"/>
        <v>1.9633150589712538E-2</v>
      </c>
      <c r="T120" s="7">
        <f t="shared" si="63"/>
        <v>3.0366849410287465E-2</v>
      </c>
      <c r="U120" s="8">
        <f t="shared" si="64"/>
        <v>0.60733698820574922</v>
      </c>
      <c r="V120" s="8">
        <f t="shared" si="65"/>
        <v>0.60733698820574922</v>
      </c>
      <c r="W120" s="9">
        <f t="shared" si="66"/>
        <v>1.5467130082626275</v>
      </c>
      <c r="X120" s="10">
        <f t="shared" si="67"/>
        <v>0</v>
      </c>
      <c r="Y120" s="10">
        <f t="shared" si="68"/>
        <v>-1.5467130082626275</v>
      </c>
      <c r="Z120" s="10">
        <f t="shared" si="69"/>
        <v>-2.5981329848246517</v>
      </c>
      <c r="AA120" s="9" t="str">
        <f t="shared" si="70"/>
        <v/>
      </c>
      <c r="AB120" s="9">
        <f t="shared" si="71"/>
        <v>0.52520455175886072</v>
      </c>
      <c r="AC120" s="9">
        <f t="shared" si="72"/>
        <v>-0.27967151869224977</v>
      </c>
      <c r="AD120" s="7">
        <f t="shared" si="73"/>
        <v>3.3355048859934851E-2</v>
      </c>
      <c r="AE120" s="5">
        <v>29.98046875</v>
      </c>
      <c r="AF120" s="5">
        <v>199.90234375</v>
      </c>
      <c r="AG120" s="9">
        <v>4.1856724404907633E-3</v>
      </c>
    </row>
    <row r="121" spans="2:33" ht="12.75" customHeight="1" x14ac:dyDescent="0.15">
      <c r="B121" s="1" t="s">
        <v>272</v>
      </c>
      <c r="C121" s="2" t="s">
        <v>491</v>
      </c>
      <c r="D121" s="2">
        <v>2.7578125009313226E-3</v>
      </c>
      <c r="E121" s="3">
        <v>0.1</v>
      </c>
      <c r="F121" s="3">
        <v>0.1</v>
      </c>
      <c r="G121" s="4">
        <v>80</v>
      </c>
      <c r="H121" s="4">
        <v>80</v>
      </c>
      <c r="I121" s="5">
        <f t="shared" si="56"/>
        <v>150</v>
      </c>
      <c r="J121" s="6">
        <v>7.255859375</v>
      </c>
      <c r="K121" s="4">
        <v>29.98046875</v>
      </c>
      <c r="L121" s="12" t="s">
        <v>35</v>
      </c>
      <c r="M121" s="7">
        <f t="shared" si="57"/>
        <v>0.05</v>
      </c>
      <c r="N121" s="7">
        <f t="shared" si="58"/>
        <v>0.05</v>
      </c>
      <c r="O121" s="7">
        <f t="shared" si="59"/>
        <v>11.361096093750001</v>
      </c>
      <c r="P121" s="7">
        <f t="shared" si="60"/>
        <v>0</v>
      </c>
      <c r="Q121" s="7">
        <f t="shared" si="61"/>
        <v>0.05</v>
      </c>
      <c r="R121" s="7">
        <f t="shared" si="55"/>
        <v>4.3926585937500002</v>
      </c>
      <c r="S121" s="7">
        <f t="shared" si="62"/>
        <v>2.0544065877393602E-2</v>
      </c>
      <c r="T121" s="7">
        <f t="shared" si="63"/>
        <v>2.94559341226064E-2</v>
      </c>
      <c r="U121" s="8">
        <f t="shared" si="64"/>
        <v>0.58911868245212795</v>
      </c>
      <c r="V121" s="8">
        <f t="shared" si="65"/>
        <v>0.58911868245212795</v>
      </c>
      <c r="W121" s="9">
        <f t="shared" si="66"/>
        <v>1.4337928187340603</v>
      </c>
      <c r="X121" s="10">
        <f t="shared" si="67"/>
        <v>0</v>
      </c>
      <c r="Y121" s="10">
        <f t="shared" si="68"/>
        <v>-1.4337928187340603</v>
      </c>
      <c r="Z121" s="10">
        <f t="shared" si="69"/>
        <v>-2.5981329848246517</v>
      </c>
      <c r="AA121" s="9" t="str">
        <f t="shared" si="70"/>
        <v/>
      </c>
      <c r="AB121" s="9">
        <f t="shared" si="71"/>
        <v>0.46527395543832289</v>
      </c>
      <c r="AC121" s="9">
        <f t="shared" si="72"/>
        <v>-0.3322912572152632</v>
      </c>
      <c r="AD121" s="7">
        <f t="shared" si="73"/>
        <v>3.3355048859934851E-2</v>
      </c>
      <c r="AE121" s="5">
        <v>29.98046875</v>
      </c>
      <c r="AF121" s="5">
        <v>199.90234375</v>
      </c>
      <c r="AG121" s="9">
        <v>4.1856724404907633E-3</v>
      </c>
    </row>
    <row r="122" spans="2:33" ht="12.75" customHeight="1" x14ac:dyDescent="0.15">
      <c r="B122" s="1" t="s">
        <v>274</v>
      </c>
      <c r="C122" s="2" t="s">
        <v>492</v>
      </c>
      <c r="D122" s="2">
        <v>2.7816435249405913E-3</v>
      </c>
      <c r="E122" s="3">
        <v>0.1</v>
      </c>
      <c r="F122" s="3">
        <v>0.1</v>
      </c>
      <c r="G122" s="4">
        <v>80</v>
      </c>
      <c r="H122" s="4">
        <v>80</v>
      </c>
      <c r="I122" s="5">
        <f t="shared" si="56"/>
        <v>150</v>
      </c>
      <c r="J122" s="6">
        <v>7.32421875</v>
      </c>
      <c r="K122" s="4">
        <v>29.98046875</v>
      </c>
      <c r="L122" s="12" t="s">
        <v>35</v>
      </c>
      <c r="M122" s="7">
        <f t="shared" si="57"/>
        <v>0.05</v>
      </c>
      <c r="N122" s="7">
        <f t="shared" si="58"/>
        <v>0.05</v>
      </c>
      <c r="O122" s="7">
        <f t="shared" si="59"/>
        <v>11.361096093750001</v>
      </c>
      <c r="P122" s="7">
        <f t="shared" si="60"/>
        <v>0</v>
      </c>
      <c r="Q122" s="7">
        <f t="shared" si="61"/>
        <v>0.05</v>
      </c>
      <c r="R122" s="7">
        <f t="shared" si="55"/>
        <v>4.3926585937500002</v>
      </c>
      <c r="S122" s="7">
        <f t="shared" si="62"/>
        <v>2.1034558724606481E-2</v>
      </c>
      <c r="T122" s="7">
        <f t="shared" si="63"/>
        <v>2.8965441275393522E-2</v>
      </c>
      <c r="U122" s="8">
        <f t="shared" si="64"/>
        <v>0.57930882550787044</v>
      </c>
      <c r="V122" s="8">
        <f t="shared" si="65"/>
        <v>0.57930882550787044</v>
      </c>
      <c r="W122" s="9">
        <f t="shared" si="66"/>
        <v>1.3770405956512604</v>
      </c>
      <c r="X122" s="10">
        <f t="shared" si="67"/>
        <v>0</v>
      </c>
      <c r="Y122" s="10">
        <f t="shared" si="68"/>
        <v>-1.3770405956512604</v>
      </c>
      <c r="Z122" s="10">
        <f t="shared" si="69"/>
        <v>-2.5981329848246517</v>
      </c>
      <c r="AA122" s="9" t="str">
        <f t="shared" si="70"/>
        <v/>
      </c>
      <c r="AB122" s="9">
        <f t="shared" si="71"/>
        <v>0.4364375196963784</v>
      </c>
      <c r="AC122" s="9">
        <f t="shared" si="72"/>
        <v>-0.3600779210152445</v>
      </c>
      <c r="AD122" s="7">
        <f t="shared" si="73"/>
        <v>3.3355048859934851E-2</v>
      </c>
      <c r="AE122" s="5">
        <v>29.8828125</v>
      </c>
      <c r="AF122" s="5">
        <v>199.90234375</v>
      </c>
      <c r="AG122" s="9">
        <v>4.1856724404907633E-3</v>
      </c>
    </row>
    <row r="123" spans="2:33" ht="12.75" customHeight="1" x14ac:dyDescent="0.15">
      <c r="B123" s="1" t="s">
        <v>276</v>
      </c>
      <c r="C123" s="2" t="s">
        <v>493</v>
      </c>
      <c r="D123" s="2">
        <v>2.8054745416739024E-3</v>
      </c>
      <c r="E123" s="3">
        <v>0.1</v>
      </c>
      <c r="F123" s="3">
        <v>0.1</v>
      </c>
      <c r="G123" s="4">
        <v>80</v>
      </c>
      <c r="H123" s="4">
        <v>80</v>
      </c>
      <c r="I123" s="5">
        <f t="shared" si="56"/>
        <v>150</v>
      </c>
      <c r="J123" s="6">
        <v>7.373046875</v>
      </c>
      <c r="K123" s="4">
        <v>29.98046875</v>
      </c>
      <c r="L123" s="12" t="s">
        <v>35</v>
      </c>
      <c r="M123" s="7">
        <f t="shared" si="57"/>
        <v>0.05</v>
      </c>
      <c r="N123" s="7">
        <f t="shared" si="58"/>
        <v>0.05</v>
      </c>
      <c r="O123" s="7">
        <f t="shared" si="59"/>
        <v>11.361096093750001</v>
      </c>
      <c r="P123" s="7">
        <f t="shared" si="60"/>
        <v>0</v>
      </c>
      <c r="Q123" s="7">
        <f t="shared" si="61"/>
        <v>0.05</v>
      </c>
      <c r="R123" s="7">
        <f t="shared" si="55"/>
        <v>4.3926585937500002</v>
      </c>
      <c r="S123" s="7">
        <f t="shared" si="62"/>
        <v>2.1384910758329965E-2</v>
      </c>
      <c r="T123" s="7">
        <f t="shared" si="63"/>
        <v>2.8615089241670038E-2</v>
      </c>
      <c r="U123" s="8">
        <f t="shared" si="64"/>
        <v>0.57230178483340077</v>
      </c>
      <c r="V123" s="8">
        <f t="shared" si="65"/>
        <v>0.57230178483340077</v>
      </c>
      <c r="W123" s="9">
        <f t="shared" si="66"/>
        <v>1.3380972015758232</v>
      </c>
      <c r="X123" s="10">
        <f t="shared" si="67"/>
        <v>0</v>
      </c>
      <c r="Y123" s="10">
        <f t="shared" si="68"/>
        <v>-1.3380972015758232</v>
      </c>
      <c r="Z123" s="10">
        <f t="shared" si="69"/>
        <v>-2.5981329848246517</v>
      </c>
      <c r="AA123" s="9" t="str">
        <f t="shared" si="70"/>
        <v/>
      </c>
      <c r="AB123" s="9">
        <f t="shared" si="71"/>
        <v>0.41714684299211618</v>
      </c>
      <c r="AC123" s="9">
        <f t="shared" si="72"/>
        <v>-0.37971103885060503</v>
      </c>
      <c r="AD123" s="7">
        <f t="shared" si="73"/>
        <v>3.3355048859934851E-2</v>
      </c>
      <c r="AE123" s="5">
        <v>29.98046875</v>
      </c>
      <c r="AF123" s="5">
        <v>199.90234375</v>
      </c>
      <c r="AG123" s="9">
        <v>4.1856724404907633E-3</v>
      </c>
    </row>
    <row r="124" spans="2:33" ht="12.75" customHeight="1" x14ac:dyDescent="0.15">
      <c r="B124" s="1" t="s">
        <v>278</v>
      </c>
      <c r="C124" s="2" t="s">
        <v>494</v>
      </c>
      <c r="D124" s="2">
        <v>2.8293055584072135E-3</v>
      </c>
      <c r="E124" s="3">
        <v>0.1</v>
      </c>
      <c r="F124" s="3">
        <v>0.1</v>
      </c>
      <c r="G124" s="4">
        <v>80</v>
      </c>
      <c r="H124" s="4">
        <v>80</v>
      </c>
      <c r="I124" s="5">
        <f t="shared" si="56"/>
        <v>150</v>
      </c>
      <c r="J124" s="6">
        <v>7.44140625</v>
      </c>
      <c r="K124" s="4">
        <v>29.8828125</v>
      </c>
      <c r="L124" s="12" t="s">
        <v>35</v>
      </c>
      <c r="M124" s="7">
        <f t="shared" si="57"/>
        <v>0.05</v>
      </c>
      <c r="N124" s="7">
        <f t="shared" si="58"/>
        <v>0.05</v>
      </c>
      <c r="O124" s="7">
        <f t="shared" si="59"/>
        <v>11.343576562499999</v>
      </c>
      <c r="P124" s="7">
        <f t="shared" si="60"/>
        <v>0</v>
      </c>
      <c r="Q124" s="7">
        <f t="shared" si="61"/>
        <v>0.05</v>
      </c>
      <c r="R124" s="7">
        <f t="shared" si="55"/>
        <v>4.3829515624999997</v>
      </c>
      <c r="S124" s="7">
        <f t="shared" si="62"/>
        <v>2.1969684385382063E-2</v>
      </c>
      <c r="T124" s="7">
        <f t="shared" si="63"/>
        <v>2.803031561461794E-2</v>
      </c>
      <c r="U124" s="8">
        <f t="shared" si="64"/>
        <v>0.5606063122923588</v>
      </c>
      <c r="V124" s="8">
        <f t="shared" si="65"/>
        <v>0.5606063122923588</v>
      </c>
      <c r="W124" s="9">
        <f t="shared" si="66"/>
        <v>1.2758633725875659</v>
      </c>
      <c r="X124" s="10">
        <f t="shared" si="67"/>
        <v>0</v>
      </c>
      <c r="Y124" s="10">
        <f t="shared" si="68"/>
        <v>-1.2758633725875659</v>
      </c>
      <c r="Z124" s="10">
        <f t="shared" si="69"/>
        <v>-2.5981329848246517</v>
      </c>
      <c r="AA124" s="9" t="str">
        <f t="shared" si="70"/>
        <v/>
      </c>
      <c r="AB124" s="9">
        <f t="shared" si="71"/>
        <v>0.38715876241307778</v>
      </c>
      <c r="AC124" s="9">
        <f t="shared" si="72"/>
        <v>-0.41211090707180809</v>
      </c>
      <c r="AD124" s="7">
        <f t="shared" si="73"/>
        <v>3.3464052287581703E-2</v>
      </c>
      <c r="AE124" s="5">
        <v>29.98046875</v>
      </c>
      <c r="AF124" s="5">
        <v>199.90234375</v>
      </c>
      <c r="AG124" s="9">
        <v>4.1856724404907633E-3</v>
      </c>
    </row>
    <row r="125" spans="2:33" ht="12.75" customHeight="1" x14ac:dyDescent="0.15">
      <c r="B125" s="1" t="s">
        <v>280</v>
      </c>
      <c r="C125" s="2" t="s">
        <v>495</v>
      </c>
      <c r="D125" s="2">
        <v>2.8531365751405247E-3</v>
      </c>
      <c r="E125" s="3">
        <v>0.1</v>
      </c>
      <c r="F125" s="3">
        <v>0.1</v>
      </c>
      <c r="G125" s="4">
        <v>80</v>
      </c>
      <c r="H125" s="4">
        <v>80</v>
      </c>
      <c r="I125" s="5">
        <f t="shared" si="56"/>
        <v>150</v>
      </c>
      <c r="J125" s="6">
        <v>7.490234375</v>
      </c>
      <c r="K125" s="4">
        <v>29.8828125</v>
      </c>
      <c r="L125" s="12" t="s">
        <v>35</v>
      </c>
      <c r="M125" s="7">
        <f t="shared" si="57"/>
        <v>0.05</v>
      </c>
      <c r="N125" s="7">
        <f t="shared" si="58"/>
        <v>0.05</v>
      </c>
      <c r="O125" s="7">
        <f t="shared" si="59"/>
        <v>11.343576562499999</v>
      </c>
      <c r="P125" s="7">
        <f t="shared" si="60"/>
        <v>0</v>
      </c>
      <c r="Q125" s="7">
        <f t="shared" si="61"/>
        <v>0.05</v>
      </c>
      <c r="R125" s="7">
        <f t="shared" si="55"/>
        <v>4.3829515624999997</v>
      </c>
      <c r="S125" s="7">
        <f t="shared" si="62"/>
        <v>2.2320429648918023E-2</v>
      </c>
      <c r="T125" s="7">
        <f t="shared" si="63"/>
        <v>2.767957035108198E-2</v>
      </c>
      <c r="U125" s="8">
        <f t="shared" si="64"/>
        <v>0.55359140702163956</v>
      </c>
      <c r="V125" s="8">
        <f t="shared" si="65"/>
        <v>0.55359140702163956</v>
      </c>
      <c r="W125" s="9">
        <f t="shared" si="66"/>
        <v>1.2401002483580659</v>
      </c>
      <c r="X125" s="10">
        <f t="shared" si="67"/>
        <v>0</v>
      </c>
      <c r="Y125" s="10">
        <f t="shared" si="68"/>
        <v>-1.2401002483580659</v>
      </c>
      <c r="Z125" s="10">
        <f t="shared" si="69"/>
        <v>-2.5981329848246517</v>
      </c>
      <c r="AA125" s="9" t="str">
        <f t="shared" si="70"/>
        <v/>
      </c>
      <c r="AB125" s="9">
        <f t="shared" si="71"/>
        <v>0.37039318324477361</v>
      </c>
      <c r="AC125" s="9">
        <f t="shared" si="72"/>
        <v>-0.43133701471802344</v>
      </c>
      <c r="AD125" s="7">
        <f t="shared" si="73"/>
        <v>3.3464052287581703E-2</v>
      </c>
      <c r="AE125" s="5">
        <v>29.98046875</v>
      </c>
      <c r="AF125" s="5">
        <v>199.90234375</v>
      </c>
      <c r="AG125" s="9">
        <v>4.1856724404907633E-3</v>
      </c>
    </row>
    <row r="126" spans="2:33" ht="12.75" customHeight="1" x14ac:dyDescent="0.15">
      <c r="B126" s="1" t="s">
        <v>282</v>
      </c>
      <c r="C126" s="2" t="s">
        <v>496</v>
      </c>
      <c r="D126" s="2">
        <v>2.8710185215459205E-3</v>
      </c>
      <c r="E126" s="3">
        <v>0.1</v>
      </c>
      <c r="F126" s="3">
        <v>0.1</v>
      </c>
      <c r="G126" s="4">
        <v>80</v>
      </c>
      <c r="H126" s="4">
        <v>80</v>
      </c>
      <c r="I126" s="5">
        <f t="shared" si="56"/>
        <v>150</v>
      </c>
      <c r="J126" s="6">
        <v>7.529296875</v>
      </c>
      <c r="K126" s="4">
        <v>29.8828125</v>
      </c>
      <c r="L126" s="12" t="s">
        <v>35</v>
      </c>
      <c r="M126" s="7">
        <f t="shared" si="57"/>
        <v>0.05</v>
      </c>
      <c r="N126" s="7">
        <f t="shared" si="58"/>
        <v>0.05</v>
      </c>
      <c r="O126" s="7">
        <f t="shared" si="59"/>
        <v>11.343576562499999</v>
      </c>
      <c r="P126" s="7">
        <f t="shared" si="60"/>
        <v>0</v>
      </c>
      <c r="Q126" s="7">
        <f t="shared" si="61"/>
        <v>0.05</v>
      </c>
      <c r="R126" s="7">
        <f t="shared" si="55"/>
        <v>4.3829515624999997</v>
      </c>
      <c r="S126" s="7">
        <f t="shared" si="62"/>
        <v>2.2601025859746795E-2</v>
      </c>
      <c r="T126" s="7">
        <f t="shared" si="63"/>
        <v>2.7398974140253208E-2</v>
      </c>
      <c r="U126" s="8">
        <f t="shared" si="64"/>
        <v>0.54797948280506414</v>
      </c>
      <c r="V126" s="8">
        <f t="shared" si="65"/>
        <v>0.54797948280506414</v>
      </c>
      <c r="W126" s="9">
        <f t="shared" si="66"/>
        <v>1.2122889602569644</v>
      </c>
      <c r="X126" s="10">
        <f t="shared" si="67"/>
        <v>0</v>
      </c>
      <c r="Y126" s="10">
        <f t="shared" si="68"/>
        <v>-1.2122889602569644</v>
      </c>
      <c r="Z126" s="10">
        <f t="shared" si="69"/>
        <v>-2.5981329848246517</v>
      </c>
      <c r="AA126" s="9" t="str">
        <f t="shared" si="70"/>
        <v/>
      </c>
      <c r="AB126" s="9">
        <f t="shared" si="71"/>
        <v>0.3575911311223835</v>
      </c>
      <c r="AC126" s="9">
        <f t="shared" si="72"/>
        <v>-0.4466132609957329</v>
      </c>
      <c r="AD126" s="7">
        <f t="shared" si="73"/>
        <v>3.3464052287581703E-2</v>
      </c>
      <c r="AE126" s="5">
        <v>29.8828125</v>
      </c>
      <c r="AF126" s="5">
        <v>199.90234375</v>
      </c>
      <c r="AG126" s="9">
        <v>4.1856724404907633E-3</v>
      </c>
    </row>
    <row r="127" spans="2:33" ht="12.75" customHeight="1" x14ac:dyDescent="0.15">
      <c r="B127" s="1" t="s">
        <v>284</v>
      </c>
      <c r="C127" s="2" t="s">
        <v>497</v>
      </c>
      <c r="D127" s="2">
        <v>2.8948495382792316E-3</v>
      </c>
      <c r="E127" s="3">
        <v>0.1</v>
      </c>
      <c r="F127" s="3">
        <v>0.1</v>
      </c>
      <c r="G127" s="4">
        <v>80</v>
      </c>
      <c r="H127" s="4">
        <v>80</v>
      </c>
      <c r="I127" s="5">
        <f t="shared" si="56"/>
        <v>150</v>
      </c>
      <c r="J127" s="6">
        <v>7.55859375</v>
      </c>
      <c r="K127" s="4">
        <v>29.8828125</v>
      </c>
      <c r="L127" s="12" t="s">
        <v>35</v>
      </c>
      <c r="M127" s="7">
        <f t="shared" si="57"/>
        <v>0.05</v>
      </c>
      <c r="N127" s="7">
        <f t="shared" si="58"/>
        <v>0.05</v>
      </c>
      <c r="O127" s="7">
        <f t="shared" si="59"/>
        <v>11.343576562499999</v>
      </c>
      <c r="P127" s="7">
        <f t="shared" si="60"/>
        <v>0</v>
      </c>
      <c r="Q127" s="7">
        <f t="shared" si="61"/>
        <v>0.05</v>
      </c>
      <c r="R127" s="7">
        <f t="shared" si="55"/>
        <v>4.3829515624999997</v>
      </c>
      <c r="S127" s="7">
        <f t="shared" si="62"/>
        <v>2.2811473017868369E-2</v>
      </c>
      <c r="T127" s="7">
        <f t="shared" si="63"/>
        <v>2.7188526982131634E-2</v>
      </c>
      <c r="U127" s="8">
        <f t="shared" si="64"/>
        <v>0.54377053964263267</v>
      </c>
      <c r="V127" s="8">
        <f t="shared" si="65"/>
        <v>0.54377053964263267</v>
      </c>
      <c r="W127" s="9">
        <f t="shared" si="66"/>
        <v>1.1918794968143747</v>
      </c>
      <c r="X127" s="10">
        <f t="shared" si="67"/>
        <v>0</v>
      </c>
      <c r="Y127" s="10">
        <f t="shared" si="68"/>
        <v>-1.1918794968143747</v>
      </c>
      <c r="Z127" s="10">
        <f t="shared" si="69"/>
        <v>-2.5981329848246517</v>
      </c>
      <c r="AA127" s="9" t="str">
        <f t="shared" si="70"/>
        <v/>
      </c>
      <c r="AB127" s="9">
        <f t="shared" si="71"/>
        <v>0.34832749756544817</v>
      </c>
      <c r="AC127" s="9">
        <f t="shared" si="72"/>
        <v>-0.45801224024298398</v>
      </c>
      <c r="AD127" s="7">
        <f t="shared" si="73"/>
        <v>3.3464052287581703E-2</v>
      </c>
      <c r="AE127" s="5">
        <v>29.8828125</v>
      </c>
      <c r="AF127" s="5">
        <v>199.90234375</v>
      </c>
      <c r="AG127" s="9">
        <v>2.685546875E-2</v>
      </c>
    </row>
    <row r="128" spans="2:33" ht="12.75" customHeight="1" x14ac:dyDescent="0.15">
      <c r="B128" s="1" t="s">
        <v>286</v>
      </c>
      <c r="C128" s="2" t="s">
        <v>498</v>
      </c>
      <c r="D128" s="2">
        <v>2.9186805622885004E-3</v>
      </c>
      <c r="E128" s="3">
        <v>0.1</v>
      </c>
      <c r="F128" s="3">
        <v>0.1</v>
      </c>
      <c r="G128" s="4">
        <v>80</v>
      </c>
      <c r="H128" s="4">
        <v>80</v>
      </c>
      <c r="I128" s="5">
        <f t="shared" si="56"/>
        <v>150</v>
      </c>
      <c r="J128" s="6">
        <v>7.578125</v>
      </c>
      <c r="K128" s="4">
        <v>29.8828125</v>
      </c>
      <c r="L128" s="12" t="s">
        <v>35</v>
      </c>
      <c r="M128" s="7">
        <f t="shared" si="57"/>
        <v>0.05</v>
      </c>
      <c r="N128" s="7">
        <f t="shared" si="58"/>
        <v>0.05</v>
      </c>
      <c r="O128" s="7">
        <f t="shared" si="59"/>
        <v>11.343576562499999</v>
      </c>
      <c r="P128" s="7">
        <f t="shared" si="60"/>
        <v>0</v>
      </c>
      <c r="Q128" s="7">
        <f t="shared" si="61"/>
        <v>0.05</v>
      </c>
      <c r="R128" s="7">
        <f t="shared" si="55"/>
        <v>4.3829515624999997</v>
      </c>
      <c r="S128" s="7">
        <f t="shared" si="62"/>
        <v>2.2951771123282755E-2</v>
      </c>
      <c r="T128" s="7">
        <f t="shared" si="63"/>
        <v>2.7048228876717248E-2</v>
      </c>
      <c r="U128" s="8">
        <f t="shared" si="64"/>
        <v>0.5409645775343449</v>
      </c>
      <c r="V128" s="8">
        <f t="shared" si="65"/>
        <v>0.5409645775343449</v>
      </c>
      <c r="W128" s="9">
        <f t="shared" si="66"/>
        <v>1.178481117271118</v>
      </c>
      <c r="X128" s="10">
        <f t="shared" si="67"/>
        <v>0</v>
      </c>
      <c r="Y128" s="10">
        <f t="shared" si="68"/>
        <v>-1.178481117271118</v>
      </c>
      <c r="Z128" s="10">
        <f t="shared" si="69"/>
        <v>-2.5981329848246517</v>
      </c>
      <c r="AA128" s="9" t="str">
        <f t="shared" si="70"/>
        <v/>
      </c>
      <c r="AB128" s="9">
        <f t="shared" si="71"/>
        <v>0.34230651480476015</v>
      </c>
      <c r="AC128" s="9">
        <f t="shared" si="72"/>
        <v>-0.46558483525641536</v>
      </c>
      <c r="AD128" s="7">
        <f t="shared" si="73"/>
        <v>3.3464052287581703E-2</v>
      </c>
      <c r="AE128" s="5">
        <v>29.98046875</v>
      </c>
      <c r="AF128" s="5">
        <v>199.90234375</v>
      </c>
      <c r="AG128" s="9">
        <v>4.1856724404907633E-3</v>
      </c>
    </row>
    <row r="129" spans="2:33" ht="12.75" customHeight="1" x14ac:dyDescent="0.15">
      <c r="B129" s="1" t="s">
        <v>288</v>
      </c>
      <c r="C129" s="2" t="s">
        <v>499</v>
      </c>
      <c r="D129" s="2">
        <v>2.9441435253829695E-3</v>
      </c>
      <c r="E129" s="3">
        <v>0.1</v>
      </c>
      <c r="F129" s="3">
        <v>0.1</v>
      </c>
      <c r="G129" s="4">
        <v>80</v>
      </c>
      <c r="H129" s="4">
        <v>80</v>
      </c>
      <c r="I129" s="5">
        <f t="shared" si="56"/>
        <v>150</v>
      </c>
      <c r="J129" s="6">
        <v>7.6171875</v>
      </c>
      <c r="K129" s="4">
        <v>29.8828125</v>
      </c>
      <c r="L129" s="12" t="s">
        <v>35</v>
      </c>
      <c r="M129" s="7">
        <f t="shared" si="57"/>
        <v>0.05</v>
      </c>
      <c r="N129" s="7">
        <f t="shared" si="58"/>
        <v>0.05</v>
      </c>
      <c r="O129" s="7">
        <f t="shared" si="59"/>
        <v>11.343576562499999</v>
      </c>
      <c r="P129" s="7">
        <f t="shared" si="60"/>
        <v>0</v>
      </c>
      <c r="Q129" s="7">
        <f t="shared" si="61"/>
        <v>0.05</v>
      </c>
      <c r="R129" s="7">
        <f t="shared" si="55"/>
        <v>4.3829515624999997</v>
      </c>
      <c r="S129" s="7">
        <f t="shared" si="62"/>
        <v>2.3232367334111523E-2</v>
      </c>
      <c r="T129" s="7">
        <f t="shared" si="63"/>
        <v>2.6767632665888479E-2</v>
      </c>
      <c r="U129" s="8">
        <f t="shared" si="64"/>
        <v>0.5353526533177696</v>
      </c>
      <c r="V129" s="8">
        <f t="shared" si="65"/>
        <v>0.5353526533177696</v>
      </c>
      <c r="W129" s="9">
        <f t="shared" si="66"/>
        <v>1.152169827591621</v>
      </c>
      <c r="X129" s="10">
        <f t="shared" si="67"/>
        <v>0</v>
      </c>
      <c r="Y129" s="10">
        <f t="shared" si="68"/>
        <v>-1.152169827591621</v>
      </c>
      <c r="Z129" s="10">
        <f t="shared" si="69"/>
        <v>-2.5981329848246517</v>
      </c>
      <c r="AA129" s="9" t="str">
        <f t="shared" si="70"/>
        <v/>
      </c>
      <c r="AB129" s="9">
        <f t="shared" si="71"/>
        <v>0.33062201856055012</v>
      </c>
      <c r="AC129" s="9">
        <f t="shared" si="72"/>
        <v>-0.48066822692634004</v>
      </c>
      <c r="AD129" s="7">
        <f t="shared" si="73"/>
        <v>3.3464052287581703E-2</v>
      </c>
      <c r="AE129" s="5">
        <v>29.98046875</v>
      </c>
      <c r="AF129" s="5">
        <v>199.90234375</v>
      </c>
      <c r="AG129" s="9">
        <v>4.1856724404907633E-3</v>
      </c>
    </row>
    <row r="130" spans="2:33" ht="12.75" customHeight="1" x14ac:dyDescent="0.15">
      <c r="B130" s="1" t="s">
        <v>290</v>
      </c>
      <c r="C130" s="2" t="s">
        <v>500</v>
      </c>
      <c r="D130" s="2">
        <v>2.9683217653655447E-3</v>
      </c>
      <c r="E130" s="3">
        <v>0.1</v>
      </c>
      <c r="F130" s="3">
        <v>0.1</v>
      </c>
      <c r="G130" s="4">
        <v>80</v>
      </c>
      <c r="H130" s="4">
        <v>80</v>
      </c>
      <c r="I130" s="5">
        <f t="shared" ref="I130:I161" si="74">IF(ISNUMBER(G130),IF(G130+H130=0,0,0.4*60*1000/(G130+H130)),"")</f>
        <v>150</v>
      </c>
      <c r="J130" s="6">
        <v>7.646484375</v>
      </c>
      <c r="K130" s="4">
        <v>29.8828125</v>
      </c>
      <c r="L130" s="12" t="s">
        <v>35</v>
      </c>
      <c r="M130" s="7">
        <f t="shared" ref="M130:M161" si="75">IF(ISNUMBER(G130),IF(G130+H130=0,0,(G130/(G130+H130))*E130),"")</f>
        <v>0.05</v>
      </c>
      <c r="N130" s="7">
        <f t="shared" ref="N130:N161" si="76">IF(ISNUMBER(H130),IF(G130+H130=0,0,(H130/(G130+H130))*E130),"")</f>
        <v>0.05</v>
      </c>
      <c r="O130" s="7">
        <f t="shared" ref="O130:O161" si="77">IF(ISNUMBER(M130),0.195*(1+0.0184*(K130-21))*M130*1000,"")</f>
        <v>11.343576562499999</v>
      </c>
      <c r="P130" s="7">
        <f t="shared" ref="P130:P161" si="78">IF(ISNUMBER(M130),IF(M130&gt;N130,M130-N130,0),"")</f>
        <v>0</v>
      </c>
      <c r="Q130" s="7">
        <f t="shared" ref="Q130:Q161" si="79">IF(ISNUMBER(M130),IF(M130&gt;N130,N130,M130),"")</f>
        <v>0.05</v>
      </c>
      <c r="R130" s="7">
        <f t="shared" si="55"/>
        <v>4.3829515624999997</v>
      </c>
      <c r="S130" s="7">
        <f t="shared" ref="S130:S161" si="80">IF(ISNUMBER(M130),IF(O130-R130=0,0,((P130-M130)*(O130-J130)/(O130-R130))+M130),"")</f>
        <v>2.3442814492233101E-2</v>
      </c>
      <c r="T130" s="7">
        <f t="shared" ref="T130:T161" si="81">IF(ISNUMBER(R130),IF(O130-R130=0,0,Q130*(O130-J130)/(O130-R130)),"")</f>
        <v>2.6557185507766902E-2</v>
      </c>
      <c r="U130" s="8">
        <f t="shared" ref="U130:U161" si="82">IF(ISNUMBER(M130),IF(M130=0,0,((M130-S130)/M130)),"")</f>
        <v>0.53114371015533801</v>
      </c>
      <c r="V130" s="8">
        <f t="shared" ref="V130:V161" si="83">IF(ISNUMBER(Q130),IF(Q130=0,0,T130/Q130),"")</f>
        <v>0.53114371015533801</v>
      </c>
      <c r="W130" s="9">
        <f t="shared" ref="W130:W161" si="84">IF(ISNUMBER(U130),IF(U130=1,0,(U130/(1-U130))),"")</f>
        <v>1.1328497061035752</v>
      </c>
      <c r="X130" s="10">
        <f t="shared" ref="X130:X161" si="85">IF(ROW(A130)=11,AVERAGE($X$2:$X$10),IF(ISNUMBER(I131),IF(I131-I130=0,0,(W131-W130)/(I131-I130)),""))</f>
        <v>0</v>
      </c>
      <c r="Y130" s="10">
        <f t="shared" ref="Y130:Y161" si="86">IF(ROW(A130)=11,IF(ISNUMBER(I$2),AVERAGE($Y$2:$Y$10),""),IF(ISNUMBER(I130),$X$11*I130-W130,""))</f>
        <v>-1.1328497061035752</v>
      </c>
      <c r="Z130" s="10">
        <f t="shared" ref="Z130:Z161" si="87">IF(ISNUMBER(I130),$X$11*I130-$Y$11,"")</f>
        <v>-2.5981329848246517</v>
      </c>
      <c r="AA130" s="9" t="str">
        <f t="shared" ref="AA130:AA161" si="88">IF(AND(ISNUMBER(Z132),ROW(A130)=2),IF(M130=0,0,X$11/M130),"")</f>
        <v/>
      </c>
      <c r="AB130" s="9">
        <f t="shared" ref="AB130:AB161" si="89">IF(ISNUMBER(G130),IF(S130=0,0,((G130+H130)*(M130-S130))/(60000*0.4*(S130^2))),"")</f>
        <v>0.32215975502967087</v>
      </c>
      <c r="AC130" s="9">
        <f t="shared" ref="AC130:AC161" si="90">IF(ISNUMBER(AB130),IF(AB130&lt;=0,0,LOG(AB130)),"")</f>
        <v>-0.49192871363809265</v>
      </c>
      <c r="AD130" s="7">
        <f t="shared" ref="AD130:AD161" si="91">IF(ISNUMBER(K130),IF(K130=0,0,1/K130),"")</f>
        <v>3.3464052287581703E-2</v>
      </c>
      <c r="AE130" s="5">
        <v>29.98046875</v>
      </c>
      <c r="AF130" s="5">
        <v>199.90234375</v>
      </c>
      <c r="AG130" s="9">
        <v>4.1856724404907633E-3</v>
      </c>
    </row>
    <row r="131" spans="2:33" ht="12.75" customHeight="1" x14ac:dyDescent="0.15">
      <c r="B131" s="1" t="s">
        <v>292</v>
      </c>
      <c r="C131" s="2" t="s">
        <v>501</v>
      </c>
      <c r="D131" s="2">
        <v>2.986203704494983E-3</v>
      </c>
      <c r="E131" s="3">
        <v>0.1</v>
      </c>
      <c r="F131" s="3">
        <v>0.1</v>
      </c>
      <c r="G131" s="4">
        <v>80</v>
      </c>
      <c r="H131" s="4">
        <v>80</v>
      </c>
      <c r="I131" s="5">
        <f t="shared" si="74"/>
        <v>150</v>
      </c>
      <c r="J131" s="6">
        <v>7.666015625</v>
      </c>
      <c r="K131" s="4">
        <v>29.8828125</v>
      </c>
      <c r="L131" s="12" t="s">
        <v>35</v>
      </c>
      <c r="M131" s="7">
        <f t="shared" si="75"/>
        <v>0.05</v>
      </c>
      <c r="N131" s="7">
        <f t="shared" si="76"/>
        <v>0.05</v>
      </c>
      <c r="O131" s="7">
        <f t="shared" si="77"/>
        <v>11.343576562499999</v>
      </c>
      <c r="P131" s="7">
        <f t="shared" si="78"/>
        <v>0</v>
      </c>
      <c r="Q131" s="7">
        <f t="shared" si="79"/>
        <v>0.05</v>
      </c>
      <c r="R131" s="7">
        <f t="shared" ref="R131:R167" si="92">IF(ISNUMBER(M131),((0.195*(1+(0.0184*(K131-21)))*P131)+(0.07*(1+(0.0284*(K131-21)))*Q131))*1000,"")</f>
        <v>4.3829515624999997</v>
      </c>
      <c r="S131" s="7">
        <f t="shared" si="80"/>
        <v>2.3583112597647483E-2</v>
      </c>
      <c r="T131" s="7">
        <f t="shared" si="81"/>
        <v>2.6416887402352519E-2</v>
      </c>
      <c r="U131" s="8">
        <f t="shared" si="82"/>
        <v>0.52833774804705036</v>
      </c>
      <c r="V131" s="8">
        <f t="shared" si="83"/>
        <v>0.52833774804705036</v>
      </c>
      <c r="W131" s="9">
        <f t="shared" si="84"/>
        <v>1.1201611870770491</v>
      </c>
      <c r="X131" s="10">
        <f t="shared" si="85"/>
        <v>0</v>
      </c>
      <c r="Y131" s="10">
        <f t="shared" si="86"/>
        <v>-1.1201611870770491</v>
      </c>
      <c r="Z131" s="10">
        <f t="shared" si="87"/>
        <v>-2.5981329848246517</v>
      </c>
      <c r="AA131" s="9" t="str">
        <f t="shared" si="88"/>
        <v/>
      </c>
      <c r="AB131" s="9">
        <f t="shared" si="89"/>
        <v>0.31665630294812175</v>
      </c>
      <c r="AC131" s="9">
        <f t="shared" si="90"/>
        <v>-0.49941186305006552</v>
      </c>
      <c r="AD131" s="7">
        <f t="shared" si="91"/>
        <v>3.3464052287581703E-2</v>
      </c>
      <c r="AE131" s="5">
        <v>29.98046875</v>
      </c>
      <c r="AF131" s="5">
        <v>199.90234375</v>
      </c>
      <c r="AG131" s="9">
        <v>4.1856724404907633E-3</v>
      </c>
    </row>
    <row r="132" spans="2:33" ht="12.75" customHeight="1" x14ac:dyDescent="0.15">
      <c r="B132" s="1" t="s">
        <v>294</v>
      </c>
      <c r="C132" s="2" t="s">
        <v>502</v>
      </c>
      <c r="D132" s="2">
        <v>3.0100347285042517E-3</v>
      </c>
      <c r="E132" s="3">
        <v>0.1</v>
      </c>
      <c r="F132" s="3">
        <v>0.1</v>
      </c>
      <c r="G132" s="4">
        <v>80</v>
      </c>
      <c r="H132" s="4">
        <v>80</v>
      </c>
      <c r="I132" s="5">
        <f t="shared" si="74"/>
        <v>150</v>
      </c>
      <c r="J132" s="6">
        <v>7.67578125</v>
      </c>
      <c r="K132" s="4">
        <v>29.8828125</v>
      </c>
      <c r="L132" s="12" t="s">
        <v>35</v>
      </c>
      <c r="M132" s="7">
        <f t="shared" si="75"/>
        <v>0.05</v>
      </c>
      <c r="N132" s="7">
        <f t="shared" si="76"/>
        <v>0.05</v>
      </c>
      <c r="O132" s="7">
        <f t="shared" si="77"/>
        <v>11.343576562499999</v>
      </c>
      <c r="P132" s="7">
        <f t="shared" si="78"/>
        <v>0</v>
      </c>
      <c r="Q132" s="7">
        <f t="shared" si="79"/>
        <v>0.05</v>
      </c>
      <c r="R132" s="7">
        <f t="shared" si="92"/>
        <v>4.3829515624999997</v>
      </c>
      <c r="S132" s="7">
        <f t="shared" si="80"/>
        <v>2.3653261650354678E-2</v>
      </c>
      <c r="T132" s="7">
        <f t="shared" si="81"/>
        <v>2.6346738349645325E-2</v>
      </c>
      <c r="U132" s="8">
        <f t="shared" si="82"/>
        <v>0.52693476699290642</v>
      </c>
      <c r="V132" s="8">
        <f t="shared" si="83"/>
        <v>0.52693476699290642</v>
      </c>
      <c r="W132" s="9">
        <f t="shared" si="84"/>
        <v>1.1138733735374822</v>
      </c>
      <c r="X132" s="10">
        <f t="shared" si="85"/>
        <v>0</v>
      </c>
      <c r="Y132" s="10">
        <f t="shared" si="86"/>
        <v>-1.1138733735374822</v>
      </c>
      <c r="Z132" s="10">
        <f t="shared" si="87"/>
        <v>-2.5981329848246517</v>
      </c>
      <c r="AA132" s="9" t="str">
        <f t="shared" si="88"/>
        <v/>
      </c>
      <c r="AB132" s="9">
        <f t="shared" si="89"/>
        <v>0.31394496877510059</v>
      </c>
      <c r="AC132" s="9">
        <f t="shared" si="90"/>
        <v>-0.50314647247414446</v>
      </c>
      <c r="AD132" s="7">
        <f t="shared" si="91"/>
        <v>3.3464052287581703E-2</v>
      </c>
      <c r="AE132" s="5">
        <v>29.98046875</v>
      </c>
      <c r="AF132" s="5">
        <v>199.90234375</v>
      </c>
      <c r="AG132" s="9">
        <v>4.1856724404907633E-3</v>
      </c>
    </row>
    <row r="133" spans="2:33" ht="12.75" customHeight="1" x14ac:dyDescent="0.15">
      <c r="B133" s="1" t="s">
        <v>296</v>
      </c>
      <c r="C133" s="2" t="s">
        <v>503</v>
      </c>
      <c r="D133" s="2">
        <v>3.0336805575643666E-3</v>
      </c>
      <c r="E133" s="3">
        <v>0.1</v>
      </c>
      <c r="F133" s="3">
        <v>0.1</v>
      </c>
      <c r="G133" s="4">
        <v>80</v>
      </c>
      <c r="H133" s="4">
        <v>80</v>
      </c>
      <c r="I133" s="5">
        <f t="shared" si="74"/>
        <v>150</v>
      </c>
      <c r="J133" s="6">
        <v>7.71484375</v>
      </c>
      <c r="K133" s="4">
        <v>29.4921875</v>
      </c>
      <c r="L133" s="12" t="s">
        <v>35</v>
      </c>
      <c r="M133" s="7">
        <f t="shared" si="75"/>
        <v>0.05</v>
      </c>
      <c r="N133" s="7">
        <f t="shared" si="76"/>
        <v>0.05</v>
      </c>
      <c r="O133" s="7">
        <f t="shared" si="77"/>
        <v>11.273498437500001</v>
      </c>
      <c r="P133" s="7">
        <f t="shared" si="78"/>
        <v>0</v>
      </c>
      <c r="Q133" s="7">
        <f t="shared" si="79"/>
        <v>0.05</v>
      </c>
      <c r="R133" s="7">
        <f t="shared" si="92"/>
        <v>4.3441234375000004</v>
      </c>
      <c r="S133" s="7">
        <f t="shared" si="80"/>
        <v>2.432196491386308E-2</v>
      </c>
      <c r="T133" s="7">
        <f t="shared" si="81"/>
        <v>2.5678035086136922E-2</v>
      </c>
      <c r="U133" s="8">
        <f t="shared" si="82"/>
        <v>0.51356070172273838</v>
      </c>
      <c r="V133" s="8">
        <f t="shared" si="83"/>
        <v>0.51356070172273838</v>
      </c>
      <c r="W133" s="9">
        <f t="shared" si="84"/>
        <v>1.0557549596455877</v>
      </c>
      <c r="X133" s="10">
        <f t="shared" si="85"/>
        <v>0</v>
      </c>
      <c r="Y133" s="10">
        <f t="shared" si="86"/>
        <v>-1.0557549596455877</v>
      </c>
      <c r="Z133" s="10">
        <f t="shared" si="87"/>
        <v>-2.5981329848246517</v>
      </c>
      <c r="AA133" s="9" t="str">
        <f t="shared" si="88"/>
        <v/>
      </c>
      <c r="AB133" s="9">
        <f t="shared" si="89"/>
        <v>0.28938313259491266</v>
      </c>
      <c r="AC133" s="9">
        <f t="shared" si="90"/>
        <v>-0.53852678639749052</v>
      </c>
      <c r="AD133" s="7">
        <f t="shared" si="91"/>
        <v>3.3907284768211921E-2</v>
      </c>
      <c r="AE133" s="5">
        <v>29.98046875</v>
      </c>
      <c r="AF133" s="5">
        <v>199.90234375</v>
      </c>
      <c r="AG133" s="9">
        <v>4.1856724404907633E-3</v>
      </c>
    </row>
    <row r="134" spans="2:33" ht="12.75" customHeight="1" x14ac:dyDescent="0.15">
      <c r="B134" s="1" t="s">
        <v>298</v>
      </c>
      <c r="C134" s="2" t="s">
        <v>504</v>
      </c>
      <c r="D134" s="2">
        <v>3.0575231503462419E-3</v>
      </c>
      <c r="E134" s="3">
        <v>0.1</v>
      </c>
      <c r="F134" s="3">
        <v>0.1</v>
      </c>
      <c r="G134" s="4">
        <v>80</v>
      </c>
      <c r="H134" s="4">
        <v>80</v>
      </c>
      <c r="I134" s="5">
        <f t="shared" si="74"/>
        <v>150</v>
      </c>
      <c r="J134" s="6">
        <v>7.724609375</v>
      </c>
      <c r="K134" s="4">
        <v>29.8828125</v>
      </c>
      <c r="L134" s="12" t="s">
        <v>35</v>
      </c>
      <c r="M134" s="7">
        <f t="shared" si="75"/>
        <v>0.05</v>
      </c>
      <c r="N134" s="7">
        <f t="shared" si="76"/>
        <v>0.05</v>
      </c>
      <c r="O134" s="7">
        <f t="shared" si="77"/>
        <v>11.343576562499999</v>
      </c>
      <c r="P134" s="7">
        <f t="shared" si="78"/>
        <v>0</v>
      </c>
      <c r="Q134" s="7">
        <f t="shared" si="79"/>
        <v>0.05</v>
      </c>
      <c r="R134" s="7">
        <f t="shared" si="92"/>
        <v>4.3829515624999997</v>
      </c>
      <c r="S134" s="7">
        <f t="shared" si="80"/>
        <v>2.4004006913890638E-2</v>
      </c>
      <c r="T134" s="7">
        <f t="shared" si="81"/>
        <v>2.5995993086109365E-2</v>
      </c>
      <c r="U134" s="8">
        <f t="shared" si="82"/>
        <v>0.51991986172218729</v>
      </c>
      <c r="V134" s="8">
        <f t="shared" si="83"/>
        <v>0.51991986172218729</v>
      </c>
      <c r="W134" s="9">
        <f t="shared" si="84"/>
        <v>1.082985569007898</v>
      </c>
      <c r="X134" s="10">
        <f t="shared" si="85"/>
        <v>0</v>
      </c>
      <c r="Y134" s="10">
        <f t="shared" si="86"/>
        <v>-1.082985569007898</v>
      </c>
      <c r="Z134" s="10">
        <f t="shared" si="87"/>
        <v>-2.5981329848246517</v>
      </c>
      <c r="AA134" s="9" t="str">
        <f t="shared" si="88"/>
        <v/>
      </c>
      <c r="AB134" s="9">
        <f t="shared" si="89"/>
        <v>0.30077910822496773</v>
      </c>
      <c r="AC134" s="9">
        <f t="shared" si="90"/>
        <v>-0.52175233263396203</v>
      </c>
      <c r="AD134" s="7">
        <f t="shared" si="91"/>
        <v>3.3464052287581703E-2</v>
      </c>
      <c r="AE134" s="5">
        <v>29.98046875</v>
      </c>
      <c r="AF134" s="5">
        <v>199.90234375</v>
      </c>
      <c r="AG134" s="9">
        <v>4.1856724404907633E-3</v>
      </c>
    </row>
    <row r="135" spans="2:33" ht="12.75" customHeight="1" x14ac:dyDescent="0.15">
      <c r="B135" s="1" t="s">
        <v>300</v>
      </c>
      <c r="C135" s="2" t="s">
        <v>505</v>
      </c>
      <c r="D135" s="2">
        <v>3.081354167079553E-3</v>
      </c>
      <c r="E135" s="3">
        <v>0.1</v>
      </c>
      <c r="F135" s="3">
        <v>0.1</v>
      </c>
      <c r="G135" s="4">
        <v>80</v>
      </c>
      <c r="H135" s="4">
        <v>80</v>
      </c>
      <c r="I135" s="5">
        <f t="shared" si="74"/>
        <v>150</v>
      </c>
      <c r="J135" s="6">
        <v>7.744140625</v>
      </c>
      <c r="K135" s="4">
        <v>29.8828125</v>
      </c>
      <c r="L135" s="12" t="s">
        <v>35</v>
      </c>
      <c r="M135" s="7">
        <f t="shared" si="75"/>
        <v>0.05</v>
      </c>
      <c r="N135" s="7">
        <f t="shared" si="76"/>
        <v>0.05</v>
      </c>
      <c r="O135" s="7">
        <f t="shared" si="77"/>
        <v>11.343576562499999</v>
      </c>
      <c r="P135" s="7">
        <f t="shared" si="78"/>
        <v>0</v>
      </c>
      <c r="Q135" s="7">
        <f t="shared" si="79"/>
        <v>0.05</v>
      </c>
      <c r="R135" s="7">
        <f t="shared" si="92"/>
        <v>4.3829515624999997</v>
      </c>
      <c r="S135" s="7">
        <f t="shared" si="80"/>
        <v>2.4144305019305024E-2</v>
      </c>
      <c r="T135" s="7">
        <f t="shared" si="81"/>
        <v>2.5855694980694979E-2</v>
      </c>
      <c r="U135" s="8">
        <f t="shared" si="82"/>
        <v>0.51711389961389953</v>
      </c>
      <c r="V135" s="8">
        <f t="shared" si="83"/>
        <v>0.51711389961389953</v>
      </c>
      <c r="W135" s="9">
        <f t="shared" si="84"/>
        <v>1.0708817238691104</v>
      </c>
      <c r="X135" s="10">
        <f t="shared" si="85"/>
        <v>0</v>
      </c>
      <c r="Y135" s="10">
        <f t="shared" si="86"/>
        <v>-1.0708817238691104</v>
      </c>
      <c r="Z135" s="10">
        <f t="shared" si="87"/>
        <v>-2.5981329848246517</v>
      </c>
      <c r="AA135" s="9" t="str">
        <f t="shared" si="88"/>
        <v/>
      </c>
      <c r="AB135" s="9">
        <f t="shared" si="89"/>
        <v>0.29568925205146507</v>
      </c>
      <c r="AC135" s="9">
        <f t="shared" si="90"/>
        <v>-0.52916446126885519</v>
      </c>
      <c r="AD135" s="7">
        <f t="shared" si="91"/>
        <v>3.3464052287581703E-2</v>
      </c>
      <c r="AE135" s="5">
        <v>30.078125</v>
      </c>
      <c r="AF135" s="5">
        <v>199.90234375</v>
      </c>
      <c r="AG135" s="9">
        <v>1.0176615819055199E-2</v>
      </c>
    </row>
    <row r="136" spans="2:33" ht="12.75" customHeight="1" x14ac:dyDescent="0.15">
      <c r="B136" s="1" t="s">
        <v>302</v>
      </c>
      <c r="C136" s="2" t="s">
        <v>506</v>
      </c>
      <c r="D136" s="2">
        <v>3.1051851910888217E-3</v>
      </c>
      <c r="E136" s="3">
        <v>0.1</v>
      </c>
      <c r="F136" s="3">
        <v>0.1</v>
      </c>
      <c r="G136" s="4">
        <v>80</v>
      </c>
      <c r="H136" s="4">
        <v>80</v>
      </c>
      <c r="I136" s="5">
        <f t="shared" si="74"/>
        <v>150</v>
      </c>
      <c r="J136" s="6">
        <v>7.744140625</v>
      </c>
      <c r="K136" s="4">
        <v>29.78515625</v>
      </c>
      <c r="L136" s="12" t="s">
        <v>35</v>
      </c>
      <c r="M136" s="7">
        <f t="shared" si="75"/>
        <v>0.05</v>
      </c>
      <c r="N136" s="7">
        <f t="shared" si="76"/>
        <v>0.05</v>
      </c>
      <c r="O136" s="7">
        <f t="shared" si="77"/>
        <v>11.326057031250002</v>
      </c>
      <c r="P136" s="7">
        <f t="shared" si="78"/>
        <v>0</v>
      </c>
      <c r="Q136" s="7">
        <f t="shared" si="79"/>
        <v>0.05</v>
      </c>
      <c r="R136" s="7">
        <f t="shared" si="92"/>
        <v>4.373244531250001</v>
      </c>
      <c r="S136" s="7">
        <f t="shared" si="80"/>
        <v>2.4241241179378838E-2</v>
      </c>
      <c r="T136" s="7">
        <f t="shared" si="81"/>
        <v>2.5758758820621164E-2</v>
      </c>
      <c r="U136" s="8">
        <f t="shared" si="82"/>
        <v>0.51517517641242327</v>
      </c>
      <c r="V136" s="8">
        <f t="shared" si="83"/>
        <v>0.51517517641242327</v>
      </c>
      <c r="W136" s="9">
        <f t="shared" si="84"/>
        <v>1.0626006576978915</v>
      </c>
      <c r="X136" s="10">
        <f t="shared" si="85"/>
        <v>0</v>
      </c>
      <c r="Y136" s="10">
        <f t="shared" si="86"/>
        <v>-1.0626006576978915</v>
      </c>
      <c r="Z136" s="10">
        <f t="shared" si="87"/>
        <v>-2.5981329848246517</v>
      </c>
      <c r="AA136" s="9" t="str">
        <f t="shared" si="88"/>
        <v/>
      </c>
      <c r="AB136" s="9">
        <f t="shared" si="89"/>
        <v>0.29222944205838436</v>
      </c>
      <c r="AC136" s="9">
        <f t="shared" si="90"/>
        <v>-0.53427603111441635</v>
      </c>
      <c r="AD136" s="7">
        <f t="shared" si="91"/>
        <v>3.3573770491803281E-2</v>
      </c>
      <c r="AE136" s="5">
        <v>30.078125</v>
      </c>
      <c r="AF136" s="5">
        <v>199.90234375</v>
      </c>
      <c r="AG136" s="9">
        <v>4.1856724404907633E-3</v>
      </c>
    </row>
    <row r="137" spans="2:33" ht="12.75" customHeight="1" x14ac:dyDescent="0.15">
      <c r="B137" s="1" t="s">
        <v>304</v>
      </c>
      <c r="C137" s="2" t="s">
        <v>507</v>
      </c>
      <c r="D137" s="2">
        <v>3.1290162078221329E-3</v>
      </c>
      <c r="E137" s="3">
        <v>0.1</v>
      </c>
      <c r="F137" s="3">
        <v>0.1</v>
      </c>
      <c r="G137" s="4">
        <v>80</v>
      </c>
      <c r="H137" s="4">
        <v>80</v>
      </c>
      <c r="I137" s="5">
        <f t="shared" si="74"/>
        <v>150</v>
      </c>
      <c r="J137" s="6">
        <v>7.7734375</v>
      </c>
      <c r="K137" s="4">
        <v>29.78515625</v>
      </c>
      <c r="L137" s="12" t="s">
        <v>35</v>
      </c>
      <c r="M137" s="7">
        <f t="shared" si="75"/>
        <v>0.05</v>
      </c>
      <c r="N137" s="7">
        <f t="shared" si="76"/>
        <v>0.05</v>
      </c>
      <c r="O137" s="7">
        <f t="shared" si="77"/>
        <v>11.326057031250002</v>
      </c>
      <c r="P137" s="7">
        <f t="shared" si="78"/>
        <v>0</v>
      </c>
      <c r="Q137" s="7">
        <f t="shared" si="79"/>
        <v>0.05</v>
      </c>
      <c r="R137" s="7">
        <f t="shared" si="92"/>
        <v>4.373244531250001</v>
      </c>
      <c r="S137" s="7">
        <f t="shared" si="80"/>
        <v>2.4451924805609229E-2</v>
      </c>
      <c r="T137" s="7">
        <f t="shared" si="81"/>
        <v>2.5548075194390774E-2</v>
      </c>
      <c r="U137" s="8">
        <f t="shared" si="82"/>
        <v>0.51096150388781547</v>
      </c>
      <c r="V137" s="8">
        <f t="shared" si="83"/>
        <v>0.51096150388781547</v>
      </c>
      <c r="W137" s="9">
        <f t="shared" si="84"/>
        <v>1.0448287976302828</v>
      </c>
      <c r="X137" s="10">
        <f t="shared" si="85"/>
        <v>0</v>
      </c>
      <c r="Y137" s="10">
        <f t="shared" si="86"/>
        <v>-1.0448287976302828</v>
      </c>
      <c r="Z137" s="10">
        <f t="shared" si="87"/>
        <v>-2.5981329848246517</v>
      </c>
      <c r="AA137" s="9" t="str">
        <f t="shared" si="88"/>
        <v/>
      </c>
      <c r="AB137" s="9">
        <f t="shared" si="89"/>
        <v>0.28486613519837661</v>
      </c>
      <c r="AC137" s="9">
        <f t="shared" si="90"/>
        <v>-0.54535917649109755</v>
      </c>
      <c r="AD137" s="7">
        <f t="shared" si="91"/>
        <v>3.3573770491803281E-2</v>
      </c>
      <c r="AE137" s="5">
        <v>30.078125</v>
      </c>
      <c r="AF137" s="5">
        <v>199.90234375</v>
      </c>
      <c r="AG137" s="9">
        <v>4.1856724404907633E-3</v>
      </c>
    </row>
    <row r="138" spans="2:33" ht="12.75" customHeight="1" x14ac:dyDescent="0.15">
      <c r="B138" s="1" t="s">
        <v>306</v>
      </c>
      <c r="C138" s="2" t="s">
        <v>508</v>
      </c>
      <c r="D138" s="2">
        <v>3.152847224555444E-3</v>
      </c>
      <c r="E138" s="3">
        <v>0.1</v>
      </c>
      <c r="F138" s="3">
        <v>0.1</v>
      </c>
      <c r="G138" s="4">
        <v>80</v>
      </c>
      <c r="H138" s="4">
        <v>80</v>
      </c>
      <c r="I138" s="5">
        <f t="shared" si="74"/>
        <v>150</v>
      </c>
      <c r="J138" s="6">
        <v>7.744140625</v>
      </c>
      <c r="K138" s="4">
        <v>29.78515625</v>
      </c>
      <c r="L138" s="12" t="s">
        <v>35</v>
      </c>
      <c r="M138" s="7">
        <f t="shared" si="75"/>
        <v>0.05</v>
      </c>
      <c r="N138" s="7">
        <f t="shared" si="76"/>
        <v>0.05</v>
      </c>
      <c r="O138" s="7">
        <f t="shared" si="77"/>
        <v>11.326057031250002</v>
      </c>
      <c r="P138" s="7">
        <f t="shared" si="78"/>
        <v>0</v>
      </c>
      <c r="Q138" s="7">
        <f t="shared" si="79"/>
        <v>0.05</v>
      </c>
      <c r="R138" s="7">
        <f t="shared" si="92"/>
        <v>4.373244531250001</v>
      </c>
      <c r="S138" s="7">
        <f t="shared" si="80"/>
        <v>2.4241241179378838E-2</v>
      </c>
      <c r="T138" s="7">
        <f t="shared" si="81"/>
        <v>2.5758758820621164E-2</v>
      </c>
      <c r="U138" s="8">
        <f t="shared" si="82"/>
        <v>0.51517517641242327</v>
      </c>
      <c r="V138" s="8">
        <f t="shared" si="83"/>
        <v>0.51517517641242327</v>
      </c>
      <c r="W138" s="9">
        <f t="shared" si="84"/>
        <v>1.0626006576978915</v>
      </c>
      <c r="X138" s="10">
        <f t="shared" si="85"/>
        <v>0</v>
      </c>
      <c r="Y138" s="10">
        <f t="shared" si="86"/>
        <v>-1.0626006576978915</v>
      </c>
      <c r="Z138" s="10">
        <f t="shared" si="87"/>
        <v>-2.5981329848246517</v>
      </c>
      <c r="AA138" s="9" t="str">
        <f t="shared" si="88"/>
        <v/>
      </c>
      <c r="AB138" s="9">
        <f t="shared" si="89"/>
        <v>0.29222944205838436</v>
      </c>
      <c r="AC138" s="9">
        <f t="shared" si="90"/>
        <v>-0.53427603111441635</v>
      </c>
      <c r="AD138" s="7">
        <f t="shared" si="91"/>
        <v>3.3573770491803281E-2</v>
      </c>
      <c r="AE138" s="5">
        <v>29.98046875</v>
      </c>
      <c r="AF138" s="5">
        <v>199.90234375</v>
      </c>
      <c r="AG138" s="9">
        <v>1.0176615819055199E-2</v>
      </c>
    </row>
    <row r="139" spans="2:33" ht="12.75" customHeight="1" x14ac:dyDescent="0.15">
      <c r="B139" s="1" t="s">
        <v>308</v>
      </c>
      <c r="C139" s="2" t="s">
        <v>509</v>
      </c>
      <c r="D139" s="2">
        <v>3.1765046296641231E-3</v>
      </c>
      <c r="E139" s="3">
        <v>0.1</v>
      </c>
      <c r="F139" s="3">
        <v>0.1</v>
      </c>
      <c r="G139" s="4">
        <v>80</v>
      </c>
      <c r="H139" s="4">
        <v>80</v>
      </c>
      <c r="I139" s="5">
        <f t="shared" si="74"/>
        <v>150</v>
      </c>
      <c r="J139" s="6">
        <v>7.783203125</v>
      </c>
      <c r="K139" s="4">
        <v>29.78515625</v>
      </c>
      <c r="L139" s="12" t="s">
        <v>35</v>
      </c>
      <c r="M139" s="7">
        <f t="shared" si="75"/>
        <v>0.05</v>
      </c>
      <c r="N139" s="7">
        <f t="shared" si="76"/>
        <v>0.05</v>
      </c>
      <c r="O139" s="7">
        <f t="shared" si="77"/>
        <v>11.326057031250002</v>
      </c>
      <c r="P139" s="7">
        <f t="shared" si="78"/>
        <v>0</v>
      </c>
      <c r="Q139" s="7">
        <f t="shared" si="79"/>
        <v>0.05</v>
      </c>
      <c r="R139" s="7">
        <f t="shared" si="92"/>
        <v>4.373244531250001</v>
      </c>
      <c r="S139" s="7">
        <f t="shared" si="80"/>
        <v>2.4522152681019361E-2</v>
      </c>
      <c r="T139" s="7">
        <f t="shared" si="81"/>
        <v>2.5477847318980642E-2</v>
      </c>
      <c r="U139" s="8">
        <f t="shared" si="82"/>
        <v>0.5095569463796128</v>
      </c>
      <c r="V139" s="8">
        <f t="shared" si="83"/>
        <v>0.5095569463796128</v>
      </c>
      <c r="W139" s="9">
        <f t="shared" si="84"/>
        <v>1.0389727056344855</v>
      </c>
      <c r="X139" s="10">
        <f t="shared" si="85"/>
        <v>0</v>
      </c>
      <c r="Y139" s="10">
        <f t="shared" si="86"/>
        <v>-1.0389727056344855</v>
      </c>
      <c r="Z139" s="10">
        <f t="shared" si="87"/>
        <v>-2.5981329848246517</v>
      </c>
      <c r="AA139" s="9" t="str">
        <f t="shared" si="88"/>
        <v/>
      </c>
      <c r="AB139" s="9">
        <f t="shared" si="89"/>
        <v>0.28245826515839051</v>
      </c>
      <c r="AC139" s="9">
        <f t="shared" si="90"/>
        <v>-0.54904571262472157</v>
      </c>
      <c r="AD139" s="7">
        <f t="shared" si="91"/>
        <v>3.3573770491803281E-2</v>
      </c>
      <c r="AE139" s="5">
        <v>29.6875</v>
      </c>
      <c r="AF139" s="5">
        <v>199.90234375</v>
      </c>
      <c r="AG139" s="9">
        <v>6.1826535666789084E-3</v>
      </c>
    </row>
    <row r="140" spans="2:33" ht="12.75" customHeight="1" x14ac:dyDescent="0.15">
      <c r="B140" s="1" t="s">
        <v>310</v>
      </c>
      <c r="C140" s="2" t="s">
        <v>510</v>
      </c>
      <c r="D140" s="2">
        <v>3.2003356536733918E-3</v>
      </c>
      <c r="E140" s="3">
        <v>0.1</v>
      </c>
      <c r="F140" s="3">
        <v>0.1</v>
      </c>
      <c r="G140" s="4">
        <v>80</v>
      </c>
      <c r="H140" s="4">
        <v>80</v>
      </c>
      <c r="I140" s="5">
        <f t="shared" si="74"/>
        <v>150</v>
      </c>
      <c r="J140" s="6">
        <v>7.79296875</v>
      </c>
      <c r="K140" s="4">
        <v>29.78515625</v>
      </c>
      <c r="L140" s="12" t="s">
        <v>35</v>
      </c>
      <c r="M140" s="7">
        <f t="shared" si="75"/>
        <v>0.05</v>
      </c>
      <c r="N140" s="7">
        <f t="shared" si="76"/>
        <v>0.05</v>
      </c>
      <c r="O140" s="7">
        <f t="shared" si="77"/>
        <v>11.326057031250002</v>
      </c>
      <c r="P140" s="7">
        <f t="shared" si="78"/>
        <v>0</v>
      </c>
      <c r="Q140" s="7">
        <f t="shared" si="79"/>
        <v>0.05</v>
      </c>
      <c r="R140" s="7">
        <f t="shared" si="92"/>
        <v>4.373244531250001</v>
      </c>
      <c r="S140" s="7">
        <f t="shared" si="80"/>
        <v>2.459238055642949E-2</v>
      </c>
      <c r="T140" s="7">
        <f t="shared" si="81"/>
        <v>2.5407619443570513E-2</v>
      </c>
      <c r="U140" s="8">
        <f t="shared" si="82"/>
        <v>0.50815238887141023</v>
      </c>
      <c r="V140" s="8">
        <f t="shared" si="83"/>
        <v>0.50815238887141023</v>
      </c>
      <c r="W140" s="9">
        <f t="shared" si="84"/>
        <v>1.0331500598435512</v>
      </c>
      <c r="X140" s="10">
        <f t="shared" si="85"/>
        <v>0</v>
      </c>
      <c r="Y140" s="10">
        <f t="shared" si="86"/>
        <v>-1.0331500598435512</v>
      </c>
      <c r="Z140" s="10">
        <f t="shared" si="87"/>
        <v>-2.5981329848246517</v>
      </c>
      <c r="AA140" s="9" t="str">
        <f t="shared" si="88"/>
        <v/>
      </c>
      <c r="AB140" s="9">
        <f t="shared" si="89"/>
        <v>0.2800732141331046</v>
      </c>
      <c r="AC140" s="9">
        <f t="shared" si="90"/>
        <v>-0.55272842459467109</v>
      </c>
      <c r="AD140" s="7">
        <f t="shared" si="91"/>
        <v>3.3573770491803281E-2</v>
      </c>
      <c r="AE140" s="5">
        <v>30.078125</v>
      </c>
      <c r="AF140" s="5">
        <v>199.90234375</v>
      </c>
      <c r="AG140" s="9">
        <v>4.1856724404907633E-3</v>
      </c>
    </row>
    <row r="141" spans="2:33" ht="12.75" customHeight="1" x14ac:dyDescent="0.15">
      <c r="B141" s="1" t="s">
        <v>312</v>
      </c>
      <c r="C141" s="2" t="s">
        <v>511</v>
      </c>
      <c r="D141" s="2">
        <v>3.21821759280283E-3</v>
      </c>
      <c r="E141" s="3">
        <v>0.1</v>
      </c>
      <c r="F141" s="3">
        <v>0.1</v>
      </c>
      <c r="G141" s="4">
        <v>80</v>
      </c>
      <c r="H141" s="4">
        <v>80</v>
      </c>
      <c r="I141" s="5">
        <f t="shared" si="74"/>
        <v>150</v>
      </c>
      <c r="J141" s="6">
        <v>7.79296875</v>
      </c>
      <c r="K141" s="4">
        <v>29.78515625</v>
      </c>
      <c r="L141" s="12" t="s">
        <v>35</v>
      </c>
      <c r="M141" s="7">
        <f t="shared" si="75"/>
        <v>0.05</v>
      </c>
      <c r="N141" s="7">
        <f t="shared" si="76"/>
        <v>0.05</v>
      </c>
      <c r="O141" s="7">
        <f t="shared" si="77"/>
        <v>11.326057031250002</v>
      </c>
      <c r="P141" s="7">
        <f t="shared" si="78"/>
        <v>0</v>
      </c>
      <c r="Q141" s="7">
        <f t="shared" si="79"/>
        <v>0.05</v>
      </c>
      <c r="R141" s="7">
        <f t="shared" si="92"/>
        <v>4.373244531250001</v>
      </c>
      <c r="S141" s="7">
        <f t="shared" si="80"/>
        <v>2.459238055642949E-2</v>
      </c>
      <c r="T141" s="7">
        <f t="shared" si="81"/>
        <v>2.5407619443570513E-2</v>
      </c>
      <c r="U141" s="8">
        <f t="shared" si="82"/>
        <v>0.50815238887141023</v>
      </c>
      <c r="V141" s="8">
        <f t="shared" si="83"/>
        <v>0.50815238887141023</v>
      </c>
      <c r="W141" s="9">
        <f t="shared" si="84"/>
        <v>1.0331500598435512</v>
      </c>
      <c r="X141" s="10">
        <f t="shared" si="85"/>
        <v>0</v>
      </c>
      <c r="Y141" s="10">
        <f t="shared" si="86"/>
        <v>-1.0331500598435512</v>
      </c>
      <c r="Z141" s="10">
        <f t="shared" si="87"/>
        <v>-2.5981329848246517</v>
      </c>
      <c r="AA141" s="9" t="str">
        <f t="shared" si="88"/>
        <v/>
      </c>
      <c r="AB141" s="9">
        <f t="shared" si="89"/>
        <v>0.2800732141331046</v>
      </c>
      <c r="AC141" s="9">
        <f t="shared" si="90"/>
        <v>-0.55272842459467109</v>
      </c>
      <c r="AD141" s="7">
        <f t="shared" si="91"/>
        <v>3.3573770491803281E-2</v>
      </c>
      <c r="AE141" s="5">
        <v>29.98046875</v>
      </c>
      <c r="AF141" s="5">
        <v>199.90234375</v>
      </c>
      <c r="AG141" s="9">
        <v>6.1826535666789084E-3</v>
      </c>
    </row>
    <row r="142" spans="2:33" ht="12.75" customHeight="1" x14ac:dyDescent="0.15">
      <c r="B142" s="1" t="s">
        <v>314</v>
      </c>
      <c r="C142" s="2" t="s">
        <v>512</v>
      </c>
      <c r="D142" s="2">
        <v>3.2416898175142705E-3</v>
      </c>
      <c r="E142" s="3">
        <v>0.1</v>
      </c>
      <c r="F142" s="3">
        <v>0.1</v>
      </c>
      <c r="G142" s="4">
        <v>80</v>
      </c>
      <c r="H142" s="4">
        <v>80</v>
      </c>
      <c r="I142" s="5">
        <f t="shared" si="74"/>
        <v>150</v>
      </c>
      <c r="J142" s="6">
        <v>7.783203125</v>
      </c>
      <c r="K142" s="4">
        <v>29.78515625</v>
      </c>
      <c r="L142" s="12" t="s">
        <v>35</v>
      </c>
      <c r="M142" s="7">
        <f t="shared" si="75"/>
        <v>0.05</v>
      </c>
      <c r="N142" s="7">
        <f t="shared" si="76"/>
        <v>0.05</v>
      </c>
      <c r="O142" s="7">
        <f t="shared" si="77"/>
        <v>11.326057031250002</v>
      </c>
      <c r="P142" s="7">
        <f t="shared" si="78"/>
        <v>0</v>
      </c>
      <c r="Q142" s="7">
        <f t="shared" si="79"/>
        <v>0.05</v>
      </c>
      <c r="R142" s="7">
        <f t="shared" si="92"/>
        <v>4.373244531250001</v>
      </c>
      <c r="S142" s="7">
        <f t="shared" si="80"/>
        <v>2.4522152681019361E-2</v>
      </c>
      <c r="T142" s="7">
        <f t="shared" si="81"/>
        <v>2.5477847318980642E-2</v>
      </c>
      <c r="U142" s="8">
        <f t="shared" si="82"/>
        <v>0.5095569463796128</v>
      </c>
      <c r="V142" s="8">
        <f t="shared" si="83"/>
        <v>0.5095569463796128</v>
      </c>
      <c r="W142" s="9">
        <f t="shared" si="84"/>
        <v>1.0389727056344855</v>
      </c>
      <c r="X142" s="10">
        <f t="shared" si="85"/>
        <v>0</v>
      </c>
      <c r="Y142" s="10">
        <f t="shared" si="86"/>
        <v>-1.0389727056344855</v>
      </c>
      <c r="Z142" s="10">
        <f t="shared" si="87"/>
        <v>-2.5981329848246517</v>
      </c>
      <c r="AA142" s="9" t="str">
        <f t="shared" si="88"/>
        <v/>
      </c>
      <c r="AB142" s="9">
        <f t="shared" si="89"/>
        <v>0.28245826515839051</v>
      </c>
      <c r="AC142" s="9">
        <f t="shared" si="90"/>
        <v>-0.54904571262472157</v>
      </c>
      <c r="AD142" s="7">
        <f t="shared" si="91"/>
        <v>3.3573770491803281E-2</v>
      </c>
      <c r="AE142" s="5">
        <v>30.17578125</v>
      </c>
      <c r="AF142" s="5">
        <v>199.90234375</v>
      </c>
      <c r="AG142" s="9">
        <v>4.1856724404907633E-3</v>
      </c>
    </row>
    <row r="143" spans="2:33" ht="12.75" customHeight="1" x14ac:dyDescent="0.15">
      <c r="B143" s="1" t="s">
        <v>316</v>
      </c>
      <c r="C143" s="2" t="s">
        <v>513</v>
      </c>
      <c r="D143" s="2">
        <v>3.2655208342475817E-3</v>
      </c>
      <c r="E143" s="3">
        <v>0.1</v>
      </c>
      <c r="F143" s="3">
        <v>0.1</v>
      </c>
      <c r="G143" s="4">
        <v>80</v>
      </c>
      <c r="H143" s="4">
        <v>80</v>
      </c>
      <c r="I143" s="5">
        <f t="shared" si="74"/>
        <v>150</v>
      </c>
      <c r="J143" s="6">
        <v>7.783203125</v>
      </c>
      <c r="K143" s="4">
        <v>29.8828125</v>
      </c>
      <c r="L143" s="12" t="s">
        <v>35</v>
      </c>
      <c r="M143" s="7">
        <f t="shared" si="75"/>
        <v>0.05</v>
      </c>
      <c r="N143" s="7">
        <f t="shared" si="76"/>
        <v>0.05</v>
      </c>
      <c r="O143" s="7">
        <f t="shared" si="77"/>
        <v>11.343576562499999</v>
      </c>
      <c r="P143" s="7">
        <f t="shared" si="78"/>
        <v>0</v>
      </c>
      <c r="Q143" s="7">
        <f t="shared" si="79"/>
        <v>0.05</v>
      </c>
      <c r="R143" s="7">
        <f t="shared" si="92"/>
        <v>4.3829515624999997</v>
      </c>
      <c r="S143" s="7">
        <f t="shared" si="80"/>
        <v>2.4424901230133793E-2</v>
      </c>
      <c r="T143" s="7">
        <f t="shared" si="81"/>
        <v>2.557509876986621E-2</v>
      </c>
      <c r="U143" s="8">
        <f t="shared" si="82"/>
        <v>0.51150197539732412</v>
      </c>
      <c r="V143" s="8">
        <f t="shared" si="83"/>
        <v>0.51150197539732412</v>
      </c>
      <c r="W143" s="9">
        <f t="shared" si="84"/>
        <v>1.0470911848893527</v>
      </c>
      <c r="X143" s="10">
        <f t="shared" si="85"/>
        <v>0</v>
      </c>
      <c r="Y143" s="10">
        <f t="shared" si="86"/>
        <v>-1.0470911848893527</v>
      </c>
      <c r="Z143" s="10">
        <f t="shared" si="87"/>
        <v>-2.5981329848246517</v>
      </c>
      <c r="AA143" s="9" t="str">
        <f t="shared" si="88"/>
        <v/>
      </c>
      <c r="AB143" s="9">
        <f t="shared" si="89"/>
        <v>0.28579881791497896</v>
      </c>
      <c r="AC143" s="9">
        <f t="shared" si="90"/>
        <v>-0.54393957181538954</v>
      </c>
      <c r="AD143" s="7">
        <f t="shared" si="91"/>
        <v>3.3464052287581703E-2</v>
      </c>
      <c r="AE143" s="5">
        <v>30.56640625</v>
      </c>
      <c r="AF143" s="5">
        <v>199.90234375</v>
      </c>
      <c r="AG143" s="9">
        <v>4.1856724404907633E-3</v>
      </c>
    </row>
    <row r="144" spans="2:33" ht="12.75" customHeight="1" x14ac:dyDescent="0.15">
      <c r="B144" s="1" t="s">
        <v>318</v>
      </c>
      <c r="C144" s="2" t="s">
        <v>514</v>
      </c>
      <c r="D144" s="2">
        <v>3.2893518582568504E-3</v>
      </c>
      <c r="E144" s="3">
        <v>0.1</v>
      </c>
      <c r="F144" s="3">
        <v>0.1</v>
      </c>
      <c r="G144" s="4">
        <v>80</v>
      </c>
      <c r="H144" s="4">
        <v>80</v>
      </c>
      <c r="I144" s="5">
        <f t="shared" si="74"/>
        <v>150</v>
      </c>
      <c r="J144" s="6">
        <v>7.7734375</v>
      </c>
      <c r="K144" s="4">
        <v>30.17578125</v>
      </c>
      <c r="L144" s="12" t="s">
        <v>35</v>
      </c>
      <c r="M144" s="7">
        <f t="shared" si="75"/>
        <v>0.05</v>
      </c>
      <c r="N144" s="7">
        <f t="shared" si="76"/>
        <v>0.05</v>
      </c>
      <c r="O144" s="7">
        <f t="shared" si="77"/>
        <v>11.396135156250001</v>
      </c>
      <c r="P144" s="7">
        <f t="shared" si="78"/>
        <v>0</v>
      </c>
      <c r="Q144" s="7">
        <f t="shared" si="79"/>
        <v>0.05</v>
      </c>
      <c r="R144" s="7">
        <f t="shared" si="92"/>
        <v>4.4120726562500012</v>
      </c>
      <c r="S144" s="7">
        <f t="shared" si="80"/>
        <v>2.4064538681820211E-2</v>
      </c>
      <c r="T144" s="7">
        <f t="shared" si="81"/>
        <v>2.5935461318179791E-2</v>
      </c>
      <c r="U144" s="8">
        <f t="shared" si="82"/>
        <v>0.51870922636359584</v>
      </c>
      <c r="V144" s="8">
        <f t="shared" si="83"/>
        <v>0.51870922636359584</v>
      </c>
      <c r="W144" s="9">
        <f t="shared" si="84"/>
        <v>1.077746042053696</v>
      </c>
      <c r="X144" s="10">
        <f t="shared" si="85"/>
        <v>0</v>
      </c>
      <c r="Y144" s="10">
        <f t="shared" si="86"/>
        <v>-1.077746042053696</v>
      </c>
      <c r="Z144" s="10">
        <f t="shared" si="87"/>
        <v>-2.5981329848246517</v>
      </c>
      <c r="AA144" s="9" t="str">
        <f t="shared" si="88"/>
        <v/>
      </c>
      <c r="AB144" s="9">
        <f t="shared" si="89"/>
        <v>0.2985710097621469</v>
      </c>
      <c r="AC144" s="9">
        <f t="shared" si="90"/>
        <v>-0.52495236309306548</v>
      </c>
      <c r="AD144" s="7">
        <f t="shared" si="91"/>
        <v>3.3139158576051778E-2</v>
      </c>
      <c r="AE144" s="5">
        <v>30.078125</v>
      </c>
      <c r="AF144" s="5">
        <v>199.90234375</v>
      </c>
      <c r="AG144" s="9">
        <v>4.1856724404907633E-3</v>
      </c>
    </row>
    <row r="145" spans="2:33" ht="12.75" customHeight="1" x14ac:dyDescent="0.15">
      <c r="B145" s="1" t="s">
        <v>320</v>
      </c>
      <c r="C145" s="2" t="s">
        <v>515</v>
      </c>
      <c r="D145" s="2">
        <v>3.3131828749901615E-3</v>
      </c>
      <c r="E145" s="3">
        <v>0.1</v>
      </c>
      <c r="F145" s="3">
        <v>0.1</v>
      </c>
      <c r="G145" s="4">
        <v>80</v>
      </c>
      <c r="H145" s="4">
        <v>80</v>
      </c>
      <c r="I145" s="5">
        <f t="shared" si="74"/>
        <v>150</v>
      </c>
      <c r="J145" s="6">
        <v>7.783203125</v>
      </c>
      <c r="K145" s="4">
        <v>29.78515625</v>
      </c>
      <c r="L145" s="12" t="s">
        <v>35</v>
      </c>
      <c r="M145" s="7">
        <f t="shared" si="75"/>
        <v>0.05</v>
      </c>
      <c r="N145" s="7">
        <f t="shared" si="76"/>
        <v>0.05</v>
      </c>
      <c r="O145" s="7">
        <f t="shared" si="77"/>
        <v>11.326057031250002</v>
      </c>
      <c r="P145" s="7">
        <f t="shared" si="78"/>
        <v>0</v>
      </c>
      <c r="Q145" s="7">
        <f t="shared" si="79"/>
        <v>0.05</v>
      </c>
      <c r="R145" s="7">
        <f t="shared" si="92"/>
        <v>4.373244531250001</v>
      </c>
      <c r="S145" s="7">
        <f t="shared" si="80"/>
        <v>2.4522152681019361E-2</v>
      </c>
      <c r="T145" s="7">
        <f t="shared" si="81"/>
        <v>2.5477847318980642E-2</v>
      </c>
      <c r="U145" s="8">
        <f t="shared" si="82"/>
        <v>0.5095569463796128</v>
      </c>
      <c r="V145" s="8">
        <f t="shared" si="83"/>
        <v>0.5095569463796128</v>
      </c>
      <c r="W145" s="9">
        <f t="shared" si="84"/>
        <v>1.0389727056344855</v>
      </c>
      <c r="X145" s="10">
        <f t="shared" si="85"/>
        <v>0</v>
      </c>
      <c r="Y145" s="10">
        <f t="shared" si="86"/>
        <v>-1.0389727056344855</v>
      </c>
      <c r="Z145" s="10">
        <f t="shared" si="87"/>
        <v>-2.5981329848246517</v>
      </c>
      <c r="AA145" s="9" t="str">
        <f t="shared" si="88"/>
        <v/>
      </c>
      <c r="AB145" s="9">
        <f t="shared" si="89"/>
        <v>0.28245826515839051</v>
      </c>
      <c r="AC145" s="9">
        <f t="shared" si="90"/>
        <v>-0.54904571262472157</v>
      </c>
      <c r="AD145" s="7">
        <f t="shared" si="91"/>
        <v>3.3573770491803281E-2</v>
      </c>
      <c r="AE145" s="5">
        <v>30.17578125</v>
      </c>
      <c r="AF145" s="5">
        <v>199.90234375</v>
      </c>
      <c r="AG145" s="9">
        <v>6.1826535666789084E-3</v>
      </c>
    </row>
    <row r="146" spans="2:33" ht="12.75" customHeight="1" x14ac:dyDescent="0.15">
      <c r="B146" s="1" t="s">
        <v>322</v>
      </c>
      <c r="C146" s="2" t="s">
        <v>516</v>
      </c>
      <c r="D146" s="2">
        <v>3.3370138917234726E-3</v>
      </c>
      <c r="E146" s="3">
        <v>0.1</v>
      </c>
      <c r="F146" s="3">
        <v>0.1</v>
      </c>
      <c r="G146" s="4">
        <v>80</v>
      </c>
      <c r="H146" s="4">
        <v>80</v>
      </c>
      <c r="I146" s="5">
        <f t="shared" si="74"/>
        <v>150</v>
      </c>
      <c r="J146" s="6">
        <v>7.783203125</v>
      </c>
      <c r="K146" s="4">
        <v>29.78515625</v>
      </c>
      <c r="L146" s="12" t="s">
        <v>35</v>
      </c>
      <c r="M146" s="7">
        <f t="shared" si="75"/>
        <v>0.05</v>
      </c>
      <c r="N146" s="7">
        <f t="shared" si="76"/>
        <v>0.05</v>
      </c>
      <c r="O146" s="7">
        <f t="shared" si="77"/>
        <v>11.326057031250002</v>
      </c>
      <c r="P146" s="7">
        <f t="shared" si="78"/>
        <v>0</v>
      </c>
      <c r="Q146" s="7">
        <f t="shared" si="79"/>
        <v>0.05</v>
      </c>
      <c r="R146" s="7">
        <f t="shared" si="92"/>
        <v>4.373244531250001</v>
      </c>
      <c r="S146" s="7">
        <f t="shared" si="80"/>
        <v>2.4522152681019361E-2</v>
      </c>
      <c r="T146" s="7">
        <f t="shared" si="81"/>
        <v>2.5477847318980642E-2</v>
      </c>
      <c r="U146" s="8">
        <f t="shared" si="82"/>
        <v>0.5095569463796128</v>
      </c>
      <c r="V146" s="8">
        <f t="shared" si="83"/>
        <v>0.5095569463796128</v>
      </c>
      <c r="W146" s="9">
        <f t="shared" si="84"/>
        <v>1.0389727056344855</v>
      </c>
      <c r="X146" s="10">
        <f t="shared" si="85"/>
        <v>0</v>
      </c>
      <c r="Y146" s="10">
        <f t="shared" si="86"/>
        <v>-1.0389727056344855</v>
      </c>
      <c r="Z146" s="10">
        <f t="shared" si="87"/>
        <v>-2.5981329848246517</v>
      </c>
      <c r="AA146" s="9" t="str">
        <f t="shared" si="88"/>
        <v/>
      </c>
      <c r="AB146" s="9">
        <f t="shared" si="89"/>
        <v>0.28245826515839051</v>
      </c>
      <c r="AC146" s="9">
        <f t="shared" si="90"/>
        <v>-0.54904571262472157</v>
      </c>
      <c r="AD146" s="7">
        <f t="shared" si="91"/>
        <v>3.3573770491803281E-2</v>
      </c>
      <c r="AE146" s="5">
        <v>30.17578125</v>
      </c>
      <c r="AF146" s="5">
        <v>199.90234375</v>
      </c>
      <c r="AG146" s="9">
        <v>6.1826535666789084E-3</v>
      </c>
    </row>
    <row r="147" spans="2:33" ht="12.75" customHeight="1" x14ac:dyDescent="0.15">
      <c r="B147" s="1" t="s">
        <v>324</v>
      </c>
      <c r="C147" s="2" t="s">
        <v>517</v>
      </c>
      <c r="D147" s="2">
        <v>3.3608564845053479E-3</v>
      </c>
      <c r="E147" s="3">
        <v>0.1</v>
      </c>
      <c r="F147" s="3">
        <v>0.1</v>
      </c>
      <c r="G147" s="4">
        <v>80</v>
      </c>
      <c r="H147" s="4">
        <v>80</v>
      </c>
      <c r="I147" s="5">
        <f t="shared" si="74"/>
        <v>150</v>
      </c>
      <c r="J147" s="6">
        <v>7.79296875</v>
      </c>
      <c r="K147" s="4">
        <v>29.78515625</v>
      </c>
      <c r="L147" s="12" t="s">
        <v>35</v>
      </c>
      <c r="M147" s="7">
        <f t="shared" si="75"/>
        <v>0.05</v>
      </c>
      <c r="N147" s="7">
        <f t="shared" si="76"/>
        <v>0.05</v>
      </c>
      <c r="O147" s="7">
        <f t="shared" si="77"/>
        <v>11.326057031250002</v>
      </c>
      <c r="P147" s="7">
        <f t="shared" si="78"/>
        <v>0</v>
      </c>
      <c r="Q147" s="7">
        <f t="shared" si="79"/>
        <v>0.05</v>
      </c>
      <c r="R147" s="7">
        <f t="shared" si="92"/>
        <v>4.373244531250001</v>
      </c>
      <c r="S147" s="7">
        <f t="shared" si="80"/>
        <v>2.459238055642949E-2</v>
      </c>
      <c r="T147" s="7">
        <f t="shared" si="81"/>
        <v>2.5407619443570513E-2</v>
      </c>
      <c r="U147" s="8">
        <f t="shared" si="82"/>
        <v>0.50815238887141023</v>
      </c>
      <c r="V147" s="8">
        <f t="shared" si="83"/>
        <v>0.50815238887141023</v>
      </c>
      <c r="W147" s="9">
        <f t="shared" si="84"/>
        <v>1.0331500598435512</v>
      </c>
      <c r="X147" s="10">
        <f t="shared" si="85"/>
        <v>0</v>
      </c>
      <c r="Y147" s="10">
        <f t="shared" si="86"/>
        <v>-1.0331500598435512</v>
      </c>
      <c r="Z147" s="10">
        <f t="shared" si="87"/>
        <v>-2.5981329848246517</v>
      </c>
      <c r="AA147" s="9" t="str">
        <f t="shared" si="88"/>
        <v/>
      </c>
      <c r="AB147" s="9">
        <f t="shared" si="89"/>
        <v>0.2800732141331046</v>
      </c>
      <c r="AC147" s="9">
        <f t="shared" si="90"/>
        <v>-0.55272842459467109</v>
      </c>
      <c r="AD147" s="7">
        <f t="shared" si="91"/>
        <v>3.3573770491803281E-2</v>
      </c>
      <c r="AE147" s="5">
        <v>30.078125</v>
      </c>
      <c r="AF147" s="5">
        <v>199.90234375</v>
      </c>
      <c r="AG147" s="9">
        <v>4.1856724404907633E-3</v>
      </c>
    </row>
    <row r="148" spans="2:33" ht="12.75" customHeight="1" x14ac:dyDescent="0.15">
      <c r="B148" s="1" t="s">
        <v>326</v>
      </c>
      <c r="C148" s="2" t="s">
        <v>518</v>
      </c>
      <c r="D148" s="2">
        <v>3.384687501238659E-3</v>
      </c>
      <c r="E148" s="3">
        <v>0.1</v>
      </c>
      <c r="F148" s="3">
        <v>0.1</v>
      </c>
      <c r="G148" s="4">
        <v>80</v>
      </c>
      <c r="H148" s="4">
        <v>80</v>
      </c>
      <c r="I148" s="5">
        <f t="shared" si="74"/>
        <v>150</v>
      </c>
      <c r="J148" s="6">
        <v>7.79296875</v>
      </c>
      <c r="K148" s="4">
        <v>29.78515625</v>
      </c>
      <c r="L148" s="12" t="s">
        <v>35</v>
      </c>
      <c r="M148" s="7">
        <f t="shared" si="75"/>
        <v>0.05</v>
      </c>
      <c r="N148" s="7">
        <f t="shared" si="76"/>
        <v>0.05</v>
      </c>
      <c r="O148" s="7">
        <f t="shared" si="77"/>
        <v>11.326057031250002</v>
      </c>
      <c r="P148" s="7">
        <f t="shared" si="78"/>
        <v>0</v>
      </c>
      <c r="Q148" s="7">
        <f t="shared" si="79"/>
        <v>0.05</v>
      </c>
      <c r="R148" s="7">
        <f t="shared" si="92"/>
        <v>4.373244531250001</v>
      </c>
      <c r="S148" s="7">
        <f t="shared" si="80"/>
        <v>2.459238055642949E-2</v>
      </c>
      <c r="T148" s="7">
        <f t="shared" si="81"/>
        <v>2.5407619443570513E-2</v>
      </c>
      <c r="U148" s="8">
        <f t="shared" si="82"/>
        <v>0.50815238887141023</v>
      </c>
      <c r="V148" s="8">
        <f t="shared" si="83"/>
        <v>0.50815238887141023</v>
      </c>
      <c r="W148" s="9">
        <f t="shared" si="84"/>
        <v>1.0331500598435512</v>
      </c>
      <c r="X148" s="10">
        <f t="shared" si="85"/>
        <v>0</v>
      </c>
      <c r="Y148" s="10">
        <f t="shared" si="86"/>
        <v>-1.0331500598435512</v>
      </c>
      <c r="Z148" s="10">
        <f t="shared" si="87"/>
        <v>-2.5981329848246517</v>
      </c>
      <c r="AA148" s="9" t="str">
        <f t="shared" si="88"/>
        <v/>
      </c>
      <c r="AB148" s="9">
        <f t="shared" si="89"/>
        <v>0.2800732141331046</v>
      </c>
      <c r="AC148" s="9">
        <f t="shared" si="90"/>
        <v>-0.55272842459467109</v>
      </c>
      <c r="AD148" s="7">
        <f t="shared" si="91"/>
        <v>3.3573770491803281E-2</v>
      </c>
      <c r="AE148" s="5">
        <v>30.17578125</v>
      </c>
      <c r="AF148" s="5">
        <v>199.90234375</v>
      </c>
      <c r="AG148" s="9">
        <v>4.1856724404907633E-3</v>
      </c>
    </row>
    <row r="149" spans="2:33" ht="12.75" customHeight="1" x14ac:dyDescent="0.15">
      <c r="B149" s="1" t="s">
        <v>328</v>
      </c>
      <c r="C149" s="2" t="s">
        <v>519</v>
      </c>
      <c r="D149" s="2">
        <v>3.4085185252479278E-3</v>
      </c>
      <c r="E149" s="3">
        <v>0.1</v>
      </c>
      <c r="F149" s="3">
        <v>0.1</v>
      </c>
      <c r="G149" s="4">
        <v>80</v>
      </c>
      <c r="H149" s="4">
        <v>80</v>
      </c>
      <c r="I149" s="5">
        <f t="shared" si="74"/>
        <v>150</v>
      </c>
      <c r="J149" s="6">
        <v>7.783203125</v>
      </c>
      <c r="K149" s="4">
        <v>29.78515625</v>
      </c>
      <c r="L149" s="12" t="s">
        <v>35</v>
      </c>
      <c r="M149" s="7">
        <f t="shared" si="75"/>
        <v>0.05</v>
      </c>
      <c r="N149" s="7">
        <f t="shared" si="76"/>
        <v>0.05</v>
      </c>
      <c r="O149" s="7">
        <f t="shared" si="77"/>
        <v>11.326057031250002</v>
      </c>
      <c r="P149" s="7">
        <f t="shared" si="78"/>
        <v>0</v>
      </c>
      <c r="Q149" s="7">
        <f t="shared" si="79"/>
        <v>0.05</v>
      </c>
      <c r="R149" s="7">
        <f t="shared" si="92"/>
        <v>4.373244531250001</v>
      </c>
      <c r="S149" s="7">
        <f t="shared" si="80"/>
        <v>2.4522152681019361E-2</v>
      </c>
      <c r="T149" s="7">
        <f t="shared" si="81"/>
        <v>2.5477847318980642E-2</v>
      </c>
      <c r="U149" s="8">
        <f t="shared" si="82"/>
        <v>0.5095569463796128</v>
      </c>
      <c r="V149" s="8">
        <f t="shared" si="83"/>
        <v>0.5095569463796128</v>
      </c>
      <c r="W149" s="9">
        <f t="shared" si="84"/>
        <v>1.0389727056344855</v>
      </c>
      <c r="X149" s="10">
        <f t="shared" si="85"/>
        <v>0</v>
      </c>
      <c r="Y149" s="10">
        <f t="shared" si="86"/>
        <v>-1.0389727056344855</v>
      </c>
      <c r="Z149" s="10">
        <f t="shared" si="87"/>
        <v>-2.5981329848246517</v>
      </c>
      <c r="AA149" s="9" t="str">
        <f t="shared" si="88"/>
        <v/>
      </c>
      <c r="AB149" s="9">
        <f t="shared" si="89"/>
        <v>0.28245826515839051</v>
      </c>
      <c r="AC149" s="9">
        <f t="shared" si="90"/>
        <v>-0.54904571262472157</v>
      </c>
      <c r="AD149" s="7">
        <f t="shared" si="91"/>
        <v>3.3573770491803281E-2</v>
      </c>
      <c r="AE149" s="5">
        <v>30.17578125</v>
      </c>
      <c r="AF149" s="5">
        <v>199.90234375</v>
      </c>
      <c r="AG149" s="9">
        <v>4.1856724404907633E-3</v>
      </c>
    </row>
    <row r="150" spans="2:33" ht="12.75" customHeight="1" x14ac:dyDescent="0.15">
      <c r="B150" s="1" t="s">
        <v>330</v>
      </c>
      <c r="C150" s="2" t="s">
        <v>520</v>
      </c>
      <c r="D150" s="2">
        <v>3.4263888956047595E-3</v>
      </c>
      <c r="E150" s="3">
        <v>0.1</v>
      </c>
      <c r="F150" s="3">
        <v>0.1</v>
      </c>
      <c r="G150" s="4">
        <v>80</v>
      </c>
      <c r="H150" s="4">
        <v>80</v>
      </c>
      <c r="I150" s="5">
        <f t="shared" si="74"/>
        <v>150</v>
      </c>
      <c r="J150" s="6">
        <v>7.79296875</v>
      </c>
      <c r="K150" s="4">
        <v>29.78515625</v>
      </c>
      <c r="L150" s="12" t="s">
        <v>35</v>
      </c>
      <c r="M150" s="7">
        <f t="shared" si="75"/>
        <v>0.05</v>
      </c>
      <c r="N150" s="7">
        <f t="shared" si="76"/>
        <v>0.05</v>
      </c>
      <c r="O150" s="7">
        <f t="shared" si="77"/>
        <v>11.326057031250002</v>
      </c>
      <c r="P150" s="7">
        <f t="shared" si="78"/>
        <v>0</v>
      </c>
      <c r="Q150" s="7">
        <f t="shared" si="79"/>
        <v>0.05</v>
      </c>
      <c r="R150" s="7">
        <f t="shared" si="92"/>
        <v>4.373244531250001</v>
      </c>
      <c r="S150" s="7">
        <f t="shared" si="80"/>
        <v>2.459238055642949E-2</v>
      </c>
      <c r="T150" s="7">
        <f t="shared" si="81"/>
        <v>2.5407619443570513E-2</v>
      </c>
      <c r="U150" s="8">
        <f t="shared" si="82"/>
        <v>0.50815238887141023</v>
      </c>
      <c r="V150" s="8">
        <f t="shared" si="83"/>
        <v>0.50815238887141023</v>
      </c>
      <c r="W150" s="9">
        <f t="shared" si="84"/>
        <v>1.0331500598435512</v>
      </c>
      <c r="X150" s="10">
        <f t="shared" si="85"/>
        <v>0</v>
      </c>
      <c r="Y150" s="10">
        <f t="shared" si="86"/>
        <v>-1.0331500598435512</v>
      </c>
      <c r="Z150" s="10">
        <f t="shared" si="87"/>
        <v>-2.5981329848246517</v>
      </c>
      <c r="AA150" s="9" t="str">
        <f t="shared" si="88"/>
        <v/>
      </c>
      <c r="AB150" s="9">
        <f t="shared" si="89"/>
        <v>0.2800732141331046</v>
      </c>
      <c r="AC150" s="9">
        <f t="shared" si="90"/>
        <v>-0.55272842459467109</v>
      </c>
      <c r="AD150" s="7">
        <f t="shared" si="91"/>
        <v>3.3573770491803281E-2</v>
      </c>
      <c r="AE150" s="5">
        <v>30.2734375</v>
      </c>
      <c r="AF150" s="5">
        <v>199.90234375</v>
      </c>
      <c r="AG150" s="9">
        <v>6.1826535666789084E-3</v>
      </c>
    </row>
    <row r="151" spans="2:33" ht="12.75" customHeight="1" x14ac:dyDescent="0.15">
      <c r="B151" s="1" t="s">
        <v>332</v>
      </c>
      <c r="C151" s="2" t="s">
        <v>521</v>
      </c>
      <c r="D151" s="2">
        <v>3.4502314883866347E-3</v>
      </c>
      <c r="E151" s="3">
        <v>0.1</v>
      </c>
      <c r="F151" s="3">
        <v>0.1</v>
      </c>
      <c r="G151" s="4">
        <v>80</v>
      </c>
      <c r="H151" s="4">
        <v>80</v>
      </c>
      <c r="I151" s="5">
        <f t="shared" si="74"/>
        <v>150</v>
      </c>
      <c r="J151" s="6">
        <v>7.79296875</v>
      </c>
      <c r="K151" s="4">
        <v>29.8828125</v>
      </c>
      <c r="L151" s="12" t="s">
        <v>35</v>
      </c>
      <c r="M151" s="7">
        <f t="shared" si="75"/>
        <v>0.05</v>
      </c>
      <c r="N151" s="7">
        <f t="shared" si="76"/>
        <v>0.05</v>
      </c>
      <c r="O151" s="7">
        <f t="shared" si="77"/>
        <v>11.343576562499999</v>
      </c>
      <c r="P151" s="7">
        <f t="shared" si="78"/>
        <v>0</v>
      </c>
      <c r="Q151" s="7">
        <f t="shared" si="79"/>
        <v>0.05</v>
      </c>
      <c r="R151" s="7">
        <f t="shared" si="92"/>
        <v>4.3829515624999997</v>
      </c>
      <c r="S151" s="7">
        <f t="shared" si="80"/>
        <v>2.4495050282840984E-2</v>
      </c>
      <c r="T151" s="7">
        <f t="shared" si="81"/>
        <v>2.5504949717159019E-2</v>
      </c>
      <c r="U151" s="8">
        <f t="shared" si="82"/>
        <v>0.51009899434318029</v>
      </c>
      <c r="V151" s="8">
        <f t="shared" si="83"/>
        <v>0.51009899434318029</v>
      </c>
      <c r="W151" s="9">
        <f t="shared" si="84"/>
        <v>1.041228714481369</v>
      </c>
      <c r="X151" s="10">
        <f t="shared" si="85"/>
        <v>0</v>
      </c>
      <c r="Y151" s="10">
        <f t="shared" si="86"/>
        <v>-1.041228714481369</v>
      </c>
      <c r="Z151" s="10">
        <f t="shared" si="87"/>
        <v>-2.5981329848246517</v>
      </c>
      <c r="AA151" s="9" t="str">
        <f t="shared" si="88"/>
        <v/>
      </c>
      <c r="AB151" s="9">
        <f t="shared" si="89"/>
        <v>0.2833847933789192</v>
      </c>
      <c r="AC151" s="9">
        <f t="shared" si="90"/>
        <v>-0.5476234580010928</v>
      </c>
      <c r="AD151" s="7">
        <f t="shared" si="91"/>
        <v>3.3464052287581703E-2</v>
      </c>
      <c r="AE151" s="5">
        <v>30.2734375</v>
      </c>
      <c r="AF151" s="5">
        <v>199.90234375</v>
      </c>
      <c r="AG151" s="9">
        <v>4.1856724404907633E-3</v>
      </c>
    </row>
    <row r="152" spans="2:33" ht="12.75" customHeight="1" x14ac:dyDescent="0.15">
      <c r="B152" s="1" t="s">
        <v>334</v>
      </c>
      <c r="C152" s="2" t="s">
        <v>522</v>
      </c>
      <c r="D152" s="2">
        <v>3.4740625051199459E-3</v>
      </c>
      <c r="E152" s="3">
        <v>0.1</v>
      </c>
      <c r="F152" s="3">
        <v>0.1</v>
      </c>
      <c r="G152" s="4">
        <v>80</v>
      </c>
      <c r="H152" s="4">
        <v>80</v>
      </c>
      <c r="I152" s="5">
        <f t="shared" si="74"/>
        <v>150</v>
      </c>
      <c r="J152" s="6">
        <v>7.802734375</v>
      </c>
      <c r="K152" s="4">
        <v>29.78515625</v>
      </c>
      <c r="L152" s="12" t="s">
        <v>35</v>
      </c>
      <c r="M152" s="7">
        <f t="shared" si="75"/>
        <v>0.05</v>
      </c>
      <c r="N152" s="7">
        <f t="shared" si="76"/>
        <v>0.05</v>
      </c>
      <c r="O152" s="7">
        <f t="shared" si="77"/>
        <v>11.326057031250002</v>
      </c>
      <c r="P152" s="7">
        <f t="shared" si="78"/>
        <v>0</v>
      </c>
      <c r="Q152" s="7">
        <f t="shared" si="79"/>
        <v>0.05</v>
      </c>
      <c r="R152" s="7">
        <f t="shared" si="92"/>
        <v>4.373244531250001</v>
      </c>
      <c r="S152" s="7">
        <f t="shared" si="80"/>
        <v>2.4662608431839622E-2</v>
      </c>
      <c r="T152" s="7">
        <f t="shared" si="81"/>
        <v>2.5337391568160381E-2</v>
      </c>
      <c r="U152" s="8">
        <f t="shared" si="82"/>
        <v>0.50674783136320756</v>
      </c>
      <c r="V152" s="8">
        <f t="shared" si="83"/>
        <v>0.50674783136320756</v>
      </c>
      <c r="W152" s="9">
        <f t="shared" si="84"/>
        <v>1.0273605745388068</v>
      </c>
      <c r="X152" s="10">
        <f t="shared" si="85"/>
        <v>0</v>
      </c>
      <c r="Y152" s="10">
        <f t="shared" si="86"/>
        <v>-1.0273605745388068</v>
      </c>
      <c r="Z152" s="10">
        <f t="shared" si="87"/>
        <v>-2.5981329848246517</v>
      </c>
      <c r="AA152" s="9" t="str">
        <f t="shared" si="88"/>
        <v/>
      </c>
      <c r="AB152" s="9">
        <f t="shared" si="89"/>
        <v>0.27771070995406866</v>
      </c>
      <c r="AC152" s="9">
        <f t="shared" si="90"/>
        <v>-0.55640737129668594</v>
      </c>
      <c r="AD152" s="7">
        <f t="shared" si="91"/>
        <v>3.3573770491803281E-2</v>
      </c>
      <c r="AE152" s="5">
        <v>30.2734375</v>
      </c>
      <c r="AF152" s="5">
        <v>199.90234375</v>
      </c>
      <c r="AG152" s="9">
        <v>4.1856724404907633E-3</v>
      </c>
    </row>
    <row r="153" spans="2:33" ht="12.75" customHeight="1" x14ac:dyDescent="0.15">
      <c r="B153" s="1" t="s">
        <v>336</v>
      </c>
      <c r="C153" s="2" t="s">
        <v>523</v>
      </c>
      <c r="D153" s="2">
        <v>3.497893521853257E-3</v>
      </c>
      <c r="E153" s="3">
        <v>0.1</v>
      </c>
      <c r="F153" s="3">
        <v>0.1</v>
      </c>
      <c r="G153" s="4">
        <v>80</v>
      </c>
      <c r="H153" s="4">
        <v>80</v>
      </c>
      <c r="I153" s="5">
        <f t="shared" si="74"/>
        <v>150</v>
      </c>
      <c r="J153" s="6">
        <v>7.83203125</v>
      </c>
      <c r="K153" s="4">
        <v>29.78515625</v>
      </c>
      <c r="L153" s="12" t="s">
        <v>35</v>
      </c>
      <c r="M153" s="7">
        <f t="shared" si="75"/>
        <v>0.05</v>
      </c>
      <c r="N153" s="7">
        <f t="shared" si="76"/>
        <v>0.05</v>
      </c>
      <c r="O153" s="7">
        <f t="shared" si="77"/>
        <v>11.326057031250002</v>
      </c>
      <c r="P153" s="7">
        <f t="shared" si="78"/>
        <v>0</v>
      </c>
      <c r="Q153" s="7">
        <f t="shared" si="79"/>
        <v>0.05</v>
      </c>
      <c r="R153" s="7">
        <f t="shared" si="92"/>
        <v>4.373244531250001</v>
      </c>
      <c r="S153" s="7">
        <f t="shared" si="80"/>
        <v>2.4873292058070016E-2</v>
      </c>
      <c r="T153" s="7">
        <f t="shared" si="81"/>
        <v>2.5126707941929987E-2</v>
      </c>
      <c r="U153" s="8">
        <f t="shared" si="82"/>
        <v>0.50253415883859975</v>
      </c>
      <c r="V153" s="8">
        <f t="shared" si="83"/>
        <v>0.50253415883859975</v>
      </c>
      <c r="W153" s="9">
        <f t="shared" si="84"/>
        <v>1.010188272757315</v>
      </c>
      <c r="X153" s="10">
        <f t="shared" si="85"/>
        <v>0</v>
      </c>
      <c r="Y153" s="10">
        <f t="shared" si="86"/>
        <v>-1.010188272757315</v>
      </c>
      <c r="Z153" s="10">
        <f t="shared" si="87"/>
        <v>-2.5981329848246517</v>
      </c>
      <c r="AA153" s="9" t="str">
        <f t="shared" si="88"/>
        <v/>
      </c>
      <c r="AB153" s="9">
        <f t="shared" si="89"/>
        <v>0.27075581588982961</v>
      </c>
      <c r="AC153" s="9">
        <f t="shared" si="90"/>
        <v>-0.56742220586891079</v>
      </c>
      <c r="AD153" s="7">
        <f t="shared" si="91"/>
        <v>3.3573770491803281E-2</v>
      </c>
      <c r="AE153" s="5">
        <v>30.2734375</v>
      </c>
      <c r="AF153" s="5">
        <v>199.90234375</v>
      </c>
      <c r="AG153" s="9">
        <v>6.1826535666789084E-3</v>
      </c>
    </row>
    <row r="154" spans="2:33" ht="12.75" customHeight="1" x14ac:dyDescent="0.15">
      <c r="B154" s="1" t="s">
        <v>338</v>
      </c>
      <c r="C154" s="2" t="s">
        <v>524</v>
      </c>
      <c r="D154" s="2">
        <v>3.5217245385865681E-3</v>
      </c>
      <c r="E154" s="3">
        <v>0.1</v>
      </c>
      <c r="F154" s="3">
        <v>0.1</v>
      </c>
      <c r="G154" s="4">
        <v>80</v>
      </c>
      <c r="H154" s="4">
        <v>80</v>
      </c>
      <c r="I154" s="5">
        <f t="shared" si="74"/>
        <v>150</v>
      </c>
      <c r="J154" s="6">
        <v>7.802734375</v>
      </c>
      <c r="K154" s="4">
        <v>29.78515625</v>
      </c>
      <c r="L154" s="12" t="s">
        <v>35</v>
      </c>
      <c r="M154" s="7">
        <f t="shared" si="75"/>
        <v>0.05</v>
      </c>
      <c r="N154" s="7">
        <f t="shared" si="76"/>
        <v>0.05</v>
      </c>
      <c r="O154" s="7">
        <f t="shared" si="77"/>
        <v>11.326057031250002</v>
      </c>
      <c r="P154" s="7">
        <f t="shared" si="78"/>
        <v>0</v>
      </c>
      <c r="Q154" s="7">
        <f t="shared" si="79"/>
        <v>0.05</v>
      </c>
      <c r="R154" s="7">
        <f t="shared" si="92"/>
        <v>4.373244531250001</v>
      </c>
      <c r="S154" s="7">
        <f t="shared" si="80"/>
        <v>2.4662608431839622E-2</v>
      </c>
      <c r="T154" s="7">
        <f t="shared" si="81"/>
        <v>2.5337391568160381E-2</v>
      </c>
      <c r="U154" s="8">
        <f t="shared" si="82"/>
        <v>0.50674783136320756</v>
      </c>
      <c r="V154" s="8">
        <f t="shared" si="83"/>
        <v>0.50674783136320756</v>
      </c>
      <c r="W154" s="9">
        <f t="shared" si="84"/>
        <v>1.0273605745388068</v>
      </c>
      <c r="X154" s="10">
        <f t="shared" si="85"/>
        <v>0</v>
      </c>
      <c r="Y154" s="10">
        <f t="shared" si="86"/>
        <v>-1.0273605745388068</v>
      </c>
      <c r="Z154" s="10">
        <f t="shared" si="87"/>
        <v>-2.5981329848246517</v>
      </c>
      <c r="AA154" s="9" t="str">
        <f t="shared" si="88"/>
        <v/>
      </c>
      <c r="AB154" s="9">
        <f t="shared" si="89"/>
        <v>0.27771070995406866</v>
      </c>
      <c r="AC154" s="9">
        <f t="shared" si="90"/>
        <v>-0.55640737129668594</v>
      </c>
      <c r="AD154" s="7">
        <f t="shared" si="91"/>
        <v>3.3573770491803281E-2</v>
      </c>
      <c r="AE154" s="5">
        <v>30.2734375</v>
      </c>
      <c r="AF154" s="5">
        <v>199.90234375</v>
      </c>
      <c r="AG154" s="9">
        <v>6.1826535666789084E-3</v>
      </c>
    </row>
    <row r="155" spans="2:33" ht="12.75" customHeight="1" x14ac:dyDescent="0.15">
      <c r="B155" s="1" t="s">
        <v>340</v>
      </c>
      <c r="C155" s="2" t="s">
        <v>525</v>
      </c>
      <c r="D155" s="2">
        <v>3.5455555625958368E-3</v>
      </c>
      <c r="E155" s="3">
        <v>0.1</v>
      </c>
      <c r="F155" s="3">
        <v>0.1</v>
      </c>
      <c r="G155" s="4">
        <v>80</v>
      </c>
      <c r="H155" s="4">
        <v>80</v>
      </c>
      <c r="I155" s="5">
        <f t="shared" si="74"/>
        <v>150</v>
      </c>
      <c r="J155" s="6">
        <v>7.802734375</v>
      </c>
      <c r="K155" s="4">
        <v>29.78515625</v>
      </c>
      <c r="L155" s="12" t="s">
        <v>35</v>
      </c>
      <c r="M155" s="7">
        <f t="shared" si="75"/>
        <v>0.05</v>
      </c>
      <c r="N155" s="7">
        <f t="shared" si="76"/>
        <v>0.05</v>
      </c>
      <c r="O155" s="7">
        <f t="shared" si="77"/>
        <v>11.326057031250002</v>
      </c>
      <c r="P155" s="7">
        <f t="shared" si="78"/>
        <v>0</v>
      </c>
      <c r="Q155" s="7">
        <f t="shared" si="79"/>
        <v>0.05</v>
      </c>
      <c r="R155" s="7">
        <f t="shared" si="92"/>
        <v>4.373244531250001</v>
      </c>
      <c r="S155" s="7">
        <f t="shared" si="80"/>
        <v>2.4662608431839622E-2</v>
      </c>
      <c r="T155" s="7">
        <f t="shared" si="81"/>
        <v>2.5337391568160381E-2</v>
      </c>
      <c r="U155" s="8">
        <f t="shared" si="82"/>
        <v>0.50674783136320756</v>
      </c>
      <c r="V155" s="8">
        <f t="shared" si="83"/>
        <v>0.50674783136320756</v>
      </c>
      <c r="W155" s="9">
        <f t="shared" si="84"/>
        <v>1.0273605745388068</v>
      </c>
      <c r="X155" s="10">
        <f t="shared" si="85"/>
        <v>0</v>
      </c>
      <c r="Y155" s="10">
        <f t="shared" si="86"/>
        <v>-1.0273605745388068</v>
      </c>
      <c r="Z155" s="10">
        <f t="shared" si="87"/>
        <v>-2.5981329848246517</v>
      </c>
      <c r="AA155" s="9" t="str">
        <f t="shared" si="88"/>
        <v/>
      </c>
      <c r="AB155" s="9">
        <f t="shared" si="89"/>
        <v>0.27771070995406866</v>
      </c>
      <c r="AC155" s="9">
        <f t="shared" si="90"/>
        <v>-0.55640737129668594</v>
      </c>
      <c r="AD155" s="7">
        <f t="shared" si="91"/>
        <v>3.3573770491803281E-2</v>
      </c>
      <c r="AE155" s="5">
        <v>30.2734375</v>
      </c>
      <c r="AF155" s="5">
        <v>199.90234375</v>
      </c>
      <c r="AG155" s="9">
        <v>6.1826535666789084E-3</v>
      </c>
    </row>
    <row r="156" spans="2:33" ht="12.75" customHeight="1" x14ac:dyDescent="0.15">
      <c r="B156" s="1" t="s">
        <v>342</v>
      </c>
      <c r="C156" s="2" t="s">
        <v>526</v>
      </c>
      <c r="D156" s="2">
        <v>3.5693981553777121E-3</v>
      </c>
      <c r="E156" s="3">
        <v>0.1</v>
      </c>
      <c r="F156" s="3">
        <v>0.1</v>
      </c>
      <c r="G156" s="4">
        <v>80</v>
      </c>
      <c r="H156" s="4">
        <v>80</v>
      </c>
      <c r="I156" s="5">
        <f t="shared" si="74"/>
        <v>150</v>
      </c>
      <c r="J156" s="6">
        <v>7.79296875</v>
      </c>
      <c r="K156" s="4">
        <v>29.78515625</v>
      </c>
      <c r="L156" s="12" t="s">
        <v>35</v>
      </c>
      <c r="M156" s="7">
        <f t="shared" si="75"/>
        <v>0.05</v>
      </c>
      <c r="N156" s="7">
        <f t="shared" si="76"/>
        <v>0.05</v>
      </c>
      <c r="O156" s="7">
        <f t="shared" si="77"/>
        <v>11.326057031250002</v>
      </c>
      <c r="P156" s="7">
        <f t="shared" si="78"/>
        <v>0</v>
      </c>
      <c r="Q156" s="7">
        <f t="shared" si="79"/>
        <v>0.05</v>
      </c>
      <c r="R156" s="7">
        <f t="shared" si="92"/>
        <v>4.373244531250001</v>
      </c>
      <c r="S156" s="7">
        <f t="shared" si="80"/>
        <v>2.459238055642949E-2</v>
      </c>
      <c r="T156" s="7">
        <f t="shared" si="81"/>
        <v>2.5407619443570513E-2</v>
      </c>
      <c r="U156" s="8">
        <f t="shared" si="82"/>
        <v>0.50815238887141023</v>
      </c>
      <c r="V156" s="8">
        <f t="shared" si="83"/>
        <v>0.50815238887141023</v>
      </c>
      <c r="W156" s="9">
        <f t="shared" si="84"/>
        <v>1.0331500598435512</v>
      </c>
      <c r="X156" s="10">
        <f t="shared" si="85"/>
        <v>0</v>
      </c>
      <c r="Y156" s="10">
        <f t="shared" si="86"/>
        <v>-1.0331500598435512</v>
      </c>
      <c r="Z156" s="10">
        <f t="shared" si="87"/>
        <v>-2.5981329848246517</v>
      </c>
      <c r="AA156" s="9" t="str">
        <f t="shared" si="88"/>
        <v/>
      </c>
      <c r="AB156" s="9">
        <f t="shared" si="89"/>
        <v>0.2800732141331046</v>
      </c>
      <c r="AC156" s="9">
        <f t="shared" si="90"/>
        <v>-0.55272842459467109</v>
      </c>
      <c r="AD156" s="7">
        <f t="shared" si="91"/>
        <v>3.3573770491803281E-2</v>
      </c>
      <c r="AE156" s="5">
        <v>30.37109375</v>
      </c>
      <c r="AF156" s="5">
        <v>199.90234375</v>
      </c>
      <c r="AG156" s="9">
        <v>1.953125E-2</v>
      </c>
    </row>
    <row r="157" spans="2:33" ht="12.75" customHeight="1" x14ac:dyDescent="0.15">
      <c r="B157" s="1" t="s">
        <v>344</v>
      </c>
      <c r="C157" s="2" t="s">
        <v>527</v>
      </c>
      <c r="D157" s="2">
        <v>3.593043984437827E-3</v>
      </c>
      <c r="E157" s="3">
        <v>0.1</v>
      </c>
      <c r="F157" s="3">
        <v>0.1</v>
      </c>
      <c r="G157" s="4">
        <v>80</v>
      </c>
      <c r="H157" s="4">
        <v>80</v>
      </c>
      <c r="I157" s="5">
        <f t="shared" si="74"/>
        <v>150</v>
      </c>
      <c r="J157" s="6">
        <v>7.79296875</v>
      </c>
      <c r="K157" s="4">
        <v>29.6875</v>
      </c>
      <c r="L157" s="12" t="s">
        <v>35</v>
      </c>
      <c r="M157" s="7">
        <f t="shared" si="75"/>
        <v>0.05</v>
      </c>
      <c r="N157" s="7">
        <f t="shared" si="76"/>
        <v>0.05</v>
      </c>
      <c r="O157" s="7">
        <f t="shared" si="77"/>
        <v>11.3085375</v>
      </c>
      <c r="P157" s="7">
        <f t="shared" si="78"/>
        <v>0</v>
      </c>
      <c r="Q157" s="7">
        <f t="shared" si="79"/>
        <v>0.05</v>
      </c>
      <c r="R157" s="7">
        <f t="shared" si="92"/>
        <v>4.3635375000000005</v>
      </c>
      <c r="S157" s="7">
        <f t="shared" si="80"/>
        <v>2.4689929805615553E-2</v>
      </c>
      <c r="T157" s="7">
        <f t="shared" si="81"/>
        <v>2.531007019438445E-2</v>
      </c>
      <c r="U157" s="8">
        <f t="shared" si="82"/>
        <v>0.50620140388768897</v>
      </c>
      <c r="V157" s="8">
        <f t="shared" si="83"/>
        <v>0.50620140388768897</v>
      </c>
      <c r="W157" s="9">
        <f t="shared" si="84"/>
        <v>1.0251171385925872</v>
      </c>
      <c r="X157" s="10">
        <f t="shared" si="85"/>
        <v>0</v>
      </c>
      <c r="Y157" s="10">
        <f t="shared" si="86"/>
        <v>-1.0251171385925872</v>
      </c>
      <c r="Z157" s="10">
        <f t="shared" si="87"/>
        <v>-2.5981329848246517</v>
      </c>
      <c r="AA157" s="9" t="str">
        <f t="shared" si="88"/>
        <v/>
      </c>
      <c r="AB157" s="9">
        <f t="shared" si="89"/>
        <v>0.27679763819051212</v>
      </c>
      <c r="AC157" s="9">
        <f t="shared" si="90"/>
        <v>-0.55783761986991831</v>
      </c>
      <c r="AD157" s="7">
        <f t="shared" si="91"/>
        <v>3.3684210526315789E-2</v>
      </c>
      <c r="AE157" s="5">
        <v>30.2734375</v>
      </c>
      <c r="AF157" s="5">
        <v>199.90234375</v>
      </c>
      <c r="AG157" s="9">
        <v>6.1826535666789084E-3</v>
      </c>
    </row>
    <row r="158" spans="2:33" ht="12.75" customHeight="1" x14ac:dyDescent="0.15">
      <c r="B158" s="1" t="s">
        <v>346</v>
      </c>
      <c r="C158" s="2" t="s">
        <v>528</v>
      </c>
      <c r="D158" s="2">
        <v>3.6168750011711381E-3</v>
      </c>
      <c r="E158" s="3">
        <v>0.1</v>
      </c>
      <c r="F158" s="3">
        <v>0.1</v>
      </c>
      <c r="G158" s="4">
        <v>80</v>
      </c>
      <c r="H158" s="4">
        <v>80</v>
      </c>
      <c r="I158" s="5">
        <f t="shared" si="74"/>
        <v>150</v>
      </c>
      <c r="J158" s="6">
        <v>7.802734375</v>
      </c>
      <c r="K158" s="4">
        <v>29.78515625</v>
      </c>
      <c r="L158" s="12" t="s">
        <v>35</v>
      </c>
      <c r="M158" s="7">
        <f t="shared" si="75"/>
        <v>0.05</v>
      </c>
      <c r="N158" s="7">
        <f t="shared" si="76"/>
        <v>0.05</v>
      </c>
      <c r="O158" s="7">
        <f t="shared" si="77"/>
        <v>11.326057031250002</v>
      </c>
      <c r="P158" s="7">
        <f t="shared" si="78"/>
        <v>0</v>
      </c>
      <c r="Q158" s="7">
        <f t="shared" si="79"/>
        <v>0.05</v>
      </c>
      <c r="R158" s="7">
        <f t="shared" si="92"/>
        <v>4.373244531250001</v>
      </c>
      <c r="S158" s="7">
        <f t="shared" si="80"/>
        <v>2.4662608431839622E-2</v>
      </c>
      <c r="T158" s="7">
        <f t="shared" si="81"/>
        <v>2.5337391568160381E-2</v>
      </c>
      <c r="U158" s="8">
        <f t="shared" si="82"/>
        <v>0.50674783136320756</v>
      </c>
      <c r="V158" s="8">
        <f t="shared" si="83"/>
        <v>0.50674783136320756</v>
      </c>
      <c r="W158" s="9">
        <f t="shared" si="84"/>
        <v>1.0273605745388068</v>
      </c>
      <c r="X158" s="10">
        <f t="shared" si="85"/>
        <v>0</v>
      </c>
      <c r="Y158" s="10">
        <f t="shared" si="86"/>
        <v>-1.0273605745388068</v>
      </c>
      <c r="Z158" s="10">
        <f t="shared" si="87"/>
        <v>-2.5981329848246517</v>
      </c>
      <c r="AA158" s="9" t="str">
        <f t="shared" si="88"/>
        <v/>
      </c>
      <c r="AB158" s="9">
        <f t="shared" si="89"/>
        <v>0.27771070995406866</v>
      </c>
      <c r="AC158" s="9">
        <f t="shared" si="90"/>
        <v>-0.55640737129668594</v>
      </c>
      <c r="AD158" s="7">
        <f t="shared" si="91"/>
        <v>3.3573770491803281E-2</v>
      </c>
      <c r="AE158" s="5">
        <v>30.2734375</v>
      </c>
      <c r="AF158" s="5">
        <v>199.90234375</v>
      </c>
      <c r="AG158" s="9">
        <v>6.1826535666789084E-3</v>
      </c>
    </row>
    <row r="159" spans="2:33" ht="12.75" customHeight="1" x14ac:dyDescent="0.15">
      <c r="B159" s="1" t="s">
        <v>348</v>
      </c>
      <c r="C159" s="2" t="s">
        <v>529</v>
      </c>
      <c r="D159" s="2">
        <v>3.6345717599033378E-3</v>
      </c>
      <c r="E159" s="3">
        <v>0.1</v>
      </c>
      <c r="F159" s="3">
        <v>0.1</v>
      </c>
      <c r="G159" s="4">
        <v>80</v>
      </c>
      <c r="H159" s="4">
        <v>80</v>
      </c>
      <c r="I159" s="5">
        <f t="shared" si="74"/>
        <v>150</v>
      </c>
      <c r="J159" s="6">
        <v>7.79296875</v>
      </c>
      <c r="K159" s="4">
        <v>29.78515625</v>
      </c>
      <c r="L159" s="12" t="s">
        <v>35</v>
      </c>
      <c r="M159" s="7">
        <f t="shared" si="75"/>
        <v>0.05</v>
      </c>
      <c r="N159" s="7">
        <f t="shared" si="76"/>
        <v>0.05</v>
      </c>
      <c r="O159" s="7">
        <f t="shared" si="77"/>
        <v>11.326057031250002</v>
      </c>
      <c r="P159" s="7">
        <f t="shared" si="78"/>
        <v>0</v>
      </c>
      <c r="Q159" s="7">
        <f t="shared" si="79"/>
        <v>0.05</v>
      </c>
      <c r="R159" s="7">
        <f t="shared" si="92"/>
        <v>4.373244531250001</v>
      </c>
      <c r="S159" s="7">
        <f t="shared" si="80"/>
        <v>2.459238055642949E-2</v>
      </c>
      <c r="T159" s="7">
        <f t="shared" si="81"/>
        <v>2.5407619443570513E-2</v>
      </c>
      <c r="U159" s="8">
        <f t="shared" si="82"/>
        <v>0.50815238887141023</v>
      </c>
      <c r="V159" s="8">
        <f t="shared" si="83"/>
        <v>0.50815238887141023</v>
      </c>
      <c r="W159" s="9">
        <f t="shared" si="84"/>
        <v>1.0331500598435512</v>
      </c>
      <c r="X159" s="10">
        <f t="shared" si="85"/>
        <v>0</v>
      </c>
      <c r="Y159" s="10">
        <f t="shared" si="86"/>
        <v>-1.0331500598435512</v>
      </c>
      <c r="Z159" s="10">
        <f t="shared" si="87"/>
        <v>-2.5981329848246517</v>
      </c>
      <c r="AA159" s="9" t="str">
        <f t="shared" si="88"/>
        <v/>
      </c>
      <c r="AB159" s="9">
        <f t="shared" si="89"/>
        <v>0.2800732141331046</v>
      </c>
      <c r="AC159" s="9">
        <f t="shared" si="90"/>
        <v>-0.55272842459467109</v>
      </c>
      <c r="AD159" s="7">
        <f t="shared" si="91"/>
        <v>3.3573770491803281E-2</v>
      </c>
      <c r="AE159" s="5">
        <v>30.37109375</v>
      </c>
      <c r="AF159" s="5">
        <v>199.90234375</v>
      </c>
      <c r="AG159" s="9">
        <v>6.1826535666789084E-3</v>
      </c>
    </row>
    <row r="160" spans="2:33" ht="12.75" customHeight="1" x14ac:dyDescent="0.15">
      <c r="B160" s="1" t="s">
        <v>350</v>
      </c>
      <c r="C160" s="2" t="s">
        <v>530</v>
      </c>
      <c r="D160" s="2">
        <v>3.6584027839126065E-3</v>
      </c>
      <c r="E160" s="3">
        <v>0.1</v>
      </c>
      <c r="F160" s="3">
        <v>0.1</v>
      </c>
      <c r="G160" s="4">
        <v>80</v>
      </c>
      <c r="H160" s="4">
        <v>80</v>
      </c>
      <c r="I160" s="5">
        <f t="shared" si="74"/>
        <v>150</v>
      </c>
      <c r="J160" s="6">
        <v>7.79296875</v>
      </c>
      <c r="K160" s="4">
        <v>29.78515625</v>
      </c>
      <c r="L160" s="12" t="s">
        <v>35</v>
      </c>
      <c r="M160" s="7">
        <f t="shared" si="75"/>
        <v>0.05</v>
      </c>
      <c r="N160" s="7">
        <f t="shared" si="76"/>
        <v>0.05</v>
      </c>
      <c r="O160" s="7">
        <f t="shared" si="77"/>
        <v>11.326057031250002</v>
      </c>
      <c r="P160" s="7">
        <f t="shared" si="78"/>
        <v>0</v>
      </c>
      <c r="Q160" s="7">
        <f t="shared" si="79"/>
        <v>0.05</v>
      </c>
      <c r="R160" s="7">
        <f t="shared" si="92"/>
        <v>4.373244531250001</v>
      </c>
      <c r="S160" s="7">
        <f t="shared" si="80"/>
        <v>2.459238055642949E-2</v>
      </c>
      <c r="T160" s="7">
        <f t="shared" si="81"/>
        <v>2.5407619443570513E-2</v>
      </c>
      <c r="U160" s="8">
        <f t="shared" si="82"/>
        <v>0.50815238887141023</v>
      </c>
      <c r="V160" s="8">
        <f t="shared" si="83"/>
        <v>0.50815238887141023</v>
      </c>
      <c r="W160" s="9">
        <f t="shared" si="84"/>
        <v>1.0331500598435512</v>
      </c>
      <c r="X160" s="10">
        <f t="shared" si="85"/>
        <v>0</v>
      </c>
      <c r="Y160" s="10">
        <f t="shared" si="86"/>
        <v>-1.0331500598435512</v>
      </c>
      <c r="Z160" s="10">
        <f t="shared" si="87"/>
        <v>-2.5981329848246517</v>
      </c>
      <c r="AA160" s="9" t="str">
        <f t="shared" si="88"/>
        <v/>
      </c>
      <c r="AB160" s="9">
        <f t="shared" si="89"/>
        <v>0.2800732141331046</v>
      </c>
      <c r="AC160" s="9">
        <f t="shared" si="90"/>
        <v>-0.55272842459467109</v>
      </c>
      <c r="AD160" s="7">
        <f t="shared" si="91"/>
        <v>3.3573770491803281E-2</v>
      </c>
      <c r="AE160" s="5">
        <v>30.46875</v>
      </c>
      <c r="AF160" s="5">
        <v>199.90234375</v>
      </c>
      <c r="AG160" s="9">
        <v>6.1826535666789084E-3</v>
      </c>
    </row>
    <row r="161" spans="2:33" ht="12.75" customHeight="1" x14ac:dyDescent="0.15">
      <c r="B161" s="1" t="s">
        <v>352</v>
      </c>
      <c r="C161" s="2" t="s">
        <v>531</v>
      </c>
      <c r="D161" s="2">
        <v>3.6822453766944818E-3</v>
      </c>
      <c r="E161" s="3">
        <v>0.1</v>
      </c>
      <c r="F161" s="3">
        <v>0.1</v>
      </c>
      <c r="G161" s="4">
        <v>80</v>
      </c>
      <c r="H161" s="4">
        <v>80</v>
      </c>
      <c r="I161" s="5">
        <f t="shared" si="74"/>
        <v>150</v>
      </c>
      <c r="J161" s="6">
        <v>7.783203125</v>
      </c>
      <c r="K161" s="4">
        <v>29.78515625</v>
      </c>
      <c r="L161" s="12" t="s">
        <v>35</v>
      </c>
      <c r="M161" s="7">
        <f t="shared" si="75"/>
        <v>0.05</v>
      </c>
      <c r="N161" s="7">
        <f t="shared" si="76"/>
        <v>0.05</v>
      </c>
      <c r="O161" s="7">
        <f t="shared" si="77"/>
        <v>11.326057031250002</v>
      </c>
      <c r="P161" s="7">
        <f t="shared" si="78"/>
        <v>0</v>
      </c>
      <c r="Q161" s="7">
        <f t="shared" si="79"/>
        <v>0.05</v>
      </c>
      <c r="R161" s="7">
        <f t="shared" si="92"/>
        <v>4.373244531250001</v>
      </c>
      <c r="S161" s="7">
        <f t="shared" si="80"/>
        <v>2.4522152681019361E-2</v>
      </c>
      <c r="T161" s="7">
        <f t="shared" si="81"/>
        <v>2.5477847318980642E-2</v>
      </c>
      <c r="U161" s="8">
        <f t="shared" si="82"/>
        <v>0.5095569463796128</v>
      </c>
      <c r="V161" s="8">
        <f t="shared" si="83"/>
        <v>0.5095569463796128</v>
      </c>
      <c r="W161" s="9">
        <f t="shared" si="84"/>
        <v>1.0389727056344855</v>
      </c>
      <c r="X161" s="10">
        <f t="shared" si="85"/>
        <v>0</v>
      </c>
      <c r="Y161" s="10">
        <f t="shared" si="86"/>
        <v>-1.0389727056344855</v>
      </c>
      <c r="Z161" s="10">
        <f t="shared" si="87"/>
        <v>-2.5981329848246517</v>
      </c>
      <c r="AA161" s="9" t="str">
        <f t="shared" si="88"/>
        <v/>
      </c>
      <c r="AB161" s="9">
        <f t="shared" si="89"/>
        <v>0.28245826515839051</v>
      </c>
      <c r="AC161" s="9">
        <f t="shared" si="90"/>
        <v>-0.54904571262472157</v>
      </c>
      <c r="AD161" s="7">
        <f t="shared" si="91"/>
        <v>3.3573770491803281E-2</v>
      </c>
      <c r="AE161" s="5">
        <v>30.37109375</v>
      </c>
      <c r="AF161" s="5">
        <v>199.90234375</v>
      </c>
      <c r="AG161" s="9">
        <v>6.1826535666789084E-3</v>
      </c>
    </row>
    <row r="162" spans="2:33" ht="12.75" customHeight="1" x14ac:dyDescent="0.15">
      <c r="B162" s="1" t="s">
        <v>354</v>
      </c>
      <c r="C162" s="2" t="s">
        <v>532</v>
      </c>
      <c r="D162" s="2">
        <v>3.7058912057545967E-3</v>
      </c>
      <c r="E162" s="3">
        <v>0.1</v>
      </c>
      <c r="F162" s="3">
        <v>0.1</v>
      </c>
      <c r="G162" s="4">
        <v>80</v>
      </c>
      <c r="H162" s="4">
        <v>80</v>
      </c>
      <c r="I162" s="5">
        <f t="shared" ref="I162:I167" si="93">IF(ISNUMBER(G162),IF(G162+H162=0,0,0.4*60*1000/(G162+H162)),"")</f>
        <v>150</v>
      </c>
      <c r="J162" s="6">
        <v>7.783203125</v>
      </c>
      <c r="K162" s="4">
        <v>29.78515625</v>
      </c>
      <c r="L162" s="12" t="s">
        <v>35</v>
      </c>
      <c r="M162" s="7">
        <f t="shared" ref="M162:M167" si="94">IF(ISNUMBER(G162),IF(G162+H162=0,0,(G162/(G162+H162))*E162),"")</f>
        <v>0.05</v>
      </c>
      <c r="N162" s="7">
        <f t="shared" ref="N162:N167" si="95">IF(ISNUMBER(H162),IF(G162+H162=0,0,(H162/(G162+H162))*E162),"")</f>
        <v>0.05</v>
      </c>
      <c r="O162" s="7">
        <f t="shared" ref="O162:O167" si="96">IF(ISNUMBER(M162),0.195*(1+0.0184*(K162-21))*M162*1000,"")</f>
        <v>11.326057031250002</v>
      </c>
      <c r="P162" s="7">
        <f t="shared" ref="P162:P167" si="97">IF(ISNUMBER(M162),IF(M162&gt;N162,M162-N162,0),"")</f>
        <v>0</v>
      </c>
      <c r="Q162" s="7">
        <f t="shared" ref="Q162:Q167" si="98">IF(ISNUMBER(M162),IF(M162&gt;N162,N162,M162),"")</f>
        <v>0.05</v>
      </c>
      <c r="R162" s="7">
        <f t="shared" si="92"/>
        <v>4.373244531250001</v>
      </c>
      <c r="S162" s="7">
        <f t="shared" ref="S162:S167" si="99">IF(ISNUMBER(M162),IF(O162-R162=0,0,((P162-M162)*(O162-J162)/(O162-R162))+M162),"")</f>
        <v>2.4522152681019361E-2</v>
      </c>
      <c r="T162" s="7">
        <f t="shared" ref="T162:T167" si="100">IF(ISNUMBER(R162),IF(O162-R162=0,0,Q162*(O162-J162)/(O162-R162)),"")</f>
        <v>2.5477847318980642E-2</v>
      </c>
      <c r="U162" s="8">
        <f t="shared" ref="U162:U167" si="101">IF(ISNUMBER(M162),IF(M162=0,0,((M162-S162)/M162)),"")</f>
        <v>0.5095569463796128</v>
      </c>
      <c r="V162" s="8">
        <f t="shared" ref="V162:V167" si="102">IF(ISNUMBER(Q162),IF(Q162=0,0,T162/Q162),"")</f>
        <v>0.5095569463796128</v>
      </c>
      <c r="W162" s="9">
        <f t="shared" ref="W162:W167" si="103">IF(ISNUMBER(U162),IF(U162=1,0,(U162/(1-U162))),"")</f>
        <v>1.0389727056344855</v>
      </c>
      <c r="X162" s="10">
        <f t="shared" ref="X162:X167" si="104">IF(ROW(A162)=11,AVERAGE($X$2:$X$10),IF(ISNUMBER(I163),IF(I163-I162=0,0,(W163-W162)/(I163-I162)),""))</f>
        <v>0</v>
      </c>
      <c r="Y162" s="10">
        <f t="shared" ref="Y162:Y167" si="105">IF(ROW(A162)=11,IF(ISNUMBER(I$2),AVERAGE($Y$2:$Y$10),""),IF(ISNUMBER(I162),$X$11*I162-W162,""))</f>
        <v>-1.0389727056344855</v>
      </c>
      <c r="Z162" s="10">
        <f t="shared" ref="Z162:Z167" si="106">IF(ISNUMBER(I162),$X$11*I162-$Y$11,"")</f>
        <v>-2.5981329848246517</v>
      </c>
      <c r="AA162" s="9" t="str">
        <f t="shared" ref="AA162:AA167" si="107">IF(AND(ISNUMBER(Z164),ROW(A162)=2),IF(M162=0,0,X$11/M162),"")</f>
        <v/>
      </c>
      <c r="AB162" s="9">
        <f t="shared" ref="AB162:AB167" si="108">IF(ISNUMBER(G162),IF(S162=0,0,((G162+H162)*(M162-S162))/(60000*0.4*(S162^2))),"")</f>
        <v>0.28245826515839051</v>
      </c>
      <c r="AC162" s="9">
        <f t="shared" ref="AC162:AC167" si="109">IF(ISNUMBER(AB162),IF(AB162&lt;=0,0,LOG(AB162)),"")</f>
        <v>-0.54904571262472157</v>
      </c>
      <c r="AD162" s="7">
        <f t="shared" ref="AD162:AD167" si="110">IF(ISNUMBER(K162),IF(K162=0,0,1/K162),"")</f>
        <v>3.3573770491803281E-2</v>
      </c>
      <c r="AE162" s="5">
        <v>30.37109375</v>
      </c>
      <c r="AF162" s="5">
        <v>199.90234375</v>
      </c>
      <c r="AG162" s="9">
        <v>6.1826535666789084E-3</v>
      </c>
    </row>
    <row r="163" spans="2:33" ht="12.75" customHeight="1" x14ac:dyDescent="0.15">
      <c r="B163" s="1" t="s">
        <v>356</v>
      </c>
      <c r="C163" s="2" t="s">
        <v>533</v>
      </c>
      <c r="D163" s="2">
        <v>3.7297222224879079E-3</v>
      </c>
      <c r="E163" s="3">
        <v>0.1</v>
      </c>
      <c r="F163" s="3">
        <v>0.1</v>
      </c>
      <c r="G163" s="4">
        <v>80</v>
      </c>
      <c r="H163" s="4">
        <v>80</v>
      </c>
      <c r="I163" s="5">
        <f t="shared" si="93"/>
        <v>150</v>
      </c>
      <c r="J163" s="6">
        <v>7.7734375</v>
      </c>
      <c r="K163" s="4">
        <v>29.39453125</v>
      </c>
      <c r="L163" s="12" t="s">
        <v>35</v>
      </c>
      <c r="M163" s="7">
        <f t="shared" si="94"/>
        <v>0.05</v>
      </c>
      <c r="N163" s="7">
        <f t="shared" si="95"/>
        <v>0.05</v>
      </c>
      <c r="O163" s="7">
        <f t="shared" si="96"/>
        <v>11.255978906250002</v>
      </c>
      <c r="P163" s="7">
        <f t="shared" si="97"/>
        <v>0</v>
      </c>
      <c r="Q163" s="7">
        <f t="shared" si="98"/>
        <v>0.05</v>
      </c>
      <c r="R163" s="7">
        <f t="shared" si="92"/>
        <v>4.3344164062500017</v>
      </c>
      <c r="S163" s="7">
        <f t="shared" si="99"/>
        <v>2.4842808930425741E-2</v>
      </c>
      <c r="T163" s="7">
        <f t="shared" si="100"/>
        <v>2.5157191069574262E-2</v>
      </c>
      <c r="U163" s="8">
        <f t="shared" si="101"/>
        <v>0.50314382139148517</v>
      </c>
      <c r="V163" s="8">
        <f t="shared" si="102"/>
        <v>0.50314382139148517</v>
      </c>
      <c r="W163" s="9">
        <f t="shared" si="103"/>
        <v>1.0126548547722187</v>
      </c>
      <c r="X163" s="10">
        <f t="shared" si="104"/>
        <v>0</v>
      </c>
      <c r="Y163" s="10">
        <f t="shared" si="105"/>
        <v>-1.0126548547722187</v>
      </c>
      <c r="Z163" s="10">
        <f t="shared" si="106"/>
        <v>-2.5981329848246517</v>
      </c>
      <c r="AA163" s="9" t="str">
        <f t="shared" si="107"/>
        <v/>
      </c>
      <c r="AB163" s="9">
        <f t="shared" si="108"/>
        <v>0.27174996128879503</v>
      </c>
      <c r="AC163" s="9">
        <f t="shared" si="109"/>
        <v>-0.56583050910758836</v>
      </c>
      <c r="AD163" s="7">
        <f t="shared" si="110"/>
        <v>3.4019933554817278E-2</v>
      </c>
      <c r="AE163" s="5">
        <v>30.37109375</v>
      </c>
      <c r="AF163" s="5">
        <v>199.90234375</v>
      </c>
      <c r="AG163" s="9">
        <v>6.1826535666789084E-3</v>
      </c>
    </row>
    <row r="164" spans="2:33" ht="12.75" customHeight="1" x14ac:dyDescent="0.15">
      <c r="B164" s="1" t="s">
        <v>358</v>
      </c>
      <c r="C164" s="2" t="s">
        <v>534</v>
      </c>
      <c r="D164" s="2">
        <v>3.7533796348725446E-3</v>
      </c>
      <c r="E164" s="3">
        <v>0.1</v>
      </c>
      <c r="F164" s="3">
        <v>0.1</v>
      </c>
      <c r="G164" s="4">
        <v>80</v>
      </c>
      <c r="H164" s="4">
        <v>80</v>
      </c>
      <c r="I164" s="5">
        <f t="shared" si="93"/>
        <v>150</v>
      </c>
      <c r="J164" s="6">
        <v>7.783203125</v>
      </c>
      <c r="K164" s="4">
        <v>29.78515625</v>
      </c>
      <c r="L164" s="12" t="s">
        <v>35</v>
      </c>
      <c r="M164" s="7">
        <f t="shared" si="94"/>
        <v>0.05</v>
      </c>
      <c r="N164" s="7">
        <f t="shared" si="95"/>
        <v>0.05</v>
      </c>
      <c r="O164" s="7">
        <f t="shared" si="96"/>
        <v>11.326057031250002</v>
      </c>
      <c r="P164" s="7">
        <f t="shared" si="97"/>
        <v>0</v>
      </c>
      <c r="Q164" s="7">
        <f t="shared" si="98"/>
        <v>0.05</v>
      </c>
      <c r="R164" s="7">
        <f t="shared" si="92"/>
        <v>4.373244531250001</v>
      </c>
      <c r="S164" s="7">
        <f t="shared" si="99"/>
        <v>2.4522152681019361E-2</v>
      </c>
      <c r="T164" s="7">
        <f t="shared" si="100"/>
        <v>2.5477847318980642E-2</v>
      </c>
      <c r="U164" s="8">
        <f t="shared" si="101"/>
        <v>0.5095569463796128</v>
      </c>
      <c r="V164" s="8">
        <f t="shared" si="102"/>
        <v>0.5095569463796128</v>
      </c>
      <c r="W164" s="9">
        <f t="shared" si="103"/>
        <v>1.0389727056344855</v>
      </c>
      <c r="X164" s="10" t="str">
        <f t="shared" si="104"/>
        <v/>
      </c>
      <c r="Y164" s="10">
        <f t="shared" si="105"/>
        <v>-1.0389727056344855</v>
      </c>
      <c r="Z164" s="10">
        <f t="shared" si="106"/>
        <v>-2.5981329848246517</v>
      </c>
      <c r="AA164" s="9" t="str">
        <f t="shared" si="107"/>
        <v/>
      </c>
      <c r="AB164" s="9">
        <f t="shared" si="108"/>
        <v>0.28245826515839051</v>
      </c>
      <c r="AC164" s="9">
        <f>IF(ISNUMBER(AB164),IF(AB164&lt;=0,0,LOG(AB164)),"")</f>
        <v>-0.54904571262472157</v>
      </c>
      <c r="AD164" s="7">
        <f t="shared" si="110"/>
        <v>3.3573770491803281E-2</v>
      </c>
      <c r="AE164" s="5">
        <v>30.46875</v>
      </c>
      <c r="AF164" s="5">
        <v>199.90234375</v>
      </c>
      <c r="AG164" s="9">
        <v>6.1826535666789084E-3</v>
      </c>
    </row>
    <row r="165" spans="2:33" ht="12.75" customHeight="1" x14ac:dyDescent="0.15">
      <c r="B165" s="1"/>
      <c r="C165" s="2"/>
      <c r="D165" s="2"/>
      <c r="E165" s="3"/>
      <c r="F165" s="3"/>
      <c r="G165" s="4"/>
      <c r="H165" s="4"/>
      <c r="I165" s="5" t="str">
        <f t="shared" si="93"/>
        <v/>
      </c>
      <c r="J165" s="6"/>
      <c r="K165" s="4"/>
      <c r="M165" s="7" t="str">
        <f t="shared" si="94"/>
        <v/>
      </c>
      <c r="N165" s="7" t="str">
        <f t="shared" si="95"/>
        <v/>
      </c>
      <c r="O165" s="7" t="str">
        <f t="shared" si="96"/>
        <v/>
      </c>
      <c r="P165" s="7" t="str">
        <f t="shared" si="97"/>
        <v/>
      </c>
      <c r="Q165" s="7" t="str">
        <f t="shared" si="98"/>
        <v/>
      </c>
      <c r="R165" s="7" t="str">
        <f t="shared" si="92"/>
        <v/>
      </c>
      <c r="S165" s="7" t="str">
        <f t="shared" si="99"/>
        <v/>
      </c>
      <c r="T165" s="7" t="str">
        <f t="shared" si="100"/>
        <v/>
      </c>
      <c r="U165" s="8" t="str">
        <f t="shared" si="101"/>
        <v/>
      </c>
      <c r="V165" s="8" t="str">
        <f t="shared" si="102"/>
        <v/>
      </c>
      <c r="W165" s="9" t="str">
        <f t="shared" si="103"/>
        <v/>
      </c>
      <c r="X165" s="10" t="str">
        <f t="shared" si="104"/>
        <v/>
      </c>
      <c r="Y165" s="10" t="str">
        <f t="shared" si="105"/>
        <v/>
      </c>
      <c r="Z165" s="10" t="str">
        <f t="shared" si="106"/>
        <v/>
      </c>
      <c r="AA165" s="9" t="str">
        <f t="shared" si="107"/>
        <v/>
      </c>
      <c r="AB165" s="9" t="str">
        <f t="shared" si="108"/>
        <v/>
      </c>
      <c r="AC165" s="9" t="str">
        <f t="shared" si="109"/>
        <v/>
      </c>
      <c r="AD165" s="7" t="str">
        <f t="shared" si="110"/>
        <v/>
      </c>
    </row>
    <row r="166" spans="2:33" ht="12.75" customHeight="1" x14ac:dyDescent="0.15">
      <c r="B166" s="1"/>
      <c r="C166" s="2"/>
      <c r="D166" s="2"/>
      <c r="E166" s="3"/>
      <c r="F166" s="3"/>
      <c r="G166" s="4"/>
      <c r="H166" s="4"/>
      <c r="I166" s="5" t="str">
        <f t="shared" si="93"/>
        <v/>
      </c>
      <c r="J166" s="6"/>
      <c r="K166" s="4"/>
      <c r="M166" s="7" t="str">
        <f t="shared" si="94"/>
        <v/>
      </c>
      <c r="N166" s="7" t="str">
        <f t="shared" si="95"/>
        <v/>
      </c>
      <c r="O166" s="7" t="str">
        <f t="shared" si="96"/>
        <v/>
      </c>
      <c r="P166" s="7" t="str">
        <f t="shared" si="97"/>
        <v/>
      </c>
      <c r="Q166" s="7" t="str">
        <f t="shared" si="98"/>
        <v/>
      </c>
      <c r="R166" s="7" t="str">
        <f t="shared" si="92"/>
        <v/>
      </c>
      <c r="S166" s="7" t="str">
        <f t="shared" si="99"/>
        <v/>
      </c>
      <c r="T166" s="7" t="str">
        <f t="shared" si="100"/>
        <v/>
      </c>
      <c r="U166" s="8" t="str">
        <f t="shared" si="101"/>
        <v/>
      </c>
      <c r="V166" s="8" t="str">
        <f t="shared" si="102"/>
        <v/>
      </c>
      <c r="W166" s="9" t="str">
        <f t="shared" si="103"/>
        <v/>
      </c>
      <c r="X166" s="10" t="str">
        <f t="shared" si="104"/>
        <v/>
      </c>
      <c r="Y166" s="10" t="str">
        <f t="shared" si="105"/>
        <v/>
      </c>
      <c r="Z166" s="10" t="str">
        <f t="shared" si="106"/>
        <v/>
      </c>
      <c r="AA166" s="9" t="str">
        <f t="shared" si="107"/>
        <v/>
      </c>
      <c r="AB166" s="9" t="str">
        <f t="shared" si="108"/>
        <v/>
      </c>
      <c r="AC166" s="9" t="str">
        <f t="shared" si="109"/>
        <v/>
      </c>
      <c r="AD166" s="7" t="str">
        <f t="shared" si="110"/>
        <v/>
      </c>
    </row>
    <row r="167" spans="2:33" ht="12.75" customHeight="1" x14ac:dyDescent="0.15">
      <c r="B167" s="1"/>
      <c r="C167" s="2"/>
      <c r="D167" s="2"/>
      <c r="E167" s="3"/>
      <c r="F167" s="3"/>
      <c r="G167" s="4"/>
      <c r="H167" s="4"/>
      <c r="I167" s="5" t="str">
        <f t="shared" si="93"/>
        <v/>
      </c>
      <c r="J167" s="6"/>
      <c r="K167" s="4"/>
      <c r="M167" s="7" t="str">
        <f t="shared" si="94"/>
        <v/>
      </c>
      <c r="N167" s="7" t="str">
        <f t="shared" si="95"/>
        <v/>
      </c>
      <c r="O167" s="7" t="str">
        <f t="shared" si="96"/>
        <v/>
      </c>
      <c r="P167" s="7" t="str">
        <f t="shared" si="97"/>
        <v/>
      </c>
      <c r="Q167" s="7" t="str">
        <f t="shared" si="98"/>
        <v/>
      </c>
      <c r="R167" s="7" t="str">
        <f t="shared" si="92"/>
        <v/>
      </c>
      <c r="S167" s="7" t="str">
        <f t="shared" si="99"/>
        <v/>
      </c>
      <c r="T167" s="7" t="str">
        <f t="shared" si="100"/>
        <v/>
      </c>
      <c r="U167" s="8" t="str">
        <f t="shared" si="101"/>
        <v/>
      </c>
      <c r="V167" s="8" t="str">
        <f t="shared" si="102"/>
        <v/>
      </c>
      <c r="W167" s="9" t="str">
        <f t="shared" si="103"/>
        <v/>
      </c>
      <c r="X167" s="10" t="str">
        <f t="shared" si="104"/>
        <v/>
      </c>
      <c r="Y167" s="10" t="str">
        <f t="shared" si="105"/>
        <v/>
      </c>
      <c r="Z167" s="10" t="str">
        <f t="shared" si="106"/>
        <v/>
      </c>
      <c r="AA167" s="9" t="str">
        <f t="shared" si="107"/>
        <v/>
      </c>
      <c r="AB167" s="9" t="str">
        <f t="shared" si="108"/>
        <v/>
      </c>
      <c r="AC167" s="9" t="str">
        <f t="shared" si="109"/>
        <v/>
      </c>
      <c r="AD167" s="7" t="str">
        <f t="shared" si="110"/>
        <v/>
      </c>
    </row>
  </sheetData>
  <printOptions gridLines="1"/>
  <pageMargins left="0.75" right="0.75" top="1" bottom="1" header="0.5" footer="0.5"/>
  <pageSetup orientation="landscape" horizontalDpi="0" verticalDpi="0"/>
  <headerFooter alignWithMargins="0">
    <oddHeader>CET Tubular Reactor - Run 2 Results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70"/>
  <sheetViews>
    <sheetView showRowColHeaders="0" showOutlineSymbols="0" topLeftCell="F105" workbookViewId="0">
      <selection activeCell="AB164" sqref="AB164"/>
    </sheetView>
  </sheetViews>
  <sheetFormatPr baseColWidth="10" defaultColWidth="9.1640625" defaultRowHeight="12.75" customHeight="1" x14ac:dyDescent="0.15"/>
  <cols>
    <col min="1" max="1" width="0" hidden="1" customWidth="1"/>
    <col min="2" max="4" width="10.1640625" customWidth="1"/>
    <col min="5" max="6" width="14" customWidth="1"/>
    <col min="7" max="8" width="13.83203125" customWidth="1"/>
    <col min="9" max="9" width="12.6640625" customWidth="1"/>
    <col min="10" max="11" width="13.1640625" customWidth="1"/>
    <col min="12" max="12" width="25.83203125" customWidth="1"/>
    <col min="13" max="18" width="16" customWidth="1"/>
    <col min="19" max="20" width="17.83203125" customWidth="1"/>
    <col min="21" max="23" width="13" customWidth="1"/>
    <col min="24" max="26" width="0" hidden="1" customWidth="1"/>
    <col min="27" max="28" width="14.33203125" customWidth="1"/>
    <col min="29" max="32" width="10.1640625" customWidth="1"/>
    <col min="33" max="33" width="17.1640625" customWidth="1"/>
  </cols>
  <sheetData>
    <row r="1" spans="1:33" ht="64.5" customHeight="1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3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</row>
    <row r="2" spans="1:33" ht="12.75" customHeight="1" x14ac:dyDescent="0.15">
      <c r="B2" s="1" t="s">
        <v>33</v>
      </c>
      <c r="C2" s="2" t="s">
        <v>535</v>
      </c>
      <c r="D2" s="2">
        <v>3.0671290005557239E-6</v>
      </c>
      <c r="E2" s="3">
        <v>0.1</v>
      </c>
      <c r="F2" s="3">
        <v>0.1</v>
      </c>
      <c r="G2" s="4">
        <v>80</v>
      </c>
      <c r="H2" s="4">
        <v>80</v>
      </c>
      <c r="I2" s="5">
        <f t="shared" ref="I2:I33" si="0">IF(ISNUMBER(G2),IF(G2+H2=0,0,0.4*60*1000/(G2+H2)),"")</f>
        <v>150</v>
      </c>
      <c r="J2" s="6">
        <v>4.8828125E-2</v>
      </c>
      <c r="K2" s="4">
        <v>35.05859375</v>
      </c>
      <c r="L2" s="12" t="s">
        <v>35</v>
      </c>
      <c r="M2" s="7">
        <f t="shared" ref="M2:M33" si="1">IF(ISNUMBER(G2),IF(G2+H2=0,0,(G2/(G2+H2))*E2),"")</f>
        <v>0.05</v>
      </c>
      <c r="N2" s="7">
        <f t="shared" ref="N2:N33" si="2">IF(ISNUMBER(H2),IF(G2+H2=0,0,(H2/(G2+H2))*E2),"")</f>
        <v>0.05</v>
      </c>
      <c r="O2" s="7">
        <f t="shared" ref="O2:O33" si="3">IF(ISNUMBER(M2),0.195*(1+0.0184*(K2-21))*M2*1000,"")</f>
        <v>12.272111718749999</v>
      </c>
      <c r="P2" s="7">
        <f t="shared" ref="P2:P33" si="4">IF(ISNUMBER(M2),IF(M2&gt;N2,M2-N2,0),"")</f>
        <v>0</v>
      </c>
      <c r="Q2" s="7">
        <f t="shared" ref="Q2:Q33" si="5">IF(ISNUMBER(M2),IF(M2&gt;N2,N2,M2),"")</f>
        <v>0.05</v>
      </c>
      <c r="R2" s="7">
        <f>IF(ISNUMBER(M2),((0.195*(1+(0.0184*(K2-21)))*P2)+(0.07*(1+(0.0284*(K2-21)))*Q2))*1000,"")</f>
        <v>4.8974242187500012</v>
      </c>
      <c r="S2" s="7">
        <f t="shared" ref="S2:S33" si="6">IF(ISNUMBER(M2),IF(O2-R2=0,0,((P2-M2)*(O2-J2)/(O2-R2))+M2),"")</f>
        <v>-3.2873230857239741E-2</v>
      </c>
      <c r="T2" s="7">
        <f t="shared" ref="T2:T33" si="7">IF(ISNUMBER(R2),IF(O2-R2=0,0,Q2*(O2-J2)/(O2-R2)),"")</f>
        <v>8.2873230857239744E-2</v>
      </c>
      <c r="U2" s="8">
        <f t="shared" ref="U2:U33" si="8">IF(ISNUMBER(M2),IF(M2=0,0,((M2-S2)/M2)),"")</f>
        <v>1.6574646171447949</v>
      </c>
      <c r="V2" s="8">
        <f t="shared" ref="V2:V33" si="9">IF(ISNUMBER(Q2),IF(Q2=0,0,T2/Q2),"")</f>
        <v>1.6574646171447949</v>
      </c>
      <c r="W2" s="9">
        <f t="shared" ref="W2:W33" si="10">IF(ISNUMBER(U2),IF(U2=1,0,(U2/(1-U2))),"")</f>
        <v>-2.5209943986685563</v>
      </c>
      <c r="X2" s="10">
        <f t="shared" ref="X2:X33" si="11">IF(ROW(A2)=11,AVERAGE($X$2:$X$10),IF(ISNUMBER(I3),IF(I3-I2=0,0,(W3-W2)/(I3-I2)),""))</f>
        <v>0</v>
      </c>
      <c r="Y2" s="10">
        <f t="shared" ref="Y2:Y33" si="12">IF(ROW(A2)=11,IF(ISNUMBER(I$2),AVERAGE($Y$2:$Y$10),""),IF(ISNUMBER(I2),$X$11*I2-W2,""))</f>
        <v>2.5209943986685563</v>
      </c>
      <c r="Z2" s="10">
        <f t="shared" ref="Z2:Z33" si="13">IF(ISNUMBER(I2),$X$11*I2-$Y$11,"")</f>
        <v>-2.5241221750324732</v>
      </c>
      <c r="AA2" s="9">
        <f t="shared" ref="AA2:AA33" si="14">IF(AND(ISNUMBER(Z4),ROW(A2)=2),IF(M2=0,0,X$11/M2),"")</f>
        <v>0</v>
      </c>
      <c r="AB2" s="9">
        <f t="shared" ref="AB2:AB33" si="15">IF(ISNUMBER(G2),IF(S2=0,0,((G2+H2)*(M2-S2))/(60000*0.4*(S2^2))),"")</f>
        <v>0.51125578125995741</v>
      </c>
      <c r="AC2" s="9">
        <f t="shared" ref="AC2:AC33" si="16">IF(ISNUMBER(AB2),IF(AB2&lt;=0,0,LOG(AB2)),"")</f>
        <v>-0.29136176797217722</v>
      </c>
      <c r="AD2" s="7">
        <f t="shared" ref="AD2:AD33" si="17">IF(ISNUMBER(K2),IF(K2=0,0,1/K2),"")</f>
        <v>2.852367688022284E-2</v>
      </c>
      <c r="AE2" s="5">
        <v>34.9609375</v>
      </c>
      <c r="AF2" s="5">
        <v>199.90234375</v>
      </c>
      <c r="AG2" s="9">
        <v>6.1826535666789084E-3</v>
      </c>
    </row>
    <row r="3" spans="1:33" ht="12.75" customHeight="1" x14ac:dyDescent="0.15">
      <c r="B3" s="1" t="s">
        <v>36</v>
      </c>
      <c r="C3" s="2" t="s">
        <v>536</v>
      </c>
      <c r="D3" s="2">
        <v>2.6898145733866841E-5</v>
      </c>
      <c r="E3" s="3">
        <v>0.1</v>
      </c>
      <c r="F3" s="3">
        <v>0.1</v>
      </c>
      <c r="G3" s="4">
        <v>80</v>
      </c>
      <c r="H3" s="4">
        <v>80</v>
      </c>
      <c r="I3" s="5">
        <f t="shared" si="0"/>
        <v>150</v>
      </c>
      <c r="J3" s="6">
        <v>6.8359375E-2</v>
      </c>
      <c r="K3" s="4">
        <v>34.375</v>
      </c>
      <c r="L3" s="12" t="s">
        <v>35</v>
      </c>
      <c r="M3" s="7">
        <f t="shared" si="1"/>
        <v>0.05</v>
      </c>
      <c r="N3" s="7">
        <f t="shared" si="2"/>
        <v>0.05</v>
      </c>
      <c r="O3" s="7">
        <f t="shared" si="3"/>
        <v>12.149475000000001</v>
      </c>
      <c r="P3" s="7">
        <f t="shared" si="4"/>
        <v>0</v>
      </c>
      <c r="Q3" s="7">
        <f t="shared" si="5"/>
        <v>0.05</v>
      </c>
      <c r="R3" s="7">
        <f t="shared" ref="R3:R66" si="18">IF(ISNUMBER(M3),((0.195*(1+(0.0184*(K3-21)))*P3)+(0.07*(1+(0.0284*(K3-21)))*Q3))*1000,"")</f>
        <v>4.8294750000000004</v>
      </c>
      <c r="S3" s="7">
        <f t="shared" si="6"/>
        <v>-3.252128159153006E-2</v>
      </c>
      <c r="T3" s="7">
        <f t="shared" si="7"/>
        <v>8.2521281591530063E-2</v>
      </c>
      <c r="U3" s="8">
        <f t="shared" si="8"/>
        <v>1.6504256318306012</v>
      </c>
      <c r="V3" s="8">
        <f t="shared" si="9"/>
        <v>1.6504256318306012</v>
      </c>
      <c r="W3" s="9">
        <f t="shared" si="10"/>
        <v>-2.5374547850851656</v>
      </c>
      <c r="X3" s="10">
        <f t="shared" si="11"/>
        <v>0</v>
      </c>
      <c r="Y3" s="10">
        <f t="shared" si="12"/>
        <v>2.5374547850851656</v>
      </c>
      <c r="Z3" s="10">
        <f t="shared" si="13"/>
        <v>-2.5241221750324732</v>
      </c>
      <c r="AA3" s="9" t="str">
        <f t="shared" si="14"/>
        <v/>
      </c>
      <c r="AB3" s="9">
        <f t="shared" si="15"/>
        <v>0.52016293350219178</v>
      </c>
      <c r="AC3" s="9">
        <f t="shared" si="16"/>
        <v>-0.28386059860113583</v>
      </c>
      <c r="AD3" s="7">
        <f t="shared" si="17"/>
        <v>2.9090909090909091E-2</v>
      </c>
      <c r="AE3" s="5">
        <v>34.9609375</v>
      </c>
      <c r="AF3" s="5">
        <v>199.90234375</v>
      </c>
      <c r="AG3" s="9">
        <v>4.1856724404907633E-3</v>
      </c>
    </row>
    <row r="4" spans="1:33" ht="12.75" customHeight="1" x14ac:dyDescent="0.15">
      <c r="B4" s="1" t="s">
        <v>38</v>
      </c>
      <c r="C4" s="2" t="s">
        <v>537</v>
      </c>
      <c r="D4" s="2">
        <v>5.0729162467177957E-5</v>
      </c>
      <c r="E4" s="3">
        <v>0.1</v>
      </c>
      <c r="F4" s="3">
        <v>0.1</v>
      </c>
      <c r="G4" s="4">
        <v>80</v>
      </c>
      <c r="H4" s="4">
        <v>80</v>
      </c>
      <c r="I4" s="5">
        <f t="shared" si="0"/>
        <v>150</v>
      </c>
      <c r="J4" s="6">
        <v>4.8828125E-2</v>
      </c>
      <c r="K4" s="4">
        <v>34.9609375</v>
      </c>
      <c r="L4" s="12" t="s">
        <v>35</v>
      </c>
      <c r="M4" s="7">
        <f t="shared" si="1"/>
        <v>0.05</v>
      </c>
      <c r="N4" s="7">
        <f t="shared" si="2"/>
        <v>0.05</v>
      </c>
      <c r="O4" s="7">
        <f t="shared" si="3"/>
        <v>12.254592187500002</v>
      </c>
      <c r="P4" s="7">
        <f t="shared" si="4"/>
        <v>0</v>
      </c>
      <c r="Q4" s="7">
        <f t="shared" si="5"/>
        <v>0.05</v>
      </c>
      <c r="R4" s="7">
        <f t="shared" si="18"/>
        <v>4.8877171875000016</v>
      </c>
      <c r="S4" s="7">
        <f t="shared" si="6"/>
        <v>-3.28422096377365E-2</v>
      </c>
      <c r="T4" s="7">
        <f t="shared" si="7"/>
        <v>8.2842209637736502E-2</v>
      </c>
      <c r="U4" s="8">
        <f t="shared" si="8"/>
        <v>1.6568441927547299</v>
      </c>
      <c r="V4" s="8">
        <f t="shared" si="9"/>
        <v>1.6568441927547299</v>
      </c>
      <c r="W4" s="9">
        <f t="shared" si="10"/>
        <v>-2.5224310590402172</v>
      </c>
      <c r="X4" s="10">
        <f t="shared" si="11"/>
        <v>0</v>
      </c>
      <c r="Y4" s="10">
        <f t="shared" si="12"/>
        <v>2.5224310590402172</v>
      </c>
      <c r="Z4" s="10">
        <f t="shared" si="13"/>
        <v>-2.5241221750324732</v>
      </c>
      <c r="AA4" s="9" t="str">
        <f t="shared" si="14"/>
        <v/>
      </c>
      <c r="AB4" s="9">
        <f t="shared" si="15"/>
        <v>0.51203031847607117</v>
      </c>
      <c r="AC4" s="9">
        <f t="shared" si="16"/>
        <v>-0.29070432270186181</v>
      </c>
      <c r="AD4" s="7">
        <f t="shared" si="17"/>
        <v>2.8603351955307263E-2</v>
      </c>
      <c r="AE4" s="5">
        <v>34.5703125</v>
      </c>
      <c r="AF4" s="5">
        <v>199.90234375</v>
      </c>
      <c r="AG4" s="9">
        <v>6.1826535666789084E-3</v>
      </c>
    </row>
    <row r="5" spans="1:33" ht="12.75" customHeight="1" x14ac:dyDescent="0.15">
      <c r="B5" s="1" t="s">
        <v>40</v>
      </c>
      <c r="C5" s="2" t="s">
        <v>538</v>
      </c>
      <c r="D5" s="2">
        <v>7.4560179200489074E-5</v>
      </c>
      <c r="E5" s="3">
        <v>0.1</v>
      </c>
      <c r="F5" s="3">
        <v>0.1</v>
      </c>
      <c r="G5" s="4">
        <v>80</v>
      </c>
      <c r="H5" s="4">
        <v>80</v>
      </c>
      <c r="I5" s="5">
        <f t="shared" si="0"/>
        <v>150</v>
      </c>
      <c r="J5" s="6">
        <v>4.8828125E-2</v>
      </c>
      <c r="K5" s="4">
        <v>34.9609375</v>
      </c>
      <c r="L5" s="12" t="s">
        <v>35</v>
      </c>
      <c r="M5" s="7">
        <f t="shared" si="1"/>
        <v>0.05</v>
      </c>
      <c r="N5" s="7">
        <f t="shared" si="2"/>
        <v>0.05</v>
      </c>
      <c r="O5" s="7">
        <f t="shared" si="3"/>
        <v>12.254592187500002</v>
      </c>
      <c r="P5" s="7">
        <f t="shared" si="4"/>
        <v>0</v>
      </c>
      <c r="Q5" s="7">
        <f t="shared" si="5"/>
        <v>0.05</v>
      </c>
      <c r="R5" s="7">
        <f t="shared" si="18"/>
        <v>4.8877171875000016</v>
      </c>
      <c r="S5" s="7">
        <f t="shared" si="6"/>
        <v>-3.28422096377365E-2</v>
      </c>
      <c r="T5" s="7">
        <f t="shared" si="7"/>
        <v>8.2842209637736502E-2</v>
      </c>
      <c r="U5" s="8">
        <f t="shared" si="8"/>
        <v>1.6568441927547299</v>
      </c>
      <c r="V5" s="8">
        <f t="shared" si="9"/>
        <v>1.6568441927547299</v>
      </c>
      <c r="W5" s="9">
        <f t="shared" si="10"/>
        <v>-2.5224310590402172</v>
      </c>
      <c r="X5" s="10">
        <f t="shared" si="11"/>
        <v>0</v>
      </c>
      <c r="Y5" s="10">
        <f t="shared" si="12"/>
        <v>2.5224310590402172</v>
      </c>
      <c r="Z5" s="10">
        <f t="shared" si="13"/>
        <v>-2.5241221750324732</v>
      </c>
      <c r="AA5" s="9" t="str">
        <f t="shared" si="14"/>
        <v/>
      </c>
      <c r="AB5" s="9">
        <f t="shared" si="15"/>
        <v>0.51203031847607117</v>
      </c>
      <c r="AC5" s="9">
        <f t="shared" si="16"/>
        <v>-0.29070432270186181</v>
      </c>
      <c r="AD5" s="7">
        <f t="shared" si="17"/>
        <v>2.8603351955307263E-2</v>
      </c>
      <c r="AE5" s="5">
        <v>35.64453125</v>
      </c>
      <c r="AF5" s="5">
        <v>199.90234375</v>
      </c>
      <c r="AG5" s="9">
        <v>6.1826535666789084E-3</v>
      </c>
    </row>
    <row r="6" spans="1:33" ht="12.75" customHeight="1" x14ac:dyDescent="0.15">
      <c r="B6" s="1" t="s">
        <v>42</v>
      </c>
      <c r="C6" s="2" t="s">
        <v>539</v>
      </c>
      <c r="D6" s="2">
        <v>9.8402771982364357E-5</v>
      </c>
      <c r="E6" s="3">
        <v>0.1</v>
      </c>
      <c r="F6" s="3">
        <v>0.1</v>
      </c>
      <c r="G6" s="4">
        <v>80</v>
      </c>
      <c r="H6" s="4">
        <v>80</v>
      </c>
      <c r="I6" s="5">
        <f t="shared" si="0"/>
        <v>150</v>
      </c>
      <c r="J6" s="6">
        <v>4.8828125E-2</v>
      </c>
      <c r="K6" s="4">
        <v>34.9609375</v>
      </c>
      <c r="L6" s="12" t="s">
        <v>35</v>
      </c>
      <c r="M6" s="7">
        <f t="shared" si="1"/>
        <v>0.05</v>
      </c>
      <c r="N6" s="7">
        <f t="shared" si="2"/>
        <v>0.05</v>
      </c>
      <c r="O6" s="7">
        <f t="shared" si="3"/>
        <v>12.254592187500002</v>
      </c>
      <c r="P6" s="7">
        <f t="shared" si="4"/>
        <v>0</v>
      </c>
      <c r="Q6" s="7">
        <f t="shared" si="5"/>
        <v>0.05</v>
      </c>
      <c r="R6" s="7">
        <f t="shared" si="18"/>
        <v>4.8877171875000016</v>
      </c>
      <c r="S6" s="7">
        <f t="shared" si="6"/>
        <v>-3.28422096377365E-2</v>
      </c>
      <c r="T6" s="7">
        <f t="shared" si="7"/>
        <v>8.2842209637736502E-2</v>
      </c>
      <c r="U6" s="8">
        <f t="shared" si="8"/>
        <v>1.6568441927547299</v>
      </c>
      <c r="V6" s="8">
        <f t="shared" si="9"/>
        <v>1.6568441927547299</v>
      </c>
      <c r="W6" s="9">
        <f t="shared" si="10"/>
        <v>-2.5224310590402172</v>
      </c>
      <c r="X6" s="10">
        <f t="shared" si="11"/>
        <v>0</v>
      </c>
      <c r="Y6" s="10">
        <f t="shared" si="12"/>
        <v>2.5224310590402172</v>
      </c>
      <c r="Z6" s="10">
        <f t="shared" si="13"/>
        <v>-2.5241221750324732</v>
      </c>
      <c r="AA6" s="9" t="str">
        <f t="shared" si="14"/>
        <v/>
      </c>
      <c r="AB6" s="9">
        <f t="shared" si="15"/>
        <v>0.51203031847607117</v>
      </c>
      <c r="AC6" s="9">
        <f t="shared" si="16"/>
        <v>-0.29070432270186181</v>
      </c>
      <c r="AD6" s="7">
        <f t="shared" si="17"/>
        <v>2.8603351955307263E-2</v>
      </c>
      <c r="AE6" s="5">
        <v>34.9609375</v>
      </c>
      <c r="AF6" s="5">
        <v>199.90234375</v>
      </c>
      <c r="AG6" s="9">
        <v>6.1826535666789084E-3</v>
      </c>
    </row>
    <row r="7" spans="1:33" ht="12.75" customHeight="1" x14ac:dyDescent="0.15">
      <c r="B7" s="1" t="s">
        <v>44</v>
      </c>
      <c r="C7" s="2" t="s">
        <v>540</v>
      </c>
      <c r="D7" s="2">
        <v>1.1627314233919606E-4</v>
      </c>
      <c r="E7" s="3">
        <v>0.1</v>
      </c>
      <c r="F7" s="3">
        <v>0.1</v>
      </c>
      <c r="G7" s="4">
        <v>80</v>
      </c>
      <c r="H7" s="4">
        <v>80</v>
      </c>
      <c r="I7" s="5">
        <f t="shared" si="0"/>
        <v>150</v>
      </c>
      <c r="J7" s="6">
        <v>4.8828125E-2</v>
      </c>
      <c r="K7" s="4">
        <v>34.9609375</v>
      </c>
      <c r="L7" s="12" t="s">
        <v>35</v>
      </c>
      <c r="M7" s="7">
        <f t="shared" si="1"/>
        <v>0.05</v>
      </c>
      <c r="N7" s="7">
        <f t="shared" si="2"/>
        <v>0.05</v>
      </c>
      <c r="O7" s="7">
        <f t="shared" si="3"/>
        <v>12.254592187500002</v>
      </c>
      <c r="P7" s="7">
        <f t="shared" si="4"/>
        <v>0</v>
      </c>
      <c r="Q7" s="7">
        <f t="shared" si="5"/>
        <v>0.05</v>
      </c>
      <c r="R7" s="7">
        <f t="shared" si="18"/>
        <v>4.8877171875000016</v>
      </c>
      <c r="S7" s="7">
        <f t="shared" si="6"/>
        <v>-3.28422096377365E-2</v>
      </c>
      <c r="T7" s="7">
        <f t="shared" si="7"/>
        <v>8.2842209637736502E-2</v>
      </c>
      <c r="U7" s="8">
        <f t="shared" si="8"/>
        <v>1.6568441927547299</v>
      </c>
      <c r="V7" s="8">
        <f t="shared" si="9"/>
        <v>1.6568441927547299</v>
      </c>
      <c r="W7" s="9">
        <f t="shared" si="10"/>
        <v>-2.5224310590402172</v>
      </c>
      <c r="X7" s="10">
        <f t="shared" si="11"/>
        <v>0</v>
      </c>
      <c r="Y7" s="10">
        <f t="shared" si="12"/>
        <v>2.5224310590402172</v>
      </c>
      <c r="Z7" s="10">
        <f t="shared" si="13"/>
        <v>-2.5241221750324732</v>
      </c>
      <c r="AA7" s="9" t="str">
        <f t="shared" si="14"/>
        <v/>
      </c>
      <c r="AB7" s="9">
        <f t="shared" si="15"/>
        <v>0.51203031847607117</v>
      </c>
      <c r="AC7" s="9">
        <f t="shared" si="16"/>
        <v>-0.29070432270186181</v>
      </c>
      <c r="AD7" s="7">
        <f t="shared" si="17"/>
        <v>2.8603351955307263E-2</v>
      </c>
      <c r="AE7" s="5">
        <v>34.86328125</v>
      </c>
      <c r="AF7" s="5">
        <v>199.90234375</v>
      </c>
      <c r="AG7" s="9">
        <v>6.1826535666789084E-3</v>
      </c>
    </row>
    <row r="8" spans="1:33" ht="12.75" customHeight="1" x14ac:dyDescent="0.15">
      <c r="B8" s="1" t="s">
        <v>46</v>
      </c>
      <c r="C8" s="2" t="s">
        <v>541</v>
      </c>
      <c r="D8" s="2">
        <v>2.013194389292039E-4</v>
      </c>
      <c r="E8" s="3">
        <v>0.1</v>
      </c>
      <c r="F8" s="3">
        <v>0.1</v>
      </c>
      <c r="G8" s="4">
        <v>80</v>
      </c>
      <c r="H8" s="4">
        <v>80</v>
      </c>
      <c r="I8" s="5">
        <f t="shared" si="0"/>
        <v>150</v>
      </c>
      <c r="J8" s="6">
        <v>5.859375E-2</v>
      </c>
      <c r="K8" s="4">
        <v>35.05859375</v>
      </c>
      <c r="L8" s="12" t="s">
        <v>35</v>
      </c>
      <c r="M8" s="7">
        <f t="shared" si="1"/>
        <v>0.05</v>
      </c>
      <c r="N8" s="7">
        <f t="shared" si="2"/>
        <v>0.05</v>
      </c>
      <c r="O8" s="7">
        <f t="shared" si="3"/>
        <v>12.272111718749999</v>
      </c>
      <c r="P8" s="7">
        <f t="shared" si="4"/>
        <v>0</v>
      </c>
      <c r="Q8" s="7">
        <f t="shared" si="5"/>
        <v>0.05</v>
      </c>
      <c r="R8" s="7">
        <f t="shared" si="18"/>
        <v>4.8974242187500012</v>
      </c>
      <c r="S8" s="7">
        <f t="shared" si="6"/>
        <v>-3.2807020424594296E-2</v>
      </c>
      <c r="T8" s="7">
        <f t="shared" si="7"/>
        <v>8.2807020424594299E-2</v>
      </c>
      <c r="U8" s="8">
        <f t="shared" si="8"/>
        <v>1.6561404084918858</v>
      </c>
      <c r="V8" s="8">
        <f t="shared" si="9"/>
        <v>1.6561404084918858</v>
      </c>
      <c r="W8" s="9">
        <f t="shared" si="10"/>
        <v>-2.5240640372972343</v>
      </c>
      <c r="X8" s="10">
        <f t="shared" si="11"/>
        <v>0</v>
      </c>
      <c r="Y8" s="10">
        <f t="shared" si="12"/>
        <v>2.5240640372972343</v>
      </c>
      <c r="Z8" s="10">
        <f t="shared" si="13"/>
        <v>-2.5241221750324732</v>
      </c>
      <c r="AA8" s="9" t="str">
        <f t="shared" si="14"/>
        <v/>
      </c>
      <c r="AB8" s="9">
        <f t="shared" si="15"/>
        <v>0.51291136361066392</v>
      </c>
      <c r="AC8" s="9">
        <f t="shared" si="16"/>
        <v>-0.2899576789831137</v>
      </c>
      <c r="AD8" s="7">
        <f t="shared" si="17"/>
        <v>2.852367688022284E-2</v>
      </c>
      <c r="AE8" s="5">
        <v>34.9609375</v>
      </c>
      <c r="AF8" s="5">
        <v>199.90234375</v>
      </c>
      <c r="AG8" s="9">
        <v>6.1826535666789084E-3</v>
      </c>
    </row>
    <row r="9" spans="1:33" ht="12.75" customHeight="1" x14ac:dyDescent="0.15">
      <c r="B9" s="1" t="s">
        <v>48</v>
      </c>
      <c r="C9" s="2" t="s">
        <v>542</v>
      </c>
      <c r="D9" s="2">
        <v>2.0474536722758785E-4</v>
      </c>
      <c r="E9" s="3">
        <v>0.1</v>
      </c>
      <c r="F9" s="3">
        <v>0.1</v>
      </c>
      <c r="G9" s="4">
        <v>80</v>
      </c>
      <c r="H9" s="4">
        <v>80</v>
      </c>
      <c r="I9" s="5">
        <f t="shared" si="0"/>
        <v>150</v>
      </c>
      <c r="J9" s="6">
        <v>4.8828125E-2</v>
      </c>
      <c r="K9" s="4">
        <v>34.9609375</v>
      </c>
      <c r="L9" s="12" t="s">
        <v>35</v>
      </c>
      <c r="M9" s="7">
        <f t="shared" si="1"/>
        <v>0.05</v>
      </c>
      <c r="N9" s="7">
        <f t="shared" si="2"/>
        <v>0.05</v>
      </c>
      <c r="O9" s="7">
        <f t="shared" si="3"/>
        <v>12.254592187500002</v>
      </c>
      <c r="P9" s="7">
        <f t="shared" si="4"/>
        <v>0</v>
      </c>
      <c r="Q9" s="7">
        <f t="shared" si="5"/>
        <v>0.05</v>
      </c>
      <c r="R9" s="7">
        <f t="shared" si="18"/>
        <v>4.8877171875000016</v>
      </c>
      <c r="S9" s="7">
        <f t="shared" si="6"/>
        <v>-3.28422096377365E-2</v>
      </c>
      <c r="T9" s="7">
        <f t="shared" si="7"/>
        <v>8.2842209637736502E-2</v>
      </c>
      <c r="U9" s="8">
        <f t="shared" si="8"/>
        <v>1.6568441927547299</v>
      </c>
      <c r="V9" s="8">
        <f t="shared" si="9"/>
        <v>1.6568441927547299</v>
      </c>
      <c r="W9" s="9">
        <f t="shared" si="10"/>
        <v>-2.5224310590402172</v>
      </c>
      <c r="X9" s="10">
        <f t="shared" si="11"/>
        <v>0</v>
      </c>
      <c r="Y9" s="10">
        <f t="shared" si="12"/>
        <v>2.5224310590402172</v>
      </c>
      <c r="Z9" s="10">
        <f t="shared" si="13"/>
        <v>-2.5241221750324732</v>
      </c>
      <c r="AA9" s="9" t="str">
        <f t="shared" si="14"/>
        <v/>
      </c>
      <c r="AB9" s="9">
        <f t="shared" si="15"/>
        <v>0.51203031847607117</v>
      </c>
      <c r="AC9" s="9">
        <f t="shared" si="16"/>
        <v>-0.29070432270186181</v>
      </c>
      <c r="AD9" s="7">
        <f t="shared" si="17"/>
        <v>2.8603351955307263E-2</v>
      </c>
      <c r="AE9" s="5">
        <v>34.9609375</v>
      </c>
      <c r="AF9" s="5">
        <v>199.90234375</v>
      </c>
      <c r="AG9" s="9">
        <v>6.1826535666789084E-3</v>
      </c>
    </row>
    <row r="10" spans="1:33" ht="12.75" customHeight="1" x14ac:dyDescent="0.15">
      <c r="B10" s="1" t="s">
        <v>50</v>
      </c>
      <c r="C10" s="2" t="s">
        <v>542</v>
      </c>
      <c r="D10" s="2">
        <v>2.1070601360406727E-4</v>
      </c>
      <c r="E10" s="3">
        <v>0.1</v>
      </c>
      <c r="F10" s="3">
        <v>0.1</v>
      </c>
      <c r="G10" s="4">
        <v>80</v>
      </c>
      <c r="H10" s="4">
        <v>80</v>
      </c>
      <c r="I10" s="5">
        <f t="shared" si="0"/>
        <v>150</v>
      </c>
      <c r="J10" s="6">
        <v>4.8828125E-2</v>
      </c>
      <c r="K10" s="4">
        <v>34.9609375</v>
      </c>
      <c r="L10" s="12" t="s">
        <v>35</v>
      </c>
      <c r="M10" s="7">
        <f t="shared" si="1"/>
        <v>0.05</v>
      </c>
      <c r="N10" s="7">
        <f t="shared" si="2"/>
        <v>0.05</v>
      </c>
      <c r="O10" s="7">
        <f t="shared" si="3"/>
        <v>12.254592187500002</v>
      </c>
      <c r="P10" s="7">
        <f t="shared" si="4"/>
        <v>0</v>
      </c>
      <c r="Q10" s="7">
        <f t="shared" si="5"/>
        <v>0.05</v>
      </c>
      <c r="R10" s="7">
        <f t="shared" si="18"/>
        <v>4.8877171875000016</v>
      </c>
      <c r="S10" s="7">
        <f t="shared" si="6"/>
        <v>-3.28422096377365E-2</v>
      </c>
      <c r="T10" s="7">
        <f t="shared" si="7"/>
        <v>8.2842209637736502E-2</v>
      </c>
      <c r="U10" s="8">
        <f t="shared" si="8"/>
        <v>1.6568441927547299</v>
      </c>
      <c r="V10" s="8">
        <f t="shared" si="9"/>
        <v>1.6568441927547299</v>
      </c>
      <c r="W10" s="9">
        <f t="shared" si="10"/>
        <v>-2.5224310590402172</v>
      </c>
      <c r="X10" s="10">
        <f t="shared" si="11"/>
        <v>0</v>
      </c>
      <c r="Y10" s="10">
        <f t="shared" si="12"/>
        <v>2.5224310590402172</v>
      </c>
      <c r="Z10" s="10">
        <f t="shared" si="13"/>
        <v>-2.5241221750324732</v>
      </c>
      <c r="AA10" s="9" t="str">
        <f t="shared" si="14"/>
        <v/>
      </c>
      <c r="AB10" s="9">
        <f t="shared" si="15"/>
        <v>0.51203031847607117</v>
      </c>
      <c r="AC10" s="9">
        <f t="shared" si="16"/>
        <v>-0.29070432270186181</v>
      </c>
      <c r="AD10" s="7">
        <f t="shared" si="17"/>
        <v>2.8603351955307263E-2</v>
      </c>
      <c r="AE10" s="5">
        <v>34.9609375</v>
      </c>
      <c r="AF10" s="5">
        <v>199.90234375</v>
      </c>
      <c r="AG10" s="9">
        <v>6.1826535666789084E-3</v>
      </c>
    </row>
    <row r="11" spans="1:33" ht="12.75" customHeight="1" x14ac:dyDescent="0.15">
      <c r="B11" s="1" t="s">
        <v>52</v>
      </c>
      <c r="C11" s="2" t="s">
        <v>543</v>
      </c>
      <c r="D11" s="2">
        <v>2.164814795833081E-4</v>
      </c>
      <c r="E11" s="3">
        <v>0.1</v>
      </c>
      <c r="F11" s="3">
        <v>0.1</v>
      </c>
      <c r="G11" s="4">
        <v>80</v>
      </c>
      <c r="H11" s="4">
        <v>80</v>
      </c>
      <c r="I11" s="5">
        <f t="shared" si="0"/>
        <v>150</v>
      </c>
      <c r="J11" s="6">
        <v>4.8828125E-2</v>
      </c>
      <c r="K11" s="4">
        <v>35.05859375</v>
      </c>
      <c r="L11" s="12" t="s">
        <v>35</v>
      </c>
      <c r="M11" s="7">
        <f t="shared" si="1"/>
        <v>0.05</v>
      </c>
      <c r="N11" s="7">
        <f t="shared" si="2"/>
        <v>0.05</v>
      </c>
      <c r="O11" s="7">
        <f t="shared" si="3"/>
        <v>12.272111718749999</v>
      </c>
      <c r="P11" s="7">
        <f t="shared" si="4"/>
        <v>0</v>
      </c>
      <c r="Q11" s="7">
        <f t="shared" si="5"/>
        <v>0.05</v>
      </c>
      <c r="R11" s="7">
        <f t="shared" si="18"/>
        <v>4.8974242187500012</v>
      </c>
      <c r="S11" s="7">
        <f t="shared" si="6"/>
        <v>-3.2873230857239741E-2</v>
      </c>
      <c r="T11" s="7">
        <f t="shared" si="7"/>
        <v>8.2873230857239744E-2</v>
      </c>
      <c r="U11" s="8">
        <f t="shared" si="8"/>
        <v>1.6574646171447949</v>
      </c>
      <c r="V11" s="8">
        <f t="shared" si="9"/>
        <v>1.6574646171447949</v>
      </c>
      <c r="W11" s="9">
        <f t="shared" si="10"/>
        <v>-2.5209943986685563</v>
      </c>
      <c r="X11" s="10">
        <f t="shared" si="11"/>
        <v>0</v>
      </c>
      <c r="Y11" s="10">
        <f t="shared" si="12"/>
        <v>2.5241221750324732</v>
      </c>
      <c r="Z11" s="10">
        <f t="shared" si="13"/>
        <v>-2.5241221750324732</v>
      </c>
      <c r="AA11" s="9" t="str">
        <f t="shared" si="14"/>
        <v/>
      </c>
      <c r="AB11" s="9">
        <f t="shared" si="15"/>
        <v>0.51125578125995741</v>
      </c>
      <c r="AC11" s="9">
        <f t="shared" si="16"/>
        <v>-0.29136176797217722</v>
      </c>
      <c r="AD11" s="7">
        <f t="shared" si="17"/>
        <v>2.852367688022284E-2</v>
      </c>
      <c r="AE11" s="5">
        <v>34.9609375</v>
      </c>
      <c r="AF11" s="5">
        <v>199.90234375</v>
      </c>
      <c r="AG11" s="9">
        <v>4.1856724404907633E-3</v>
      </c>
    </row>
    <row r="12" spans="1:33" ht="12.75" customHeight="1" x14ac:dyDescent="0.15">
      <c r="B12" s="1" t="s">
        <v>54</v>
      </c>
      <c r="C12" s="2" t="s">
        <v>544</v>
      </c>
      <c r="D12" s="2">
        <v>2.3417823831550777E-4</v>
      </c>
      <c r="E12" s="3">
        <v>0.1</v>
      </c>
      <c r="F12" s="3">
        <v>0.1</v>
      </c>
      <c r="G12" s="4">
        <v>80</v>
      </c>
      <c r="H12" s="4">
        <v>80</v>
      </c>
      <c r="I12" s="5">
        <f t="shared" si="0"/>
        <v>150</v>
      </c>
      <c r="J12" s="6">
        <v>4.8828125E-2</v>
      </c>
      <c r="K12" s="4">
        <v>34.9609375</v>
      </c>
      <c r="L12" s="12" t="s">
        <v>35</v>
      </c>
      <c r="M12" s="7">
        <f t="shared" si="1"/>
        <v>0.05</v>
      </c>
      <c r="N12" s="7">
        <f t="shared" si="2"/>
        <v>0.05</v>
      </c>
      <c r="O12" s="7">
        <f t="shared" si="3"/>
        <v>12.254592187500002</v>
      </c>
      <c r="P12" s="7">
        <f t="shared" si="4"/>
        <v>0</v>
      </c>
      <c r="Q12" s="7">
        <f t="shared" si="5"/>
        <v>0.05</v>
      </c>
      <c r="R12" s="7">
        <f t="shared" si="18"/>
        <v>4.8877171875000016</v>
      </c>
      <c r="S12" s="7">
        <f t="shared" si="6"/>
        <v>-3.28422096377365E-2</v>
      </c>
      <c r="T12" s="7">
        <f t="shared" si="7"/>
        <v>8.2842209637736502E-2</v>
      </c>
      <c r="U12" s="8">
        <f t="shared" si="8"/>
        <v>1.6568441927547299</v>
      </c>
      <c r="V12" s="8">
        <f t="shared" si="9"/>
        <v>1.6568441927547299</v>
      </c>
      <c r="W12" s="9">
        <f t="shared" si="10"/>
        <v>-2.5224310590402172</v>
      </c>
      <c r="X12" s="10">
        <f t="shared" si="11"/>
        <v>0</v>
      </c>
      <c r="Y12" s="10">
        <f t="shared" si="12"/>
        <v>2.5224310590402172</v>
      </c>
      <c r="Z12" s="10">
        <f t="shared" si="13"/>
        <v>-2.5241221750324732</v>
      </c>
      <c r="AA12" s="9" t="str">
        <f t="shared" si="14"/>
        <v/>
      </c>
      <c r="AB12" s="9">
        <f t="shared" si="15"/>
        <v>0.51203031847607117</v>
      </c>
      <c r="AC12" s="9">
        <f t="shared" si="16"/>
        <v>-0.29070432270186181</v>
      </c>
      <c r="AD12" s="7">
        <f t="shared" si="17"/>
        <v>2.8603351955307263E-2</v>
      </c>
      <c r="AE12" s="5">
        <v>34.9609375</v>
      </c>
      <c r="AF12" s="5">
        <v>199.90234375</v>
      </c>
      <c r="AG12" s="9">
        <v>6.1826535666789084E-3</v>
      </c>
    </row>
    <row r="13" spans="1:33" ht="12.75" customHeight="1" x14ac:dyDescent="0.15">
      <c r="B13" s="1" t="s">
        <v>56</v>
      </c>
      <c r="C13" s="2" t="s">
        <v>545</v>
      </c>
      <c r="D13" s="2">
        <v>2.5765046302694827E-4</v>
      </c>
      <c r="E13" s="3">
        <v>0.1</v>
      </c>
      <c r="F13" s="3">
        <v>0.1</v>
      </c>
      <c r="G13" s="4">
        <v>80</v>
      </c>
      <c r="H13" s="4">
        <v>80</v>
      </c>
      <c r="I13" s="5">
        <f t="shared" si="0"/>
        <v>150</v>
      </c>
      <c r="J13" s="6">
        <v>3.90625E-2</v>
      </c>
      <c r="K13" s="4">
        <v>35.15625</v>
      </c>
      <c r="L13" s="12" t="s">
        <v>35</v>
      </c>
      <c r="M13" s="7">
        <f t="shared" si="1"/>
        <v>0.05</v>
      </c>
      <c r="N13" s="7">
        <f t="shared" si="2"/>
        <v>0.05</v>
      </c>
      <c r="O13" s="7">
        <f t="shared" si="3"/>
        <v>12.289631250000003</v>
      </c>
      <c r="P13" s="7">
        <f t="shared" si="4"/>
        <v>0</v>
      </c>
      <c r="Q13" s="7">
        <f t="shared" si="5"/>
        <v>0.05</v>
      </c>
      <c r="R13" s="7">
        <f t="shared" si="18"/>
        <v>4.9071312500000008</v>
      </c>
      <c r="S13" s="7">
        <f t="shared" si="6"/>
        <v>-3.2970326786319004E-2</v>
      </c>
      <c r="T13" s="7">
        <f t="shared" si="7"/>
        <v>8.2970326786319007E-2</v>
      </c>
      <c r="U13" s="8">
        <f t="shared" si="8"/>
        <v>1.6594065357263801</v>
      </c>
      <c r="V13" s="8">
        <f t="shared" si="9"/>
        <v>1.6594065357263801</v>
      </c>
      <c r="W13" s="9">
        <f t="shared" si="10"/>
        <v>-2.5165151478191428</v>
      </c>
      <c r="X13" s="10">
        <f t="shared" si="11"/>
        <v>0</v>
      </c>
      <c r="Y13" s="10">
        <f t="shared" si="12"/>
        <v>2.5165151478191428</v>
      </c>
      <c r="Z13" s="10">
        <f t="shared" si="13"/>
        <v>-2.5241221750324732</v>
      </c>
      <c r="AA13" s="9" t="str">
        <f t="shared" si="14"/>
        <v/>
      </c>
      <c r="AB13" s="9">
        <f t="shared" si="15"/>
        <v>0.50884444551787444</v>
      </c>
      <c r="AC13" s="9">
        <f t="shared" si="16"/>
        <v>-0.29341496182477966</v>
      </c>
      <c r="AD13" s="7">
        <f t="shared" si="17"/>
        <v>2.8444444444444446E-2</v>
      </c>
      <c r="AE13" s="5">
        <v>34.9609375</v>
      </c>
      <c r="AF13" s="5">
        <v>199.90234375</v>
      </c>
      <c r="AG13" s="9">
        <v>6.1826535666789084E-3</v>
      </c>
    </row>
    <row r="14" spans="1:33" ht="12.75" customHeight="1" x14ac:dyDescent="0.15">
      <c r="B14" s="1" t="s">
        <v>58</v>
      </c>
      <c r="C14" s="2" t="s">
        <v>546</v>
      </c>
      <c r="D14" s="2">
        <v>2.8112268046243116E-4</v>
      </c>
      <c r="E14" s="3">
        <v>0.1</v>
      </c>
      <c r="F14" s="3">
        <v>0.1</v>
      </c>
      <c r="G14" s="4">
        <v>80</v>
      </c>
      <c r="H14" s="4">
        <v>80</v>
      </c>
      <c r="I14" s="5">
        <f t="shared" si="0"/>
        <v>150</v>
      </c>
      <c r="J14" s="6">
        <v>3.90625E-2</v>
      </c>
      <c r="K14" s="4">
        <v>34.9609375</v>
      </c>
      <c r="L14" s="12" t="s">
        <v>35</v>
      </c>
      <c r="M14" s="7">
        <f t="shared" si="1"/>
        <v>0.05</v>
      </c>
      <c r="N14" s="7">
        <f t="shared" si="2"/>
        <v>0.05</v>
      </c>
      <c r="O14" s="7">
        <f t="shared" si="3"/>
        <v>12.254592187500002</v>
      </c>
      <c r="P14" s="7">
        <f t="shared" si="4"/>
        <v>0</v>
      </c>
      <c r="Q14" s="7">
        <f t="shared" si="5"/>
        <v>0.05</v>
      </c>
      <c r="R14" s="7">
        <f t="shared" si="18"/>
        <v>4.8877171875000016</v>
      </c>
      <c r="S14" s="7">
        <f t="shared" si="6"/>
        <v>-3.2908490285908212E-2</v>
      </c>
      <c r="T14" s="7">
        <f t="shared" si="7"/>
        <v>8.2908490285908215E-2</v>
      </c>
      <c r="U14" s="8">
        <f t="shared" si="8"/>
        <v>1.6581698057181642</v>
      </c>
      <c r="V14" s="8">
        <f t="shared" si="9"/>
        <v>1.6581698057181642</v>
      </c>
      <c r="W14" s="9">
        <f t="shared" si="10"/>
        <v>-2.5193647464712341</v>
      </c>
      <c r="X14" s="10">
        <f t="shared" si="11"/>
        <v>0</v>
      </c>
      <c r="Y14" s="10">
        <f t="shared" si="12"/>
        <v>2.5193647464712341</v>
      </c>
      <c r="Z14" s="10">
        <f t="shared" si="13"/>
        <v>-2.5241221750324732</v>
      </c>
      <c r="AA14" s="9" t="str">
        <f t="shared" si="14"/>
        <v/>
      </c>
      <c r="AB14" s="9">
        <f t="shared" si="15"/>
        <v>0.51037786390544415</v>
      </c>
      <c r="AC14" s="9">
        <f t="shared" si="16"/>
        <v>-0.2921081700866463</v>
      </c>
      <c r="AD14" s="7">
        <f t="shared" si="17"/>
        <v>2.8603351955307263E-2</v>
      </c>
      <c r="AE14" s="5">
        <v>34.9609375</v>
      </c>
      <c r="AF14" s="5">
        <v>199.90234375</v>
      </c>
      <c r="AG14" s="9">
        <v>6.1826535666789084E-3</v>
      </c>
    </row>
    <row r="15" spans="1:33" ht="12.75" customHeight="1" x14ac:dyDescent="0.15">
      <c r="B15" s="1" t="s">
        <v>60</v>
      </c>
      <c r="C15" s="2" t="s">
        <v>547</v>
      </c>
      <c r="D15" s="2">
        <v>3.0459490517387167E-4</v>
      </c>
      <c r="E15" s="3">
        <v>0.1</v>
      </c>
      <c r="F15" s="3">
        <v>0.1</v>
      </c>
      <c r="G15" s="4">
        <v>80</v>
      </c>
      <c r="H15" s="4">
        <v>80</v>
      </c>
      <c r="I15" s="5">
        <f t="shared" si="0"/>
        <v>150</v>
      </c>
      <c r="J15" s="6">
        <v>3.90625E-2</v>
      </c>
      <c r="K15" s="4">
        <v>34.9609375</v>
      </c>
      <c r="L15" s="12" t="s">
        <v>35</v>
      </c>
      <c r="M15" s="7">
        <f t="shared" si="1"/>
        <v>0.05</v>
      </c>
      <c r="N15" s="7">
        <f t="shared" si="2"/>
        <v>0.05</v>
      </c>
      <c r="O15" s="7">
        <f t="shared" si="3"/>
        <v>12.254592187500002</v>
      </c>
      <c r="P15" s="7">
        <f t="shared" si="4"/>
        <v>0</v>
      </c>
      <c r="Q15" s="7">
        <f t="shared" si="5"/>
        <v>0.05</v>
      </c>
      <c r="R15" s="7">
        <f t="shared" si="18"/>
        <v>4.8877171875000016</v>
      </c>
      <c r="S15" s="7">
        <f t="shared" si="6"/>
        <v>-3.2908490285908212E-2</v>
      </c>
      <c r="T15" s="7">
        <f t="shared" si="7"/>
        <v>8.2908490285908215E-2</v>
      </c>
      <c r="U15" s="8">
        <f t="shared" si="8"/>
        <v>1.6581698057181642</v>
      </c>
      <c r="V15" s="8">
        <f t="shared" si="9"/>
        <v>1.6581698057181642</v>
      </c>
      <c r="W15" s="9">
        <f t="shared" si="10"/>
        <v>-2.5193647464712341</v>
      </c>
      <c r="X15" s="10">
        <f t="shared" si="11"/>
        <v>0</v>
      </c>
      <c r="Y15" s="10">
        <f t="shared" si="12"/>
        <v>2.5193647464712341</v>
      </c>
      <c r="Z15" s="10">
        <f t="shared" si="13"/>
        <v>-2.5241221750324732</v>
      </c>
      <c r="AA15" s="9" t="str">
        <f t="shared" si="14"/>
        <v/>
      </c>
      <c r="AB15" s="9">
        <f t="shared" si="15"/>
        <v>0.51037786390544415</v>
      </c>
      <c r="AC15" s="9">
        <f t="shared" si="16"/>
        <v>-0.2921081700866463</v>
      </c>
      <c r="AD15" s="7">
        <f t="shared" si="17"/>
        <v>2.8603351955307263E-2</v>
      </c>
      <c r="AE15" s="5">
        <v>34.9609375</v>
      </c>
      <c r="AF15" s="5">
        <v>199.90234375</v>
      </c>
      <c r="AG15" s="9">
        <v>6.1826535666789084E-3</v>
      </c>
    </row>
    <row r="16" spans="1:33" ht="12.75" customHeight="1" x14ac:dyDescent="0.15">
      <c r="B16" s="1" t="s">
        <v>62</v>
      </c>
      <c r="C16" s="2" t="s">
        <v>548</v>
      </c>
      <c r="D16" s="2">
        <v>3.2806712988531217E-4</v>
      </c>
      <c r="E16" s="3">
        <v>0.1</v>
      </c>
      <c r="F16" s="3">
        <v>0.1</v>
      </c>
      <c r="G16" s="4">
        <v>80</v>
      </c>
      <c r="H16" s="4">
        <v>80</v>
      </c>
      <c r="I16" s="5">
        <f t="shared" si="0"/>
        <v>150</v>
      </c>
      <c r="J16" s="6">
        <v>3.90625E-2</v>
      </c>
      <c r="K16" s="4">
        <v>34.9609375</v>
      </c>
      <c r="L16" s="12" t="s">
        <v>35</v>
      </c>
      <c r="M16" s="7">
        <f t="shared" si="1"/>
        <v>0.05</v>
      </c>
      <c r="N16" s="7">
        <f t="shared" si="2"/>
        <v>0.05</v>
      </c>
      <c r="O16" s="7">
        <f t="shared" si="3"/>
        <v>12.254592187500002</v>
      </c>
      <c r="P16" s="7">
        <f t="shared" si="4"/>
        <v>0</v>
      </c>
      <c r="Q16" s="7">
        <f t="shared" si="5"/>
        <v>0.05</v>
      </c>
      <c r="R16" s="7">
        <f t="shared" si="18"/>
        <v>4.8877171875000016</v>
      </c>
      <c r="S16" s="7">
        <f t="shared" si="6"/>
        <v>-3.2908490285908212E-2</v>
      </c>
      <c r="T16" s="7">
        <f t="shared" si="7"/>
        <v>8.2908490285908215E-2</v>
      </c>
      <c r="U16" s="8">
        <f t="shared" si="8"/>
        <v>1.6581698057181642</v>
      </c>
      <c r="V16" s="8">
        <f t="shared" si="9"/>
        <v>1.6581698057181642</v>
      </c>
      <c r="W16" s="9">
        <f t="shared" si="10"/>
        <v>-2.5193647464712341</v>
      </c>
      <c r="X16" s="10">
        <f t="shared" si="11"/>
        <v>0</v>
      </c>
      <c r="Y16" s="10">
        <f t="shared" si="12"/>
        <v>2.5193647464712341</v>
      </c>
      <c r="Z16" s="10">
        <f t="shared" si="13"/>
        <v>-2.5241221750324732</v>
      </c>
      <c r="AA16" s="9" t="str">
        <f t="shared" si="14"/>
        <v/>
      </c>
      <c r="AB16" s="9">
        <f t="shared" si="15"/>
        <v>0.51037786390544415</v>
      </c>
      <c r="AC16" s="9">
        <f t="shared" si="16"/>
        <v>-0.2921081700866463</v>
      </c>
      <c r="AD16" s="7">
        <f t="shared" si="17"/>
        <v>2.8603351955307263E-2</v>
      </c>
      <c r="AE16" s="5">
        <v>34.9609375</v>
      </c>
      <c r="AF16" s="5">
        <v>199.90234375</v>
      </c>
      <c r="AG16" s="9">
        <v>6.1826535666789084E-3</v>
      </c>
    </row>
    <row r="17" spans="2:33" ht="12.75" customHeight="1" x14ac:dyDescent="0.15">
      <c r="B17" s="1" t="s">
        <v>64</v>
      </c>
      <c r="C17" s="2" t="s">
        <v>549</v>
      </c>
      <c r="D17" s="2">
        <v>3.5153934732079506E-4</v>
      </c>
      <c r="E17" s="3">
        <v>0.1</v>
      </c>
      <c r="F17" s="3">
        <v>0.1</v>
      </c>
      <c r="G17" s="4">
        <v>80</v>
      </c>
      <c r="H17" s="4">
        <v>80</v>
      </c>
      <c r="I17" s="5">
        <f t="shared" si="0"/>
        <v>150</v>
      </c>
      <c r="J17" s="6">
        <v>3.90625E-2</v>
      </c>
      <c r="K17" s="4">
        <v>34.86328125</v>
      </c>
      <c r="L17" s="12" t="s">
        <v>35</v>
      </c>
      <c r="M17" s="7">
        <f t="shared" si="1"/>
        <v>0.05</v>
      </c>
      <c r="N17" s="7">
        <f t="shared" si="2"/>
        <v>0.05</v>
      </c>
      <c r="O17" s="7">
        <f t="shared" si="3"/>
        <v>12.23707265625</v>
      </c>
      <c r="P17" s="7">
        <f t="shared" si="4"/>
        <v>0</v>
      </c>
      <c r="Q17" s="7">
        <f t="shared" si="5"/>
        <v>0.05</v>
      </c>
      <c r="R17" s="7">
        <f t="shared" si="18"/>
        <v>4.8780101562500011</v>
      </c>
      <c r="S17" s="7">
        <f t="shared" si="6"/>
        <v>-3.2877473565756529E-2</v>
      </c>
      <c r="T17" s="7">
        <f t="shared" si="7"/>
        <v>8.2877473565756532E-2</v>
      </c>
      <c r="U17" s="8">
        <f t="shared" si="8"/>
        <v>1.6575494713151306</v>
      </c>
      <c r="V17" s="8">
        <f t="shared" si="9"/>
        <v>1.6575494713151306</v>
      </c>
      <c r="W17" s="9">
        <f t="shared" si="10"/>
        <v>-2.5207981203299452</v>
      </c>
      <c r="X17" s="10">
        <f t="shared" si="11"/>
        <v>0</v>
      </c>
      <c r="Y17" s="10">
        <f t="shared" si="12"/>
        <v>2.5207981203299452</v>
      </c>
      <c r="Z17" s="10">
        <f t="shared" si="13"/>
        <v>-2.5241221750324732</v>
      </c>
      <c r="AA17" s="9" t="str">
        <f t="shared" si="14"/>
        <v/>
      </c>
      <c r="AB17" s="9">
        <f t="shared" si="15"/>
        <v>0.51115000575053882</v>
      </c>
      <c r="AC17" s="9">
        <f t="shared" si="16"/>
        <v>-0.29145162998354007</v>
      </c>
      <c r="AD17" s="7">
        <f t="shared" si="17"/>
        <v>2.8683473389355743E-2</v>
      </c>
      <c r="AE17" s="5">
        <v>35.25390625</v>
      </c>
      <c r="AF17" s="5">
        <v>199.90234375</v>
      </c>
      <c r="AG17" s="9">
        <v>6.1826535666789084E-3</v>
      </c>
    </row>
    <row r="18" spans="2:33" ht="12.75" customHeight="1" x14ac:dyDescent="0.15">
      <c r="B18" s="1" t="s">
        <v>66</v>
      </c>
      <c r="C18" s="2" t="s">
        <v>550</v>
      </c>
      <c r="D18" s="2">
        <v>3.7518518365686759E-4</v>
      </c>
      <c r="E18" s="3">
        <v>0.1</v>
      </c>
      <c r="F18" s="3">
        <v>0.1</v>
      </c>
      <c r="G18" s="4">
        <v>80</v>
      </c>
      <c r="H18" s="4">
        <v>80</v>
      </c>
      <c r="I18" s="5">
        <f t="shared" si="0"/>
        <v>150</v>
      </c>
      <c r="J18" s="6">
        <v>3.90625E-2</v>
      </c>
      <c r="K18" s="4">
        <v>34.9609375</v>
      </c>
      <c r="L18" s="12" t="s">
        <v>35</v>
      </c>
      <c r="M18" s="7">
        <f t="shared" si="1"/>
        <v>0.05</v>
      </c>
      <c r="N18" s="7">
        <f t="shared" si="2"/>
        <v>0.05</v>
      </c>
      <c r="O18" s="7">
        <f t="shared" si="3"/>
        <v>12.254592187500002</v>
      </c>
      <c r="P18" s="7">
        <f t="shared" si="4"/>
        <v>0</v>
      </c>
      <c r="Q18" s="7">
        <f t="shared" si="5"/>
        <v>0.05</v>
      </c>
      <c r="R18" s="7">
        <f t="shared" si="18"/>
        <v>4.8877171875000016</v>
      </c>
      <c r="S18" s="7">
        <f t="shared" si="6"/>
        <v>-3.2908490285908212E-2</v>
      </c>
      <c r="T18" s="7">
        <f t="shared" si="7"/>
        <v>8.2908490285908215E-2</v>
      </c>
      <c r="U18" s="8">
        <f t="shared" si="8"/>
        <v>1.6581698057181642</v>
      </c>
      <c r="V18" s="8">
        <f t="shared" si="9"/>
        <v>1.6581698057181642</v>
      </c>
      <c r="W18" s="9">
        <f t="shared" si="10"/>
        <v>-2.5193647464712341</v>
      </c>
      <c r="X18" s="10">
        <f t="shared" si="11"/>
        <v>0</v>
      </c>
      <c r="Y18" s="10">
        <f t="shared" si="12"/>
        <v>2.5193647464712341</v>
      </c>
      <c r="Z18" s="10">
        <f t="shared" si="13"/>
        <v>-2.5241221750324732</v>
      </c>
      <c r="AA18" s="9" t="str">
        <f t="shared" si="14"/>
        <v/>
      </c>
      <c r="AB18" s="9">
        <f t="shared" si="15"/>
        <v>0.51037786390544415</v>
      </c>
      <c r="AC18" s="9">
        <f t="shared" si="16"/>
        <v>-0.2921081700866463</v>
      </c>
      <c r="AD18" s="7">
        <f t="shared" si="17"/>
        <v>2.8603351955307263E-2</v>
      </c>
      <c r="AE18" s="5">
        <v>34.9609375</v>
      </c>
      <c r="AF18" s="5">
        <v>199.90234375</v>
      </c>
      <c r="AG18" s="9">
        <v>6.1826535666789084E-3</v>
      </c>
    </row>
    <row r="19" spans="2:33" ht="12.75" customHeight="1" x14ac:dyDescent="0.15">
      <c r="B19" s="1" t="s">
        <v>68</v>
      </c>
      <c r="C19" s="2" t="s">
        <v>551</v>
      </c>
      <c r="D19" s="2">
        <v>3.9902777643874288E-4</v>
      </c>
      <c r="E19" s="3">
        <v>0.1</v>
      </c>
      <c r="F19" s="3">
        <v>0.1</v>
      </c>
      <c r="G19" s="4">
        <v>80</v>
      </c>
      <c r="H19" s="4">
        <v>80</v>
      </c>
      <c r="I19" s="5">
        <f t="shared" si="0"/>
        <v>150</v>
      </c>
      <c r="J19" s="6">
        <v>3.90625E-2</v>
      </c>
      <c r="K19" s="4">
        <v>34.9609375</v>
      </c>
      <c r="L19" s="12" t="s">
        <v>35</v>
      </c>
      <c r="M19" s="7">
        <f t="shared" si="1"/>
        <v>0.05</v>
      </c>
      <c r="N19" s="7">
        <f t="shared" si="2"/>
        <v>0.05</v>
      </c>
      <c r="O19" s="7">
        <f t="shared" si="3"/>
        <v>12.254592187500002</v>
      </c>
      <c r="P19" s="7">
        <f t="shared" si="4"/>
        <v>0</v>
      </c>
      <c r="Q19" s="7">
        <f t="shared" si="5"/>
        <v>0.05</v>
      </c>
      <c r="R19" s="7">
        <f t="shared" si="18"/>
        <v>4.8877171875000016</v>
      </c>
      <c r="S19" s="7">
        <f t="shared" si="6"/>
        <v>-3.2908490285908212E-2</v>
      </c>
      <c r="T19" s="7">
        <f t="shared" si="7"/>
        <v>8.2908490285908215E-2</v>
      </c>
      <c r="U19" s="8">
        <f t="shared" si="8"/>
        <v>1.6581698057181642</v>
      </c>
      <c r="V19" s="8">
        <f t="shared" si="9"/>
        <v>1.6581698057181642</v>
      </c>
      <c r="W19" s="9">
        <f t="shared" si="10"/>
        <v>-2.5193647464712341</v>
      </c>
      <c r="X19" s="10">
        <f t="shared" si="11"/>
        <v>0</v>
      </c>
      <c r="Y19" s="10">
        <f t="shared" si="12"/>
        <v>2.5193647464712341</v>
      </c>
      <c r="Z19" s="10">
        <f t="shared" si="13"/>
        <v>-2.5241221750324732</v>
      </c>
      <c r="AA19" s="9" t="str">
        <f t="shared" si="14"/>
        <v/>
      </c>
      <c r="AB19" s="9">
        <f t="shared" si="15"/>
        <v>0.51037786390544415</v>
      </c>
      <c r="AC19" s="9">
        <f t="shared" si="16"/>
        <v>-0.2921081700866463</v>
      </c>
      <c r="AD19" s="7">
        <f t="shared" si="17"/>
        <v>2.8603351955307263E-2</v>
      </c>
      <c r="AE19" s="5">
        <v>34.9609375</v>
      </c>
      <c r="AF19" s="5">
        <v>199.90234375</v>
      </c>
      <c r="AG19" s="9">
        <v>6.1826535666789084E-3</v>
      </c>
    </row>
    <row r="20" spans="2:33" ht="12.75" customHeight="1" x14ac:dyDescent="0.15">
      <c r="B20" s="1" t="s">
        <v>70</v>
      </c>
      <c r="C20" s="2" t="s">
        <v>552</v>
      </c>
      <c r="D20" s="2">
        <v>4.1689814679557458E-4</v>
      </c>
      <c r="E20" s="3">
        <v>0.1</v>
      </c>
      <c r="F20" s="3">
        <v>0.1</v>
      </c>
      <c r="G20" s="4">
        <v>80</v>
      </c>
      <c r="H20" s="4">
        <v>80</v>
      </c>
      <c r="I20" s="5">
        <f t="shared" si="0"/>
        <v>150</v>
      </c>
      <c r="J20" s="6">
        <v>4.8828125E-2</v>
      </c>
      <c r="K20" s="4">
        <v>34.9609375</v>
      </c>
      <c r="L20" s="12" t="s">
        <v>35</v>
      </c>
      <c r="M20" s="7">
        <f t="shared" si="1"/>
        <v>0.05</v>
      </c>
      <c r="N20" s="7">
        <f t="shared" si="2"/>
        <v>0.05</v>
      </c>
      <c r="O20" s="7">
        <f t="shared" si="3"/>
        <v>12.254592187500002</v>
      </c>
      <c r="P20" s="7">
        <f t="shared" si="4"/>
        <v>0</v>
      </c>
      <c r="Q20" s="7">
        <f t="shared" si="5"/>
        <v>0.05</v>
      </c>
      <c r="R20" s="7">
        <f t="shared" si="18"/>
        <v>4.8877171875000016</v>
      </c>
      <c r="S20" s="7">
        <f t="shared" si="6"/>
        <v>-3.28422096377365E-2</v>
      </c>
      <c r="T20" s="7">
        <f t="shared" si="7"/>
        <v>8.2842209637736502E-2</v>
      </c>
      <c r="U20" s="8">
        <f t="shared" si="8"/>
        <v>1.6568441927547299</v>
      </c>
      <c r="V20" s="8">
        <f t="shared" si="9"/>
        <v>1.6568441927547299</v>
      </c>
      <c r="W20" s="9">
        <f t="shared" si="10"/>
        <v>-2.5224310590402172</v>
      </c>
      <c r="X20" s="10">
        <f t="shared" si="11"/>
        <v>0</v>
      </c>
      <c r="Y20" s="10">
        <f t="shared" si="12"/>
        <v>2.5224310590402172</v>
      </c>
      <c r="Z20" s="10">
        <f t="shared" si="13"/>
        <v>-2.5241221750324732</v>
      </c>
      <c r="AA20" s="9" t="str">
        <f t="shared" si="14"/>
        <v/>
      </c>
      <c r="AB20" s="9">
        <f t="shared" si="15"/>
        <v>0.51203031847607117</v>
      </c>
      <c r="AC20" s="9">
        <f t="shared" si="16"/>
        <v>-0.29070432270186181</v>
      </c>
      <c r="AD20" s="7">
        <f t="shared" si="17"/>
        <v>2.8603351955307263E-2</v>
      </c>
      <c r="AE20" s="5">
        <v>34.66796875</v>
      </c>
      <c r="AF20" s="5">
        <v>199.90234375</v>
      </c>
      <c r="AG20" s="9">
        <v>6.1826535666789084E-3</v>
      </c>
    </row>
    <row r="21" spans="2:33" ht="12.75" customHeight="1" x14ac:dyDescent="0.15">
      <c r="B21" s="1" t="s">
        <v>72</v>
      </c>
      <c r="C21" s="2" t="s">
        <v>553</v>
      </c>
      <c r="D21" s="2">
        <v>4.4072916352888569E-4</v>
      </c>
      <c r="E21" s="3">
        <v>0.1</v>
      </c>
      <c r="F21" s="3">
        <v>0.1</v>
      </c>
      <c r="G21" s="4">
        <v>80</v>
      </c>
      <c r="H21" s="4">
        <v>80</v>
      </c>
      <c r="I21" s="5">
        <f t="shared" si="0"/>
        <v>150</v>
      </c>
      <c r="J21" s="6">
        <v>3.90625E-2</v>
      </c>
      <c r="K21" s="4">
        <v>34.9609375</v>
      </c>
      <c r="L21" s="12" t="s">
        <v>35</v>
      </c>
      <c r="M21" s="7">
        <f t="shared" si="1"/>
        <v>0.05</v>
      </c>
      <c r="N21" s="7">
        <f t="shared" si="2"/>
        <v>0.05</v>
      </c>
      <c r="O21" s="7">
        <f t="shared" si="3"/>
        <v>12.254592187500002</v>
      </c>
      <c r="P21" s="7">
        <f t="shared" si="4"/>
        <v>0</v>
      </c>
      <c r="Q21" s="7">
        <f t="shared" si="5"/>
        <v>0.05</v>
      </c>
      <c r="R21" s="7">
        <f t="shared" si="18"/>
        <v>4.8877171875000016</v>
      </c>
      <c r="S21" s="7">
        <f t="shared" si="6"/>
        <v>-3.2908490285908212E-2</v>
      </c>
      <c r="T21" s="7">
        <f t="shared" si="7"/>
        <v>8.2908490285908215E-2</v>
      </c>
      <c r="U21" s="8">
        <f t="shared" si="8"/>
        <v>1.6581698057181642</v>
      </c>
      <c r="V21" s="8">
        <f t="shared" si="9"/>
        <v>1.6581698057181642</v>
      </c>
      <c r="W21" s="9">
        <f t="shared" si="10"/>
        <v>-2.5193647464712341</v>
      </c>
      <c r="X21" s="10">
        <f t="shared" si="11"/>
        <v>0</v>
      </c>
      <c r="Y21" s="10">
        <f t="shared" si="12"/>
        <v>2.5193647464712341</v>
      </c>
      <c r="Z21" s="10">
        <f t="shared" si="13"/>
        <v>-2.5241221750324732</v>
      </c>
      <c r="AA21" s="9" t="str">
        <f t="shared" si="14"/>
        <v/>
      </c>
      <c r="AB21" s="9">
        <f t="shared" si="15"/>
        <v>0.51037786390544415</v>
      </c>
      <c r="AC21" s="9">
        <f t="shared" si="16"/>
        <v>-0.2921081700866463</v>
      </c>
      <c r="AD21" s="7">
        <f t="shared" si="17"/>
        <v>2.8603351955307263E-2</v>
      </c>
      <c r="AE21" s="5">
        <v>34.9609375</v>
      </c>
      <c r="AF21" s="5">
        <v>199.90234375</v>
      </c>
      <c r="AG21" s="9">
        <v>2.1886913143026182E-3</v>
      </c>
    </row>
    <row r="22" spans="2:33" ht="12.75" customHeight="1" x14ac:dyDescent="0.15">
      <c r="B22" s="1" t="s">
        <v>74</v>
      </c>
      <c r="C22" s="2" t="s">
        <v>554</v>
      </c>
      <c r="D22" s="2">
        <v>4.6456018026219681E-4</v>
      </c>
      <c r="E22" s="3">
        <v>0.1</v>
      </c>
      <c r="F22" s="3">
        <v>0.1</v>
      </c>
      <c r="G22" s="4">
        <v>80</v>
      </c>
      <c r="H22" s="4">
        <v>80</v>
      </c>
      <c r="I22" s="5">
        <f t="shared" si="0"/>
        <v>150</v>
      </c>
      <c r="J22" s="6">
        <v>4.8828125E-2</v>
      </c>
      <c r="K22" s="4">
        <v>34.86328125</v>
      </c>
      <c r="L22" s="12" t="s">
        <v>35</v>
      </c>
      <c r="M22" s="7">
        <f t="shared" si="1"/>
        <v>0.05</v>
      </c>
      <c r="N22" s="7">
        <f t="shared" si="2"/>
        <v>0.05</v>
      </c>
      <c r="O22" s="7">
        <f t="shared" si="3"/>
        <v>12.23707265625</v>
      </c>
      <c r="P22" s="7">
        <f t="shared" si="4"/>
        <v>0</v>
      </c>
      <c r="Q22" s="7">
        <f t="shared" si="5"/>
        <v>0.05</v>
      </c>
      <c r="R22" s="7">
        <f t="shared" si="18"/>
        <v>4.8780101562500011</v>
      </c>
      <c r="S22" s="7">
        <f t="shared" si="6"/>
        <v>-3.2811122552974664E-2</v>
      </c>
      <c r="T22" s="7">
        <f t="shared" si="7"/>
        <v>8.2811122552974667E-2</v>
      </c>
      <c r="U22" s="8">
        <f t="shared" si="8"/>
        <v>1.6562224510594932</v>
      </c>
      <c r="V22" s="8">
        <f t="shared" si="9"/>
        <v>1.6562224510594932</v>
      </c>
      <c r="W22" s="9">
        <f t="shared" si="10"/>
        <v>-2.5238734950099109</v>
      </c>
      <c r="X22" s="10">
        <f t="shared" si="11"/>
        <v>0</v>
      </c>
      <c r="Y22" s="10">
        <f t="shared" si="12"/>
        <v>2.5238734950099109</v>
      </c>
      <c r="Z22" s="10">
        <f t="shared" si="13"/>
        <v>-2.5241221750324732</v>
      </c>
      <c r="AA22" s="9" t="str">
        <f t="shared" si="14"/>
        <v/>
      </c>
      <c r="AB22" s="9">
        <f t="shared" si="15"/>
        <v>0.51280852317381742</v>
      </c>
      <c r="AC22" s="9">
        <f t="shared" si="16"/>
        <v>-0.29004476520414552</v>
      </c>
      <c r="AD22" s="7">
        <f t="shared" si="17"/>
        <v>2.8683473389355743E-2</v>
      </c>
      <c r="AE22" s="5">
        <v>34.9609375</v>
      </c>
      <c r="AF22" s="5">
        <v>199.90234375</v>
      </c>
      <c r="AG22" s="9">
        <v>6.1826535666789084E-3</v>
      </c>
    </row>
    <row r="23" spans="2:33" ht="12.75" customHeight="1" x14ac:dyDescent="0.15">
      <c r="B23" s="1" t="s">
        <v>76</v>
      </c>
      <c r="C23" s="2" t="s">
        <v>555</v>
      </c>
      <c r="D23" s="2">
        <v>4.8840277304407209E-4</v>
      </c>
      <c r="E23" s="3">
        <v>0.1</v>
      </c>
      <c r="F23" s="3">
        <v>0.1</v>
      </c>
      <c r="G23" s="4">
        <v>80</v>
      </c>
      <c r="H23" s="4">
        <v>80</v>
      </c>
      <c r="I23" s="5">
        <f t="shared" si="0"/>
        <v>150</v>
      </c>
      <c r="J23" s="6">
        <v>3.90625E-2</v>
      </c>
      <c r="K23" s="4">
        <v>34.9609375</v>
      </c>
      <c r="L23" s="12" t="s">
        <v>35</v>
      </c>
      <c r="M23" s="7">
        <f t="shared" si="1"/>
        <v>0.05</v>
      </c>
      <c r="N23" s="7">
        <f t="shared" si="2"/>
        <v>0.05</v>
      </c>
      <c r="O23" s="7">
        <f t="shared" si="3"/>
        <v>12.254592187500002</v>
      </c>
      <c r="P23" s="7">
        <f t="shared" si="4"/>
        <v>0</v>
      </c>
      <c r="Q23" s="7">
        <f t="shared" si="5"/>
        <v>0.05</v>
      </c>
      <c r="R23" s="7">
        <f t="shared" si="18"/>
        <v>4.8877171875000016</v>
      </c>
      <c r="S23" s="7">
        <f t="shared" si="6"/>
        <v>-3.2908490285908212E-2</v>
      </c>
      <c r="T23" s="7">
        <f t="shared" si="7"/>
        <v>8.2908490285908215E-2</v>
      </c>
      <c r="U23" s="8">
        <f t="shared" si="8"/>
        <v>1.6581698057181642</v>
      </c>
      <c r="V23" s="8">
        <f t="shared" si="9"/>
        <v>1.6581698057181642</v>
      </c>
      <c r="W23" s="9">
        <f t="shared" si="10"/>
        <v>-2.5193647464712341</v>
      </c>
      <c r="X23" s="10">
        <f t="shared" si="11"/>
        <v>0</v>
      </c>
      <c r="Y23" s="10">
        <f t="shared" si="12"/>
        <v>2.5193647464712341</v>
      </c>
      <c r="Z23" s="10">
        <f t="shared" si="13"/>
        <v>-2.5241221750324732</v>
      </c>
      <c r="AA23" s="9" t="str">
        <f t="shared" si="14"/>
        <v/>
      </c>
      <c r="AB23" s="9">
        <f t="shared" si="15"/>
        <v>0.51037786390544415</v>
      </c>
      <c r="AC23" s="9">
        <f t="shared" si="16"/>
        <v>-0.2921081700866463</v>
      </c>
      <c r="AD23" s="7">
        <f t="shared" si="17"/>
        <v>2.8603351955307263E-2</v>
      </c>
      <c r="AE23" s="5">
        <v>34.9609375</v>
      </c>
      <c r="AF23" s="5">
        <v>199.90234375</v>
      </c>
      <c r="AG23" s="9">
        <v>6.1826535666789084E-3</v>
      </c>
    </row>
    <row r="24" spans="2:33" ht="12.75" customHeight="1" x14ac:dyDescent="0.15">
      <c r="B24" s="1" t="s">
        <v>78</v>
      </c>
      <c r="C24" s="2" t="s">
        <v>556</v>
      </c>
      <c r="D24" s="2">
        <v>5.1204860938014463E-4</v>
      </c>
      <c r="E24" s="3">
        <v>0.1</v>
      </c>
      <c r="F24" s="3">
        <v>0.1</v>
      </c>
      <c r="G24" s="4">
        <v>80</v>
      </c>
      <c r="H24" s="4">
        <v>80</v>
      </c>
      <c r="I24" s="5">
        <f t="shared" si="0"/>
        <v>150</v>
      </c>
      <c r="J24" s="6">
        <v>3.90625E-2</v>
      </c>
      <c r="K24" s="4">
        <v>34.9609375</v>
      </c>
      <c r="L24" s="12" t="s">
        <v>35</v>
      </c>
      <c r="M24" s="7">
        <f t="shared" si="1"/>
        <v>0.05</v>
      </c>
      <c r="N24" s="7">
        <f t="shared" si="2"/>
        <v>0.05</v>
      </c>
      <c r="O24" s="7">
        <f t="shared" si="3"/>
        <v>12.254592187500002</v>
      </c>
      <c r="P24" s="7">
        <f t="shared" si="4"/>
        <v>0</v>
      </c>
      <c r="Q24" s="7">
        <f t="shared" si="5"/>
        <v>0.05</v>
      </c>
      <c r="R24" s="7">
        <f t="shared" si="18"/>
        <v>4.8877171875000016</v>
      </c>
      <c r="S24" s="7">
        <f t="shared" si="6"/>
        <v>-3.2908490285908212E-2</v>
      </c>
      <c r="T24" s="7">
        <f t="shared" si="7"/>
        <v>8.2908490285908215E-2</v>
      </c>
      <c r="U24" s="8">
        <f t="shared" si="8"/>
        <v>1.6581698057181642</v>
      </c>
      <c r="V24" s="8">
        <f t="shared" si="9"/>
        <v>1.6581698057181642</v>
      </c>
      <c r="W24" s="9">
        <f t="shared" si="10"/>
        <v>-2.5193647464712341</v>
      </c>
      <c r="X24" s="10">
        <f t="shared" si="11"/>
        <v>0</v>
      </c>
      <c r="Y24" s="10">
        <f t="shared" si="12"/>
        <v>2.5193647464712341</v>
      </c>
      <c r="Z24" s="10">
        <f t="shared" si="13"/>
        <v>-2.5241221750324732</v>
      </c>
      <c r="AA24" s="9" t="str">
        <f t="shared" si="14"/>
        <v/>
      </c>
      <c r="AB24" s="9">
        <f t="shared" si="15"/>
        <v>0.51037786390544415</v>
      </c>
      <c r="AC24" s="9">
        <f t="shared" si="16"/>
        <v>-0.2921081700866463</v>
      </c>
      <c r="AD24" s="7">
        <f t="shared" si="17"/>
        <v>2.8603351955307263E-2</v>
      </c>
      <c r="AE24" s="5">
        <v>34.9609375</v>
      </c>
      <c r="AF24" s="5">
        <v>199.90234375</v>
      </c>
      <c r="AG24" s="9">
        <v>6.1826535666789084E-3</v>
      </c>
    </row>
    <row r="25" spans="2:33" ht="12.75" customHeight="1" x14ac:dyDescent="0.15">
      <c r="B25" s="1" t="s">
        <v>80</v>
      </c>
      <c r="C25" s="2" t="s">
        <v>557</v>
      </c>
      <c r="D25" s="2">
        <v>5.3589120216201991E-4</v>
      </c>
      <c r="E25" s="3">
        <v>0.1</v>
      </c>
      <c r="F25" s="3">
        <v>0.1</v>
      </c>
      <c r="G25" s="4">
        <v>80</v>
      </c>
      <c r="H25" s="4">
        <v>80</v>
      </c>
      <c r="I25" s="5">
        <f t="shared" si="0"/>
        <v>150</v>
      </c>
      <c r="J25" s="6">
        <v>3.90625E-2</v>
      </c>
      <c r="K25" s="4">
        <v>34.86328125</v>
      </c>
      <c r="L25" s="12" t="s">
        <v>35</v>
      </c>
      <c r="M25" s="7">
        <f t="shared" si="1"/>
        <v>0.05</v>
      </c>
      <c r="N25" s="7">
        <f t="shared" si="2"/>
        <v>0.05</v>
      </c>
      <c r="O25" s="7">
        <f t="shared" si="3"/>
        <v>12.23707265625</v>
      </c>
      <c r="P25" s="7">
        <f t="shared" si="4"/>
        <v>0</v>
      </c>
      <c r="Q25" s="7">
        <f t="shared" si="5"/>
        <v>0.05</v>
      </c>
      <c r="R25" s="7">
        <f t="shared" si="18"/>
        <v>4.8780101562500011</v>
      </c>
      <c r="S25" s="7">
        <f t="shared" si="6"/>
        <v>-3.2877473565756529E-2</v>
      </c>
      <c r="T25" s="7">
        <f t="shared" si="7"/>
        <v>8.2877473565756532E-2</v>
      </c>
      <c r="U25" s="8">
        <f t="shared" si="8"/>
        <v>1.6575494713151306</v>
      </c>
      <c r="V25" s="8">
        <f t="shared" si="9"/>
        <v>1.6575494713151306</v>
      </c>
      <c r="W25" s="9">
        <f t="shared" si="10"/>
        <v>-2.5207981203299452</v>
      </c>
      <c r="X25" s="10">
        <f t="shared" si="11"/>
        <v>0</v>
      </c>
      <c r="Y25" s="10">
        <f t="shared" si="12"/>
        <v>2.5207981203299452</v>
      </c>
      <c r="Z25" s="10">
        <f t="shared" si="13"/>
        <v>-2.5241221750324732</v>
      </c>
      <c r="AA25" s="9" t="str">
        <f t="shared" si="14"/>
        <v/>
      </c>
      <c r="AB25" s="9">
        <f t="shared" si="15"/>
        <v>0.51115000575053882</v>
      </c>
      <c r="AC25" s="9">
        <f t="shared" si="16"/>
        <v>-0.29145162998354007</v>
      </c>
      <c r="AD25" s="7">
        <f t="shared" si="17"/>
        <v>2.8683473389355743E-2</v>
      </c>
      <c r="AE25" s="5">
        <v>34.9609375</v>
      </c>
      <c r="AF25" s="5">
        <v>199.90234375</v>
      </c>
      <c r="AG25" s="9">
        <v>6.1826535666789084E-3</v>
      </c>
    </row>
    <row r="26" spans="2:33" ht="12.75" customHeight="1" x14ac:dyDescent="0.15">
      <c r="B26" s="1" t="s">
        <v>82</v>
      </c>
      <c r="C26" s="2" t="s">
        <v>558</v>
      </c>
      <c r="D26" s="2">
        <v>5.5972221889533103E-4</v>
      </c>
      <c r="E26" s="3">
        <v>0.1</v>
      </c>
      <c r="F26" s="3">
        <v>0.1</v>
      </c>
      <c r="G26" s="4">
        <v>80</v>
      </c>
      <c r="H26" s="4">
        <v>80</v>
      </c>
      <c r="I26" s="5">
        <f t="shared" si="0"/>
        <v>150</v>
      </c>
      <c r="J26" s="6">
        <v>4.8828125E-2</v>
      </c>
      <c r="K26" s="4">
        <v>34.86328125</v>
      </c>
      <c r="L26" s="12" t="s">
        <v>35</v>
      </c>
      <c r="M26" s="7">
        <f t="shared" si="1"/>
        <v>0.05</v>
      </c>
      <c r="N26" s="7">
        <f t="shared" si="2"/>
        <v>0.05</v>
      </c>
      <c r="O26" s="7">
        <f t="shared" si="3"/>
        <v>12.23707265625</v>
      </c>
      <c r="P26" s="7">
        <f t="shared" si="4"/>
        <v>0</v>
      </c>
      <c r="Q26" s="7">
        <f t="shared" si="5"/>
        <v>0.05</v>
      </c>
      <c r="R26" s="7">
        <f t="shared" si="18"/>
        <v>4.8780101562500011</v>
      </c>
      <c r="S26" s="7">
        <f t="shared" si="6"/>
        <v>-3.2811122552974664E-2</v>
      </c>
      <c r="T26" s="7">
        <f t="shared" si="7"/>
        <v>8.2811122552974667E-2</v>
      </c>
      <c r="U26" s="8">
        <f t="shared" si="8"/>
        <v>1.6562224510594932</v>
      </c>
      <c r="V26" s="8">
        <f t="shared" si="9"/>
        <v>1.6562224510594932</v>
      </c>
      <c r="W26" s="9">
        <f t="shared" si="10"/>
        <v>-2.5238734950099109</v>
      </c>
      <c r="X26" s="10">
        <f t="shared" si="11"/>
        <v>0</v>
      </c>
      <c r="Y26" s="10">
        <f t="shared" si="12"/>
        <v>2.5238734950099109</v>
      </c>
      <c r="Z26" s="10">
        <f t="shared" si="13"/>
        <v>-2.5241221750324732</v>
      </c>
      <c r="AA26" s="9" t="str">
        <f t="shared" si="14"/>
        <v/>
      </c>
      <c r="AB26" s="9">
        <f t="shared" si="15"/>
        <v>0.51280852317381742</v>
      </c>
      <c r="AC26" s="9">
        <f t="shared" si="16"/>
        <v>-0.29004476520414552</v>
      </c>
      <c r="AD26" s="7">
        <f t="shared" si="17"/>
        <v>2.8683473389355743E-2</v>
      </c>
      <c r="AE26" s="5">
        <v>34.86328125</v>
      </c>
      <c r="AF26" s="5">
        <v>199.90234375</v>
      </c>
      <c r="AG26" s="9">
        <v>6.1826535666789084E-3</v>
      </c>
    </row>
    <row r="27" spans="2:33" ht="12.75" customHeight="1" x14ac:dyDescent="0.15">
      <c r="B27" s="1" t="s">
        <v>84</v>
      </c>
      <c r="C27" s="2" t="s">
        <v>559</v>
      </c>
      <c r="D27" s="2">
        <v>5.8355323562864214E-4</v>
      </c>
      <c r="E27" s="3">
        <v>0.1</v>
      </c>
      <c r="F27" s="3">
        <v>0.1</v>
      </c>
      <c r="G27" s="4">
        <v>80</v>
      </c>
      <c r="H27" s="4">
        <v>80</v>
      </c>
      <c r="I27" s="5">
        <f t="shared" si="0"/>
        <v>150</v>
      </c>
      <c r="J27" s="6">
        <v>3.90625E-2</v>
      </c>
      <c r="K27" s="4">
        <v>34.86328125</v>
      </c>
      <c r="L27" s="12" t="s">
        <v>35</v>
      </c>
      <c r="M27" s="7">
        <f t="shared" si="1"/>
        <v>0.05</v>
      </c>
      <c r="N27" s="7">
        <f t="shared" si="2"/>
        <v>0.05</v>
      </c>
      <c r="O27" s="7">
        <f t="shared" si="3"/>
        <v>12.23707265625</v>
      </c>
      <c r="P27" s="7">
        <f t="shared" si="4"/>
        <v>0</v>
      </c>
      <c r="Q27" s="7">
        <f t="shared" si="5"/>
        <v>0.05</v>
      </c>
      <c r="R27" s="7">
        <f t="shared" si="18"/>
        <v>4.8780101562500011</v>
      </c>
      <c r="S27" s="7">
        <f t="shared" si="6"/>
        <v>-3.2877473565756529E-2</v>
      </c>
      <c r="T27" s="7">
        <f t="shared" si="7"/>
        <v>8.2877473565756532E-2</v>
      </c>
      <c r="U27" s="8">
        <f t="shared" si="8"/>
        <v>1.6575494713151306</v>
      </c>
      <c r="V27" s="8">
        <f t="shared" si="9"/>
        <v>1.6575494713151306</v>
      </c>
      <c r="W27" s="9">
        <f t="shared" si="10"/>
        <v>-2.5207981203299452</v>
      </c>
      <c r="X27" s="10">
        <f t="shared" si="11"/>
        <v>0</v>
      </c>
      <c r="Y27" s="10">
        <f t="shared" si="12"/>
        <v>2.5207981203299452</v>
      </c>
      <c r="Z27" s="10">
        <f t="shared" si="13"/>
        <v>-2.5241221750324732</v>
      </c>
      <c r="AA27" s="9" t="str">
        <f t="shared" si="14"/>
        <v/>
      </c>
      <c r="AB27" s="9">
        <f t="shared" si="15"/>
        <v>0.51115000575053882</v>
      </c>
      <c r="AC27" s="9">
        <f t="shared" si="16"/>
        <v>-0.29145162998354007</v>
      </c>
      <c r="AD27" s="7">
        <f t="shared" si="17"/>
        <v>2.8683473389355743E-2</v>
      </c>
      <c r="AE27" s="5">
        <v>34.86328125</v>
      </c>
      <c r="AF27" s="5">
        <v>199.90234375</v>
      </c>
      <c r="AG27" s="9">
        <v>6.1826535666789084E-3</v>
      </c>
    </row>
    <row r="28" spans="2:33" ht="12.75" customHeight="1" x14ac:dyDescent="0.15">
      <c r="B28" s="1" t="s">
        <v>86</v>
      </c>
      <c r="C28" s="2" t="s">
        <v>560</v>
      </c>
      <c r="D28" s="2">
        <v>6.0738425963791087E-4</v>
      </c>
      <c r="E28" s="3">
        <v>0.1</v>
      </c>
      <c r="F28" s="3">
        <v>0.1</v>
      </c>
      <c r="G28" s="4">
        <v>80</v>
      </c>
      <c r="H28" s="4">
        <v>80</v>
      </c>
      <c r="I28" s="5">
        <f t="shared" si="0"/>
        <v>150</v>
      </c>
      <c r="J28" s="6">
        <v>3.90625E-2</v>
      </c>
      <c r="K28" s="4">
        <v>34.86328125</v>
      </c>
      <c r="L28" s="12" t="s">
        <v>35</v>
      </c>
      <c r="M28" s="7">
        <f t="shared" si="1"/>
        <v>0.05</v>
      </c>
      <c r="N28" s="7">
        <f t="shared" si="2"/>
        <v>0.05</v>
      </c>
      <c r="O28" s="7">
        <f t="shared" si="3"/>
        <v>12.23707265625</v>
      </c>
      <c r="P28" s="7">
        <f t="shared" si="4"/>
        <v>0</v>
      </c>
      <c r="Q28" s="7">
        <f t="shared" si="5"/>
        <v>0.05</v>
      </c>
      <c r="R28" s="7">
        <f t="shared" si="18"/>
        <v>4.8780101562500011</v>
      </c>
      <c r="S28" s="7">
        <f t="shared" si="6"/>
        <v>-3.2877473565756529E-2</v>
      </c>
      <c r="T28" s="7">
        <f t="shared" si="7"/>
        <v>8.2877473565756532E-2</v>
      </c>
      <c r="U28" s="8">
        <f t="shared" si="8"/>
        <v>1.6575494713151306</v>
      </c>
      <c r="V28" s="8">
        <f t="shared" si="9"/>
        <v>1.6575494713151306</v>
      </c>
      <c r="W28" s="9">
        <f t="shared" si="10"/>
        <v>-2.5207981203299452</v>
      </c>
      <c r="X28" s="10">
        <f t="shared" si="11"/>
        <v>0</v>
      </c>
      <c r="Y28" s="10">
        <f t="shared" si="12"/>
        <v>2.5207981203299452</v>
      </c>
      <c r="Z28" s="10">
        <f t="shared" si="13"/>
        <v>-2.5241221750324732</v>
      </c>
      <c r="AA28" s="9" t="str">
        <f t="shared" si="14"/>
        <v/>
      </c>
      <c r="AB28" s="9">
        <f t="shared" si="15"/>
        <v>0.51115000575053882</v>
      </c>
      <c r="AC28" s="9">
        <f t="shared" si="16"/>
        <v>-0.29145162998354007</v>
      </c>
      <c r="AD28" s="7">
        <f t="shared" si="17"/>
        <v>2.8683473389355743E-2</v>
      </c>
      <c r="AE28" s="5">
        <v>34.9609375</v>
      </c>
      <c r="AF28" s="5">
        <v>199.90234375</v>
      </c>
      <c r="AG28" s="9">
        <v>4.1856724404907633E-3</v>
      </c>
    </row>
    <row r="29" spans="2:33" ht="12.75" customHeight="1" x14ac:dyDescent="0.15">
      <c r="B29" s="1" t="s">
        <v>88</v>
      </c>
      <c r="C29" s="2" t="s">
        <v>561</v>
      </c>
      <c r="D29" s="2">
        <v>6.2526619876734912E-4</v>
      </c>
      <c r="E29" s="3">
        <v>0.1</v>
      </c>
      <c r="F29" s="3">
        <v>0.1</v>
      </c>
      <c r="G29" s="4">
        <v>80</v>
      </c>
      <c r="H29" s="4">
        <v>80</v>
      </c>
      <c r="I29" s="5">
        <f t="shared" si="0"/>
        <v>150</v>
      </c>
      <c r="J29" s="6">
        <v>3.90625E-2</v>
      </c>
      <c r="K29" s="4">
        <v>34.86328125</v>
      </c>
      <c r="L29" s="12" t="s">
        <v>35</v>
      </c>
      <c r="M29" s="7">
        <f t="shared" si="1"/>
        <v>0.05</v>
      </c>
      <c r="N29" s="7">
        <f t="shared" si="2"/>
        <v>0.05</v>
      </c>
      <c r="O29" s="7">
        <f t="shared" si="3"/>
        <v>12.23707265625</v>
      </c>
      <c r="P29" s="7">
        <f t="shared" si="4"/>
        <v>0</v>
      </c>
      <c r="Q29" s="7">
        <f t="shared" si="5"/>
        <v>0.05</v>
      </c>
      <c r="R29" s="7">
        <f t="shared" si="18"/>
        <v>4.8780101562500011</v>
      </c>
      <c r="S29" s="7">
        <f t="shared" si="6"/>
        <v>-3.2877473565756529E-2</v>
      </c>
      <c r="T29" s="7">
        <f t="shared" si="7"/>
        <v>8.2877473565756532E-2</v>
      </c>
      <c r="U29" s="8">
        <f t="shared" si="8"/>
        <v>1.6575494713151306</v>
      </c>
      <c r="V29" s="8">
        <f t="shared" si="9"/>
        <v>1.6575494713151306</v>
      </c>
      <c r="W29" s="9">
        <f t="shared" si="10"/>
        <v>-2.5207981203299452</v>
      </c>
      <c r="X29" s="10">
        <f t="shared" si="11"/>
        <v>0</v>
      </c>
      <c r="Y29" s="10">
        <f t="shared" si="12"/>
        <v>2.5207981203299452</v>
      </c>
      <c r="Z29" s="10">
        <f t="shared" si="13"/>
        <v>-2.5241221750324732</v>
      </c>
      <c r="AA29" s="9" t="str">
        <f t="shared" si="14"/>
        <v/>
      </c>
      <c r="AB29" s="9">
        <f t="shared" si="15"/>
        <v>0.51115000575053882</v>
      </c>
      <c r="AC29" s="9">
        <f t="shared" si="16"/>
        <v>-0.29145162998354007</v>
      </c>
      <c r="AD29" s="7">
        <f t="shared" si="17"/>
        <v>2.8683473389355743E-2</v>
      </c>
      <c r="AE29" s="5">
        <v>34.9609375</v>
      </c>
      <c r="AF29" s="5">
        <v>199.90234375</v>
      </c>
      <c r="AG29" s="9">
        <v>4.1856724404907633E-3</v>
      </c>
    </row>
    <row r="30" spans="2:33" ht="12.75" customHeight="1" x14ac:dyDescent="0.15">
      <c r="B30" s="1" t="s">
        <v>90</v>
      </c>
      <c r="C30" s="2" t="s">
        <v>562</v>
      </c>
      <c r="D30" s="2">
        <v>6.4909722277661785E-4</v>
      </c>
      <c r="E30" s="3">
        <v>0.1</v>
      </c>
      <c r="F30" s="3">
        <v>0.1</v>
      </c>
      <c r="G30" s="4">
        <v>80</v>
      </c>
      <c r="H30" s="4">
        <v>80</v>
      </c>
      <c r="I30" s="5">
        <f t="shared" si="0"/>
        <v>150</v>
      </c>
      <c r="J30" s="6">
        <v>4.8828125E-2</v>
      </c>
      <c r="K30" s="4">
        <v>34.86328125</v>
      </c>
      <c r="L30" s="12" t="s">
        <v>35</v>
      </c>
      <c r="M30" s="7">
        <f t="shared" si="1"/>
        <v>0.05</v>
      </c>
      <c r="N30" s="7">
        <f t="shared" si="2"/>
        <v>0.05</v>
      </c>
      <c r="O30" s="7">
        <f t="shared" si="3"/>
        <v>12.23707265625</v>
      </c>
      <c r="P30" s="7">
        <f t="shared" si="4"/>
        <v>0</v>
      </c>
      <c r="Q30" s="7">
        <f t="shared" si="5"/>
        <v>0.05</v>
      </c>
      <c r="R30" s="7">
        <f t="shared" si="18"/>
        <v>4.8780101562500011</v>
      </c>
      <c r="S30" s="7">
        <f t="shared" si="6"/>
        <v>-3.2811122552974664E-2</v>
      </c>
      <c r="T30" s="7">
        <f t="shared" si="7"/>
        <v>8.2811122552974667E-2</v>
      </c>
      <c r="U30" s="8">
        <f t="shared" si="8"/>
        <v>1.6562224510594932</v>
      </c>
      <c r="V30" s="8">
        <f t="shared" si="9"/>
        <v>1.6562224510594932</v>
      </c>
      <c r="W30" s="9">
        <f t="shared" si="10"/>
        <v>-2.5238734950099109</v>
      </c>
      <c r="X30" s="10">
        <f t="shared" si="11"/>
        <v>0</v>
      </c>
      <c r="Y30" s="10">
        <f t="shared" si="12"/>
        <v>2.5238734950099109</v>
      </c>
      <c r="Z30" s="10">
        <f t="shared" si="13"/>
        <v>-2.5241221750324732</v>
      </c>
      <c r="AA30" s="9" t="str">
        <f t="shared" si="14"/>
        <v/>
      </c>
      <c r="AB30" s="9">
        <f t="shared" si="15"/>
        <v>0.51280852317381742</v>
      </c>
      <c r="AC30" s="9">
        <f t="shared" si="16"/>
        <v>-0.29004476520414552</v>
      </c>
      <c r="AD30" s="7">
        <f t="shared" si="17"/>
        <v>2.8683473389355743E-2</v>
      </c>
      <c r="AE30" s="5">
        <v>34.9609375</v>
      </c>
      <c r="AF30" s="5">
        <v>199.90234375</v>
      </c>
      <c r="AG30" s="9">
        <v>6.1826535666789084E-3</v>
      </c>
    </row>
    <row r="31" spans="2:33" ht="12.75" customHeight="1" x14ac:dyDescent="0.15">
      <c r="B31" s="1" t="s">
        <v>92</v>
      </c>
      <c r="C31" s="2" t="s">
        <v>563</v>
      </c>
      <c r="D31" s="2">
        <v>6.7292823950992897E-4</v>
      </c>
      <c r="E31" s="3">
        <v>0.1</v>
      </c>
      <c r="F31" s="3">
        <v>0.1</v>
      </c>
      <c r="G31" s="4">
        <v>80</v>
      </c>
      <c r="H31" s="4">
        <v>80</v>
      </c>
      <c r="I31" s="5">
        <f t="shared" si="0"/>
        <v>150</v>
      </c>
      <c r="J31" s="6">
        <v>4.8828125E-2</v>
      </c>
      <c r="K31" s="4">
        <v>34.86328125</v>
      </c>
      <c r="L31" s="12" t="s">
        <v>35</v>
      </c>
      <c r="M31" s="7">
        <f t="shared" si="1"/>
        <v>0.05</v>
      </c>
      <c r="N31" s="7">
        <f t="shared" si="2"/>
        <v>0.05</v>
      </c>
      <c r="O31" s="7">
        <f t="shared" si="3"/>
        <v>12.23707265625</v>
      </c>
      <c r="P31" s="7">
        <f t="shared" si="4"/>
        <v>0</v>
      </c>
      <c r="Q31" s="7">
        <f t="shared" si="5"/>
        <v>0.05</v>
      </c>
      <c r="R31" s="7">
        <f t="shared" si="18"/>
        <v>4.8780101562500011</v>
      </c>
      <c r="S31" s="7">
        <f t="shared" si="6"/>
        <v>-3.2811122552974664E-2</v>
      </c>
      <c r="T31" s="7">
        <f t="shared" si="7"/>
        <v>8.2811122552974667E-2</v>
      </c>
      <c r="U31" s="8">
        <f t="shared" si="8"/>
        <v>1.6562224510594932</v>
      </c>
      <c r="V31" s="8">
        <f t="shared" si="9"/>
        <v>1.6562224510594932</v>
      </c>
      <c r="W31" s="9">
        <f t="shared" si="10"/>
        <v>-2.5238734950099109</v>
      </c>
      <c r="X31" s="10">
        <f t="shared" si="11"/>
        <v>0</v>
      </c>
      <c r="Y31" s="10">
        <f t="shared" si="12"/>
        <v>2.5238734950099109</v>
      </c>
      <c r="Z31" s="10">
        <f t="shared" si="13"/>
        <v>-2.5241221750324732</v>
      </c>
      <c r="AA31" s="9" t="str">
        <f t="shared" si="14"/>
        <v/>
      </c>
      <c r="AB31" s="9">
        <f t="shared" si="15"/>
        <v>0.51280852317381742</v>
      </c>
      <c r="AC31" s="9">
        <f t="shared" si="16"/>
        <v>-0.29004476520414552</v>
      </c>
      <c r="AD31" s="7">
        <f t="shared" si="17"/>
        <v>2.8683473389355743E-2</v>
      </c>
      <c r="AE31" s="5">
        <v>35.15625</v>
      </c>
      <c r="AF31" s="5">
        <v>199.90234375</v>
      </c>
      <c r="AG31" s="9">
        <v>6.1826535666789084E-3</v>
      </c>
    </row>
    <row r="32" spans="2:33" ht="12.75" customHeight="1" x14ac:dyDescent="0.15">
      <c r="B32" s="1" t="s">
        <v>94</v>
      </c>
      <c r="C32" s="2" t="s">
        <v>564</v>
      </c>
      <c r="D32" s="2">
        <v>6.9658564461860806E-4</v>
      </c>
      <c r="E32" s="3">
        <v>0.1</v>
      </c>
      <c r="F32" s="3">
        <v>0.1</v>
      </c>
      <c r="G32" s="4">
        <v>80</v>
      </c>
      <c r="H32" s="4">
        <v>80</v>
      </c>
      <c r="I32" s="5">
        <f t="shared" si="0"/>
        <v>150</v>
      </c>
      <c r="J32" s="6">
        <v>3.90625E-2</v>
      </c>
      <c r="K32" s="4">
        <v>34.86328125</v>
      </c>
      <c r="L32" s="12" t="s">
        <v>35</v>
      </c>
      <c r="M32" s="7">
        <f t="shared" si="1"/>
        <v>0.05</v>
      </c>
      <c r="N32" s="7">
        <f t="shared" si="2"/>
        <v>0.05</v>
      </c>
      <c r="O32" s="7">
        <f t="shared" si="3"/>
        <v>12.23707265625</v>
      </c>
      <c r="P32" s="7">
        <f t="shared" si="4"/>
        <v>0</v>
      </c>
      <c r="Q32" s="7">
        <f t="shared" si="5"/>
        <v>0.05</v>
      </c>
      <c r="R32" s="7">
        <f t="shared" si="18"/>
        <v>4.8780101562500011</v>
      </c>
      <c r="S32" s="7">
        <f t="shared" si="6"/>
        <v>-3.2877473565756529E-2</v>
      </c>
      <c r="T32" s="7">
        <f t="shared" si="7"/>
        <v>8.2877473565756532E-2</v>
      </c>
      <c r="U32" s="8">
        <f t="shared" si="8"/>
        <v>1.6575494713151306</v>
      </c>
      <c r="V32" s="8">
        <f t="shared" si="9"/>
        <v>1.6575494713151306</v>
      </c>
      <c r="W32" s="9">
        <f t="shared" si="10"/>
        <v>-2.5207981203299452</v>
      </c>
      <c r="X32" s="10">
        <f t="shared" si="11"/>
        <v>0</v>
      </c>
      <c r="Y32" s="10">
        <f t="shared" si="12"/>
        <v>2.5207981203299452</v>
      </c>
      <c r="Z32" s="10">
        <f t="shared" si="13"/>
        <v>-2.5241221750324732</v>
      </c>
      <c r="AA32" s="9" t="str">
        <f t="shared" si="14"/>
        <v/>
      </c>
      <c r="AB32" s="9">
        <f t="shared" si="15"/>
        <v>0.51115000575053882</v>
      </c>
      <c r="AC32" s="9">
        <f t="shared" si="16"/>
        <v>-0.29145162998354007</v>
      </c>
      <c r="AD32" s="7">
        <f t="shared" si="17"/>
        <v>2.8683473389355743E-2</v>
      </c>
      <c r="AE32" s="5">
        <v>35.3515625</v>
      </c>
      <c r="AF32" s="5">
        <v>199.90234375</v>
      </c>
      <c r="AG32" s="9">
        <v>6.1826535666789084E-3</v>
      </c>
    </row>
    <row r="33" spans="2:33" ht="12.75" customHeight="1" x14ac:dyDescent="0.15">
      <c r="B33" s="1" t="s">
        <v>96</v>
      </c>
      <c r="C33" s="2" t="s">
        <v>565</v>
      </c>
      <c r="D33" s="2">
        <v>7.2041666135191917E-4</v>
      </c>
      <c r="E33" s="3">
        <v>0.1</v>
      </c>
      <c r="F33" s="3">
        <v>0.1</v>
      </c>
      <c r="G33" s="4">
        <v>80</v>
      </c>
      <c r="H33" s="4">
        <v>80</v>
      </c>
      <c r="I33" s="5">
        <f t="shared" si="0"/>
        <v>150</v>
      </c>
      <c r="J33" s="6">
        <v>3.90625E-2</v>
      </c>
      <c r="K33" s="4">
        <v>34.86328125</v>
      </c>
      <c r="L33" s="12" t="s">
        <v>35</v>
      </c>
      <c r="M33" s="7">
        <f t="shared" si="1"/>
        <v>0.05</v>
      </c>
      <c r="N33" s="7">
        <f t="shared" si="2"/>
        <v>0.05</v>
      </c>
      <c r="O33" s="7">
        <f t="shared" si="3"/>
        <v>12.23707265625</v>
      </c>
      <c r="P33" s="7">
        <f t="shared" si="4"/>
        <v>0</v>
      </c>
      <c r="Q33" s="7">
        <f t="shared" si="5"/>
        <v>0.05</v>
      </c>
      <c r="R33" s="7">
        <f t="shared" si="18"/>
        <v>4.8780101562500011</v>
      </c>
      <c r="S33" s="7">
        <f t="shared" si="6"/>
        <v>-3.2877473565756529E-2</v>
      </c>
      <c r="T33" s="7">
        <f t="shared" si="7"/>
        <v>8.2877473565756532E-2</v>
      </c>
      <c r="U33" s="8">
        <f t="shared" si="8"/>
        <v>1.6575494713151306</v>
      </c>
      <c r="V33" s="8">
        <f t="shared" si="9"/>
        <v>1.6575494713151306</v>
      </c>
      <c r="W33" s="9">
        <f t="shared" si="10"/>
        <v>-2.5207981203299452</v>
      </c>
      <c r="X33" s="10">
        <f t="shared" si="11"/>
        <v>0</v>
      </c>
      <c r="Y33" s="10">
        <f t="shared" si="12"/>
        <v>2.5207981203299452</v>
      </c>
      <c r="Z33" s="10">
        <f t="shared" si="13"/>
        <v>-2.5241221750324732</v>
      </c>
      <c r="AA33" s="9" t="str">
        <f t="shared" si="14"/>
        <v/>
      </c>
      <c r="AB33" s="9">
        <f t="shared" si="15"/>
        <v>0.51115000575053882</v>
      </c>
      <c r="AC33" s="9">
        <f t="shared" si="16"/>
        <v>-0.29145162998354007</v>
      </c>
      <c r="AD33" s="7">
        <f t="shared" si="17"/>
        <v>2.8683473389355743E-2</v>
      </c>
      <c r="AE33" s="5">
        <v>35.25390625</v>
      </c>
      <c r="AF33" s="5">
        <v>199.90234375</v>
      </c>
      <c r="AG33" s="9">
        <v>6.1826535666789084E-3</v>
      </c>
    </row>
    <row r="34" spans="2:33" ht="12.75" customHeight="1" x14ac:dyDescent="0.15">
      <c r="B34" s="1" t="s">
        <v>98</v>
      </c>
      <c r="C34" s="2" t="s">
        <v>566</v>
      </c>
      <c r="D34" s="2">
        <v>7.4406249768799171E-4</v>
      </c>
      <c r="E34" s="3">
        <v>0.1</v>
      </c>
      <c r="F34" s="3">
        <v>0.1</v>
      </c>
      <c r="G34" s="4">
        <v>80</v>
      </c>
      <c r="H34" s="4">
        <v>80</v>
      </c>
      <c r="I34" s="5">
        <f t="shared" ref="I34:I65" si="19">IF(ISNUMBER(G34),IF(G34+H34=0,0,0.4*60*1000/(G34+H34)),"")</f>
        <v>150</v>
      </c>
      <c r="J34" s="6">
        <v>3.90625E-2</v>
      </c>
      <c r="K34" s="4">
        <v>34.86328125</v>
      </c>
      <c r="L34" s="12" t="s">
        <v>35</v>
      </c>
      <c r="M34" s="7">
        <f t="shared" ref="M34:M65" si="20">IF(ISNUMBER(G34),IF(G34+H34=0,0,(G34/(G34+H34))*E34),"")</f>
        <v>0.05</v>
      </c>
      <c r="N34" s="7">
        <f t="shared" ref="N34:N65" si="21">IF(ISNUMBER(H34),IF(G34+H34=0,0,(H34/(G34+H34))*E34),"")</f>
        <v>0.05</v>
      </c>
      <c r="O34" s="7">
        <f t="shared" ref="O34:O65" si="22">IF(ISNUMBER(M34),0.195*(1+0.0184*(K34-21))*M34*1000,"")</f>
        <v>12.23707265625</v>
      </c>
      <c r="P34" s="7">
        <f t="shared" ref="P34:P65" si="23">IF(ISNUMBER(M34),IF(M34&gt;N34,M34-N34,0),"")</f>
        <v>0</v>
      </c>
      <c r="Q34" s="7">
        <f t="shared" ref="Q34:Q65" si="24">IF(ISNUMBER(M34),IF(M34&gt;N34,N34,M34),"")</f>
        <v>0.05</v>
      </c>
      <c r="R34" s="7">
        <f t="shared" si="18"/>
        <v>4.8780101562500011</v>
      </c>
      <c r="S34" s="7">
        <f t="shared" ref="S34:S65" si="25">IF(ISNUMBER(M34),IF(O34-R34=0,0,((P34-M34)*(O34-J34)/(O34-R34))+M34),"")</f>
        <v>-3.2877473565756529E-2</v>
      </c>
      <c r="T34" s="7">
        <f t="shared" ref="T34:T65" si="26">IF(ISNUMBER(R34),IF(O34-R34=0,0,Q34*(O34-J34)/(O34-R34)),"")</f>
        <v>8.2877473565756532E-2</v>
      </c>
      <c r="U34" s="8">
        <f t="shared" ref="U34:U65" si="27">IF(ISNUMBER(M34),IF(M34=0,0,((M34-S34)/M34)),"")</f>
        <v>1.6575494713151306</v>
      </c>
      <c r="V34" s="8">
        <f t="shared" ref="V34:V65" si="28">IF(ISNUMBER(Q34),IF(Q34=0,0,T34/Q34),"")</f>
        <v>1.6575494713151306</v>
      </c>
      <c r="W34" s="9">
        <f t="shared" ref="W34:W65" si="29">IF(ISNUMBER(U34),IF(U34=1,0,(U34/(1-U34))),"")</f>
        <v>-2.5207981203299452</v>
      </c>
      <c r="X34" s="10">
        <f t="shared" ref="X34:X65" si="30">IF(ROW(A34)=11,AVERAGE($X$2:$X$10),IF(ISNUMBER(I35),IF(I35-I34=0,0,(W35-W34)/(I35-I34)),""))</f>
        <v>0</v>
      </c>
      <c r="Y34" s="10">
        <f t="shared" ref="Y34:Y65" si="31">IF(ROW(A34)=11,IF(ISNUMBER(I$2),AVERAGE($Y$2:$Y$10),""),IF(ISNUMBER(I34),$X$11*I34-W34,""))</f>
        <v>2.5207981203299452</v>
      </c>
      <c r="Z34" s="10">
        <f t="shared" ref="Z34:Z65" si="32">IF(ISNUMBER(I34),$X$11*I34-$Y$11,"")</f>
        <v>-2.5241221750324732</v>
      </c>
      <c r="AA34" s="9" t="str">
        <f t="shared" ref="AA34:AA65" si="33">IF(AND(ISNUMBER(Z36),ROW(A34)=2),IF(M34=0,0,X$11/M34),"")</f>
        <v/>
      </c>
      <c r="AB34" s="9">
        <f t="shared" ref="AB34:AB65" si="34">IF(ISNUMBER(G34),IF(S34=0,0,((G34+H34)*(M34-S34))/(60000*0.4*(S34^2))),"")</f>
        <v>0.51115000575053882</v>
      </c>
      <c r="AC34" s="9">
        <f t="shared" ref="AC34:AC65" si="35">IF(ISNUMBER(AB34),IF(AB34&lt;=0,0,LOG(AB34)),"")</f>
        <v>-0.29145162998354007</v>
      </c>
      <c r="AD34" s="7">
        <f t="shared" ref="AD34:AD65" si="36">IF(ISNUMBER(K34),IF(K34=0,0,1/K34),"")</f>
        <v>2.8683473389355743E-2</v>
      </c>
      <c r="AE34" s="5">
        <v>35.25390625</v>
      </c>
      <c r="AF34" s="5">
        <v>199.90234375</v>
      </c>
      <c r="AG34" s="9">
        <v>6.1826535666789084E-3</v>
      </c>
    </row>
    <row r="35" spans="2:33" ht="12.75" customHeight="1" x14ac:dyDescent="0.15">
      <c r="B35" s="1" t="s">
        <v>100</v>
      </c>
      <c r="C35" s="2" t="s">
        <v>567</v>
      </c>
      <c r="D35" s="2">
        <v>7.6790509046986699E-4</v>
      </c>
      <c r="E35" s="3">
        <v>0.1</v>
      </c>
      <c r="F35" s="3">
        <v>0.1</v>
      </c>
      <c r="G35" s="4">
        <v>80</v>
      </c>
      <c r="H35" s="4">
        <v>80</v>
      </c>
      <c r="I35" s="5">
        <f t="shared" si="19"/>
        <v>150</v>
      </c>
      <c r="J35" s="6">
        <v>3.90625E-2</v>
      </c>
      <c r="K35" s="4">
        <v>34.86328125</v>
      </c>
      <c r="L35" s="12" t="s">
        <v>35</v>
      </c>
      <c r="M35" s="7">
        <f t="shared" si="20"/>
        <v>0.05</v>
      </c>
      <c r="N35" s="7">
        <f t="shared" si="21"/>
        <v>0.05</v>
      </c>
      <c r="O35" s="7">
        <f t="shared" si="22"/>
        <v>12.23707265625</v>
      </c>
      <c r="P35" s="7">
        <f t="shared" si="23"/>
        <v>0</v>
      </c>
      <c r="Q35" s="7">
        <f t="shared" si="24"/>
        <v>0.05</v>
      </c>
      <c r="R35" s="7">
        <f t="shared" si="18"/>
        <v>4.8780101562500011</v>
      </c>
      <c r="S35" s="7">
        <f t="shared" si="25"/>
        <v>-3.2877473565756529E-2</v>
      </c>
      <c r="T35" s="7">
        <f t="shared" si="26"/>
        <v>8.2877473565756532E-2</v>
      </c>
      <c r="U35" s="8">
        <f t="shared" si="27"/>
        <v>1.6575494713151306</v>
      </c>
      <c r="V35" s="8">
        <f t="shared" si="28"/>
        <v>1.6575494713151306</v>
      </c>
      <c r="W35" s="9">
        <f t="shared" si="29"/>
        <v>-2.5207981203299452</v>
      </c>
      <c r="X35" s="10">
        <f t="shared" si="30"/>
        <v>0</v>
      </c>
      <c r="Y35" s="10">
        <f t="shared" si="31"/>
        <v>2.5207981203299452</v>
      </c>
      <c r="Z35" s="10">
        <f t="shared" si="32"/>
        <v>-2.5241221750324732</v>
      </c>
      <c r="AA35" s="9" t="str">
        <f t="shared" si="33"/>
        <v/>
      </c>
      <c r="AB35" s="9">
        <f t="shared" si="34"/>
        <v>0.51115000575053882</v>
      </c>
      <c r="AC35" s="9">
        <f t="shared" si="35"/>
        <v>-0.29145162998354007</v>
      </c>
      <c r="AD35" s="7">
        <f t="shared" si="36"/>
        <v>2.8683473389355743E-2</v>
      </c>
      <c r="AE35" s="5">
        <v>35.3515625</v>
      </c>
      <c r="AF35" s="5">
        <v>199.90234375</v>
      </c>
      <c r="AG35" s="9">
        <v>6.1826535666789084E-3</v>
      </c>
    </row>
    <row r="36" spans="2:33" ht="12.75" customHeight="1" x14ac:dyDescent="0.15">
      <c r="B36" s="1" t="s">
        <v>102</v>
      </c>
      <c r="C36" s="2" t="s">
        <v>568</v>
      </c>
      <c r="D36" s="2">
        <v>7.9173610720317811E-4</v>
      </c>
      <c r="E36" s="3">
        <v>0.1</v>
      </c>
      <c r="F36" s="3">
        <v>0.1</v>
      </c>
      <c r="G36" s="4">
        <v>80</v>
      </c>
      <c r="H36" s="4">
        <v>80</v>
      </c>
      <c r="I36" s="5">
        <f t="shared" si="19"/>
        <v>150</v>
      </c>
      <c r="J36" s="6">
        <v>3.90625E-2</v>
      </c>
      <c r="K36" s="4">
        <v>34.86328125</v>
      </c>
      <c r="L36" s="12" t="s">
        <v>35</v>
      </c>
      <c r="M36" s="7">
        <f t="shared" si="20"/>
        <v>0.05</v>
      </c>
      <c r="N36" s="7">
        <f t="shared" si="21"/>
        <v>0.05</v>
      </c>
      <c r="O36" s="7">
        <f t="shared" si="22"/>
        <v>12.23707265625</v>
      </c>
      <c r="P36" s="7">
        <f t="shared" si="23"/>
        <v>0</v>
      </c>
      <c r="Q36" s="7">
        <f t="shared" si="24"/>
        <v>0.05</v>
      </c>
      <c r="R36" s="7">
        <f t="shared" si="18"/>
        <v>4.8780101562500011</v>
      </c>
      <c r="S36" s="7">
        <f t="shared" si="25"/>
        <v>-3.2877473565756529E-2</v>
      </c>
      <c r="T36" s="7">
        <f t="shared" si="26"/>
        <v>8.2877473565756532E-2</v>
      </c>
      <c r="U36" s="8">
        <f t="shared" si="27"/>
        <v>1.6575494713151306</v>
      </c>
      <c r="V36" s="8">
        <f t="shared" si="28"/>
        <v>1.6575494713151306</v>
      </c>
      <c r="W36" s="9">
        <f t="shared" si="29"/>
        <v>-2.5207981203299452</v>
      </c>
      <c r="X36" s="10">
        <f t="shared" si="30"/>
        <v>0</v>
      </c>
      <c r="Y36" s="10">
        <f t="shared" si="31"/>
        <v>2.5207981203299452</v>
      </c>
      <c r="Z36" s="10">
        <f t="shared" si="32"/>
        <v>-2.5241221750324732</v>
      </c>
      <c r="AA36" s="9" t="str">
        <f t="shared" si="33"/>
        <v/>
      </c>
      <c r="AB36" s="9">
        <f t="shared" si="34"/>
        <v>0.51115000575053882</v>
      </c>
      <c r="AC36" s="9">
        <f t="shared" si="35"/>
        <v>-0.29145162998354007</v>
      </c>
      <c r="AD36" s="7">
        <f t="shared" si="36"/>
        <v>2.8683473389355743E-2</v>
      </c>
      <c r="AE36" s="5">
        <v>35.44921875</v>
      </c>
      <c r="AF36" s="5">
        <v>199.90234375</v>
      </c>
      <c r="AG36" s="9">
        <v>6.1826535666789084E-3</v>
      </c>
    </row>
    <row r="37" spans="2:33" ht="12.75" customHeight="1" x14ac:dyDescent="0.15">
      <c r="B37" s="1" t="s">
        <v>104</v>
      </c>
      <c r="C37" s="2" t="s">
        <v>569</v>
      </c>
      <c r="D37" s="2">
        <v>8.1556712393648922E-4</v>
      </c>
      <c r="E37" s="3">
        <v>0.1</v>
      </c>
      <c r="F37" s="3">
        <v>0.1</v>
      </c>
      <c r="G37" s="4">
        <v>80</v>
      </c>
      <c r="H37" s="4">
        <v>80</v>
      </c>
      <c r="I37" s="5">
        <f t="shared" si="19"/>
        <v>150</v>
      </c>
      <c r="J37" s="6">
        <v>3.90625E-2</v>
      </c>
      <c r="K37" s="4">
        <v>34.86328125</v>
      </c>
      <c r="L37" s="12" t="s">
        <v>35</v>
      </c>
      <c r="M37" s="7">
        <f t="shared" si="20"/>
        <v>0.05</v>
      </c>
      <c r="N37" s="7">
        <f t="shared" si="21"/>
        <v>0.05</v>
      </c>
      <c r="O37" s="7">
        <f t="shared" si="22"/>
        <v>12.23707265625</v>
      </c>
      <c r="P37" s="7">
        <f t="shared" si="23"/>
        <v>0</v>
      </c>
      <c r="Q37" s="7">
        <f t="shared" si="24"/>
        <v>0.05</v>
      </c>
      <c r="R37" s="7">
        <f t="shared" si="18"/>
        <v>4.8780101562500011</v>
      </c>
      <c r="S37" s="7">
        <f t="shared" si="25"/>
        <v>-3.2877473565756529E-2</v>
      </c>
      <c r="T37" s="7">
        <f t="shared" si="26"/>
        <v>8.2877473565756532E-2</v>
      </c>
      <c r="U37" s="8">
        <f t="shared" si="27"/>
        <v>1.6575494713151306</v>
      </c>
      <c r="V37" s="8">
        <f t="shared" si="28"/>
        <v>1.6575494713151306</v>
      </c>
      <c r="W37" s="9">
        <f t="shared" si="29"/>
        <v>-2.5207981203299452</v>
      </c>
      <c r="X37" s="10">
        <f t="shared" si="30"/>
        <v>0</v>
      </c>
      <c r="Y37" s="10">
        <f t="shared" si="31"/>
        <v>2.5207981203299452</v>
      </c>
      <c r="Z37" s="10">
        <f t="shared" si="32"/>
        <v>-2.5241221750324732</v>
      </c>
      <c r="AA37" s="9" t="str">
        <f t="shared" si="33"/>
        <v/>
      </c>
      <c r="AB37" s="9">
        <f t="shared" si="34"/>
        <v>0.51115000575053882</v>
      </c>
      <c r="AC37" s="9">
        <f t="shared" si="35"/>
        <v>-0.29145162998354007</v>
      </c>
      <c r="AD37" s="7">
        <f t="shared" si="36"/>
        <v>2.8683473389355743E-2</v>
      </c>
      <c r="AE37" s="5">
        <v>35.3515625</v>
      </c>
      <c r="AF37" s="5">
        <v>199.90234375</v>
      </c>
      <c r="AG37" s="9">
        <v>6.1826535666789084E-3</v>
      </c>
    </row>
    <row r="38" spans="2:33" ht="12.75" customHeight="1" x14ac:dyDescent="0.15">
      <c r="B38" s="1" t="s">
        <v>106</v>
      </c>
      <c r="C38" s="2" t="s">
        <v>570</v>
      </c>
      <c r="D38" s="2">
        <v>8.3343749429332092E-4</v>
      </c>
      <c r="E38" s="3">
        <v>0.1</v>
      </c>
      <c r="F38" s="3">
        <v>0.1</v>
      </c>
      <c r="G38" s="4">
        <v>80</v>
      </c>
      <c r="H38" s="4">
        <v>80</v>
      </c>
      <c r="I38" s="5">
        <f t="shared" si="19"/>
        <v>150</v>
      </c>
      <c r="J38" s="6">
        <v>3.90625E-2</v>
      </c>
      <c r="K38" s="4">
        <v>34.86328125</v>
      </c>
      <c r="L38" s="12" t="s">
        <v>35</v>
      </c>
      <c r="M38" s="7">
        <f t="shared" si="20"/>
        <v>0.05</v>
      </c>
      <c r="N38" s="7">
        <f t="shared" si="21"/>
        <v>0.05</v>
      </c>
      <c r="O38" s="7">
        <f t="shared" si="22"/>
        <v>12.23707265625</v>
      </c>
      <c r="P38" s="7">
        <f t="shared" si="23"/>
        <v>0</v>
      </c>
      <c r="Q38" s="7">
        <f t="shared" si="24"/>
        <v>0.05</v>
      </c>
      <c r="R38" s="7">
        <f t="shared" si="18"/>
        <v>4.8780101562500011</v>
      </c>
      <c r="S38" s="7">
        <f t="shared" si="25"/>
        <v>-3.2877473565756529E-2</v>
      </c>
      <c r="T38" s="7">
        <f t="shared" si="26"/>
        <v>8.2877473565756532E-2</v>
      </c>
      <c r="U38" s="8">
        <f t="shared" si="27"/>
        <v>1.6575494713151306</v>
      </c>
      <c r="V38" s="8">
        <f t="shared" si="28"/>
        <v>1.6575494713151306</v>
      </c>
      <c r="W38" s="9">
        <f t="shared" si="29"/>
        <v>-2.5207981203299452</v>
      </c>
      <c r="X38" s="10">
        <f t="shared" si="30"/>
        <v>0</v>
      </c>
      <c r="Y38" s="10">
        <f t="shared" si="31"/>
        <v>2.5207981203299452</v>
      </c>
      <c r="Z38" s="10">
        <f t="shared" si="32"/>
        <v>-2.5241221750324732</v>
      </c>
      <c r="AA38" s="9" t="str">
        <f t="shared" si="33"/>
        <v/>
      </c>
      <c r="AB38" s="9">
        <f t="shared" si="34"/>
        <v>0.51115000575053882</v>
      </c>
      <c r="AC38" s="9">
        <f t="shared" si="35"/>
        <v>-0.29145162998354007</v>
      </c>
      <c r="AD38" s="7">
        <f t="shared" si="36"/>
        <v>2.8683473389355743E-2</v>
      </c>
      <c r="AE38" s="5">
        <v>35.15625</v>
      </c>
      <c r="AF38" s="5">
        <v>199.90234375</v>
      </c>
      <c r="AG38" s="9">
        <v>6.1826535666789084E-3</v>
      </c>
    </row>
    <row r="39" spans="2:33" ht="12.75" customHeight="1" x14ac:dyDescent="0.15">
      <c r="B39" s="1" t="s">
        <v>108</v>
      </c>
      <c r="C39" s="2" t="s">
        <v>571</v>
      </c>
      <c r="D39" s="2">
        <v>8.5728008707519621E-4</v>
      </c>
      <c r="E39" s="3">
        <v>0.1</v>
      </c>
      <c r="F39" s="3">
        <v>0.1</v>
      </c>
      <c r="G39" s="4">
        <v>80</v>
      </c>
      <c r="H39" s="4">
        <v>80</v>
      </c>
      <c r="I39" s="5">
        <f t="shared" si="19"/>
        <v>150</v>
      </c>
      <c r="J39" s="6">
        <v>5.859375E-2</v>
      </c>
      <c r="K39" s="4">
        <v>34.86328125</v>
      </c>
      <c r="L39" s="12" t="s">
        <v>35</v>
      </c>
      <c r="M39" s="7">
        <f t="shared" si="20"/>
        <v>0.05</v>
      </c>
      <c r="N39" s="7">
        <f t="shared" si="21"/>
        <v>0.05</v>
      </c>
      <c r="O39" s="7">
        <f t="shared" si="22"/>
        <v>12.23707265625</v>
      </c>
      <c r="P39" s="7">
        <f t="shared" si="23"/>
        <v>0</v>
      </c>
      <c r="Q39" s="7">
        <f t="shared" si="24"/>
        <v>0.05</v>
      </c>
      <c r="R39" s="7">
        <f t="shared" si="18"/>
        <v>4.8780101562500011</v>
      </c>
      <c r="S39" s="7">
        <f t="shared" si="25"/>
        <v>-3.2744771540192813E-2</v>
      </c>
      <c r="T39" s="7">
        <f t="shared" si="26"/>
        <v>8.2744771540192816E-2</v>
      </c>
      <c r="U39" s="8">
        <f t="shared" si="27"/>
        <v>1.6548954308038561</v>
      </c>
      <c r="V39" s="8">
        <f t="shared" si="28"/>
        <v>1.6548954308038561</v>
      </c>
      <c r="W39" s="9">
        <f t="shared" si="29"/>
        <v>-2.5269613330063132</v>
      </c>
      <c r="X39" s="10">
        <f t="shared" si="30"/>
        <v>0</v>
      </c>
      <c r="Y39" s="10">
        <f t="shared" si="31"/>
        <v>2.5269613330063132</v>
      </c>
      <c r="Z39" s="10">
        <f t="shared" si="32"/>
        <v>-2.5241221750324732</v>
      </c>
      <c r="AA39" s="9" t="str">
        <f t="shared" si="33"/>
        <v/>
      </c>
      <c r="AB39" s="9">
        <f t="shared" si="34"/>
        <v>0.51447629940036388</v>
      </c>
      <c r="AC39" s="9">
        <f t="shared" si="35"/>
        <v>-0.28863462727030054</v>
      </c>
      <c r="AD39" s="7">
        <f t="shared" si="36"/>
        <v>2.8683473389355743E-2</v>
      </c>
      <c r="AE39" s="5">
        <v>35.3515625</v>
      </c>
      <c r="AF39" s="5">
        <v>199.90234375</v>
      </c>
      <c r="AG39" s="9">
        <v>6.1826535666789084E-3</v>
      </c>
    </row>
    <row r="40" spans="2:33" ht="12.75" customHeight="1" x14ac:dyDescent="0.15">
      <c r="B40" s="1" t="s">
        <v>110</v>
      </c>
      <c r="C40" s="2" t="s">
        <v>572</v>
      </c>
      <c r="D40" s="2">
        <v>8.8111111108446494E-4</v>
      </c>
      <c r="E40" s="3">
        <v>0.1</v>
      </c>
      <c r="F40" s="3">
        <v>0.1</v>
      </c>
      <c r="G40" s="4">
        <v>80</v>
      </c>
      <c r="H40" s="4">
        <v>80</v>
      </c>
      <c r="I40" s="5">
        <f t="shared" si="19"/>
        <v>150</v>
      </c>
      <c r="J40" s="6">
        <v>3.90625E-2</v>
      </c>
      <c r="K40" s="4">
        <v>34.86328125</v>
      </c>
      <c r="L40" s="12" t="s">
        <v>35</v>
      </c>
      <c r="M40" s="7">
        <f t="shared" si="20"/>
        <v>0.05</v>
      </c>
      <c r="N40" s="7">
        <f t="shared" si="21"/>
        <v>0.05</v>
      </c>
      <c r="O40" s="7">
        <f t="shared" si="22"/>
        <v>12.23707265625</v>
      </c>
      <c r="P40" s="7">
        <f t="shared" si="23"/>
        <v>0</v>
      </c>
      <c r="Q40" s="7">
        <f t="shared" si="24"/>
        <v>0.05</v>
      </c>
      <c r="R40" s="7">
        <f t="shared" si="18"/>
        <v>4.8780101562500011</v>
      </c>
      <c r="S40" s="7">
        <f t="shared" si="25"/>
        <v>-3.2877473565756529E-2</v>
      </c>
      <c r="T40" s="7">
        <f t="shared" si="26"/>
        <v>8.2877473565756532E-2</v>
      </c>
      <c r="U40" s="8">
        <f t="shared" si="27"/>
        <v>1.6575494713151306</v>
      </c>
      <c r="V40" s="8">
        <f t="shared" si="28"/>
        <v>1.6575494713151306</v>
      </c>
      <c r="W40" s="9">
        <f t="shared" si="29"/>
        <v>-2.5207981203299452</v>
      </c>
      <c r="X40" s="10">
        <f t="shared" si="30"/>
        <v>0</v>
      </c>
      <c r="Y40" s="10">
        <f t="shared" si="31"/>
        <v>2.5207981203299452</v>
      </c>
      <c r="Z40" s="10">
        <f t="shared" si="32"/>
        <v>-2.5241221750324732</v>
      </c>
      <c r="AA40" s="9" t="str">
        <f t="shared" si="33"/>
        <v/>
      </c>
      <c r="AB40" s="9">
        <f t="shared" si="34"/>
        <v>0.51115000575053882</v>
      </c>
      <c r="AC40" s="9">
        <f t="shared" si="35"/>
        <v>-0.29145162998354007</v>
      </c>
      <c r="AD40" s="7">
        <f t="shared" si="36"/>
        <v>2.8683473389355743E-2</v>
      </c>
      <c r="AE40" s="5">
        <v>35.3515625</v>
      </c>
      <c r="AF40" s="5">
        <v>199.90234375</v>
      </c>
      <c r="AG40" s="9">
        <v>6.1826535666789084E-3</v>
      </c>
    </row>
    <row r="41" spans="2:33" ht="12.75" customHeight="1" x14ac:dyDescent="0.15">
      <c r="B41" s="1" t="s">
        <v>112</v>
      </c>
      <c r="C41" s="2" t="s">
        <v>573</v>
      </c>
      <c r="D41" s="2">
        <v>9.0494212781777605E-4</v>
      </c>
      <c r="E41" s="3">
        <v>0.1</v>
      </c>
      <c r="F41" s="3">
        <v>0.1</v>
      </c>
      <c r="G41" s="4">
        <v>80</v>
      </c>
      <c r="H41" s="4">
        <v>80</v>
      </c>
      <c r="I41" s="5">
        <f t="shared" si="19"/>
        <v>150</v>
      </c>
      <c r="J41" s="6">
        <v>3.90625E-2</v>
      </c>
      <c r="K41" s="4">
        <v>34.86328125</v>
      </c>
      <c r="L41" s="12" t="s">
        <v>35</v>
      </c>
      <c r="M41" s="7">
        <f t="shared" si="20"/>
        <v>0.05</v>
      </c>
      <c r="N41" s="7">
        <f t="shared" si="21"/>
        <v>0.05</v>
      </c>
      <c r="O41" s="7">
        <f t="shared" si="22"/>
        <v>12.23707265625</v>
      </c>
      <c r="P41" s="7">
        <f t="shared" si="23"/>
        <v>0</v>
      </c>
      <c r="Q41" s="7">
        <f t="shared" si="24"/>
        <v>0.05</v>
      </c>
      <c r="R41" s="7">
        <f t="shared" si="18"/>
        <v>4.8780101562500011</v>
      </c>
      <c r="S41" s="7">
        <f t="shared" si="25"/>
        <v>-3.2877473565756529E-2</v>
      </c>
      <c r="T41" s="7">
        <f t="shared" si="26"/>
        <v>8.2877473565756532E-2</v>
      </c>
      <c r="U41" s="8">
        <f t="shared" si="27"/>
        <v>1.6575494713151306</v>
      </c>
      <c r="V41" s="8">
        <f t="shared" si="28"/>
        <v>1.6575494713151306</v>
      </c>
      <c r="W41" s="9">
        <f t="shared" si="29"/>
        <v>-2.5207981203299452</v>
      </c>
      <c r="X41" s="10">
        <f t="shared" si="30"/>
        <v>0</v>
      </c>
      <c r="Y41" s="10">
        <f t="shared" si="31"/>
        <v>2.5207981203299452</v>
      </c>
      <c r="Z41" s="10">
        <f t="shared" si="32"/>
        <v>-2.5241221750324732</v>
      </c>
      <c r="AA41" s="9" t="str">
        <f t="shared" si="33"/>
        <v/>
      </c>
      <c r="AB41" s="9">
        <f t="shared" si="34"/>
        <v>0.51115000575053882</v>
      </c>
      <c r="AC41" s="9">
        <f t="shared" si="35"/>
        <v>-0.29145162998354007</v>
      </c>
      <c r="AD41" s="7">
        <f t="shared" si="36"/>
        <v>2.8683473389355743E-2</v>
      </c>
      <c r="AE41" s="5">
        <v>35.3515625</v>
      </c>
      <c r="AF41" s="5">
        <v>199.90234375</v>
      </c>
      <c r="AG41" s="9">
        <v>6.1826535666789084E-3</v>
      </c>
    </row>
    <row r="42" spans="2:33" ht="12.75" customHeight="1" x14ac:dyDescent="0.15">
      <c r="B42" s="1" t="s">
        <v>114</v>
      </c>
      <c r="C42" s="2" t="s">
        <v>574</v>
      </c>
      <c r="D42" s="2">
        <v>9.2877314455108717E-4</v>
      </c>
      <c r="E42" s="3">
        <v>0.1</v>
      </c>
      <c r="F42" s="3">
        <v>0.1</v>
      </c>
      <c r="G42" s="4">
        <v>80</v>
      </c>
      <c r="H42" s="4">
        <v>80</v>
      </c>
      <c r="I42" s="5">
        <f t="shared" si="19"/>
        <v>150</v>
      </c>
      <c r="J42" s="6">
        <v>4.8828125E-2</v>
      </c>
      <c r="K42" s="4">
        <v>34.9609375</v>
      </c>
      <c r="L42" s="12" t="s">
        <v>35</v>
      </c>
      <c r="M42" s="7">
        <f t="shared" si="20"/>
        <v>0.05</v>
      </c>
      <c r="N42" s="7">
        <f t="shared" si="21"/>
        <v>0.05</v>
      </c>
      <c r="O42" s="7">
        <f t="shared" si="22"/>
        <v>12.254592187500002</v>
      </c>
      <c r="P42" s="7">
        <f t="shared" si="23"/>
        <v>0</v>
      </c>
      <c r="Q42" s="7">
        <f t="shared" si="24"/>
        <v>0.05</v>
      </c>
      <c r="R42" s="7">
        <f t="shared" si="18"/>
        <v>4.8877171875000016</v>
      </c>
      <c r="S42" s="7">
        <f t="shared" si="25"/>
        <v>-3.28422096377365E-2</v>
      </c>
      <c r="T42" s="7">
        <f t="shared" si="26"/>
        <v>8.2842209637736502E-2</v>
      </c>
      <c r="U42" s="8">
        <f t="shared" si="27"/>
        <v>1.6568441927547299</v>
      </c>
      <c r="V42" s="8">
        <f t="shared" si="28"/>
        <v>1.6568441927547299</v>
      </c>
      <c r="W42" s="9">
        <f t="shared" si="29"/>
        <v>-2.5224310590402172</v>
      </c>
      <c r="X42" s="10">
        <f t="shared" si="30"/>
        <v>0</v>
      </c>
      <c r="Y42" s="10">
        <f t="shared" si="31"/>
        <v>2.5224310590402172</v>
      </c>
      <c r="Z42" s="10">
        <f t="shared" si="32"/>
        <v>-2.5241221750324732</v>
      </c>
      <c r="AA42" s="9" t="str">
        <f t="shared" si="33"/>
        <v/>
      </c>
      <c r="AB42" s="9">
        <f t="shared" si="34"/>
        <v>0.51203031847607117</v>
      </c>
      <c r="AC42" s="9">
        <f t="shared" si="35"/>
        <v>-0.29070432270186181</v>
      </c>
      <c r="AD42" s="7">
        <f t="shared" si="36"/>
        <v>2.8603351955307263E-2</v>
      </c>
      <c r="AE42" s="5">
        <v>35.3515625</v>
      </c>
      <c r="AF42" s="5">
        <v>199.90234375</v>
      </c>
      <c r="AG42" s="9">
        <v>6.1826535666789084E-3</v>
      </c>
    </row>
    <row r="43" spans="2:33" ht="12.75" customHeight="1" x14ac:dyDescent="0.15">
      <c r="B43" s="1" t="s">
        <v>116</v>
      </c>
      <c r="C43" s="2" t="s">
        <v>575</v>
      </c>
      <c r="D43" s="2">
        <v>9.5260416128439829E-4</v>
      </c>
      <c r="E43" s="3">
        <v>0.1</v>
      </c>
      <c r="F43" s="3">
        <v>0.1</v>
      </c>
      <c r="G43" s="4">
        <v>80</v>
      </c>
      <c r="H43" s="4">
        <v>80</v>
      </c>
      <c r="I43" s="5">
        <f t="shared" si="19"/>
        <v>150</v>
      </c>
      <c r="J43" s="6">
        <v>3.90625E-2</v>
      </c>
      <c r="K43" s="4">
        <v>34.86328125</v>
      </c>
      <c r="L43" s="12" t="s">
        <v>35</v>
      </c>
      <c r="M43" s="7">
        <f t="shared" si="20"/>
        <v>0.05</v>
      </c>
      <c r="N43" s="7">
        <f t="shared" si="21"/>
        <v>0.05</v>
      </c>
      <c r="O43" s="7">
        <f t="shared" si="22"/>
        <v>12.23707265625</v>
      </c>
      <c r="P43" s="7">
        <f t="shared" si="23"/>
        <v>0</v>
      </c>
      <c r="Q43" s="7">
        <f t="shared" si="24"/>
        <v>0.05</v>
      </c>
      <c r="R43" s="7">
        <f t="shared" si="18"/>
        <v>4.8780101562500011</v>
      </c>
      <c r="S43" s="7">
        <f t="shared" si="25"/>
        <v>-3.2877473565756529E-2</v>
      </c>
      <c r="T43" s="7">
        <f t="shared" si="26"/>
        <v>8.2877473565756532E-2</v>
      </c>
      <c r="U43" s="8">
        <f t="shared" si="27"/>
        <v>1.6575494713151306</v>
      </c>
      <c r="V43" s="8">
        <f t="shared" si="28"/>
        <v>1.6575494713151306</v>
      </c>
      <c r="W43" s="9">
        <f t="shared" si="29"/>
        <v>-2.5207981203299452</v>
      </c>
      <c r="X43" s="10">
        <f t="shared" si="30"/>
        <v>0</v>
      </c>
      <c r="Y43" s="10">
        <f t="shared" si="31"/>
        <v>2.5207981203299452</v>
      </c>
      <c r="Z43" s="10">
        <f t="shared" si="32"/>
        <v>-2.5241221750324732</v>
      </c>
      <c r="AA43" s="9" t="str">
        <f t="shared" si="33"/>
        <v/>
      </c>
      <c r="AB43" s="9">
        <f t="shared" si="34"/>
        <v>0.51115000575053882</v>
      </c>
      <c r="AC43" s="9">
        <f t="shared" si="35"/>
        <v>-0.29145162998354007</v>
      </c>
      <c r="AD43" s="7">
        <f t="shared" si="36"/>
        <v>2.8683473389355743E-2</v>
      </c>
      <c r="AE43" s="5">
        <v>35.3515625</v>
      </c>
      <c r="AF43" s="5">
        <v>199.90234375</v>
      </c>
      <c r="AG43" s="9">
        <v>8.1796346928670535E-3</v>
      </c>
    </row>
    <row r="44" spans="2:33" ht="12.75" customHeight="1" x14ac:dyDescent="0.15">
      <c r="B44" s="1" t="s">
        <v>118</v>
      </c>
      <c r="C44" s="2" t="s">
        <v>576</v>
      </c>
      <c r="D44" s="2">
        <v>9.7644675406627357E-4</v>
      </c>
      <c r="E44" s="3">
        <v>0.1</v>
      </c>
      <c r="F44" s="3">
        <v>0.1</v>
      </c>
      <c r="G44" s="4">
        <v>80</v>
      </c>
      <c r="H44" s="4">
        <v>80</v>
      </c>
      <c r="I44" s="5">
        <f t="shared" si="19"/>
        <v>150</v>
      </c>
      <c r="J44" s="6">
        <v>3.90625E-2</v>
      </c>
      <c r="K44" s="4">
        <v>34.86328125</v>
      </c>
      <c r="L44" s="12" t="s">
        <v>35</v>
      </c>
      <c r="M44" s="7">
        <f t="shared" si="20"/>
        <v>0.05</v>
      </c>
      <c r="N44" s="7">
        <f t="shared" si="21"/>
        <v>0.05</v>
      </c>
      <c r="O44" s="7">
        <f t="shared" si="22"/>
        <v>12.23707265625</v>
      </c>
      <c r="P44" s="7">
        <f t="shared" si="23"/>
        <v>0</v>
      </c>
      <c r="Q44" s="7">
        <f t="shared" si="24"/>
        <v>0.05</v>
      </c>
      <c r="R44" s="7">
        <f t="shared" si="18"/>
        <v>4.8780101562500011</v>
      </c>
      <c r="S44" s="7">
        <f t="shared" si="25"/>
        <v>-3.2877473565756529E-2</v>
      </c>
      <c r="T44" s="7">
        <f t="shared" si="26"/>
        <v>8.2877473565756532E-2</v>
      </c>
      <c r="U44" s="8">
        <f t="shared" si="27"/>
        <v>1.6575494713151306</v>
      </c>
      <c r="V44" s="8">
        <f t="shared" si="28"/>
        <v>1.6575494713151306</v>
      </c>
      <c r="W44" s="9">
        <f t="shared" si="29"/>
        <v>-2.5207981203299452</v>
      </c>
      <c r="X44" s="10">
        <f t="shared" si="30"/>
        <v>0</v>
      </c>
      <c r="Y44" s="10">
        <f t="shared" si="31"/>
        <v>2.5207981203299452</v>
      </c>
      <c r="Z44" s="10">
        <f t="shared" si="32"/>
        <v>-2.5241221750324732</v>
      </c>
      <c r="AA44" s="9" t="str">
        <f t="shared" si="33"/>
        <v/>
      </c>
      <c r="AB44" s="9">
        <f t="shared" si="34"/>
        <v>0.51115000575053882</v>
      </c>
      <c r="AC44" s="9">
        <f t="shared" si="35"/>
        <v>-0.29145162998354007</v>
      </c>
      <c r="AD44" s="7">
        <f t="shared" si="36"/>
        <v>2.8683473389355743E-2</v>
      </c>
      <c r="AE44" s="5">
        <v>35.3515625</v>
      </c>
      <c r="AF44" s="5">
        <v>199.90234375</v>
      </c>
      <c r="AG44" s="9">
        <v>6.1826535666789084E-3</v>
      </c>
    </row>
    <row r="45" spans="2:33" ht="12.75" customHeight="1" x14ac:dyDescent="0.15">
      <c r="B45" s="1" t="s">
        <v>120</v>
      </c>
      <c r="C45" s="2" t="s">
        <v>577</v>
      </c>
      <c r="D45" s="2">
        <v>1.0002777780755423E-3</v>
      </c>
      <c r="E45" s="3">
        <v>0.1</v>
      </c>
      <c r="F45" s="3">
        <v>0.1</v>
      </c>
      <c r="G45" s="4">
        <v>80</v>
      </c>
      <c r="H45" s="4">
        <v>80</v>
      </c>
      <c r="I45" s="5">
        <f t="shared" si="19"/>
        <v>150</v>
      </c>
      <c r="J45" s="6">
        <v>3.90625E-2</v>
      </c>
      <c r="K45" s="4">
        <v>34.86328125</v>
      </c>
      <c r="L45" s="12" t="s">
        <v>35</v>
      </c>
      <c r="M45" s="7">
        <f t="shared" si="20"/>
        <v>0.05</v>
      </c>
      <c r="N45" s="7">
        <f t="shared" si="21"/>
        <v>0.05</v>
      </c>
      <c r="O45" s="7">
        <f t="shared" si="22"/>
        <v>12.23707265625</v>
      </c>
      <c r="P45" s="7">
        <f t="shared" si="23"/>
        <v>0</v>
      </c>
      <c r="Q45" s="7">
        <f t="shared" si="24"/>
        <v>0.05</v>
      </c>
      <c r="R45" s="7">
        <f t="shared" si="18"/>
        <v>4.8780101562500011</v>
      </c>
      <c r="S45" s="7">
        <f t="shared" si="25"/>
        <v>-3.2877473565756529E-2</v>
      </c>
      <c r="T45" s="7">
        <f t="shared" si="26"/>
        <v>8.2877473565756532E-2</v>
      </c>
      <c r="U45" s="8">
        <f t="shared" si="27"/>
        <v>1.6575494713151306</v>
      </c>
      <c r="V45" s="8">
        <f t="shared" si="28"/>
        <v>1.6575494713151306</v>
      </c>
      <c r="W45" s="9">
        <f t="shared" si="29"/>
        <v>-2.5207981203299452</v>
      </c>
      <c r="X45" s="10">
        <f t="shared" si="30"/>
        <v>0</v>
      </c>
      <c r="Y45" s="10">
        <f t="shared" si="31"/>
        <v>2.5207981203299452</v>
      </c>
      <c r="Z45" s="10">
        <f t="shared" si="32"/>
        <v>-2.5241221750324732</v>
      </c>
      <c r="AA45" s="9" t="str">
        <f t="shared" si="33"/>
        <v/>
      </c>
      <c r="AB45" s="9">
        <f t="shared" si="34"/>
        <v>0.51115000575053882</v>
      </c>
      <c r="AC45" s="9">
        <f t="shared" si="35"/>
        <v>-0.29145162998354007</v>
      </c>
      <c r="AD45" s="7">
        <f t="shared" si="36"/>
        <v>2.8683473389355743E-2</v>
      </c>
      <c r="AE45" s="5">
        <v>35.3515625</v>
      </c>
      <c r="AF45" s="5">
        <v>199.90234375</v>
      </c>
      <c r="AG45" s="9">
        <v>6.1826535666789084E-3</v>
      </c>
    </row>
    <row r="46" spans="2:33" ht="12.75" customHeight="1" x14ac:dyDescent="0.15">
      <c r="B46" s="1" t="s">
        <v>122</v>
      </c>
      <c r="C46" s="2" t="s">
        <v>578</v>
      </c>
      <c r="D46" s="2">
        <v>1.0239236071356572E-3</v>
      </c>
      <c r="E46" s="3">
        <v>0.1</v>
      </c>
      <c r="F46" s="3">
        <v>0.1</v>
      </c>
      <c r="G46" s="4">
        <v>80</v>
      </c>
      <c r="H46" s="4">
        <v>80</v>
      </c>
      <c r="I46" s="5">
        <f t="shared" si="19"/>
        <v>150</v>
      </c>
      <c r="J46" s="6">
        <v>2.9296875E-2</v>
      </c>
      <c r="K46" s="4">
        <v>34.86328125</v>
      </c>
      <c r="L46" s="12" t="s">
        <v>35</v>
      </c>
      <c r="M46" s="7">
        <f t="shared" si="20"/>
        <v>0.05</v>
      </c>
      <c r="N46" s="7">
        <f t="shared" si="21"/>
        <v>0.05</v>
      </c>
      <c r="O46" s="7">
        <f t="shared" si="22"/>
        <v>12.23707265625</v>
      </c>
      <c r="P46" s="7">
        <f t="shared" si="23"/>
        <v>0</v>
      </c>
      <c r="Q46" s="7">
        <f t="shared" si="24"/>
        <v>0.05</v>
      </c>
      <c r="R46" s="7">
        <f t="shared" si="18"/>
        <v>4.8780101562500011</v>
      </c>
      <c r="S46" s="7">
        <f t="shared" si="25"/>
        <v>-3.294382457853838E-2</v>
      </c>
      <c r="T46" s="7">
        <f t="shared" si="26"/>
        <v>8.2943824578538383E-2</v>
      </c>
      <c r="U46" s="8">
        <f t="shared" si="27"/>
        <v>1.6588764915707677</v>
      </c>
      <c r="V46" s="8">
        <f t="shared" si="28"/>
        <v>1.6588764915707677</v>
      </c>
      <c r="W46" s="9">
        <f t="shared" si="29"/>
        <v>-2.5177351336606208</v>
      </c>
      <c r="X46" s="10">
        <f t="shared" si="30"/>
        <v>0</v>
      </c>
      <c r="Y46" s="10">
        <f t="shared" si="31"/>
        <v>2.5177351336606208</v>
      </c>
      <c r="Z46" s="10">
        <f t="shared" si="32"/>
        <v>-2.5241221750324732</v>
      </c>
      <c r="AA46" s="9" t="str">
        <f t="shared" si="33"/>
        <v/>
      </c>
      <c r="AB46" s="9">
        <f t="shared" si="34"/>
        <v>0.50950067594779258</v>
      </c>
      <c r="AC46" s="9">
        <f t="shared" si="35"/>
        <v>-0.2928552354844407</v>
      </c>
      <c r="AD46" s="7">
        <f t="shared" si="36"/>
        <v>2.8683473389355743E-2</v>
      </c>
      <c r="AE46" s="5">
        <v>35.25390625</v>
      </c>
      <c r="AF46" s="5">
        <v>199.90234375</v>
      </c>
      <c r="AG46" s="9">
        <v>6.1826535666789084E-3</v>
      </c>
    </row>
    <row r="47" spans="2:33" ht="12.75" customHeight="1" x14ac:dyDescent="0.15">
      <c r="B47" s="1" t="s">
        <v>124</v>
      </c>
      <c r="C47" s="2" t="s">
        <v>579</v>
      </c>
      <c r="D47" s="2">
        <v>1.0418055535410531E-3</v>
      </c>
      <c r="E47" s="3">
        <v>0.1</v>
      </c>
      <c r="F47" s="3">
        <v>0.1</v>
      </c>
      <c r="G47" s="4">
        <v>80</v>
      </c>
      <c r="H47" s="4">
        <v>80</v>
      </c>
      <c r="I47" s="5">
        <f t="shared" si="19"/>
        <v>150</v>
      </c>
      <c r="J47" s="6">
        <v>3.90625E-2</v>
      </c>
      <c r="K47" s="4">
        <v>34.86328125</v>
      </c>
      <c r="L47" s="12" t="s">
        <v>35</v>
      </c>
      <c r="M47" s="7">
        <f t="shared" si="20"/>
        <v>0.05</v>
      </c>
      <c r="N47" s="7">
        <f t="shared" si="21"/>
        <v>0.05</v>
      </c>
      <c r="O47" s="7">
        <f t="shared" si="22"/>
        <v>12.23707265625</v>
      </c>
      <c r="P47" s="7">
        <f t="shared" si="23"/>
        <v>0</v>
      </c>
      <c r="Q47" s="7">
        <f t="shared" si="24"/>
        <v>0.05</v>
      </c>
      <c r="R47" s="7">
        <f t="shared" si="18"/>
        <v>4.8780101562500011</v>
      </c>
      <c r="S47" s="7">
        <f t="shared" si="25"/>
        <v>-3.2877473565756529E-2</v>
      </c>
      <c r="T47" s="7">
        <f t="shared" si="26"/>
        <v>8.2877473565756532E-2</v>
      </c>
      <c r="U47" s="8">
        <f t="shared" si="27"/>
        <v>1.6575494713151306</v>
      </c>
      <c r="V47" s="8">
        <f t="shared" si="28"/>
        <v>1.6575494713151306</v>
      </c>
      <c r="W47" s="9">
        <f t="shared" si="29"/>
        <v>-2.5207981203299452</v>
      </c>
      <c r="X47" s="10">
        <f t="shared" si="30"/>
        <v>0</v>
      </c>
      <c r="Y47" s="10">
        <f t="shared" si="31"/>
        <v>2.5207981203299452</v>
      </c>
      <c r="Z47" s="10">
        <f t="shared" si="32"/>
        <v>-2.5241221750324732</v>
      </c>
      <c r="AA47" s="9" t="str">
        <f t="shared" si="33"/>
        <v/>
      </c>
      <c r="AB47" s="9">
        <f t="shared" si="34"/>
        <v>0.51115000575053882</v>
      </c>
      <c r="AC47" s="9">
        <f t="shared" si="35"/>
        <v>-0.29145162998354007</v>
      </c>
      <c r="AD47" s="7">
        <f t="shared" si="36"/>
        <v>2.8683473389355743E-2</v>
      </c>
      <c r="AE47" s="5">
        <v>35.25390625</v>
      </c>
      <c r="AF47" s="5">
        <v>199.90234375</v>
      </c>
      <c r="AG47" s="9">
        <v>4.1856724404907633E-3</v>
      </c>
    </row>
    <row r="48" spans="2:33" ht="12.75" customHeight="1" x14ac:dyDescent="0.15">
      <c r="B48" s="1" t="s">
        <v>126</v>
      </c>
      <c r="C48" s="2" t="s">
        <v>580</v>
      </c>
      <c r="D48" s="2">
        <v>1.0656365702743642E-3</v>
      </c>
      <c r="E48" s="3">
        <v>0.1</v>
      </c>
      <c r="F48" s="3">
        <v>0.1</v>
      </c>
      <c r="G48" s="4">
        <v>80</v>
      </c>
      <c r="H48" s="4">
        <v>80</v>
      </c>
      <c r="I48" s="5">
        <f t="shared" si="19"/>
        <v>150</v>
      </c>
      <c r="J48" s="6">
        <v>3.90625E-2</v>
      </c>
      <c r="K48" s="4">
        <v>34.765625</v>
      </c>
      <c r="L48" s="12" t="s">
        <v>35</v>
      </c>
      <c r="M48" s="7">
        <f t="shared" si="20"/>
        <v>0.05</v>
      </c>
      <c r="N48" s="7">
        <f t="shared" si="21"/>
        <v>0.05</v>
      </c>
      <c r="O48" s="7">
        <f t="shared" si="22"/>
        <v>12.219553124999999</v>
      </c>
      <c r="P48" s="7">
        <f t="shared" si="23"/>
        <v>0</v>
      </c>
      <c r="Q48" s="7">
        <f t="shared" si="24"/>
        <v>0.05</v>
      </c>
      <c r="R48" s="7">
        <f t="shared" si="18"/>
        <v>4.8683031250000006</v>
      </c>
      <c r="S48" s="7">
        <f t="shared" si="25"/>
        <v>-3.2846390919911594E-2</v>
      </c>
      <c r="T48" s="7">
        <f t="shared" si="26"/>
        <v>8.2846390919911597E-2</v>
      </c>
      <c r="U48" s="8">
        <f t="shared" si="27"/>
        <v>1.6569278183982319</v>
      </c>
      <c r="V48" s="8">
        <f t="shared" si="28"/>
        <v>1.6569278183982319</v>
      </c>
      <c r="W48" s="9">
        <f t="shared" si="29"/>
        <v>-2.5222372565044835</v>
      </c>
      <c r="X48" s="10">
        <f t="shared" si="30"/>
        <v>0</v>
      </c>
      <c r="Y48" s="10">
        <f t="shared" si="31"/>
        <v>2.5222372565044835</v>
      </c>
      <c r="Z48" s="10">
        <f t="shared" si="32"/>
        <v>-2.5241221750324732</v>
      </c>
      <c r="AA48" s="9" t="str">
        <f t="shared" si="33"/>
        <v/>
      </c>
      <c r="AB48" s="9">
        <f t="shared" si="34"/>
        <v>0.51192580287930389</v>
      </c>
      <c r="AC48" s="9">
        <f t="shared" si="35"/>
        <v>-0.29079297991316183</v>
      </c>
      <c r="AD48" s="7">
        <f t="shared" si="36"/>
        <v>2.8764044943820226E-2</v>
      </c>
      <c r="AE48" s="5">
        <v>35.25390625</v>
      </c>
      <c r="AF48" s="5">
        <v>199.90234375</v>
      </c>
      <c r="AG48" s="9">
        <v>6.1826535666789084E-3</v>
      </c>
    </row>
    <row r="49" spans="2:33" ht="12.75" customHeight="1" x14ac:dyDescent="0.15">
      <c r="B49" s="1" t="s">
        <v>128</v>
      </c>
      <c r="C49" s="2" t="s">
        <v>581</v>
      </c>
      <c r="D49" s="2">
        <v>1.0892939753830433E-3</v>
      </c>
      <c r="E49" s="3">
        <v>0.1</v>
      </c>
      <c r="F49" s="3">
        <v>0.1</v>
      </c>
      <c r="G49" s="4">
        <v>80</v>
      </c>
      <c r="H49" s="4">
        <v>80</v>
      </c>
      <c r="I49" s="5">
        <f t="shared" si="19"/>
        <v>150</v>
      </c>
      <c r="J49" s="6">
        <v>3.90625E-2</v>
      </c>
      <c r="K49" s="4">
        <v>34.86328125</v>
      </c>
      <c r="L49" s="12" t="s">
        <v>35</v>
      </c>
      <c r="M49" s="7">
        <f t="shared" si="20"/>
        <v>0.05</v>
      </c>
      <c r="N49" s="7">
        <f t="shared" si="21"/>
        <v>0.05</v>
      </c>
      <c r="O49" s="7">
        <f t="shared" si="22"/>
        <v>12.23707265625</v>
      </c>
      <c r="P49" s="7">
        <f t="shared" si="23"/>
        <v>0</v>
      </c>
      <c r="Q49" s="7">
        <f t="shared" si="24"/>
        <v>0.05</v>
      </c>
      <c r="R49" s="7">
        <f t="shared" si="18"/>
        <v>4.8780101562500011</v>
      </c>
      <c r="S49" s="7">
        <f t="shared" si="25"/>
        <v>-3.2877473565756529E-2</v>
      </c>
      <c r="T49" s="7">
        <f t="shared" si="26"/>
        <v>8.2877473565756532E-2</v>
      </c>
      <c r="U49" s="8">
        <f t="shared" si="27"/>
        <v>1.6575494713151306</v>
      </c>
      <c r="V49" s="8">
        <f t="shared" si="28"/>
        <v>1.6575494713151306</v>
      </c>
      <c r="W49" s="9">
        <f t="shared" si="29"/>
        <v>-2.5207981203299452</v>
      </c>
      <c r="X49" s="10">
        <f t="shared" si="30"/>
        <v>0</v>
      </c>
      <c r="Y49" s="10">
        <f t="shared" si="31"/>
        <v>2.5207981203299452</v>
      </c>
      <c r="Z49" s="10">
        <f t="shared" si="32"/>
        <v>-2.5241221750324732</v>
      </c>
      <c r="AA49" s="9" t="str">
        <f t="shared" si="33"/>
        <v/>
      </c>
      <c r="AB49" s="9">
        <f t="shared" si="34"/>
        <v>0.51115000575053882</v>
      </c>
      <c r="AC49" s="9">
        <f t="shared" si="35"/>
        <v>-0.29145162998354007</v>
      </c>
      <c r="AD49" s="7">
        <f t="shared" si="36"/>
        <v>2.8683473389355743E-2</v>
      </c>
      <c r="AE49" s="5">
        <v>35.25390625</v>
      </c>
      <c r="AF49" s="5">
        <v>199.90234375</v>
      </c>
      <c r="AG49" s="9">
        <v>4.1856724404907633E-3</v>
      </c>
    </row>
    <row r="50" spans="2:33" ht="12.75" customHeight="1" x14ac:dyDescent="0.15">
      <c r="B50" s="1" t="s">
        <v>130</v>
      </c>
      <c r="C50" s="2" t="s">
        <v>582</v>
      </c>
      <c r="D50" s="2">
        <v>1.1129398117191158E-3</v>
      </c>
      <c r="E50" s="3">
        <v>0.1</v>
      </c>
      <c r="F50" s="3">
        <v>0.1</v>
      </c>
      <c r="G50" s="4">
        <v>80</v>
      </c>
      <c r="H50" s="4">
        <v>80</v>
      </c>
      <c r="I50" s="5">
        <f t="shared" si="19"/>
        <v>150</v>
      </c>
      <c r="J50" s="6">
        <v>3.90625E-2</v>
      </c>
      <c r="K50" s="4">
        <v>34.86328125</v>
      </c>
      <c r="L50" s="12" t="s">
        <v>35</v>
      </c>
      <c r="M50" s="7">
        <f t="shared" si="20"/>
        <v>0.05</v>
      </c>
      <c r="N50" s="7">
        <f t="shared" si="21"/>
        <v>0.05</v>
      </c>
      <c r="O50" s="7">
        <f t="shared" si="22"/>
        <v>12.23707265625</v>
      </c>
      <c r="P50" s="7">
        <f t="shared" si="23"/>
        <v>0</v>
      </c>
      <c r="Q50" s="7">
        <f t="shared" si="24"/>
        <v>0.05</v>
      </c>
      <c r="R50" s="7">
        <f t="shared" si="18"/>
        <v>4.8780101562500011</v>
      </c>
      <c r="S50" s="7">
        <f t="shared" si="25"/>
        <v>-3.2877473565756529E-2</v>
      </c>
      <c r="T50" s="7">
        <f t="shared" si="26"/>
        <v>8.2877473565756532E-2</v>
      </c>
      <c r="U50" s="8">
        <f t="shared" si="27"/>
        <v>1.6575494713151306</v>
      </c>
      <c r="V50" s="8">
        <f t="shared" si="28"/>
        <v>1.6575494713151306</v>
      </c>
      <c r="W50" s="9">
        <f t="shared" si="29"/>
        <v>-2.5207981203299452</v>
      </c>
      <c r="X50" s="10">
        <f t="shared" si="30"/>
        <v>0</v>
      </c>
      <c r="Y50" s="10">
        <f t="shared" si="31"/>
        <v>2.5207981203299452</v>
      </c>
      <c r="Z50" s="10">
        <f t="shared" si="32"/>
        <v>-2.5241221750324732</v>
      </c>
      <c r="AA50" s="9" t="str">
        <f t="shared" si="33"/>
        <v/>
      </c>
      <c r="AB50" s="9">
        <f t="shared" si="34"/>
        <v>0.51115000575053882</v>
      </c>
      <c r="AC50" s="9">
        <f t="shared" si="35"/>
        <v>-0.29145162998354007</v>
      </c>
      <c r="AD50" s="7">
        <f t="shared" si="36"/>
        <v>2.8683473389355743E-2</v>
      </c>
      <c r="AE50" s="5">
        <v>35.25390625</v>
      </c>
      <c r="AF50" s="5">
        <v>199.90234375</v>
      </c>
      <c r="AG50" s="9">
        <v>6.1826535666789084E-3</v>
      </c>
    </row>
    <row r="51" spans="2:33" ht="12.75" customHeight="1" x14ac:dyDescent="0.15">
      <c r="B51" s="1" t="s">
        <v>132</v>
      </c>
      <c r="C51" s="2" t="s">
        <v>583</v>
      </c>
      <c r="D51" s="2">
        <v>1.1367708284524269E-3</v>
      </c>
      <c r="E51" s="3">
        <v>0.1</v>
      </c>
      <c r="F51" s="3">
        <v>0.1</v>
      </c>
      <c r="G51" s="4">
        <v>80</v>
      </c>
      <c r="H51" s="4">
        <v>80</v>
      </c>
      <c r="I51" s="5">
        <f t="shared" si="19"/>
        <v>150</v>
      </c>
      <c r="J51" s="6">
        <v>3.90625E-2</v>
      </c>
      <c r="K51" s="4">
        <v>34.86328125</v>
      </c>
      <c r="L51" s="12" t="s">
        <v>35</v>
      </c>
      <c r="M51" s="7">
        <f t="shared" si="20"/>
        <v>0.05</v>
      </c>
      <c r="N51" s="7">
        <f t="shared" si="21"/>
        <v>0.05</v>
      </c>
      <c r="O51" s="7">
        <f t="shared" si="22"/>
        <v>12.23707265625</v>
      </c>
      <c r="P51" s="7">
        <f t="shared" si="23"/>
        <v>0</v>
      </c>
      <c r="Q51" s="7">
        <f t="shared" si="24"/>
        <v>0.05</v>
      </c>
      <c r="R51" s="7">
        <f t="shared" si="18"/>
        <v>4.8780101562500011</v>
      </c>
      <c r="S51" s="7">
        <f t="shared" si="25"/>
        <v>-3.2877473565756529E-2</v>
      </c>
      <c r="T51" s="7">
        <f t="shared" si="26"/>
        <v>8.2877473565756532E-2</v>
      </c>
      <c r="U51" s="8">
        <f t="shared" si="27"/>
        <v>1.6575494713151306</v>
      </c>
      <c r="V51" s="8">
        <f t="shared" si="28"/>
        <v>1.6575494713151306</v>
      </c>
      <c r="W51" s="9">
        <f t="shared" si="29"/>
        <v>-2.5207981203299452</v>
      </c>
      <c r="X51" s="10">
        <f t="shared" si="30"/>
        <v>0</v>
      </c>
      <c r="Y51" s="10">
        <f t="shared" si="31"/>
        <v>2.5207981203299452</v>
      </c>
      <c r="Z51" s="10">
        <f t="shared" si="32"/>
        <v>-2.5241221750324732</v>
      </c>
      <c r="AA51" s="9" t="str">
        <f t="shared" si="33"/>
        <v/>
      </c>
      <c r="AB51" s="9">
        <f t="shared" si="34"/>
        <v>0.51115000575053882</v>
      </c>
      <c r="AC51" s="9">
        <f t="shared" si="35"/>
        <v>-0.29145162998354007</v>
      </c>
      <c r="AD51" s="7">
        <f t="shared" si="36"/>
        <v>2.8683473389355743E-2</v>
      </c>
      <c r="AE51" s="5">
        <v>35.25390625</v>
      </c>
      <c r="AF51" s="5">
        <v>199.90234375</v>
      </c>
      <c r="AG51" s="9">
        <v>6.1826535666789084E-3</v>
      </c>
    </row>
    <row r="52" spans="2:33" ht="12.75" customHeight="1" x14ac:dyDescent="0.15">
      <c r="B52" s="1" t="s">
        <v>134</v>
      </c>
      <c r="C52" s="2" t="s">
        <v>584</v>
      </c>
      <c r="D52" s="2">
        <v>1.1606134212343022E-3</v>
      </c>
      <c r="E52" s="3">
        <v>0.1</v>
      </c>
      <c r="F52" s="3">
        <v>0.1</v>
      </c>
      <c r="G52" s="4">
        <v>80</v>
      </c>
      <c r="H52" s="4">
        <v>80</v>
      </c>
      <c r="I52" s="5">
        <f t="shared" si="19"/>
        <v>150</v>
      </c>
      <c r="J52" s="6">
        <v>3.90625E-2</v>
      </c>
      <c r="K52" s="4">
        <v>34.765625</v>
      </c>
      <c r="L52" s="12" t="s">
        <v>35</v>
      </c>
      <c r="M52" s="7">
        <f t="shared" si="20"/>
        <v>0.05</v>
      </c>
      <c r="N52" s="7">
        <f t="shared" si="21"/>
        <v>0.05</v>
      </c>
      <c r="O52" s="7">
        <f t="shared" si="22"/>
        <v>12.219553124999999</v>
      </c>
      <c r="P52" s="7">
        <f t="shared" si="23"/>
        <v>0</v>
      </c>
      <c r="Q52" s="7">
        <f t="shared" si="24"/>
        <v>0.05</v>
      </c>
      <c r="R52" s="7">
        <f t="shared" si="18"/>
        <v>4.8683031250000006</v>
      </c>
      <c r="S52" s="7">
        <f t="shared" si="25"/>
        <v>-3.2846390919911594E-2</v>
      </c>
      <c r="T52" s="7">
        <f t="shared" si="26"/>
        <v>8.2846390919911597E-2</v>
      </c>
      <c r="U52" s="8">
        <f t="shared" si="27"/>
        <v>1.6569278183982319</v>
      </c>
      <c r="V52" s="8">
        <f t="shared" si="28"/>
        <v>1.6569278183982319</v>
      </c>
      <c r="W52" s="9">
        <f t="shared" si="29"/>
        <v>-2.5222372565044835</v>
      </c>
      <c r="X52" s="10">
        <f t="shared" si="30"/>
        <v>0</v>
      </c>
      <c r="Y52" s="10">
        <f t="shared" si="31"/>
        <v>2.5222372565044835</v>
      </c>
      <c r="Z52" s="10">
        <f t="shared" si="32"/>
        <v>-2.5241221750324732</v>
      </c>
      <c r="AA52" s="9" t="str">
        <f t="shared" si="33"/>
        <v/>
      </c>
      <c r="AB52" s="9">
        <f t="shared" si="34"/>
        <v>0.51192580287930389</v>
      </c>
      <c r="AC52" s="9">
        <f t="shared" si="35"/>
        <v>-0.29079297991316183</v>
      </c>
      <c r="AD52" s="7">
        <f t="shared" si="36"/>
        <v>2.8764044943820226E-2</v>
      </c>
      <c r="AE52" s="5">
        <v>35.25390625</v>
      </c>
      <c r="AF52" s="5">
        <v>199.90234375</v>
      </c>
      <c r="AG52" s="9">
        <v>6.1826535666789084E-3</v>
      </c>
    </row>
    <row r="53" spans="2:33" ht="12.75" customHeight="1" x14ac:dyDescent="0.15">
      <c r="B53" s="1" t="s">
        <v>136</v>
      </c>
      <c r="C53" s="2" t="s">
        <v>585</v>
      </c>
      <c r="D53" s="2">
        <v>1.1842592575703748E-3</v>
      </c>
      <c r="E53" s="3">
        <v>0.1</v>
      </c>
      <c r="F53" s="3">
        <v>0.1</v>
      </c>
      <c r="G53" s="4">
        <v>80</v>
      </c>
      <c r="H53" s="4">
        <v>80</v>
      </c>
      <c r="I53" s="5">
        <f t="shared" si="19"/>
        <v>150</v>
      </c>
      <c r="J53" s="6">
        <v>3.90625E-2</v>
      </c>
      <c r="K53" s="4">
        <v>34.86328125</v>
      </c>
      <c r="L53" s="12" t="s">
        <v>35</v>
      </c>
      <c r="M53" s="7">
        <f t="shared" si="20"/>
        <v>0.05</v>
      </c>
      <c r="N53" s="7">
        <f t="shared" si="21"/>
        <v>0.05</v>
      </c>
      <c r="O53" s="7">
        <f t="shared" si="22"/>
        <v>12.23707265625</v>
      </c>
      <c r="P53" s="7">
        <f t="shared" si="23"/>
        <v>0</v>
      </c>
      <c r="Q53" s="7">
        <f t="shared" si="24"/>
        <v>0.05</v>
      </c>
      <c r="R53" s="7">
        <f t="shared" si="18"/>
        <v>4.8780101562500011</v>
      </c>
      <c r="S53" s="7">
        <f t="shared" si="25"/>
        <v>-3.2877473565756529E-2</v>
      </c>
      <c r="T53" s="7">
        <f t="shared" si="26"/>
        <v>8.2877473565756532E-2</v>
      </c>
      <c r="U53" s="8">
        <f t="shared" si="27"/>
        <v>1.6575494713151306</v>
      </c>
      <c r="V53" s="8">
        <f t="shared" si="28"/>
        <v>1.6575494713151306</v>
      </c>
      <c r="W53" s="9">
        <f t="shared" si="29"/>
        <v>-2.5207981203299452</v>
      </c>
      <c r="X53" s="10">
        <f t="shared" si="30"/>
        <v>0</v>
      </c>
      <c r="Y53" s="10">
        <f t="shared" si="31"/>
        <v>2.5207981203299452</v>
      </c>
      <c r="Z53" s="10">
        <f t="shared" si="32"/>
        <v>-2.5241221750324732</v>
      </c>
      <c r="AA53" s="9" t="str">
        <f t="shared" si="33"/>
        <v/>
      </c>
      <c r="AB53" s="9">
        <f t="shared" si="34"/>
        <v>0.51115000575053882</v>
      </c>
      <c r="AC53" s="9">
        <f t="shared" si="35"/>
        <v>-0.29145162998354007</v>
      </c>
      <c r="AD53" s="7">
        <f t="shared" si="36"/>
        <v>2.8683473389355743E-2</v>
      </c>
      <c r="AE53" s="5">
        <v>35.25390625</v>
      </c>
      <c r="AF53" s="5">
        <v>199.90234375</v>
      </c>
      <c r="AG53" s="9">
        <v>6.1826535666789084E-3</v>
      </c>
    </row>
    <row r="54" spans="2:33" ht="12.75" customHeight="1" x14ac:dyDescent="0.15">
      <c r="B54" s="1" t="s">
        <v>138</v>
      </c>
      <c r="C54" s="2" t="s">
        <v>586</v>
      </c>
      <c r="D54" s="2">
        <v>1.2080902743036859E-3</v>
      </c>
      <c r="E54" s="3">
        <v>0.1</v>
      </c>
      <c r="F54" s="3">
        <v>0.1</v>
      </c>
      <c r="G54" s="4">
        <v>80</v>
      </c>
      <c r="H54" s="4">
        <v>80</v>
      </c>
      <c r="I54" s="5">
        <f t="shared" si="19"/>
        <v>150</v>
      </c>
      <c r="J54" s="6">
        <v>3.90625E-2</v>
      </c>
      <c r="K54" s="4">
        <v>35.25390625</v>
      </c>
      <c r="L54" s="12" t="s">
        <v>35</v>
      </c>
      <c r="M54" s="7">
        <f t="shared" si="20"/>
        <v>0.05</v>
      </c>
      <c r="N54" s="7">
        <f t="shared" si="21"/>
        <v>0.05</v>
      </c>
      <c r="O54" s="7">
        <f t="shared" si="22"/>
        <v>12.30715078125</v>
      </c>
      <c r="P54" s="7">
        <f t="shared" si="23"/>
        <v>0</v>
      </c>
      <c r="Q54" s="7">
        <f t="shared" si="24"/>
        <v>0.05</v>
      </c>
      <c r="R54" s="7">
        <f t="shared" si="18"/>
        <v>4.9168382812500004</v>
      </c>
      <c r="S54" s="7">
        <f t="shared" si="25"/>
        <v>-3.3001146982959112E-2</v>
      </c>
      <c r="T54" s="7">
        <f t="shared" si="26"/>
        <v>8.3001146982959115E-2</v>
      </c>
      <c r="U54" s="8">
        <f t="shared" si="27"/>
        <v>1.6600229396591821</v>
      </c>
      <c r="V54" s="8">
        <f t="shared" si="28"/>
        <v>1.6600229396591821</v>
      </c>
      <c r="W54" s="9">
        <f t="shared" si="29"/>
        <v>-2.5150988547706734</v>
      </c>
      <c r="X54" s="10">
        <f t="shared" si="30"/>
        <v>0</v>
      </c>
      <c r="Y54" s="10">
        <f t="shared" si="31"/>
        <v>2.5150988547706734</v>
      </c>
      <c r="Z54" s="10">
        <f t="shared" si="32"/>
        <v>-2.5241221750324732</v>
      </c>
      <c r="AA54" s="9" t="str">
        <f t="shared" si="33"/>
        <v/>
      </c>
      <c r="AB54" s="9">
        <f t="shared" si="34"/>
        <v>0.50808311926641037</v>
      </c>
      <c r="AC54" s="9">
        <f t="shared" si="35"/>
        <v>-0.29406523400376544</v>
      </c>
      <c r="AD54" s="7">
        <f t="shared" si="36"/>
        <v>2.8365650969529085E-2</v>
      </c>
      <c r="AE54" s="5">
        <v>35.25390625</v>
      </c>
      <c r="AF54" s="5">
        <v>199.90234375</v>
      </c>
      <c r="AG54" s="9">
        <v>6.1826535666789084E-3</v>
      </c>
    </row>
    <row r="55" spans="2:33" ht="12.75" customHeight="1" x14ac:dyDescent="0.15">
      <c r="B55" s="1" t="s">
        <v>140</v>
      </c>
      <c r="C55" s="2" t="s">
        <v>587</v>
      </c>
      <c r="D55" s="2">
        <v>1.2319328670855612E-3</v>
      </c>
      <c r="E55" s="3">
        <v>0.1</v>
      </c>
      <c r="F55" s="3">
        <v>0.1</v>
      </c>
      <c r="G55" s="4">
        <v>80</v>
      </c>
      <c r="H55" s="4">
        <v>80</v>
      </c>
      <c r="I55" s="5">
        <f t="shared" si="19"/>
        <v>150</v>
      </c>
      <c r="J55" s="6">
        <v>3.90625E-2</v>
      </c>
      <c r="K55" s="4">
        <v>34.765625</v>
      </c>
      <c r="L55" s="12" t="s">
        <v>35</v>
      </c>
      <c r="M55" s="7">
        <f t="shared" si="20"/>
        <v>0.05</v>
      </c>
      <c r="N55" s="7">
        <f t="shared" si="21"/>
        <v>0.05</v>
      </c>
      <c r="O55" s="7">
        <f t="shared" si="22"/>
        <v>12.219553124999999</v>
      </c>
      <c r="P55" s="7">
        <f t="shared" si="23"/>
        <v>0</v>
      </c>
      <c r="Q55" s="7">
        <f t="shared" si="24"/>
        <v>0.05</v>
      </c>
      <c r="R55" s="7">
        <f t="shared" si="18"/>
        <v>4.8683031250000006</v>
      </c>
      <c r="S55" s="7">
        <f t="shared" si="25"/>
        <v>-3.2846390919911594E-2</v>
      </c>
      <c r="T55" s="7">
        <f t="shared" si="26"/>
        <v>8.2846390919911597E-2</v>
      </c>
      <c r="U55" s="8">
        <f t="shared" si="27"/>
        <v>1.6569278183982319</v>
      </c>
      <c r="V55" s="8">
        <f t="shared" si="28"/>
        <v>1.6569278183982319</v>
      </c>
      <c r="W55" s="9">
        <f t="shared" si="29"/>
        <v>-2.5222372565044835</v>
      </c>
      <c r="X55" s="10">
        <f t="shared" si="30"/>
        <v>0</v>
      </c>
      <c r="Y55" s="10">
        <f t="shared" si="31"/>
        <v>2.5222372565044835</v>
      </c>
      <c r="Z55" s="10">
        <f t="shared" si="32"/>
        <v>-2.5241221750324732</v>
      </c>
      <c r="AA55" s="9" t="str">
        <f t="shared" si="33"/>
        <v/>
      </c>
      <c r="AB55" s="9">
        <f t="shared" si="34"/>
        <v>0.51192580287930389</v>
      </c>
      <c r="AC55" s="9">
        <f t="shared" si="35"/>
        <v>-0.29079297991316183</v>
      </c>
      <c r="AD55" s="7">
        <f t="shared" si="36"/>
        <v>2.8764044943820226E-2</v>
      </c>
      <c r="AE55" s="5">
        <v>35.25390625</v>
      </c>
      <c r="AF55" s="5">
        <v>199.90234375</v>
      </c>
      <c r="AG55" s="9">
        <v>6.1826535666789084E-3</v>
      </c>
    </row>
    <row r="56" spans="2:33" ht="12.75" customHeight="1" x14ac:dyDescent="0.15">
      <c r="B56" s="1" t="s">
        <v>142</v>
      </c>
      <c r="C56" s="2" t="s">
        <v>588</v>
      </c>
      <c r="D56" s="2">
        <v>1.2555787034216337E-3</v>
      </c>
      <c r="E56" s="3">
        <v>0.1</v>
      </c>
      <c r="F56" s="3">
        <v>0.1</v>
      </c>
      <c r="G56" s="4">
        <v>80</v>
      </c>
      <c r="H56" s="4">
        <v>80</v>
      </c>
      <c r="I56" s="5">
        <f t="shared" si="19"/>
        <v>150</v>
      </c>
      <c r="J56" s="6">
        <v>3.90625E-2</v>
      </c>
      <c r="K56" s="4">
        <v>34.765625</v>
      </c>
      <c r="L56" s="12" t="s">
        <v>35</v>
      </c>
      <c r="M56" s="7">
        <f t="shared" si="20"/>
        <v>0.05</v>
      </c>
      <c r="N56" s="7">
        <f t="shared" si="21"/>
        <v>0.05</v>
      </c>
      <c r="O56" s="7">
        <f t="shared" si="22"/>
        <v>12.219553124999999</v>
      </c>
      <c r="P56" s="7">
        <f t="shared" si="23"/>
        <v>0</v>
      </c>
      <c r="Q56" s="7">
        <f t="shared" si="24"/>
        <v>0.05</v>
      </c>
      <c r="R56" s="7">
        <f t="shared" si="18"/>
        <v>4.8683031250000006</v>
      </c>
      <c r="S56" s="7">
        <f t="shared" si="25"/>
        <v>-3.2846390919911594E-2</v>
      </c>
      <c r="T56" s="7">
        <f t="shared" si="26"/>
        <v>8.2846390919911597E-2</v>
      </c>
      <c r="U56" s="8">
        <f t="shared" si="27"/>
        <v>1.6569278183982319</v>
      </c>
      <c r="V56" s="8">
        <f t="shared" si="28"/>
        <v>1.6569278183982319</v>
      </c>
      <c r="W56" s="9">
        <f t="shared" si="29"/>
        <v>-2.5222372565044835</v>
      </c>
      <c r="X56" s="10">
        <f t="shared" si="30"/>
        <v>0</v>
      </c>
      <c r="Y56" s="10">
        <f t="shared" si="31"/>
        <v>2.5222372565044835</v>
      </c>
      <c r="Z56" s="10">
        <f t="shared" si="32"/>
        <v>-2.5241221750324732</v>
      </c>
      <c r="AA56" s="9" t="str">
        <f t="shared" si="33"/>
        <v/>
      </c>
      <c r="AB56" s="9">
        <f t="shared" si="34"/>
        <v>0.51192580287930389</v>
      </c>
      <c r="AC56" s="9">
        <f t="shared" si="35"/>
        <v>-0.29079297991316183</v>
      </c>
      <c r="AD56" s="7">
        <f t="shared" si="36"/>
        <v>2.8764044943820226E-2</v>
      </c>
      <c r="AE56" s="5">
        <v>35.15625</v>
      </c>
      <c r="AF56" s="5">
        <v>199.90234375</v>
      </c>
      <c r="AG56" s="9">
        <v>4.1856724404907633E-3</v>
      </c>
    </row>
    <row r="57" spans="2:33" ht="12.75" customHeight="1" x14ac:dyDescent="0.15">
      <c r="B57" s="1" t="s">
        <v>144</v>
      </c>
      <c r="C57" s="2" t="s">
        <v>589</v>
      </c>
      <c r="D57" s="2">
        <v>1.2734606425510719E-3</v>
      </c>
      <c r="E57" s="3">
        <v>0.1</v>
      </c>
      <c r="F57" s="3">
        <v>0.1</v>
      </c>
      <c r="G57" s="4">
        <v>80</v>
      </c>
      <c r="H57" s="4">
        <v>80</v>
      </c>
      <c r="I57" s="5">
        <f t="shared" si="19"/>
        <v>150</v>
      </c>
      <c r="J57" s="6">
        <v>3.90625E-2</v>
      </c>
      <c r="K57" s="4">
        <v>34.765625</v>
      </c>
      <c r="L57" s="12" t="s">
        <v>35</v>
      </c>
      <c r="M57" s="7">
        <f t="shared" si="20"/>
        <v>0.05</v>
      </c>
      <c r="N57" s="7">
        <f t="shared" si="21"/>
        <v>0.05</v>
      </c>
      <c r="O57" s="7">
        <f t="shared" si="22"/>
        <v>12.219553124999999</v>
      </c>
      <c r="P57" s="7">
        <f t="shared" si="23"/>
        <v>0</v>
      </c>
      <c r="Q57" s="7">
        <f t="shared" si="24"/>
        <v>0.05</v>
      </c>
      <c r="R57" s="7">
        <f t="shared" si="18"/>
        <v>4.8683031250000006</v>
      </c>
      <c r="S57" s="7">
        <f t="shared" si="25"/>
        <v>-3.2846390919911594E-2</v>
      </c>
      <c r="T57" s="7">
        <f t="shared" si="26"/>
        <v>8.2846390919911597E-2</v>
      </c>
      <c r="U57" s="8">
        <f t="shared" si="27"/>
        <v>1.6569278183982319</v>
      </c>
      <c r="V57" s="8">
        <f t="shared" si="28"/>
        <v>1.6569278183982319</v>
      </c>
      <c r="W57" s="9">
        <f t="shared" si="29"/>
        <v>-2.5222372565044835</v>
      </c>
      <c r="X57" s="10">
        <f t="shared" si="30"/>
        <v>0</v>
      </c>
      <c r="Y57" s="10">
        <f t="shared" si="31"/>
        <v>2.5222372565044835</v>
      </c>
      <c r="Z57" s="10">
        <f t="shared" si="32"/>
        <v>-2.5241221750324732</v>
      </c>
      <c r="AA57" s="9" t="str">
        <f t="shared" si="33"/>
        <v/>
      </c>
      <c r="AB57" s="9">
        <f t="shared" si="34"/>
        <v>0.51192580287930389</v>
      </c>
      <c r="AC57" s="9">
        <f t="shared" si="35"/>
        <v>-0.29079297991316183</v>
      </c>
      <c r="AD57" s="7">
        <f t="shared" si="36"/>
        <v>2.8764044943820226E-2</v>
      </c>
      <c r="AE57" s="5">
        <v>35.25390625</v>
      </c>
      <c r="AF57" s="5">
        <v>199.90234375</v>
      </c>
      <c r="AG57" s="9">
        <v>6.1826535666789084E-3</v>
      </c>
    </row>
    <row r="58" spans="2:33" ht="12.75" customHeight="1" x14ac:dyDescent="0.15">
      <c r="B58" s="1" t="s">
        <v>146</v>
      </c>
      <c r="C58" s="2" t="s">
        <v>590</v>
      </c>
      <c r="D58" s="2">
        <v>1.2972916665603407E-3</v>
      </c>
      <c r="E58" s="3">
        <v>0.1</v>
      </c>
      <c r="F58" s="3">
        <v>0.1</v>
      </c>
      <c r="G58" s="4">
        <v>80</v>
      </c>
      <c r="H58" s="4">
        <v>80</v>
      </c>
      <c r="I58" s="5">
        <f t="shared" si="19"/>
        <v>150</v>
      </c>
      <c r="J58" s="6">
        <v>3.90625E-2</v>
      </c>
      <c r="K58" s="4">
        <v>34.765625</v>
      </c>
      <c r="L58" s="12" t="s">
        <v>35</v>
      </c>
      <c r="M58" s="7">
        <f t="shared" si="20"/>
        <v>0.05</v>
      </c>
      <c r="N58" s="7">
        <f t="shared" si="21"/>
        <v>0.05</v>
      </c>
      <c r="O58" s="7">
        <f t="shared" si="22"/>
        <v>12.219553124999999</v>
      </c>
      <c r="P58" s="7">
        <f t="shared" si="23"/>
        <v>0</v>
      </c>
      <c r="Q58" s="7">
        <f t="shared" si="24"/>
        <v>0.05</v>
      </c>
      <c r="R58" s="7">
        <f t="shared" si="18"/>
        <v>4.8683031250000006</v>
      </c>
      <c r="S58" s="7">
        <f t="shared" si="25"/>
        <v>-3.2846390919911594E-2</v>
      </c>
      <c r="T58" s="7">
        <f t="shared" si="26"/>
        <v>8.2846390919911597E-2</v>
      </c>
      <c r="U58" s="8">
        <f t="shared" si="27"/>
        <v>1.6569278183982319</v>
      </c>
      <c r="V58" s="8">
        <f t="shared" si="28"/>
        <v>1.6569278183982319</v>
      </c>
      <c r="W58" s="9">
        <f t="shared" si="29"/>
        <v>-2.5222372565044835</v>
      </c>
      <c r="X58" s="10">
        <f t="shared" si="30"/>
        <v>0</v>
      </c>
      <c r="Y58" s="10">
        <f t="shared" si="31"/>
        <v>2.5222372565044835</v>
      </c>
      <c r="Z58" s="10">
        <f t="shared" si="32"/>
        <v>-2.5241221750324732</v>
      </c>
      <c r="AA58" s="9" t="str">
        <f t="shared" si="33"/>
        <v/>
      </c>
      <c r="AB58" s="9">
        <f t="shared" si="34"/>
        <v>0.51192580287930389</v>
      </c>
      <c r="AC58" s="9">
        <f t="shared" si="35"/>
        <v>-0.29079297991316183</v>
      </c>
      <c r="AD58" s="7">
        <f t="shared" si="36"/>
        <v>2.8764044943820226E-2</v>
      </c>
      <c r="AE58" s="5">
        <v>35.15625</v>
      </c>
      <c r="AF58" s="5">
        <v>199.90234375</v>
      </c>
      <c r="AG58" s="9">
        <v>6.1826535666789084E-3</v>
      </c>
    </row>
    <row r="59" spans="2:33" ht="12.75" customHeight="1" x14ac:dyDescent="0.15">
      <c r="B59" s="1" t="s">
        <v>148</v>
      </c>
      <c r="C59" s="2" t="s">
        <v>591</v>
      </c>
      <c r="D59" s="2">
        <v>1.3211226832936518E-3</v>
      </c>
      <c r="E59" s="3">
        <v>0.1</v>
      </c>
      <c r="F59" s="3">
        <v>0.1</v>
      </c>
      <c r="G59" s="4">
        <v>80</v>
      </c>
      <c r="H59" s="4">
        <v>80</v>
      </c>
      <c r="I59" s="5">
        <f t="shared" si="19"/>
        <v>150</v>
      </c>
      <c r="J59" s="6">
        <v>5.859375E-2</v>
      </c>
      <c r="K59" s="4">
        <v>34.765625</v>
      </c>
      <c r="L59" s="12" t="s">
        <v>35</v>
      </c>
      <c r="M59" s="7">
        <f t="shared" si="20"/>
        <v>0.05</v>
      </c>
      <c r="N59" s="7">
        <f t="shared" si="21"/>
        <v>0.05</v>
      </c>
      <c r="O59" s="7">
        <f t="shared" si="22"/>
        <v>12.219553124999999</v>
      </c>
      <c r="P59" s="7">
        <f t="shared" si="23"/>
        <v>0</v>
      </c>
      <c r="Q59" s="7">
        <f t="shared" si="24"/>
        <v>0.05</v>
      </c>
      <c r="R59" s="7">
        <f t="shared" si="18"/>
        <v>4.8683031250000006</v>
      </c>
      <c r="S59" s="7">
        <f t="shared" si="25"/>
        <v>-3.2713547866009191E-2</v>
      </c>
      <c r="T59" s="7">
        <f t="shared" si="26"/>
        <v>8.2713547866009193E-2</v>
      </c>
      <c r="U59" s="8">
        <f t="shared" si="27"/>
        <v>1.6542709573201837</v>
      </c>
      <c r="V59" s="8">
        <f t="shared" si="28"/>
        <v>1.6542709573201837</v>
      </c>
      <c r="W59" s="9">
        <f t="shared" si="29"/>
        <v>-2.5284187519126351</v>
      </c>
      <c r="X59" s="10">
        <f t="shared" si="30"/>
        <v>0</v>
      </c>
      <c r="Y59" s="10">
        <f t="shared" si="31"/>
        <v>2.5284187519126351</v>
      </c>
      <c r="Z59" s="10">
        <f t="shared" si="32"/>
        <v>-2.5241221750324732</v>
      </c>
      <c r="AA59" s="9" t="str">
        <f t="shared" si="33"/>
        <v/>
      </c>
      <c r="AB59" s="9">
        <f t="shared" si="34"/>
        <v>0.51526435108144131</v>
      </c>
      <c r="AC59" s="9">
        <f t="shared" si="35"/>
        <v>-0.28796990346202705</v>
      </c>
      <c r="AD59" s="7">
        <f t="shared" si="36"/>
        <v>2.8764044943820226E-2</v>
      </c>
      <c r="AE59" s="5">
        <v>35.15625</v>
      </c>
      <c r="AF59" s="5">
        <v>199.90234375</v>
      </c>
      <c r="AG59" s="9">
        <v>6.1826535666789084E-3</v>
      </c>
    </row>
    <row r="60" spans="2:33" ht="12.75" customHeight="1" x14ac:dyDescent="0.15">
      <c r="B60" s="1" t="s">
        <v>150</v>
      </c>
      <c r="C60" s="2" t="s">
        <v>592</v>
      </c>
      <c r="D60" s="2">
        <v>1.3449537000269629E-3</v>
      </c>
      <c r="E60" s="3">
        <v>0.1</v>
      </c>
      <c r="F60" s="3">
        <v>0.1</v>
      </c>
      <c r="G60" s="4">
        <v>80</v>
      </c>
      <c r="H60" s="4">
        <v>80</v>
      </c>
      <c r="I60" s="5">
        <f t="shared" si="19"/>
        <v>150</v>
      </c>
      <c r="J60" s="6">
        <v>3.90625E-2</v>
      </c>
      <c r="K60" s="4">
        <v>34.765625</v>
      </c>
      <c r="L60" s="12" t="s">
        <v>35</v>
      </c>
      <c r="M60" s="7">
        <f t="shared" si="20"/>
        <v>0.05</v>
      </c>
      <c r="N60" s="7">
        <f t="shared" si="21"/>
        <v>0.05</v>
      </c>
      <c r="O60" s="7">
        <f t="shared" si="22"/>
        <v>12.219553124999999</v>
      </c>
      <c r="P60" s="7">
        <f t="shared" si="23"/>
        <v>0</v>
      </c>
      <c r="Q60" s="7">
        <f t="shared" si="24"/>
        <v>0.05</v>
      </c>
      <c r="R60" s="7">
        <f t="shared" si="18"/>
        <v>4.8683031250000006</v>
      </c>
      <c r="S60" s="7">
        <f t="shared" si="25"/>
        <v>-3.2846390919911594E-2</v>
      </c>
      <c r="T60" s="7">
        <f t="shared" si="26"/>
        <v>8.2846390919911597E-2</v>
      </c>
      <c r="U60" s="8">
        <f t="shared" si="27"/>
        <v>1.6569278183982319</v>
      </c>
      <c r="V60" s="8">
        <f t="shared" si="28"/>
        <v>1.6569278183982319</v>
      </c>
      <c r="W60" s="9">
        <f t="shared" si="29"/>
        <v>-2.5222372565044835</v>
      </c>
      <c r="X60" s="10">
        <f t="shared" si="30"/>
        <v>0</v>
      </c>
      <c r="Y60" s="10">
        <f t="shared" si="31"/>
        <v>2.5222372565044835</v>
      </c>
      <c r="Z60" s="10">
        <f t="shared" si="32"/>
        <v>-2.5241221750324732</v>
      </c>
      <c r="AA60" s="9" t="str">
        <f t="shared" si="33"/>
        <v/>
      </c>
      <c r="AB60" s="9">
        <f t="shared" si="34"/>
        <v>0.51192580287930389</v>
      </c>
      <c r="AC60" s="9">
        <f t="shared" si="35"/>
        <v>-0.29079297991316183</v>
      </c>
      <c r="AD60" s="7">
        <f t="shared" si="36"/>
        <v>2.8764044943820226E-2</v>
      </c>
      <c r="AE60" s="5">
        <v>35.15625</v>
      </c>
      <c r="AF60" s="5">
        <v>199.90234375</v>
      </c>
      <c r="AG60" s="9">
        <v>6.1826535666789084E-3</v>
      </c>
    </row>
    <row r="61" spans="2:33" ht="12.75" customHeight="1" x14ac:dyDescent="0.15">
      <c r="B61" s="1" t="s">
        <v>152</v>
      </c>
      <c r="C61" s="2" t="s">
        <v>593</v>
      </c>
      <c r="D61" s="2">
        <v>1.368784716760274E-3</v>
      </c>
      <c r="E61" s="3">
        <v>0.1</v>
      </c>
      <c r="F61" s="3">
        <v>0.1</v>
      </c>
      <c r="G61" s="4">
        <v>80</v>
      </c>
      <c r="H61" s="4">
        <v>80</v>
      </c>
      <c r="I61" s="5">
        <f t="shared" si="19"/>
        <v>150</v>
      </c>
      <c r="J61" s="6">
        <v>3.90625E-2</v>
      </c>
      <c r="K61" s="4">
        <v>34.765625</v>
      </c>
      <c r="L61" s="12" t="s">
        <v>35</v>
      </c>
      <c r="M61" s="7">
        <f t="shared" si="20"/>
        <v>0.05</v>
      </c>
      <c r="N61" s="7">
        <f t="shared" si="21"/>
        <v>0.05</v>
      </c>
      <c r="O61" s="7">
        <f t="shared" si="22"/>
        <v>12.219553124999999</v>
      </c>
      <c r="P61" s="7">
        <f t="shared" si="23"/>
        <v>0</v>
      </c>
      <c r="Q61" s="7">
        <f t="shared" si="24"/>
        <v>0.05</v>
      </c>
      <c r="R61" s="7">
        <f t="shared" si="18"/>
        <v>4.8683031250000006</v>
      </c>
      <c r="S61" s="7">
        <f t="shared" si="25"/>
        <v>-3.2846390919911594E-2</v>
      </c>
      <c r="T61" s="7">
        <f t="shared" si="26"/>
        <v>8.2846390919911597E-2</v>
      </c>
      <c r="U61" s="8">
        <f t="shared" si="27"/>
        <v>1.6569278183982319</v>
      </c>
      <c r="V61" s="8">
        <f t="shared" si="28"/>
        <v>1.6569278183982319</v>
      </c>
      <c r="W61" s="9">
        <f t="shared" si="29"/>
        <v>-2.5222372565044835</v>
      </c>
      <c r="X61" s="10">
        <f t="shared" si="30"/>
        <v>0</v>
      </c>
      <c r="Y61" s="10">
        <f t="shared" si="31"/>
        <v>2.5222372565044835</v>
      </c>
      <c r="Z61" s="10">
        <f t="shared" si="32"/>
        <v>-2.5241221750324732</v>
      </c>
      <c r="AA61" s="9" t="str">
        <f t="shared" si="33"/>
        <v/>
      </c>
      <c r="AB61" s="9">
        <f t="shared" si="34"/>
        <v>0.51192580287930389</v>
      </c>
      <c r="AC61" s="9">
        <f t="shared" si="35"/>
        <v>-0.29079297991316183</v>
      </c>
      <c r="AD61" s="7">
        <f t="shared" si="36"/>
        <v>2.8764044943820226E-2</v>
      </c>
      <c r="AE61" s="5">
        <v>35.3515625</v>
      </c>
      <c r="AF61" s="5">
        <v>199.90234375</v>
      </c>
      <c r="AG61" s="9">
        <v>6.1826535666789084E-3</v>
      </c>
    </row>
    <row r="62" spans="2:33" ht="12.75" customHeight="1" x14ac:dyDescent="0.15">
      <c r="B62" s="1" t="s">
        <v>154</v>
      </c>
      <c r="C62" s="2" t="s">
        <v>594</v>
      </c>
      <c r="D62" s="2">
        <v>1.3926273095421493E-3</v>
      </c>
      <c r="E62" s="3">
        <v>0.1</v>
      </c>
      <c r="F62" s="3">
        <v>0.1</v>
      </c>
      <c r="G62" s="4">
        <v>80</v>
      </c>
      <c r="H62" s="4">
        <v>80</v>
      </c>
      <c r="I62" s="5">
        <f t="shared" si="19"/>
        <v>150</v>
      </c>
      <c r="J62" s="6">
        <v>3.90625E-2</v>
      </c>
      <c r="K62" s="4">
        <v>34.765625</v>
      </c>
      <c r="L62" s="12" t="s">
        <v>35</v>
      </c>
      <c r="M62" s="7">
        <f t="shared" si="20"/>
        <v>0.05</v>
      </c>
      <c r="N62" s="7">
        <f t="shared" si="21"/>
        <v>0.05</v>
      </c>
      <c r="O62" s="7">
        <f t="shared" si="22"/>
        <v>12.219553124999999</v>
      </c>
      <c r="P62" s="7">
        <f t="shared" si="23"/>
        <v>0</v>
      </c>
      <c r="Q62" s="7">
        <f t="shared" si="24"/>
        <v>0.05</v>
      </c>
      <c r="R62" s="7">
        <f t="shared" si="18"/>
        <v>4.8683031250000006</v>
      </c>
      <c r="S62" s="7">
        <f t="shared" si="25"/>
        <v>-3.2846390919911594E-2</v>
      </c>
      <c r="T62" s="7">
        <f t="shared" si="26"/>
        <v>8.2846390919911597E-2</v>
      </c>
      <c r="U62" s="8">
        <f t="shared" si="27"/>
        <v>1.6569278183982319</v>
      </c>
      <c r="V62" s="8">
        <f t="shared" si="28"/>
        <v>1.6569278183982319</v>
      </c>
      <c r="W62" s="9">
        <f t="shared" si="29"/>
        <v>-2.5222372565044835</v>
      </c>
      <c r="X62" s="10">
        <f t="shared" si="30"/>
        <v>0</v>
      </c>
      <c r="Y62" s="10">
        <f t="shared" si="31"/>
        <v>2.5222372565044835</v>
      </c>
      <c r="Z62" s="10">
        <f t="shared" si="32"/>
        <v>-2.5241221750324732</v>
      </c>
      <c r="AA62" s="9" t="str">
        <f t="shared" si="33"/>
        <v/>
      </c>
      <c r="AB62" s="9">
        <f t="shared" si="34"/>
        <v>0.51192580287930389</v>
      </c>
      <c r="AC62" s="9">
        <f t="shared" si="35"/>
        <v>-0.29079297991316183</v>
      </c>
      <c r="AD62" s="7">
        <f t="shared" si="36"/>
        <v>2.8764044943820226E-2</v>
      </c>
      <c r="AE62" s="5">
        <v>35.25390625</v>
      </c>
      <c r="AF62" s="5">
        <v>199.90234375</v>
      </c>
      <c r="AG62" s="9">
        <v>4.1856724404907633E-3</v>
      </c>
    </row>
    <row r="63" spans="2:33" ht="12.75" customHeight="1" x14ac:dyDescent="0.15">
      <c r="B63" s="1" t="s">
        <v>156</v>
      </c>
      <c r="C63" s="2" t="s">
        <v>595</v>
      </c>
      <c r="D63" s="2">
        <v>1.416458333551418E-3</v>
      </c>
      <c r="E63" s="3">
        <v>0.1</v>
      </c>
      <c r="F63" s="3">
        <v>0.1</v>
      </c>
      <c r="G63" s="4">
        <v>80</v>
      </c>
      <c r="H63" s="4">
        <v>80</v>
      </c>
      <c r="I63" s="5">
        <f t="shared" si="19"/>
        <v>150</v>
      </c>
      <c r="J63" s="6">
        <v>3.90625E-2</v>
      </c>
      <c r="K63" s="4">
        <v>34.765625</v>
      </c>
      <c r="L63" s="12" t="s">
        <v>35</v>
      </c>
      <c r="M63" s="7">
        <f t="shared" si="20"/>
        <v>0.05</v>
      </c>
      <c r="N63" s="7">
        <f t="shared" si="21"/>
        <v>0.05</v>
      </c>
      <c r="O63" s="7">
        <f t="shared" si="22"/>
        <v>12.219553124999999</v>
      </c>
      <c r="P63" s="7">
        <f t="shared" si="23"/>
        <v>0</v>
      </c>
      <c r="Q63" s="7">
        <f t="shared" si="24"/>
        <v>0.05</v>
      </c>
      <c r="R63" s="7">
        <f t="shared" si="18"/>
        <v>4.8683031250000006</v>
      </c>
      <c r="S63" s="7">
        <f t="shared" si="25"/>
        <v>-3.2846390919911594E-2</v>
      </c>
      <c r="T63" s="7">
        <f t="shared" si="26"/>
        <v>8.2846390919911597E-2</v>
      </c>
      <c r="U63" s="8">
        <f t="shared" si="27"/>
        <v>1.6569278183982319</v>
      </c>
      <c r="V63" s="8">
        <f t="shared" si="28"/>
        <v>1.6569278183982319</v>
      </c>
      <c r="W63" s="9">
        <f t="shared" si="29"/>
        <v>-2.5222372565044835</v>
      </c>
      <c r="X63" s="10">
        <f t="shared" si="30"/>
        <v>0</v>
      </c>
      <c r="Y63" s="10">
        <f t="shared" si="31"/>
        <v>2.5222372565044835</v>
      </c>
      <c r="Z63" s="10">
        <f t="shared" si="32"/>
        <v>-2.5241221750324732</v>
      </c>
      <c r="AA63" s="9" t="str">
        <f t="shared" si="33"/>
        <v/>
      </c>
      <c r="AB63" s="9">
        <f t="shared" si="34"/>
        <v>0.51192580287930389</v>
      </c>
      <c r="AC63" s="9">
        <f t="shared" si="35"/>
        <v>-0.29079297991316183</v>
      </c>
      <c r="AD63" s="7">
        <f t="shared" si="36"/>
        <v>2.8764044943820226E-2</v>
      </c>
      <c r="AE63" s="5">
        <v>35.25390625</v>
      </c>
      <c r="AF63" s="5">
        <v>199.90234375</v>
      </c>
      <c r="AG63" s="9">
        <v>4.1856724404907633E-3</v>
      </c>
    </row>
    <row r="64" spans="2:33" ht="12.75" customHeight="1" x14ac:dyDescent="0.15">
      <c r="B64" s="1" t="s">
        <v>158</v>
      </c>
      <c r="C64" s="2" t="s">
        <v>596</v>
      </c>
      <c r="D64" s="2">
        <v>1.4402893502847292E-3</v>
      </c>
      <c r="E64" s="3">
        <v>0.1</v>
      </c>
      <c r="F64" s="3">
        <v>0.1</v>
      </c>
      <c r="G64" s="4">
        <v>80</v>
      </c>
      <c r="H64" s="4">
        <v>80</v>
      </c>
      <c r="I64" s="5">
        <f t="shared" si="19"/>
        <v>150</v>
      </c>
      <c r="J64" s="6">
        <v>2.9296875E-2</v>
      </c>
      <c r="K64" s="4">
        <v>34.86328125</v>
      </c>
      <c r="L64" s="12" t="s">
        <v>35</v>
      </c>
      <c r="M64" s="7">
        <f t="shared" si="20"/>
        <v>0.05</v>
      </c>
      <c r="N64" s="7">
        <f t="shared" si="21"/>
        <v>0.05</v>
      </c>
      <c r="O64" s="7">
        <f t="shared" si="22"/>
        <v>12.23707265625</v>
      </c>
      <c r="P64" s="7">
        <f t="shared" si="23"/>
        <v>0</v>
      </c>
      <c r="Q64" s="7">
        <f t="shared" si="24"/>
        <v>0.05</v>
      </c>
      <c r="R64" s="7">
        <f t="shared" si="18"/>
        <v>4.8780101562500011</v>
      </c>
      <c r="S64" s="7">
        <f t="shared" si="25"/>
        <v>-3.294382457853838E-2</v>
      </c>
      <c r="T64" s="7">
        <f t="shared" si="26"/>
        <v>8.2943824578538383E-2</v>
      </c>
      <c r="U64" s="8">
        <f t="shared" si="27"/>
        <v>1.6588764915707677</v>
      </c>
      <c r="V64" s="8">
        <f t="shared" si="28"/>
        <v>1.6588764915707677</v>
      </c>
      <c r="W64" s="9">
        <f t="shared" si="29"/>
        <v>-2.5177351336606208</v>
      </c>
      <c r="X64" s="10">
        <f t="shared" si="30"/>
        <v>0</v>
      </c>
      <c r="Y64" s="10">
        <f t="shared" si="31"/>
        <v>2.5177351336606208</v>
      </c>
      <c r="Z64" s="10">
        <f t="shared" si="32"/>
        <v>-2.5241221750324732</v>
      </c>
      <c r="AA64" s="9" t="str">
        <f t="shared" si="33"/>
        <v/>
      </c>
      <c r="AB64" s="9">
        <f t="shared" si="34"/>
        <v>0.50950067594779258</v>
      </c>
      <c r="AC64" s="9">
        <f t="shared" si="35"/>
        <v>-0.2928552354844407</v>
      </c>
      <c r="AD64" s="7">
        <f t="shared" si="36"/>
        <v>2.8683473389355743E-2</v>
      </c>
      <c r="AE64" s="5">
        <v>35.25390625</v>
      </c>
      <c r="AF64" s="5">
        <v>199.90234375</v>
      </c>
      <c r="AG64" s="9">
        <v>6.1826535666789084E-3</v>
      </c>
    </row>
    <row r="65" spans="2:33" ht="12.75" customHeight="1" x14ac:dyDescent="0.15">
      <c r="B65" s="1" t="s">
        <v>160</v>
      </c>
      <c r="C65" s="2" t="s">
        <v>597</v>
      </c>
      <c r="D65" s="2">
        <v>1.4641203670180403E-3</v>
      </c>
      <c r="E65" s="3">
        <v>0.1</v>
      </c>
      <c r="F65" s="3">
        <v>0.1</v>
      </c>
      <c r="G65" s="4">
        <v>80</v>
      </c>
      <c r="H65" s="4">
        <v>80</v>
      </c>
      <c r="I65" s="5">
        <f t="shared" si="19"/>
        <v>150</v>
      </c>
      <c r="J65" s="6">
        <v>3.90625E-2</v>
      </c>
      <c r="K65" s="4">
        <v>34.765625</v>
      </c>
      <c r="L65" s="12" t="s">
        <v>35</v>
      </c>
      <c r="M65" s="7">
        <f t="shared" si="20"/>
        <v>0.05</v>
      </c>
      <c r="N65" s="7">
        <f t="shared" si="21"/>
        <v>0.05</v>
      </c>
      <c r="O65" s="7">
        <f t="shared" si="22"/>
        <v>12.219553124999999</v>
      </c>
      <c r="P65" s="7">
        <f t="shared" si="23"/>
        <v>0</v>
      </c>
      <c r="Q65" s="7">
        <f t="shared" si="24"/>
        <v>0.05</v>
      </c>
      <c r="R65" s="7">
        <f t="shared" si="18"/>
        <v>4.8683031250000006</v>
      </c>
      <c r="S65" s="7">
        <f t="shared" si="25"/>
        <v>-3.2846390919911594E-2</v>
      </c>
      <c r="T65" s="7">
        <f t="shared" si="26"/>
        <v>8.2846390919911597E-2</v>
      </c>
      <c r="U65" s="8">
        <f t="shared" si="27"/>
        <v>1.6569278183982319</v>
      </c>
      <c r="V65" s="8">
        <f t="shared" si="28"/>
        <v>1.6569278183982319</v>
      </c>
      <c r="W65" s="9">
        <f t="shared" si="29"/>
        <v>-2.5222372565044835</v>
      </c>
      <c r="X65" s="10">
        <f t="shared" si="30"/>
        <v>0</v>
      </c>
      <c r="Y65" s="10">
        <f t="shared" si="31"/>
        <v>2.5222372565044835</v>
      </c>
      <c r="Z65" s="10">
        <f t="shared" si="32"/>
        <v>-2.5241221750324732</v>
      </c>
      <c r="AA65" s="9" t="str">
        <f t="shared" si="33"/>
        <v/>
      </c>
      <c r="AB65" s="9">
        <f t="shared" si="34"/>
        <v>0.51192580287930389</v>
      </c>
      <c r="AC65" s="9">
        <f t="shared" si="35"/>
        <v>-0.29079297991316183</v>
      </c>
      <c r="AD65" s="7">
        <f t="shared" si="36"/>
        <v>2.8764044943820226E-2</v>
      </c>
      <c r="AE65" s="5">
        <v>35.25390625</v>
      </c>
      <c r="AF65" s="5">
        <v>199.90234375</v>
      </c>
      <c r="AG65" s="9">
        <v>4.1856724404907633E-3</v>
      </c>
    </row>
    <row r="66" spans="2:33" ht="12.75" customHeight="1" x14ac:dyDescent="0.15">
      <c r="B66" s="1" t="s">
        <v>162</v>
      </c>
      <c r="C66" s="2" t="s">
        <v>598</v>
      </c>
      <c r="D66" s="2">
        <v>1.4820023134234361E-3</v>
      </c>
      <c r="E66" s="3">
        <v>0.1</v>
      </c>
      <c r="F66" s="3">
        <v>0.1</v>
      </c>
      <c r="G66" s="4">
        <v>80</v>
      </c>
      <c r="H66" s="4">
        <v>80</v>
      </c>
      <c r="I66" s="5">
        <f t="shared" ref="I66:I97" si="37">IF(ISNUMBER(G66),IF(G66+H66=0,0,0.4*60*1000/(G66+H66)),"")</f>
        <v>150</v>
      </c>
      <c r="J66" s="6">
        <v>2.9296875E-2</v>
      </c>
      <c r="K66" s="4">
        <v>34.765625</v>
      </c>
      <c r="L66" s="12" t="s">
        <v>35</v>
      </c>
      <c r="M66" s="7">
        <f t="shared" ref="M66:M97" si="38">IF(ISNUMBER(G66),IF(G66+H66=0,0,(G66/(G66+H66))*E66),"")</f>
        <v>0.05</v>
      </c>
      <c r="N66" s="7">
        <f t="shared" ref="N66:N97" si="39">IF(ISNUMBER(H66),IF(G66+H66=0,0,(H66/(G66+H66))*E66),"")</f>
        <v>0.05</v>
      </c>
      <c r="O66" s="7">
        <f t="shared" ref="O66:O97" si="40">IF(ISNUMBER(M66),0.195*(1+0.0184*(K66-21))*M66*1000,"")</f>
        <v>12.219553124999999</v>
      </c>
      <c r="P66" s="7">
        <f t="shared" ref="P66:P97" si="41">IF(ISNUMBER(M66),IF(M66&gt;N66,M66-N66,0),"")</f>
        <v>0</v>
      </c>
      <c r="Q66" s="7">
        <f t="shared" ref="Q66:Q97" si="42">IF(ISNUMBER(M66),IF(M66&gt;N66,N66,M66),"")</f>
        <v>0.05</v>
      </c>
      <c r="R66" s="7">
        <f t="shared" si="18"/>
        <v>4.8683031250000006</v>
      </c>
      <c r="S66" s="7">
        <f t="shared" ref="S66:S97" si="43">IF(ISNUMBER(M66),IF(O66-R66=0,0,((P66-M66)*(O66-J66)/(O66-R66))+M66),"")</f>
        <v>-3.2912812446862796E-2</v>
      </c>
      <c r="T66" s="7">
        <f t="shared" ref="T66:T97" si="44">IF(ISNUMBER(R66),IF(O66-R66=0,0,Q66*(O66-J66)/(O66-R66)),"")</f>
        <v>8.2912812446862799E-2</v>
      </c>
      <c r="U66" s="8">
        <f t="shared" ref="U66:U97" si="45">IF(ISNUMBER(M66),IF(M66=0,0,((M66-S66)/M66)),"")</f>
        <v>1.6582562489372559</v>
      </c>
      <c r="V66" s="8">
        <f t="shared" ref="V66:V97" si="46">IF(ISNUMBER(Q66),IF(Q66=0,0,T66/Q66),"")</f>
        <v>1.6582562489372559</v>
      </c>
      <c r="W66" s="9">
        <f t="shared" ref="W66:W97" si="47">IF(ISNUMBER(U66),IF(U66=1,0,(U66/(1-U66))),"")</f>
        <v>-2.5191652211649855</v>
      </c>
      <c r="X66" s="10">
        <f t="shared" ref="X66:X97" si="48">IF(ROW(A66)=11,AVERAGE($X$2:$X$10),IF(ISNUMBER(I67),IF(I67-I66=0,0,(W67-W66)/(I67-I66)),""))</f>
        <v>0</v>
      </c>
      <c r="Y66" s="10">
        <f t="shared" ref="Y66:Y97" si="49">IF(ROW(A66)=11,IF(ISNUMBER(I$2),AVERAGE($Y$2:$Y$10),""),IF(ISNUMBER(I66),$X$11*I66-W66,""))</f>
        <v>2.5191652211649855</v>
      </c>
      <c r="Z66" s="10">
        <f t="shared" ref="Z66:Z97" si="50">IF(ISNUMBER(I66),$X$11*I66-$Y$11,"")</f>
        <v>-2.5241221750324732</v>
      </c>
      <c r="AA66" s="9" t="str">
        <f t="shared" ref="AA66:AA97" si="51">IF(AND(ISNUMBER(Z68),ROW(A66)=2),IF(M66=0,0,X$11/M66),"")</f>
        <v/>
      </c>
      <c r="AB66" s="9">
        <f t="shared" ref="AB66:AB97" si="52">IF(ISNUMBER(G66),IF(S66=0,0,((G66+H66)*(M66-S66))/(60000*0.4*(S66^2))),"")</f>
        <v>0.51027042538163259</v>
      </c>
      <c r="AC66" s="9">
        <f t="shared" ref="AC66:AC97" si="53">IF(ISNUMBER(AB66),IF(AB66&lt;=0,0,LOG(AB66)),"")</f>
        <v>-0.29219960208863421</v>
      </c>
      <c r="AD66" s="7">
        <f t="shared" ref="AD66:AD97" si="54">IF(ISNUMBER(K66),IF(K66=0,0,1/K66),"")</f>
        <v>2.8764044943820226E-2</v>
      </c>
      <c r="AE66" s="5">
        <v>35.3515625</v>
      </c>
      <c r="AF66" s="5">
        <v>199.90234375</v>
      </c>
      <c r="AG66" s="9">
        <v>6.1826535666789084E-3</v>
      </c>
    </row>
    <row r="67" spans="2:33" ht="12.75" customHeight="1" x14ac:dyDescent="0.15">
      <c r="B67" s="1" t="s">
        <v>164</v>
      </c>
      <c r="C67" s="2" t="s">
        <v>599</v>
      </c>
      <c r="D67" s="2">
        <v>1.5056481424835511E-3</v>
      </c>
      <c r="E67" s="3">
        <v>0.1</v>
      </c>
      <c r="F67" s="3">
        <v>0.1</v>
      </c>
      <c r="G67" s="4">
        <v>80</v>
      </c>
      <c r="H67" s="4">
        <v>80</v>
      </c>
      <c r="I67" s="5">
        <f t="shared" si="37"/>
        <v>150</v>
      </c>
      <c r="J67" s="6">
        <v>3.90625E-2</v>
      </c>
      <c r="K67" s="4">
        <v>34.86328125</v>
      </c>
      <c r="L67" s="12" t="s">
        <v>35</v>
      </c>
      <c r="M67" s="7">
        <f t="shared" si="38"/>
        <v>0.05</v>
      </c>
      <c r="N67" s="7">
        <f t="shared" si="39"/>
        <v>0.05</v>
      </c>
      <c r="O67" s="7">
        <f t="shared" si="40"/>
        <v>12.23707265625</v>
      </c>
      <c r="P67" s="7">
        <f t="shared" si="41"/>
        <v>0</v>
      </c>
      <c r="Q67" s="7">
        <f t="shared" si="42"/>
        <v>0.05</v>
      </c>
      <c r="R67" s="7">
        <f t="shared" ref="R67:R130" si="55">IF(ISNUMBER(M67),((0.195*(1+(0.0184*(K67-21)))*P67)+(0.07*(1+(0.0284*(K67-21)))*Q67))*1000,"")</f>
        <v>4.8780101562500011</v>
      </c>
      <c r="S67" s="7">
        <f t="shared" si="43"/>
        <v>-3.2877473565756529E-2</v>
      </c>
      <c r="T67" s="7">
        <f t="shared" si="44"/>
        <v>8.2877473565756532E-2</v>
      </c>
      <c r="U67" s="8">
        <f t="shared" si="45"/>
        <v>1.6575494713151306</v>
      </c>
      <c r="V67" s="8">
        <f t="shared" si="46"/>
        <v>1.6575494713151306</v>
      </c>
      <c r="W67" s="9">
        <f t="shared" si="47"/>
        <v>-2.5207981203299452</v>
      </c>
      <c r="X67" s="10">
        <f t="shared" si="48"/>
        <v>0</v>
      </c>
      <c r="Y67" s="10">
        <f t="shared" si="49"/>
        <v>2.5207981203299452</v>
      </c>
      <c r="Z67" s="10">
        <f t="shared" si="50"/>
        <v>-2.5241221750324732</v>
      </c>
      <c r="AA67" s="9" t="str">
        <f t="shared" si="51"/>
        <v/>
      </c>
      <c r="AB67" s="9">
        <f t="shared" si="52"/>
        <v>0.51115000575053882</v>
      </c>
      <c r="AC67" s="9">
        <f t="shared" si="53"/>
        <v>-0.29145162998354007</v>
      </c>
      <c r="AD67" s="7">
        <f t="shared" si="54"/>
        <v>2.8683473389355743E-2</v>
      </c>
      <c r="AE67" s="5">
        <v>35.25390625</v>
      </c>
      <c r="AF67" s="5">
        <v>199.90234375</v>
      </c>
      <c r="AG67" s="9">
        <v>6.1826535666789084E-3</v>
      </c>
    </row>
    <row r="68" spans="2:33" ht="12.75" customHeight="1" x14ac:dyDescent="0.15">
      <c r="B68" s="1" t="s">
        <v>166</v>
      </c>
      <c r="C68" s="2" t="s">
        <v>600</v>
      </c>
      <c r="D68" s="2">
        <v>1.5294791664928198E-3</v>
      </c>
      <c r="E68" s="3">
        <v>0.1</v>
      </c>
      <c r="F68" s="3">
        <v>0.1</v>
      </c>
      <c r="G68" s="4">
        <v>80</v>
      </c>
      <c r="H68" s="4">
        <v>80</v>
      </c>
      <c r="I68" s="5">
        <f t="shared" si="37"/>
        <v>150</v>
      </c>
      <c r="J68" s="6">
        <v>3.90625E-2</v>
      </c>
      <c r="K68" s="4">
        <v>34.765625</v>
      </c>
      <c r="L68" s="12" t="s">
        <v>35</v>
      </c>
      <c r="M68" s="7">
        <f t="shared" si="38"/>
        <v>0.05</v>
      </c>
      <c r="N68" s="7">
        <f t="shared" si="39"/>
        <v>0.05</v>
      </c>
      <c r="O68" s="7">
        <f t="shared" si="40"/>
        <v>12.219553124999999</v>
      </c>
      <c r="P68" s="7">
        <f t="shared" si="41"/>
        <v>0</v>
      </c>
      <c r="Q68" s="7">
        <f t="shared" si="42"/>
        <v>0.05</v>
      </c>
      <c r="R68" s="7">
        <f t="shared" si="55"/>
        <v>4.8683031250000006</v>
      </c>
      <c r="S68" s="7">
        <f t="shared" si="43"/>
        <v>-3.2846390919911594E-2</v>
      </c>
      <c r="T68" s="7">
        <f t="shared" si="44"/>
        <v>8.2846390919911597E-2</v>
      </c>
      <c r="U68" s="8">
        <f t="shared" si="45"/>
        <v>1.6569278183982319</v>
      </c>
      <c r="V68" s="8">
        <f t="shared" si="46"/>
        <v>1.6569278183982319</v>
      </c>
      <c r="W68" s="9">
        <f t="shared" si="47"/>
        <v>-2.5222372565044835</v>
      </c>
      <c r="X68" s="10">
        <f t="shared" si="48"/>
        <v>0</v>
      </c>
      <c r="Y68" s="10">
        <f t="shared" si="49"/>
        <v>2.5222372565044835</v>
      </c>
      <c r="Z68" s="10">
        <f t="shared" si="50"/>
        <v>-2.5241221750324732</v>
      </c>
      <c r="AA68" s="9" t="str">
        <f t="shared" si="51"/>
        <v/>
      </c>
      <c r="AB68" s="9">
        <f t="shared" si="52"/>
        <v>0.51192580287930389</v>
      </c>
      <c r="AC68" s="9">
        <f t="shared" si="53"/>
        <v>-0.29079297991316183</v>
      </c>
      <c r="AD68" s="7">
        <f t="shared" si="54"/>
        <v>2.8764044943820226E-2</v>
      </c>
      <c r="AE68" s="5">
        <v>35.3515625</v>
      </c>
      <c r="AF68" s="5">
        <v>199.90234375</v>
      </c>
      <c r="AG68" s="9">
        <v>6.1826535666789084E-3</v>
      </c>
    </row>
    <row r="69" spans="2:33" ht="12.75" customHeight="1" x14ac:dyDescent="0.15">
      <c r="B69" s="1" t="s">
        <v>168</v>
      </c>
      <c r="C69" s="2" t="s">
        <v>601</v>
      </c>
      <c r="D69" s="2">
        <v>1.5533217592746951E-3</v>
      </c>
      <c r="E69" s="3">
        <v>0.1</v>
      </c>
      <c r="F69" s="3">
        <v>0.1</v>
      </c>
      <c r="G69" s="4">
        <v>80</v>
      </c>
      <c r="H69" s="4">
        <v>80</v>
      </c>
      <c r="I69" s="5">
        <f t="shared" si="37"/>
        <v>150</v>
      </c>
      <c r="J69" s="6">
        <v>3.90625E-2</v>
      </c>
      <c r="K69" s="4">
        <v>34.66796875</v>
      </c>
      <c r="L69" s="12" t="s">
        <v>35</v>
      </c>
      <c r="M69" s="7">
        <f t="shared" si="38"/>
        <v>0.05</v>
      </c>
      <c r="N69" s="7">
        <f t="shared" si="39"/>
        <v>0.05</v>
      </c>
      <c r="O69" s="7">
        <f t="shared" si="40"/>
        <v>12.202033593750002</v>
      </c>
      <c r="P69" s="7">
        <f t="shared" si="41"/>
        <v>0</v>
      </c>
      <c r="Q69" s="7">
        <f t="shared" si="42"/>
        <v>0.05</v>
      </c>
      <c r="R69" s="7">
        <f t="shared" si="55"/>
        <v>4.8585960937500001</v>
      </c>
      <c r="S69" s="7">
        <f t="shared" si="43"/>
        <v>-3.2815242137963316E-2</v>
      </c>
      <c r="T69" s="7">
        <f t="shared" si="44"/>
        <v>8.2815242137963319E-2</v>
      </c>
      <c r="U69" s="8">
        <f t="shared" si="45"/>
        <v>1.6563048427592664</v>
      </c>
      <c r="V69" s="8">
        <f t="shared" si="46"/>
        <v>1.6563048427592664</v>
      </c>
      <c r="W69" s="9">
        <f t="shared" si="47"/>
        <v>-2.523682189812519</v>
      </c>
      <c r="X69" s="10">
        <f t="shared" si="48"/>
        <v>0</v>
      </c>
      <c r="Y69" s="10">
        <f t="shared" si="49"/>
        <v>2.523682189812519</v>
      </c>
      <c r="Z69" s="10">
        <f t="shared" si="50"/>
        <v>-2.5241221750324732</v>
      </c>
      <c r="AA69" s="9" t="str">
        <f t="shared" si="51"/>
        <v/>
      </c>
      <c r="AB69" s="9">
        <f t="shared" si="52"/>
        <v>0.51270528071525245</v>
      </c>
      <c r="AC69" s="9">
        <f t="shared" si="53"/>
        <v>-0.29013220942973139</v>
      </c>
      <c r="AD69" s="7">
        <f t="shared" si="54"/>
        <v>2.8845070422535212E-2</v>
      </c>
      <c r="AE69" s="5">
        <v>35.3515625</v>
      </c>
      <c r="AF69" s="5">
        <v>199.90234375</v>
      </c>
      <c r="AG69" s="9">
        <v>1.46484375E-2</v>
      </c>
    </row>
    <row r="70" spans="2:33" ht="12.75" customHeight="1" x14ac:dyDescent="0.15">
      <c r="B70" s="1" t="s">
        <v>170</v>
      </c>
      <c r="C70" s="2" t="s">
        <v>602</v>
      </c>
      <c r="D70" s="2">
        <v>1.57696758833481E-3</v>
      </c>
      <c r="E70" s="3">
        <v>0.1</v>
      </c>
      <c r="F70" s="3">
        <v>0.1</v>
      </c>
      <c r="G70" s="4">
        <v>80</v>
      </c>
      <c r="H70" s="4">
        <v>80</v>
      </c>
      <c r="I70" s="5">
        <f t="shared" si="37"/>
        <v>150</v>
      </c>
      <c r="J70" s="6">
        <v>5.859375E-2</v>
      </c>
      <c r="K70" s="4">
        <v>34.86328125</v>
      </c>
      <c r="L70" s="12" t="s">
        <v>35</v>
      </c>
      <c r="M70" s="7">
        <f t="shared" si="38"/>
        <v>0.05</v>
      </c>
      <c r="N70" s="7">
        <f t="shared" si="39"/>
        <v>0.05</v>
      </c>
      <c r="O70" s="7">
        <f t="shared" si="40"/>
        <v>12.23707265625</v>
      </c>
      <c r="P70" s="7">
        <f t="shared" si="41"/>
        <v>0</v>
      </c>
      <c r="Q70" s="7">
        <f t="shared" si="42"/>
        <v>0.05</v>
      </c>
      <c r="R70" s="7">
        <f t="shared" si="55"/>
        <v>4.8780101562500011</v>
      </c>
      <c r="S70" s="7">
        <f t="shared" si="43"/>
        <v>-3.2744771540192813E-2</v>
      </c>
      <c r="T70" s="7">
        <f t="shared" si="44"/>
        <v>8.2744771540192816E-2</v>
      </c>
      <c r="U70" s="8">
        <f t="shared" si="45"/>
        <v>1.6548954308038561</v>
      </c>
      <c r="V70" s="8">
        <f t="shared" si="46"/>
        <v>1.6548954308038561</v>
      </c>
      <c r="W70" s="9">
        <f t="shared" si="47"/>
        <v>-2.5269613330063132</v>
      </c>
      <c r="X70" s="10">
        <f t="shared" si="48"/>
        <v>0</v>
      </c>
      <c r="Y70" s="10">
        <f t="shared" si="49"/>
        <v>2.5269613330063132</v>
      </c>
      <c r="Z70" s="10">
        <f t="shared" si="50"/>
        <v>-2.5241221750324732</v>
      </c>
      <c r="AA70" s="9" t="str">
        <f t="shared" si="51"/>
        <v/>
      </c>
      <c r="AB70" s="9">
        <f t="shared" si="52"/>
        <v>0.51447629940036388</v>
      </c>
      <c r="AC70" s="9">
        <f t="shared" si="53"/>
        <v>-0.28863462727030054</v>
      </c>
      <c r="AD70" s="7">
        <f t="shared" si="54"/>
        <v>2.8683473389355743E-2</v>
      </c>
      <c r="AE70" s="5">
        <v>35.3515625</v>
      </c>
      <c r="AF70" s="5">
        <v>199.90234375</v>
      </c>
      <c r="AG70" s="9">
        <v>6.1826535666789084E-3</v>
      </c>
    </row>
    <row r="71" spans="2:33" ht="12.75" customHeight="1" x14ac:dyDescent="0.15">
      <c r="B71" s="1" t="s">
        <v>172</v>
      </c>
      <c r="C71" s="2" t="s">
        <v>603</v>
      </c>
      <c r="D71" s="2">
        <v>1.6007986050681211E-3</v>
      </c>
      <c r="E71" s="3">
        <v>0.1</v>
      </c>
      <c r="F71" s="3">
        <v>0.1</v>
      </c>
      <c r="G71" s="4">
        <v>80</v>
      </c>
      <c r="H71" s="4">
        <v>80</v>
      </c>
      <c r="I71" s="5">
        <f t="shared" si="37"/>
        <v>150</v>
      </c>
      <c r="J71" s="6">
        <v>2.9296875E-2</v>
      </c>
      <c r="K71" s="4">
        <v>34.86328125</v>
      </c>
      <c r="L71" s="12" t="s">
        <v>35</v>
      </c>
      <c r="M71" s="7">
        <f t="shared" si="38"/>
        <v>0.05</v>
      </c>
      <c r="N71" s="7">
        <f t="shared" si="39"/>
        <v>0.05</v>
      </c>
      <c r="O71" s="7">
        <f t="shared" si="40"/>
        <v>12.23707265625</v>
      </c>
      <c r="P71" s="7">
        <f t="shared" si="41"/>
        <v>0</v>
      </c>
      <c r="Q71" s="7">
        <f t="shared" si="42"/>
        <v>0.05</v>
      </c>
      <c r="R71" s="7">
        <f t="shared" si="55"/>
        <v>4.8780101562500011</v>
      </c>
      <c r="S71" s="7">
        <f t="shared" si="43"/>
        <v>-3.294382457853838E-2</v>
      </c>
      <c r="T71" s="7">
        <f t="shared" si="44"/>
        <v>8.2943824578538383E-2</v>
      </c>
      <c r="U71" s="8">
        <f t="shared" si="45"/>
        <v>1.6588764915707677</v>
      </c>
      <c r="V71" s="8">
        <f t="shared" si="46"/>
        <v>1.6588764915707677</v>
      </c>
      <c r="W71" s="9">
        <f t="shared" si="47"/>
        <v>-2.5177351336606208</v>
      </c>
      <c r="X71" s="10">
        <f t="shared" si="48"/>
        <v>0</v>
      </c>
      <c r="Y71" s="10">
        <f t="shared" si="49"/>
        <v>2.5177351336606208</v>
      </c>
      <c r="Z71" s="10">
        <f t="shared" si="50"/>
        <v>-2.5241221750324732</v>
      </c>
      <c r="AA71" s="9" t="str">
        <f t="shared" si="51"/>
        <v/>
      </c>
      <c r="AB71" s="9">
        <f t="shared" si="52"/>
        <v>0.50950067594779258</v>
      </c>
      <c r="AC71" s="9">
        <f t="shared" si="53"/>
        <v>-0.2928552354844407</v>
      </c>
      <c r="AD71" s="7">
        <f t="shared" si="54"/>
        <v>2.8683473389355743E-2</v>
      </c>
      <c r="AE71" s="5">
        <v>35.3515625</v>
      </c>
      <c r="AF71" s="5">
        <v>199.90234375</v>
      </c>
      <c r="AG71" s="9">
        <v>6.1826535666789084E-3</v>
      </c>
    </row>
    <row r="72" spans="2:33" ht="12.75" customHeight="1" x14ac:dyDescent="0.15">
      <c r="B72" s="1" t="s">
        <v>174</v>
      </c>
      <c r="C72" s="2" t="s">
        <v>604</v>
      </c>
      <c r="D72" s="2">
        <v>1.6246411978499964E-3</v>
      </c>
      <c r="E72" s="3">
        <v>0.1</v>
      </c>
      <c r="F72" s="3">
        <v>0.1</v>
      </c>
      <c r="G72" s="4">
        <v>80</v>
      </c>
      <c r="H72" s="4">
        <v>80</v>
      </c>
      <c r="I72" s="5">
        <f t="shared" si="37"/>
        <v>150</v>
      </c>
      <c r="J72" s="6">
        <v>3.90625E-2</v>
      </c>
      <c r="K72" s="4">
        <v>34.765625</v>
      </c>
      <c r="L72" s="12" t="s">
        <v>35</v>
      </c>
      <c r="M72" s="7">
        <f t="shared" si="38"/>
        <v>0.05</v>
      </c>
      <c r="N72" s="7">
        <f t="shared" si="39"/>
        <v>0.05</v>
      </c>
      <c r="O72" s="7">
        <f t="shared" si="40"/>
        <v>12.219553124999999</v>
      </c>
      <c r="P72" s="7">
        <f t="shared" si="41"/>
        <v>0</v>
      </c>
      <c r="Q72" s="7">
        <f t="shared" si="42"/>
        <v>0.05</v>
      </c>
      <c r="R72" s="7">
        <f t="shared" si="55"/>
        <v>4.8683031250000006</v>
      </c>
      <c r="S72" s="7">
        <f t="shared" si="43"/>
        <v>-3.2846390919911594E-2</v>
      </c>
      <c r="T72" s="7">
        <f t="shared" si="44"/>
        <v>8.2846390919911597E-2</v>
      </c>
      <c r="U72" s="8">
        <f t="shared" si="45"/>
        <v>1.6569278183982319</v>
      </c>
      <c r="V72" s="8">
        <f t="shared" si="46"/>
        <v>1.6569278183982319</v>
      </c>
      <c r="W72" s="9">
        <f t="shared" si="47"/>
        <v>-2.5222372565044835</v>
      </c>
      <c r="X72" s="10">
        <f t="shared" si="48"/>
        <v>0</v>
      </c>
      <c r="Y72" s="10">
        <f t="shared" si="49"/>
        <v>2.5222372565044835</v>
      </c>
      <c r="Z72" s="10">
        <f t="shared" si="50"/>
        <v>-2.5241221750324732</v>
      </c>
      <c r="AA72" s="9" t="str">
        <f t="shared" si="51"/>
        <v/>
      </c>
      <c r="AB72" s="9">
        <f t="shared" si="52"/>
        <v>0.51192580287930389</v>
      </c>
      <c r="AC72" s="9">
        <f t="shared" si="53"/>
        <v>-0.29079297991316183</v>
      </c>
      <c r="AD72" s="7">
        <f t="shared" si="54"/>
        <v>2.8764044943820226E-2</v>
      </c>
      <c r="AE72" s="5">
        <v>35.3515625</v>
      </c>
      <c r="AF72" s="5">
        <v>199.90234375</v>
      </c>
      <c r="AG72" s="9">
        <v>6.1826535666789084E-3</v>
      </c>
    </row>
    <row r="73" spans="2:33" ht="12.75" customHeight="1" x14ac:dyDescent="0.15">
      <c r="B73" s="1" t="s">
        <v>176</v>
      </c>
      <c r="C73" s="2" t="s">
        <v>605</v>
      </c>
      <c r="D73" s="2">
        <v>1.6482870341860689E-3</v>
      </c>
      <c r="E73" s="3">
        <v>0.1</v>
      </c>
      <c r="F73" s="3">
        <v>0.1</v>
      </c>
      <c r="G73" s="4">
        <v>80</v>
      </c>
      <c r="H73" s="4">
        <v>80</v>
      </c>
      <c r="I73" s="5">
        <f t="shared" si="37"/>
        <v>150</v>
      </c>
      <c r="J73" s="6">
        <v>3.90625E-2</v>
      </c>
      <c r="K73" s="4">
        <v>34.86328125</v>
      </c>
      <c r="L73" s="12" t="s">
        <v>35</v>
      </c>
      <c r="M73" s="7">
        <f t="shared" si="38"/>
        <v>0.05</v>
      </c>
      <c r="N73" s="7">
        <f t="shared" si="39"/>
        <v>0.05</v>
      </c>
      <c r="O73" s="7">
        <f t="shared" si="40"/>
        <v>12.23707265625</v>
      </c>
      <c r="P73" s="7">
        <f t="shared" si="41"/>
        <v>0</v>
      </c>
      <c r="Q73" s="7">
        <f t="shared" si="42"/>
        <v>0.05</v>
      </c>
      <c r="R73" s="7">
        <f t="shared" si="55"/>
        <v>4.8780101562500011</v>
      </c>
      <c r="S73" s="7">
        <f t="shared" si="43"/>
        <v>-3.2877473565756529E-2</v>
      </c>
      <c r="T73" s="7">
        <f t="shared" si="44"/>
        <v>8.2877473565756532E-2</v>
      </c>
      <c r="U73" s="8">
        <f t="shared" si="45"/>
        <v>1.6575494713151306</v>
      </c>
      <c r="V73" s="8">
        <f t="shared" si="46"/>
        <v>1.6575494713151306</v>
      </c>
      <c r="W73" s="9">
        <f t="shared" si="47"/>
        <v>-2.5207981203299452</v>
      </c>
      <c r="X73" s="10">
        <f t="shared" si="48"/>
        <v>0</v>
      </c>
      <c r="Y73" s="10">
        <f t="shared" si="49"/>
        <v>2.5207981203299452</v>
      </c>
      <c r="Z73" s="10">
        <f t="shared" si="50"/>
        <v>-2.5241221750324732</v>
      </c>
      <c r="AA73" s="9" t="str">
        <f t="shared" si="51"/>
        <v/>
      </c>
      <c r="AB73" s="9">
        <f t="shared" si="52"/>
        <v>0.51115000575053882</v>
      </c>
      <c r="AC73" s="9">
        <f t="shared" si="53"/>
        <v>-0.29145162998354007</v>
      </c>
      <c r="AD73" s="7">
        <f t="shared" si="54"/>
        <v>2.8683473389355743E-2</v>
      </c>
      <c r="AE73" s="5">
        <v>35.3515625</v>
      </c>
      <c r="AF73" s="5">
        <v>199.90234375</v>
      </c>
      <c r="AG73" s="9">
        <v>6.1826535666789084E-3</v>
      </c>
    </row>
    <row r="74" spans="2:33" ht="12.75" customHeight="1" x14ac:dyDescent="0.15">
      <c r="B74" s="1" t="s">
        <v>178</v>
      </c>
      <c r="C74" s="2" t="s">
        <v>606</v>
      </c>
      <c r="D74" s="2">
        <v>1.67211805091938E-3</v>
      </c>
      <c r="E74" s="3">
        <v>0.1</v>
      </c>
      <c r="F74" s="3">
        <v>0.1</v>
      </c>
      <c r="G74" s="4">
        <v>80</v>
      </c>
      <c r="H74" s="4">
        <v>80</v>
      </c>
      <c r="I74" s="5">
        <f t="shared" si="37"/>
        <v>150</v>
      </c>
      <c r="J74" s="6">
        <v>3.90625E-2</v>
      </c>
      <c r="K74" s="4">
        <v>35.15625</v>
      </c>
      <c r="L74" s="12" t="s">
        <v>35</v>
      </c>
      <c r="M74" s="7">
        <f t="shared" si="38"/>
        <v>0.05</v>
      </c>
      <c r="N74" s="7">
        <f t="shared" si="39"/>
        <v>0.05</v>
      </c>
      <c r="O74" s="7">
        <f t="shared" si="40"/>
        <v>12.289631250000003</v>
      </c>
      <c r="P74" s="7">
        <f t="shared" si="41"/>
        <v>0</v>
      </c>
      <c r="Q74" s="7">
        <f t="shared" si="42"/>
        <v>0.05</v>
      </c>
      <c r="R74" s="7">
        <f t="shared" si="55"/>
        <v>4.9071312500000008</v>
      </c>
      <c r="S74" s="7">
        <f t="shared" si="43"/>
        <v>-3.2970326786319004E-2</v>
      </c>
      <c r="T74" s="7">
        <f t="shared" si="44"/>
        <v>8.2970326786319007E-2</v>
      </c>
      <c r="U74" s="8">
        <f t="shared" si="45"/>
        <v>1.6594065357263801</v>
      </c>
      <c r="V74" s="8">
        <f t="shared" si="46"/>
        <v>1.6594065357263801</v>
      </c>
      <c r="W74" s="9">
        <f t="shared" si="47"/>
        <v>-2.5165151478191428</v>
      </c>
      <c r="X74" s="10">
        <f t="shared" si="48"/>
        <v>0</v>
      </c>
      <c r="Y74" s="10">
        <f t="shared" si="49"/>
        <v>2.5165151478191428</v>
      </c>
      <c r="Z74" s="10">
        <f t="shared" si="50"/>
        <v>-2.5241221750324732</v>
      </c>
      <c r="AA74" s="9" t="str">
        <f t="shared" si="51"/>
        <v/>
      </c>
      <c r="AB74" s="9">
        <f t="shared" si="52"/>
        <v>0.50884444551787444</v>
      </c>
      <c r="AC74" s="9">
        <f t="shared" si="53"/>
        <v>-0.29341496182477966</v>
      </c>
      <c r="AD74" s="7">
        <f t="shared" si="54"/>
        <v>2.8444444444444446E-2</v>
      </c>
      <c r="AE74" s="5">
        <v>35.25390625</v>
      </c>
      <c r="AF74" s="5">
        <v>199.90234375</v>
      </c>
      <c r="AG74" s="9">
        <v>4.1856724404907633E-3</v>
      </c>
    </row>
    <row r="75" spans="2:33" ht="12.75" customHeight="1" x14ac:dyDescent="0.15">
      <c r="B75" s="1" t="s">
        <v>180</v>
      </c>
      <c r="C75" s="2" t="s">
        <v>607</v>
      </c>
      <c r="D75" s="2">
        <v>1.6899999973247759E-3</v>
      </c>
      <c r="E75" s="3">
        <v>0.1</v>
      </c>
      <c r="F75" s="3">
        <v>0.1</v>
      </c>
      <c r="G75" s="4">
        <v>80</v>
      </c>
      <c r="H75" s="4">
        <v>80</v>
      </c>
      <c r="I75" s="5">
        <f t="shared" si="37"/>
        <v>150</v>
      </c>
      <c r="J75" s="6">
        <v>3.90625E-2</v>
      </c>
      <c r="K75" s="4">
        <v>34.765625</v>
      </c>
      <c r="L75" s="12" t="s">
        <v>35</v>
      </c>
      <c r="M75" s="7">
        <f t="shared" si="38"/>
        <v>0.05</v>
      </c>
      <c r="N75" s="7">
        <f t="shared" si="39"/>
        <v>0.05</v>
      </c>
      <c r="O75" s="7">
        <f t="shared" si="40"/>
        <v>12.219553124999999</v>
      </c>
      <c r="P75" s="7">
        <f t="shared" si="41"/>
        <v>0</v>
      </c>
      <c r="Q75" s="7">
        <f t="shared" si="42"/>
        <v>0.05</v>
      </c>
      <c r="R75" s="7">
        <f t="shared" si="55"/>
        <v>4.8683031250000006</v>
      </c>
      <c r="S75" s="7">
        <f t="shared" si="43"/>
        <v>-3.2846390919911594E-2</v>
      </c>
      <c r="T75" s="7">
        <f t="shared" si="44"/>
        <v>8.2846390919911597E-2</v>
      </c>
      <c r="U75" s="8">
        <f t="shared" si="45"/>
        <v>1.6569278183982319</v>
      </c>
      <c r="V75" s="8">
        <f t="shared" si="46"/>
        <v>1.6569278183982319</v>
      </c>
      <c r="W75" s="9">
        <f t="shared" si="47"/>
        <v>-2.5222372565044835</v>
      </c>
      <c r="X75" s="10">
        <f t="shared" si="48"/>
        <v>0</v>
      </c>
      <c r="Y75" s="10">
        <f t="shared" si="49"/>
        <v>2.5222372565044835</v>
      </c>
      <c r="Z75" s="10">
        <f t="shared" si="50"/>
        <v>-2.5241221750324732</v>
      </c>
      <c r="AA75" s="9" t="str">
        <f t="shared" si="51"/>
        <v/>
      </c>
      <c r="AB75" s="9">
        <f t="shared" si="52"/>
        <v>0.51192580287930389</v>
      </c>
      <c r="AC75" s="9">
        <f t="shared" si="53"/>
        <v>-0.29079297991316183</v>
      </c>
      <c r="AD75" s="7">
        <f t="shared" si="54"/>
        <v>2.8764044943820226E-2</v>
      </c>
      <c r="AE75" s="5">
        <v>35.25390625</v>
      </c>
      <c r="AF75" s="5">
        <v>199.90234375</v>
      </c>
      <c r="AG75" s="9">
        <v>6.1826535666789084E-3</v>
      </c>
    </row>
    <row r="76" spans="2:33" ht="12.75" customHeight="1" x14ac:dyDescent="0.15">
      <c r="B76" s="1" t="s">
        <v>182</v>
      </c>
      <c r="C76" s="2" t="s">
        <v>608</v>
      </c>
      <c r="D76" s="2">
        <v>1.713831014058087E-3</v>
      </c>
      <c r="E76" s="3">
        <v>0.1</v>
      </c>
      <c r="F76" s="3">
        <v>0.1</v>
      </c>
      <c r="G76" s="4">
        <v>80</v>
      </c>
      <c r="H76" s="4">
        <v>80</v>
      </c>
      <c r="I76" s="5">
        <f t="shared" si="37"/>
        <v>150</v>
      </c>
      <c r="J76" s="6">
        <v>3.90625E-2</v>
      </c>
      <c r="K76" s="4">
        <v>34.765625</v>
      </c>
      <c r="L76" s="12" t="s">
        <v>35</v>
      </c>
      <c r="M76" s="7">
        <f t="shared" si="38"/>
        <v>0.05</v>
      </c>
      <c r="N76" s="7">
        <f t="shared" si="39"/>
        <v>0.05</v>
      </c>
      <c r="O76" s="7">
        <f t="shared" si="40"/>
        <v>12.219553124999999</v>
      </c>
      <c r="P76" s="7">
        <f t="shared" si="41"/>
        <v>0</v>
      </c>
      <c r="Q76" s="7">
        <f t="shared" si="42"/>
        <v>0.05</v>
      </c>
      <c r="R76" s="7">
        <f t="shared" si="55"/>
        <v>4.8683031250000006</v>
      </c>
      <c r="S76" s="7">
        <f t="shared" si="43"/>
        <v>-3.2846390919911594E-2</v>
      </c>
      <c r="T76" s="7">
        <f t="shared" si="44"/>
        <v>8.2846390919911597E-2</v>
      </c>
      <c r="U76" s="8">
        <f t="shared" si="45"/>
        <v>1.6569278183982319</v>
      </c>
      <c r="V76" s="8">
        <f t="shared" si="46"/>
        <v>1.6569278183982319</v>
      </c>
      <c r="W76" s="9">
        <f t="shared" si="47"/>
        <v>-2.5222372565044835</v>
      </c>
      <c r="X76" s="10">
        <f t="shared" si="48"/>
        <v>0</v>
      </c>
      <c r="Y76" s="10">
        <f t="shared" si="49"/>
        <v>2.5222372565044835</v>
      </c>
      <c r="Z76" s="10">
        <f t="shared" si="50"/>
        <v>-2.5241221750324732</v>
      </c>
      <c r="AA76" s="9" t="str">
        <f t="shared" si="51"/>
        <v/>
      </c>
      <c r="AB76" s="9">
        <f t="shared" si="52"/>
        <v>0.51192580287930389</v>
      </c>
      <c r="AC76" s="9">
        <f t="shared" si="53"/>
        <v>-0.29079297991316183</v>
      </c>
      <c r="AD76" s="7">
        <f t="shared" si="54"/>
        <v>2.8764044943820226E-2</v>
      </c>
      <c r="AE76" s="5">
        <v>35.25390625</v>
      </c>
      <c r="AF76" s="5">
        <v>199.90234375</v>
      </c>
      <c r="AG76" s="9">
        <v>4.1856724404907633E-3</v>
      </c>
    </row>
    <row r="77" spans="2:33" ht="12.75" customHeight="1" x14ac:dyDescent="0.15">
      <c r="B77" s="1" t="s">
        <v>184</v>
      </c>
      <c r="C77" s="2" t="s">
        <v>609</v>
      </c>
      <c r="D77" s="2">
        <v>1.7376620307913981E-3</v>
      </c>
      <c r="E77" s="3">
        <v>0.1</v>
      </c>
      <c r="F77" s="3">
        <v>0.1</v>
      </c>
      <c r="G77" s="4">
        <v>80</v>
      </c>
      <c r="H77" s="4">
        <v>80</v>
      </c>
      <c r="I77" s="5">
        <f t="shared" si="37"/>
        <v>150</v>
      </c>
      <c r="J77" s="6">
        <v>3.90625E-2</v>
      </c>
      <c r="K77" s="4">
        <v>34.66796875</v>
      </c>
      <c r="L77" s="12" t="s">
        <v>35</v>
      </c>
      <c r="M77" s="7">
        <f t="shared" si="38"/>
        <v>0.05</v>
      </c>
      <c r="N77" s="7">
        <f t="shared" si="39"/>
        <v>0.05</v>
      </c>
      <c r="O77" s="7">
        <f t="shared" si="40"/>
        <v>12.202033593750002</v>
      </c>
      <c r="P77" s="7">
        <f t="shared" si="41"/>
        <v>0</v>
      </c>
      <c r="Q77" s="7">
        <f t="shared" si="42"/>
        <v>0.05</v>
      </c>
      <c r="R77" s="7">
        <f t="shared" si="55"/>
        <v>4.8585960937500001</v>
      </c>
      <c r="S77" s="7">
        <f t="shared" si="43"/>
        <v>-3.2815242137963316E-2</v>
      </c>
      <c r="T77" s="7">
        <f t="shared" si="44"/>
        <v>8.2815242137963319E-2</v>
      </c>
      <c r="U77" s="8">
        <f t="shared" si="45"/>
        <v>1.6563048427592664</v>
      </c>
      <c r="V77" s="8">
        <f t="shared" si="46"/>
        <v>1.6563048427592664</v>
      </c>
      <c r="W77" s="9">
        <f t="shared" si="47"/>
        <v>-2.523682189812519</v>
      </c>
      <c r="X77" s="10">
        <f t="shared" si="48"/>
        <v>0</v>
      </c>
      <c r="Y77" s="10">
        <f t="shared" si="49"/>
        <v>2.523682189812519</v>
      </c>
      <c r="Z77" s="10">
        <f t="shared" si="50"/>
        <v>-2.5241221750324732</v>
      </c>
      <c r="AA77" s="9" t="str">
        <f t="shared" si="51"/>
        <v/>
      </c>
      <c r="AB77" s="9">
        <f t="shared" si="52"/>
        <v>0.51270528071525245</v>
      </c>
      <c r="AC77" s="9">
        <f t="shared" si="53"/>
        <v>-0.29013220942973139</v>
      </c>
      <c r="AD77" s="7">
        <f t="shared" si="54"/>
        <v>2.8845070422535212E-2</v>
      </c>
      <c r="AE77" s="5">
        <v>34.9609375</v>
      </c>
      <c r="AF77" s="5">
        <v>199.90234375</v>
      </c>
      <c r="AG77" s="9">
        <v>6.1826535666789084E-3</v>
      </c>
    </row>
    <row r="78" spans="2:33" ht="12.75" customHeight="1" x14ac:dyDescent="0.15">
      <c r="B78" s="1" t="s">
        <v>186</v>
      </c>
      <c r="C78" s="2" t="s">
        <v>610</v>
      </c>
      <c r="D78" s="2">
        <v>1.7614930548006669E-3</v>
      </c>
      <c r="E78" s="3">
        <v>0.1</v>
      </c>
      <c r="F78" s="3">
        <v>0.1</v>
      </c>
      <c r="G78" s="4">
        <v>80</v>
      </c>
      <c r="H78" s="4">
        <v>80</v>
      </c>
      <c r="I78" s="5">
        <f t="shared" si="37"/>
        <v>150</v>
      </c>
      <c r="J78" s="6">
        <v>2.9296875E-2</v>
      </c>
      <c r="K78" s="4">
        <v>34.66796875</v>
      </c>
      <c r="L78" s="12" t="s">
        <v>35</v>
      </c>
      <c r="M78" s="7">
        <f t="shared" si="38"/>
        <v>0.05</v>
      </c>
      <c r="N78" s="7">
        <f t="shared" si="39"/>
        <v>0.05</v>
      </c>
      <c r="O78" s="7">
        <f t="shared" si="40"/>
        <v>12.202033593750002</v>
      </c>
      <c r="P78" s="7">
        <f t="shared" si="41"/>
        <v>0</v>
      </c>
      <c r="Q78" s="7">
        <f t="shared" si="42"/>
        <v>0.05</v>
      </c>
      <c r="R78" s="7">
        <f t="shared" si="55"/>
        <v>4.8585960937500001</v>
      </c>
      <c r="S78" s="7">
        <f t="shared" si="43"/>
        <v>-3.288173432912038E-2</v>
      </c>
      <c r="T78" s="7">
        <f t="shared" si="44"/>
        <v>8.2881734329120382E-2</v>
      </c>
      <c r="U78" s="8">
        <f t="shared" si="45"/>
        <v>1.6576346865824076</v>
      </c>
      <c r="V78" s="8">
        <f t="shared" si="46"/>
        <v>1.6576346865824076</v>
      </c>
      <c r="W78" s="9">
        <f t="shared" si="47"/>
        <v>-2.5206010577039275</v>
      </c>
      <c r="X78" s="10">
        <f t="shared" si="48"/>
        <v>0</v>
      </c>
      <c r="Y78" s="10">
        <f t="shared" si="49"/>
        <v>2.5206010577039275</v>
      </c>
      <c r="Z78" s="10">
        <f t="shared" si="50"/>
        <v>-2.5241221750324732</v>
      </c>
      <c r="AA78" s="9" t="str">
        <f t="shared" si="51"/>
        <v/>
      </c>
      <c r="AB78" s="9">
        <f t="shared" si="52"/>
        <v>0.51104381791923092</v>
      </c>
      <c r="AC78" s="9">
        <f t="shared" si="53"/>
        <v>-0.29154186099116369</v>
      </c>
      <c r="AD78" s="7">
        <f t="shared" si="54"/>
        <v>2.8845070422535212E-2</v>
      </c>
      <c r="AE78" s="5">
        <v>35.3515625</v>
      </c>
      <c r="AF78" s="5">
        <v>199.90234375</v>
      </c>
      <c r="AG78" s="9">
        <v>6.1826535666789084E-3</v>
      </c>
    </row>
    <row r="79" spans="2:33" ht="12.75" customHeight="1" x14ac:dyDescent="0.15">
      <c r="B79" s="1" t="s">
        <v>188</v>
      </c>
      <c r="C79" s="2" t="s">
        <v>611</v>
      </c>
      <c r="D79" s="2">
        <v>1.7853356475825422E-3</v>
      </c>
      <c r="E79" s="3">
        <v>0.1</v>
      </c>
      <c r="F79" s="3">
        <v>0.1</v>
      </c>
      <c r="G79" s="4">
        <v>80</v>
      </c>
      <c r="H79" s="4">
        <v>80</v>
      </c>
      <c r="I79" s="5">
        <f t="shared" si="37"/>
        <v>150</v>
      </c>
      <c r="J79" s="6">
        <v>2.9296875E-2</v>
      </c>
      <c r="K79" s="4">
        <v>34.66796875</v>
      </c>
      <c r="L79" s="12" t="s">
        <v>35</v>
      </c>
      <c r="M79" s="7">
        <f t="shared" si="38"/>
        <v>0.05</v>
      </c>
      <c r="N79" s="7">
        <f t="shared" si="39"/>
        <v>0.05</v>
      </c>
      <c r="O79" s="7">
        <f t="shared" si="40"/>
        <v>12.202033593750002</v>
      </c>
      <c r="P79" s="7">
        <f t="shared" si="41"/>
        <v>0</v>
      </c>
      <c r="Q79" s="7">
        <f t="shared" si="42"/>
        <v>0.05</v>
      </c>
      <c r="R79" s="7">
        <f t="shared" si="55"/>
        <v>4.8585960937500001</v>
      </c>
      <c r="S79" s="7">
        <f t="shared" si="43"/>
        <v>-3.288173432912038E-2</v>
      </c>
      <c r="T79" s="7">
        <f t="shared" si="44"/>
        <v>8.2881734329120382E-2</v>
      </c>
      <c r="U79" s="8">
        <f t="shared" si="45"/>
        <v>1.6576346865824076</v>
      </c>
      <c r="V79" s="8">
        <f t="shared" si="46"/>
        <v>1.6576346865824076</v>
      </c>
      <c r="W79" s="9">
        <f t="shared" si="47"/>
        <v>-2.5206010577039275</v>
      </c>
      <c r="X79" s="10">
        <f t="shared" si="48"/>
        <v>0</v>
      </c>
      <c r="Y79" s="10">
        <f t="shared" si="49"/>
        <v>2.5206010577039275</v>
      </c>
      <c r="Z79" s="10">
        <f t="shared" si="50"/>
        <v>-2.5241221750324732</v>
      </c>
      <c r="AA79" s="9" t="str">
        <f t="shared" si="51"/>
        <v/>
      </c>
      <c r="AB79" s="9">
        <f t="shared" si="52"/>
        <v>0.51104381791923092</v>
      </c>
      <c r="AC79" s="9">
        <f t="shared" si="53"/>
        <v>-0.29154186099116369</v>
      </c>
      <c r="AD79" s="7">
        <f t="shared" si="54"/>
        <v>2.8845070422535212E-2</v>
      </c>
      <c r="AE79" s="5">
        <v>35.25390625</v>
      </c>
      <c r="AF79" s="5">
        <v>199.90234375</v>
      </c>
      <c r="AG79" s="9">
        <v>6.1826535666789084E-3</v>
      </c>
    </row>
    <row r="80" spans="2:33" ht="12.75" customHeight="1" x14ac:dyDescent="0.15">
      <c r="B80" s="1" t="s">
        <v>190</v>
      </c>
      <c r="C80" s="2" t="s">
        <v>612</v>
      </c>
      <c r="D80" s="2">
        <v>1.8089814766426571E-3</v>
      </c>
      <c r="E80" s="3">
        <v>0.1</v>
      </c>
      <c r="F80" s="3">
        <v>0.1</v>
      </c>
      <c r="G80" s="4">
        <v>80</v>
      </c>
      <c r="H80" s="4">
        <v>80</v>
      </c>
      <c r="I80" s="5">
        <f t="shared" si="37"/>
        <v>150</v>
      </c>
      <c r="J80" s="6">
        <v>3.90625E-2</v>
      </c>
      <c r="K80" s="4">
        <v>34.66796875</v>
      </c>
      <c r="L80" s="12" t="s">
        <v>35</v>
      </c>
      <c r="M80" s="7">
        <f t="shared" si="38"/>
        <v>0.05</v>
      </c>
      <c r="N80" s="7">
        <f t="shared" si="39"/>
        <v>0.05</v>
      </c>
      <c r="O80" s="7">
        <f t="shared" si="40"/>
        <v>12.202033593750002</v>
      </c>
      <c r="P80" s="7">
        <f t="shared" si="41"/>
        <v>0</v>
      </c>
      <c r="Q80" s="7">
        <f t="shared" si="42"/>
        <v>0.05</v>
      </c>
      <c r="R80" s="7">
        <f t="shared" si="55"/>
        <v>4.8585960937500001</v>
      </c>
      <c r="S80" s="7">
        <f t="shared" si="43"/>
        <v>-3.2815242137963316E-2</v>
      </c>
      <c r="T80" s="7">
        <f t="shared" si="44"/>
        <v>8.2815242137963319E-2</v>
      </c>
      <c r="U80" s="8">
        <f t="shared" si="45"/>
        <v>1.6563048427592664</v>
      </c>
      <c r="V80" s="8">
        <f t="shared" si="46"/>
        <v>1.6563048427592664</v>
      </c>
      <c r="W80" s="9">
        <f t="shared" si="47"/>
        <v>-2.523682189812519</v>
      </c>
      <c r="X80" s="10">
        <f t="shared" si="48"/>
        <v>0</v>
      </c>
      <c r="Y80" s="10">
        <f t="shared" si="49"/>
        <v>2.523682189812519</v>
      </c>
      <c r="Z80" s="10">
        <f t="shared" si="50"/>
        <v>-2.5241221750324732</v>
      </c>
      <c r="AA80" s="9" t="str">
        <f t="shared" si="51"/>
        <v/>
      </c>
      <c r="AB80" s="9">
        <f t="shared" si="52"/>
        <v>0.51270528071525245</v>
      </c>
      <c r="AC80" s="9">
        <f t="shared" si="53"/>
        <v>-0.29013220942973139</v>
      </c>
      <c r="AD80" s="7">
        <f t="shared" si="54"/>
        <v>2.8845070422535212E-2</v>
      </c>
      <c r="AE80" s="5">
        <v>35.3515625</v>
      </c>
      <c r="AF80" s="5">
        <v>199.90234375</v>
      </c>
      <c r="AG80" s="9">
        <v>4.1856724404907633E-3</v>
      </c>
    </row>
    <row r="81" spans="2:33" ht="12.75" customHeight="1" x14ac:dyDescent="0.15">
      <c r="B81" s="1" t="s">
        <v>192</v>
      </c>
      <c r="C81" s="2" t="s">
        <v>613</v>
      </c>
      <c r="D81" s="2">
        <v>1.8328240694245324E-3</v>
      </c>
      <c r="E81" s="3">
        <v>0.1</v>
      </c>
      <c r="F81" s="3">
        <v>0.1</v>
      </c>
      <c r="G81" s="4">
        <v>80</v>
      </c>
      <c r="H81" s="4">
        <v>80</v>
      </c>
      <c r="I81" s="5">
        <f t="shared" si="37"/>
        <v>150</v>
      </c>
      <c r="J81" s="6">
        <v>2.9296875E-2</v>
      </c>
      <c r="K81" s="4">
        <v>34.765625</v>
      </c>
      <c r="L81" s="12" t="s">
        <v>35</v>
      </c>
      <c r="M81" s="7">
        <f t="shared" si="38"/>
        <v>0.05</v>
      </c>
      <c r="N81" s="7">
        <f t="shared" si="39"/>
        <v>0.05</v>
      </c>
      <c r="O81" s="7">
        <f t="shared" si="40"/>
        <v>12.219553124999999</v>
      </c>
      <c r="P81" s="7">
        <f t="shared" si="41"/>
        <v>0</v>
      </c>
      <c r="Q81" s="7">
        <f t="shared" si="42"/>
        <v>0.05</v>
      </c>
      <c r="R81" s="7">
        <f t="shared" si="55"/>
        <v>4.8683031250000006</v>
      </c>
      <c r="S81" s="7">
        <f t="shared" si="43"/>
        <v>-3.2912812446862796E-2</v>
      </c>
      <c r="T81" s="7">
        <f t="shared" si="44"/>
        <v>8.2912812446862799E-2</v>
      </c>
      <c r="U81" s="8">
        <f t="shared" si="45"/>
        <v>1.6582562489372559</v>
      </c>
      <c r="V81" s="8">
        <f t="shared" si="46"/>
        <v>1.6582562489372559</v>
      </c>
      <c r="W81" s="9">
        <f t="shared" si="47"/>
        <v>-2.5191652211649855</v>
      </c>
      <c r="X81" s="10">
        <f t="shared" si="48"/>
        <v>0</v>
      </c>
      <c r="Y81" s="10">
        <f t="shared" si="49"/>
        <v>2.5191652211649855</v>
      </c>
      <c r="Z81" s="10">
        <f t="shared" si="50"/>
        <v>-2.5241221750324732</v>
      </c>
      <c r="AA81" s="9" t="str">
        <f t="shared" si="51"/>
        <v/>
      </c>
      <c r="AB81" s="9">
        <f t="shared" si="52"/>
        <v>0.51027042538163259</v>
      </c>
      <c r="AC81" s="9">
        <f t="shared" si="53"/>
        <v>-0.29219960208863421</v>
      </c>
      <c r="AD81" s="7">
        <f t="shared" si="54"/>
        <v>2.8764044943820226E-2</v>
      </c>
      <c r="AE81" s="5">
        <v>35.44921875</v>
      </c>
      <c r="AF81" s="5">
        <v>199.90234375</v>
      </c>
      <c r="AG81" s="9">
        <v>6.1826535666789084E-3</v>
      </c>
    </row>
    <row r="82" spans="2:33" ht="12.75" customHeight="1" x14ac:dyDescent="0.15">
      <c r="B82" s="1" t="s">
        <v>194</v>
      </c>
      <c r="C82" s="2" t="s">
        <v>614</v>
      </c>
      <c r="D82" s="2">
        <v>1.8564699057606049E-3</v>
      </c>
      <c r="E82" s="3">
        <v>0.1</v>
      </c>
      <c r="F82" s="3">
        <v>0.1</v>
      </c>
      <c r="G82" s="4">
        <v>80</v>
      </c>
      <c r="H82" s="4">
        <v>80</v>
      </c>
      <c r="I82" s="5">
        <f t="shared" si="37"/>
        <v>150</v>
      </c>
      <c r="J82" s="6">
        <v>2.9296875E-2</v>
      </c>
      <c r="K82" s="4">
        <v>34.66796875</v>
      </c>
      <c r="L82" s="12" t="s">
        <v>35</v>
      </c>
      <c r="M82" s="7">
        <f t="shared" si="38"/>
        <v>0.05</v>
      </c>
      <c r="N82" s="7">
        <f t="shared" si="39"/>
        <v>0.05</v>
      </c>
      <c r="O82" s="7">
        <f t="shared" si="40"/>
        <v>12.202033593750002</v>
      </c>
      <c r="P82" s="7">
        <f t="shared" si="41"/>
        <v>0</v>
      </c>
      <c r="Q82" s="7">
        <f t="shared" si="42"/>
        <v>0.05</v>
      </c>
      <c r="R82" s="7">
        <f t="shared" si="55"/>
        <v>4.8585960937500001</v>
      </c>
      <c r="S82" s="7">
        <f t="shared" si="43"/>
        <v>-3.288173432912038E-2</v>
      </c>
      <c r="T82" s="7">
        <f t="shared" si="44"/>
        <v>8.2881734329120382E-2</v>
      </c>
      <c r="U82" s="8">
        <f t="shared" si="45"/>
        <v>1.6576346865824076</v>
      </c>
      <c r="V82" s="8">
        <f t="shared" si="46"/>
        <v>1.6576346865824076</v>
      </c>
      <c r="W82" s="9">
        <f t="shared" si="47"/>
        <v>-2.5206010577039275</v>
      </c>
      <c r="X82" s="10">
        <f t="shared" si="48"/>
        <v>0</v>
      </c>
      <c r="Y82" s="10">
        <f t="shared" si="49"/>
        <v>2.5206010577039275</v>
      </c>
      <c r="Z82" s="10">
        <f t="shared" si="50"/>
        <v>-2.5241221750324732</v>
      </c>
      <c r="AA82" s="9" t="str">
        <f t="shared" si="51"/>
        <v/>
      </c>
      <c r="AB82" s="9">
        <f t="shared" si="52"/>
        <v>0.51104381791923092</v>
      </c>
      <c r="AC82" s="9">
        <f t="shared" si="53"/>
        <v>-0.29154186099116369</v>
      </c>
      <c r="AD82" s="7">
        <f t="shared" si="54"/>
        <v>2.8845070422535212E-2</v>
      </c>
      <c r="AE82" s="5">
        <v>35.44921875</v>
      </c>
      <c r="AF82" s="5">
        <v>199.90234375</v>
      </c>
      <c r="AG82" s="9">
        <v>6.1826535666789084E-3</v>
      </c>
    </row>
    <row r="83" spans="2:33" ht="12.75" customHeight="1" x14ac:dyDescent="0.15">
      <c r="B83" s="1" t="s">
        <v>196</v>
      </c>
      <c r="C83" s="2" t="s">
        <v>615</v>
      </c>
      <c r="D83" s="2">
        <v>1.880127310869284E-3</v>
      </c>
      <c r="E83" s="3">
        <v>0.1</v>
      </c>
      <c r="F83" s="3">
        <v>0.1</v>
      </c>
      <c r="G83" s="4">
        <v>80</v>
      </c>
      <c r="H83" s="4">
        <v>80</v>
      </c>
      <c r="I83" s="5">
        <f t="shared" si="37"/>
        <v>150</v>
      </c>
      <c r="J83" s="6">
        <v>3.90625E-2</v>
      </c>
      <c r="K83" s="4">
        <v>34.765625</v>
      </c>
      <c r="L83" s="12" t="s">
        <v>35</v>
      </c>
      <c r="M83" s="7">
        <f t="shared" si="38"/>
        <v>0.05</v>
      </c>
      <c r="N83" s="7">
        <f t="shared" si="39"/>
        <v>0.05</v>
      </c>
      <c r="O83" s="7">
        <f t="shared" si="40"/>
        <v>12.219553124999999</v>
      </c>
      <c r="P83" s="7">
        <f t="shared" si="41"/>
        <v>0</v>
      </c>
      <c r="Q83" s="7">
        <f t="shared" si="42"/>
        <v>0.05</v>
      </c>
      <c r="R83" s="7">
        <f t="shared" si="55"/>
        <v>4.8683031250000006</v>
      </c>
      <c r="S83" s="7">
        <f t="shared" si="43"/>
        <v>-3.2846390919911594E-2</v>
      </c>
      <c r="T83" s="7">
        <f t="shared" si="44"/>
        <v>8.2846390919911597E-2</v>
      </c>
      <c r="U83" s="8">
        <f t="shared" si="45"/>
        <v>1.6569278183982319</v>
      </c>
      <c r="V83" s="8">
        <f t="shared" si="46"/>
        <v>1.6569278183982319</v>
      </c>
      <c r="W83" s="9">
        <f t="shared" si="47"/>
        <v>-2.5222372565044835</v>
      </c>
      <c r="X83" s="10">
        <f t="shared" si="48"/>
        <v>0</v>
      </c>
      <c r="Y83" s="10">
        <f t="shared" si="49"/>
        <v>2.5222372565044835</v>
      </c>
      <c r="Z83" s="10">
        <f t="shared" si="50"/>
        <v>-2.5241221750324732</v>
      </c>
      <c r="AA83" s="9" t="str">
        <f t="shared" si="51"/>
        <v/>
      </c>
      <c r="AB83" s="9">
        <f t="shared" si="52"/>
        <v>0.51192580287930389</v>
      </c>
      <c r="AC83" s="9">
        <f t="shared" si="53"/>
        <v>-0.29079297991316183</v>
      </c>
      <c r="AD83" s="7">
        <f t="shared" si="54"/>
        <v>2.8764044943820226E-2</v>
      </c>
      <c r="AE83" s="5">
        <v>35.3515625</v>
      </c>
      <c r="AF83" s="5">
        <v>199.90234375</v>
      </c>
      <c r="AG83" s="9">
        <v>6.1826535666789084E-3</v>
      </c>
    </row>
    <row r="84" spans="2:33" ht="12.75" customHeight="1" x14ac:dyDescent="0.15">
      <c r="B84" s="1" t="s">
        <v>198</v>
      </c>
      <c r="C84" s="2" t="s">
        <v>616</v>
      </c>
      <c r="D84" s="2">
        <v>1.9039583276025951E-3</v>
      </c>
      <c r="E84" s="3">
        <v>0.1</v>
      </c>
      <c r="F84" s="3">
        <v>0.1</v>
      </c>
      <c r="G84" s="4">
        <v>80</v>
      </c>
      <c r="H84" s="4">
        <v>80</v>
      </c>
      <c r="I84" s="5">
        <f t="shared" si="37"/>
        <v>150</v>
      </c>
      <c r="J84" s="6">
        <v>3.90625E-2</v>
      </c>
      <c r="K84" s="4">
        <v>34.765625</v>
      </c>
      <c r="L84" s="12" t="s">
        <v>35</v>
      </c>
      <c r="M84" s="7">
        <f t="shared" si="38"/>
        <v>0.05</v>
      </c>
      <c r="N84" s="7">
        <f t="shared" si="39"/>
        <v>0.05</v>
      </c>
      <c r="O84" s="7">
        <f t="shared" si="40"/>
        <v>12.219553124999999</v>
      </c>
      <c r="P84" s="7">
        <f t="shared" si="41"/>
        <v>0</v>
      </c>
      <c r="Q84" s="7">
        <f t="shared" si="42"/>
        <v>0.05</v>
      </c>
      <c r="R84" s="7">
        <f t="shared" si="55"/>
        <v>4.8683031250000006</v>
      </c>
      <c r="S84" s="7">
        <f t="shared" si="43"/>
        <v>-3.2846390919911594E-2</v>
      </c>
      <c r="T84" s="7">
        <f t="shared" si="44"/>
        <v>8.2846390919911597E-2</v>
      </c>
      <c r="U84" s="8">
        <f t="shared" si="45"/>
        <v>1.6569278183982319</v>
      </c>
      <c r="V84" s="8">
        <f t="shared" si="46"/>
        <v>1.6569278183982319</v>
      </c>
      <c r="W84" s="9">
        <f t="shared" si="47"/>
        <v>-2.5222372565044835</v>
      </c>
      <c r="X84" s="10">
        <f t="shared" si="48"/>
        <v>0</v>
      </c>
      <c r="Y84" s="10">
        <f t="shared" si="49"/>
        <v>2.5222372565044835</v>
      </c>
      <c r="Z84" s="10">
        <f t="shared" si="50"/>
        <v>-2.5241221750324732</v>
      </c>
      <c r="AA84" s="9" t="str">
        <f t="shared" si="51"/>
        <v/>
      </c>
      <c r="AB84" s="9">
        <f t="shared" si="52"/>
        <v>0.51192580287930389</v>
      </c>
      <c r="AC84" s="9">
        <f t="shared" si="53"/>
        <v>-0.29079297991316183</v>
      </c>
      <c r="AD84" s="7">
        <f t="shared" si="54"/>
        <v>2.8764044943820226E-2</v>
      </c>
      <c r="AE84" s="5">
        <v>35.44921875</v>
      </c>
      <c r="AF84" s="5">
        <v>199.90234375</v>
      </c>
      <c r="AG84" s="9">
        <v>6.1826535666789084E-3</v>
      </c>
    </row>
    <row r="85" spans="2:33" ht="12.75" customHeight="1" x14ac:dyDescent="0.15">
      <c r="B85" s="1" t="s">
        <v>200</v>
      </c>
      <c r="C85" s="2" t="s">
        <v>617</v>
      </c>
      <c r="D85" s="2">
        <v>1.9218286979594268E-3</v>
      </c>
      <c r="E85" s="3">
        <v>0.1</v>
      </c>
      <c r="F85" s="3">
        <v>0.1</v>
      </c>
      <c r="G85" s="4">
        <v>80</v>
      </c>
      <c r="H85" s="4">
        <v>80</v>
      </c>
      <c r="I85" s="5">
        <f t="shared" si="37"/>
        <v>150</v>
      </c>
      <c r="J85" s="6">
        <v>3.90625E-2</v>
      </c>
      <c r="K85" s="4">
        <v>34.765625</v>
      </c>
      <c r="L85" s="12" t="s">
        <v>35</v>
      </c>
      <c r="M85" s="7">
        <f t="shared" si="38"/>
        <v>0.05</v>
      </c>
      <c r="N85" s="7">
        <f t="shared" si="39"/>
        <v>0.05</v>
      </c>
      <c r="O85" s="7">
        <f t="shared" si="40"/>
        <v>12.219553124999999</v>
      </c>
      <c r="P85" s="7">
        <f t="shared" si="41"/>
        <v>0</v>
      </c>
      <c r="Q85" s="7">
        <f t="shared" si="42"/>
        <v>0.05</v>
      </c>
      <c r="R85" s="7">
        <f t="shared" si="55"/>
        <v>4.8683031250000006</v>
      </c>
      <c r="S85" s="7">
        <f t="shared" si="43"/>
        <v>-3.2846390919911594E-2</v>
      </c>
      <c r="T85" s="7">
        <f t="shared" si="44"/>
        <v>8.2846390919911597E-2</v>
      </c>
      <c r="U85" s="8">
        <f t="shared" si="45"/>
        <v>1.6569278183982319</v>
      </c>
      <c r="V85" s="8">
        <f t="shared" si="46"/>
        <v>1.6569278183982319</v>
      </c>
      <c r="W85" s="9">
        <f t="shared" si="47"/>
        <v>-2.5222372565044835</v>
      </c>
      <c r="X85" s="10">
        <f t="shared" si="48"/>
        <v>0</v>
      </c>
      <c r="Y85" s="10">
        <f t="shared" si="49"/>
        <v>2.5222372565044835</v>
      </c>
      <c r="Z85" s="10">
        <f t="shared" si="50"/>
        <v>-2.5241221750324732</v>
      </c>
      <c r="AA85" s="9" t="str">
        <f t="shared" si="51"/>
        <v/>
      </c>
      <c r="AB85" s="9">
        <f t="shared" si="52"/>
        <v>0.51192580287930389</v>
      </c>
      <c r="AC85" s="9">
        <f t="shared" si="53"/>
        <v>-0.29079297991316183</v>
      </c>
      <c r="AD85" s="7">
        <f t="shared" si="54"/>
        <v>2.8764044943820226E-2</v>
      </c>
      <c r="AE85" s="5">
        <v>35.546875</v>
      </c>
      <c r="AF85" s="5">
        <v>199.90234375</v>
      </c>
      <c r="AG85" s="9">
        <v>6.1826535666789084E-3</v>
      </c>
    </row>
    <row r="86" spans="2:33" ht="12.75" customHeight="1" x14ac:dyDescent="0.15">
      <c r="B86" s="1" t="s">
        <v>202</v>
      </c>
      <c r="C86" s="2" t="s">
        <v>618</v>
      </c>
      <c r="D86" s="2">
        <v>1.9456712907413021E-3</v>
      </c>
      <c r="E86" s="3">
        <v>0.1</v>
      </c>
      <c r="F86" s="3">
        <v>0.1</v>
      </c>
      <c r="G86" s="4">
        <v>80</v>
      </c>
      <c r="H86" s="4">
        <v>80</v>
      </c>
      <c r="I86" s="5">
        <f t="shared" si="37"/>
        <v>150</v>
      </c>
      <c r="J86" s="6">
        <v>4.8828125E-2</v>
      </c>
      <c r="K86" s="4">
        <v>34.765625</v>
      </c>
      <c r="L86" s="12" t="s">
        <v>35</v>
      </c>
      <c r="M86" s="7">
        <f t="shared" si="38"/>
        <v>0.05</v>
      </c>
      <c r="N86" s="7">
        <f t="shared" si="39"/>
        <v>0.05</v>
      </c>
      <c r="O86" s="7">
        <f t="shared" si="40"/>
        <v>12.219553124999999</v>
      </c>
      <c r="P86" s="7">
        <f t="shared" si="41"/>
        <v>0</v>
      </c>
      <c r="Q86" s="7">
        <f t="shared" si="42"/>
        <v>0.05</v>
      </c>
      <c r="R86" s="7">
        <f t="shared" si="55"/>
        <v>4.8683031250000006</v>
      </c>
      <c r="S86" s="7">
        <f t="shared" si="43"/>
        <v>-3.2779969392960392E-2</v>
      </c>
      <c r="T86" s="7">
        <f t="shared" si="44"/>
        <v>8.2779969392960395E-2</v>
      </c>
      <c r="U86" s="8">
        <f t="shared" si="45"/>
        <v>1.6555993878592079</v>
      </c>
      <c r="V86" s="8">
        <f t="shared" si="46"/>
        <v>1.6555993878592079</v>
      </c>
      <c r="W86" s="9">
        <f t="shared" si="47"/>
        <v>-2.5253217414759899</v>
      </c>
      <c r="X86" s="10">
        <f t="shared" si="48"/>
        <v>0</v>
      </c>
      <c r="Y86" s="10">
        <f t="shared" si="49"/>
        <v>2.5253217414759899</v>
      </c>
      <c r="Z86" s="10">
        <f t="shared" si="50"/>
        <v>-2.5241221750324732</v>
      </c>
      <c r="AA86" s="9" t="str">
        <f t="shared" si="51"/>
        <v/>
      </c>
      <c r="AB86" s="9">
        <f t="shared" si="52"/>
        <v>0.51359042086604501</v>
      </c>
      <c r="AC86" s="9">
        <f t="shared" si="53"/>
        <v>-0.28938308502451093</v>
      </c>
      <c r="AD86" s="7">
        <f t="shared" si="54"/>
        <v>2.8764044943820226E-2</v>
      </c>
      <c r="AE86" s="5">
        <v>35.44921875</v>
      </c>
      <c r="AF86" s="5">
        <v>199.90234375</v>
      </c>
      <c r="AG86" s="9">
        <v>6.1826535666789084E-3</v>
      </c>
    </row>
    <row r="87" spans="2:33" ht="12.75" customHeight="1" x14ac:dyDescent="0.15">
      <c r="B87" s="1" t="s">
        <v>204</v>
      </c>
      <c r="C87" s="2" t="s">
        <v>619</v>
      </c>
      <c r="D87" s="2">
        <v>1.9695023147505708E-3</v>
      </c>
      <c r="E87" s="3">
        <v>0.1</v>
      </c>
      <c r="F87" s="3">
        <v>0.1</v>
      </c>
      <c r="G87" s="4">
        <v>80</v>
      </c>
      <c r="H87" s="4">
        <v>80</v>
      </c>
      <c r="I87" s="5">
        <f t="shared" si="37"/>
        <v>150</v>
      </c>
      <c r="J87" s="6">
        <v>5.859375E-2</v>
      </c>
      <c r="K87" s="4">
        <v>34.765625</v>
      </c>
      <c r="L87" s="12" t="s">
        <v>35</v>
      </c>
      <c r="M87" s="7">
        <f t="shared" si="38"/>
        <v>0.05</v>
      </c>
      <c r="N87" s="7">
        <f t="shared" si="39"/>
        <v>0.05</v>
      </c>
      <c r="O87" s="7">
        <f t="shared" si="40"/>
        <v>12.219553124999999</v>
      </c>
      <c r="P87" s="7">
        <f t="shared" si="41"/>
        <v>0</v>
      </c>
      <c r="Q87" s="7">
        <f t="shared" si="42"/>
        <v>0.05</v>
      </c>
      <c r="R87" s="7">
        <f t="shared" si="55"/>
        <v>4.8683031250000006</v>
      </c>
      <c r="S87" s="7">
        <f t="shared" si="43"/>
        <v>-3.2713547866009191E-2</v>
      </c>
      <c r="T87" s="7">
        <f t="shared" si="44"/>
        <v>8.2713547866009193E-2</v>
      </c>
      <c r="U87" s="8">
        <f t="shared" si="45"/>
        <v>1.6542709573201837</v>
      </c>
      <c r="V87" s="8">
        <f t="shared" si="46"/>
        <v>1.6542709573201837</v>
      </c>
      <c r="W87" s="9">
        <f t="shared" si="47"/>
        <v>-2.5284187519126351</v>
      </c>
      <c r="X87" s="10">
        <f t="shared" si="48"/>
        <v>0</v>
      </c>
      <c r="Y87" s="10">
        <f t="shared" si="49"/>
        <v>2.5284187519126351</v>
      </c>
      <c r="Z87" s="10">
        <f t="shared" si="50"/>
        <v>-2.5241221750324732</v>
      </c>
      <c r="AA87" s="9" t="str">
        <f t="shared" si="51"/>
        <v/>
      </c>
      <c r="AB87" s="9">
        <f t="shared" si="52"/>
        <v>0.51526435108144131</v>
      </c>
      <c r="AC87" s="9">
        <f t="shared" si="53"/>
        <v>-0.28796990346202705</v>
      </c>
      <c r="AD87" s="7">
        <f t="shared" si="54"/>
        <v>2.8764044943820226E-2</v>
      </c>
      <c r="AE87" s="5">
        <v>35.44921875</v>
      </c>
      <c r="AF87" s="5">
        <v>199.90234375</v>
      </c>
      <c r="AG87" s="9">
        <v>4.1856724404907633E-3</v>
      </c>
    </row>
    <row r="88" spans="2:33" ht="12.75" customHeight="1" x14ac:dyDescent="0.15">
      <c r="B88" s="1" t="s">
        <v>206</v>
      </c>
      <c r="C88" s="2" t="s">
        <v>620</v>
      </c>
      <c r="D88" s="2">
        <v>1.9933333314838819E-3</v>
      </c>
      <c r="E88" s="3">
        <v>0.1</v>
      </c>
      <c r="F88" s="3">
        <v>0.1</v>
      </c>
      <c r="G88" s="4">
        <v>80</v>
      </c>
      <c r="H88" s="4">
        <v>80</v>
      </c>
      <c r="I88" s="5">
        <f t="shared" si="37"/>
        <v>150</v>
      </c>
      <c r="J88" s="6">
        <v>8.7890625E-2</v>
      </c>
      <c r="K88" s="4">
        <v>34.765625</v>
      </c>
      <c r="L88" s="12" t="s">
        <v>35</v>
      </c>
      <c r="M88" s="7">
        <f t="shared" si="38"/>
        <v>0.05</v>
      </c>
      <c r="N88" s="7">
        <f t="shared" si="39"/>
        <v>0.05</v>
      </c>
      <c r="O88" s="7">
        <f t="shared" si="40"/>
        <v>12.219553124999999</v>
      </c>
      <c r="P88" s="7">
        <f t="shared" si="41"/>
        <v>0</v>
      </c>
      <c r="Q88" s="7">
        <f t="shared" si="42"/>
        <v>0.05</v>
      </c>
      <c r="R88" s="7">
        <f t="shared" si="55"/>
        <v>4.8683031250000006</v>
      </c>
      <c r="S88" s="7">
        <f t="shared" si="43"/>
        <v>-3.2514283285155599E-2</v>
      </c>
      <c r="T88" s="7">
        <f t="shared" si="44"/>
        <v>8.2514283285155601E-2</v>
      </c>
      <c r="U88" s="8">
        <f t="shared" si="45"/>
        <v>1.650285665703112</v>
      </c>
      <c r="V88" s="8">
        <f t="shared" si="46"/>
        <v>1.650285665703112</v>
      </c>
      <c r="W88" s="9">
        <f t="shared" si="47"/>
        <v>-2.537785703639591</v>
      </c>
      <c r="X88" s="10">
        <f t="shared" si="48"/>
        <v>0</v>
      </c>
      <c r="Y88" s="10">
        <f t="shared" si="49"/>
        <v>2.537785703639591</v>
      </c>
      <c r="Z88" s="10">
        <f t="shared" si="50"/>
        <v>-2.5241221750324732</v>
      </c>
      <c r="AA88" s="9" t="str">
        <f t="shared" si="51"/>
        <v/>
      </c>
      <c r="AB88" s="9">
        <f t="shared" si="52"/>
        <v>0.52034274319438711</v>
      </c>
      <c r="AC88" s="9">
        <f t="shared" si="53"/>
        <v>-0.28371049781910374</v>
      </c>
      <c r="AD88" s="7">
        <f t="shared" si="54"/>
        <v>2.8764044943820226E-2</v>
      </c>
      <c r="AE88" s="5">
        <v>35.44921875</v>
      </c>
      <c r="AF88" s="5">
        <v>199.90234375</v>
      </c>
      <c r="AG88" s="9">
        <v>4.1856724404907633E-3</v>
      </c>
    </row>
    <row r="89" spans="2:33" ht="12.75" customHeight="1" x14ac:dyDescent="0.15">
      <c r="B89" s="1" t="s">
        <v>208</v>
      </c>
      <c r="C89" s="2" t="s">
        <v>621</v>
      </c>
      <c r="D89" s="2">
        <v>2.017164348217193E-3</v>
      </c>
      <c r="E89" s="3">
        <v>0.1</v>
      </c>
      <c r="F89" s="3">
        <v>0.1</v>
      </c>
      <c r="G89" s="4">
        <v>80</v>
      </c>
      <c r="H89" s="4">
        <v>80</v>
      </c>
      <c r="I89" s="5">
        <f t="shared" si="37"/>
        <v>150</v>
      </c>
      <c r="J89" s="6">
        <v>0.107421875</v>
      </c>
      <c r="K89" s="4">
        <v>34.765625</v>
      </c>
      <c r="L89" s="12" t="s">
        <v>35</v>
      </c>
      <c r="M89" s="7">
        <f t="shared" si="38"/>
        <v>0.05</v>
      </c>
      <c r="N89" s="7">
        <f t="shared" si="39"/>
        <v>0.05</v>
      </c>
      <c r="O89" s="7">
        <f t="shared" si="40"/>
        <v>12.219553124999999</v>
      </c>
      <c r="P89" s="7">
        <f t="shared" si="41"/>
        <v>0</v>
      </c>
      <c r="Q89" s="7">
        <f t="shared" si="42"/>
        <v>0.05</v>
      </c>
      <c r="R89" s="7">
        <f t="shared" si="55"/>
        <v>4.8683031250000006</v>
      </c>
      <c r="S89" s="7">
        <f t="shared" si="43"/>
        <v>-3.2381440231253208E-2</v>
      </c>
      <c r="T89" s="7">
        <f t="shared" si="44"/>
        <v>8.2381440231253211E-2</v>
      </c>
      <c r="U89" s="8">
        <f t="shared" si="45"/>
        <v>1.6476288046250642</v>
      </c>
      <c r="V89" s="8">
        <f t="shared" si="46"/>
        <v>1.6476288046250642</v>
      </c>
      <c r="W89" s="9">
        <f t="shared" si="47"/>
        <v>-2.5440943837866139</v>
      </c>
      <c r="X89" s="10">
        <f t="shared" si="48"/>
        <v>0</v>
      </c>
      <c r="Y89" s="10">
        <f t="shared" si="49"/>
        <v>2.5440943837866139</v>
      </c>
      <c r="Z89" s="10">
        <f t="shared" si="50"/>
        <v>-2.5241221750324732</v>
      </c>
      <c r="AA89" s="9" t="str">
        <f t="shared" si="51"/>
        <v/>
      </c>
      <c r="AB89" s="9">
        <f t="shared" si="52"/>
        <v>0.52377624664373035</v>
      </c>
      <c r="AC89" s="9">
        <f t="shared" si="53"/>
        <v>-0.28085420080476581</v>
      </c>
      <c r="AD89" s="7">
        <f t="shared" si="54"/>
        <v>2.8764044943820226E-2</v>
      </c>
      <c r="AE89" s="5">
        <v>35.44921875</v>
      </c>
      <c r="AF89" s="5">
        <v>199.90234375</v>
      </c>
      <c r="AG89" s="9">
        <v>6.1826535666789084E-3</v>
      </c>
    </row>
    <row r="90" spans="2:33" ht="12.75" customHeight="1" x14ac:dyDescent="0.15">
      <c r="B90" s="1" t="s">
        <v>210</v>
      </c>
      <c r="C90" s="2" t="s">
        <v>622</v>
      </c>
      <c r="D90" s="2">
        <v>2.0409953649505042E-3</v>
      </c>
      <c r="E90" s="3">
        <v>0.1</v>
      </c>
      <c r="F90" s="3">
        <v>0.1</v>
      </c>
      <c r="G90" s="4">
        <v>80</v>
      </c>
      <c r="H90" s="4">
        <v>80</v>
      </c>
      <c r="I90" s="5">
        <f t="shared" si="37"/>
        <v>150</v>
      </c>
      <c r="J90" s="6">
        <v>0.166015625</v>
      </c>
      <c r="K90" s="4">
        <v>34.765625</v>
      </c>
      <c r="L90" s="12" t="s">
        <v>35</v>
      </c>
      <c r="M90" s="7">
        <f t="shared" si="38"/>
        <v>0.05</v>
      </c>
      <c r="N90" s="7">
        <f t="shared" si="39"/>
        <v>0.05</v>
      </c>
      <c r="O90" s="7">
        <f t="shared" si="40"/>
        <v>12.219553124999999</v>
      </c>
      <c r="P90" s="7">
        <f t="shared" si="41"/>
        <v>0</v>
      </c>
      <c r="Q90" s="7">
        <f t="shared" si="42"/>
        <v>0.05</v>
      </c>
      <c r="R90" s="7">
        <f t="shared" si="55"/>
        <v>4.8683031250000006</v>
      </c>
      <c r="S90" s="7">
        <f t="shared" si="43"/>
        <v>-3.1982911069546011E-2</v>
      </c>
      <c r="T90" s="7">
        <f t="shared" si="44"/>
        <v>8.1982911069546013E-2</v>
      </c>
      <c r="U90" s="8">
        <f t="shared" si="45"/>
        <v>1.6396582213909201</v>
      </c>
      <c r="V90" s="8">
        <f t="shared" si="46"/>
        <v>1.6396582213909201</v>
      </c>
      <c r="W90" s="9">
        <f t="shared" si="47"/>
        <v>-2.56333486627519</v>
      </c>
      <c r="X90" s="10">
        <f t="shared" si="48"/>
        <v>0</v>
      </c>
      <c r="Y90" s="10">
        <f t="shared" si="49"/>
        <v>2.56333486627519</v>
      </c>
      <c r="Z90" s="10">
        <f t="shared" si="50"/>
        <v>-2.5241221750324732</v>
      </c>
      <c r="AA90" s="9" t="str">
        <f t="shared" si="51"/>
        <v/>
      </c>
      <c r="AB90" s="9">
        <f t="shared" si="52"/>
        <v>0.53431343605158077</v>
      </c>
      <c r="AC90" s="9">
        <f t="shared" si="53"/>
        <v>-0.27220390474336698</v>
      </c>
      <c r="AD90" s="7">
        <f t="shared" si="54"/>
        <v>2.8764044943820226E-2</v>
      </c>
      <c r="AE90" s="5">
        <v>35.44921875</v>
      </c>
      <c r="AF90" s="5">
        <v>199.90234375</v>
      </c>
      <c r="AG90" s="9">
        <v>6.1826535666789084E-3</v>
      </c>
    </row>
    <row r="91" spans="2:33" ht="12.75" customHeight="1" x14ac:dyDescent="0.15">
      <c r="B91" s="1" t="s">
        <v>212</v>
      </c>
      <c r="C91" s="2" t="s">
        <v>623</v>
      </c>
      <c r="D91" s="2">
        <v>2.0648379577323794E-3</v>
      </c>
      <c r="E91" s="3">
        <v>0.1</v>
      </c>
      <c r="F91" s="3">
        <v>0.1</v>
      </c>
      <c r="G91" s="4">
        <v>80</v>
      </c>
      <c r="H91" s="4">
        <v>80</v>
      </c>
      <c r="I91" s="5">
        <f t="shared" si="37"/>
        <v>150</v>
      </c>
      <c r="J91" s="6">
        <v>0.205078125</v>
      </c>
      <c r="K91" s="4">
        <v>34.765625</v>
      </c>
      <c r="L91" s="12" t="s">
        <v>35</v>
      </c>
      <c r="M91" s="7">
        <f t="shared" si="38"/>
        <v>0.05</v>
      </c>
      <c r="N91" s="7">
        <f t="shared" si="39"/>
        <v>0.05</v>
      </c>
      <c r="O91" s="7">
        <f t="shared" si="40"/>
        <v>12.219553124999999</v>
      </c>
      <c r="P91" s="7">
        <f t="shared" si="41"/>
        <v>0</v>
      </c>
      <c r="Q91" s="7">
        <f t="shared" si="42"/>
        <v>0.05</v>
      </c>
      <c r="R91" s="7">
        <f t="shared" si="55"/>
        <v>4.8683031250000006</v>
      </c>
      <c r="S91" s="7">
        <f t="shared" si="43"/>
        <v>-3.1717224961741217E-2</v>
      </c>
      <c r="T91" s="7">
        <f t="shared" si="44"/>
        <v>8.1717224961741219E-2</v>
      </c>
      <c r="U91" s="8">
        <f t="shared" si="45"/>
        <v>1.6343444992348244</v>
      </c>
      <c r="V91" s="8">
        <f t="shared" si="46"/>
        <v>1.6343444992348244</v>
      </c>
      <c r="W91" s="9">
        <f t="shared" si="47"/>
        <v>-2.576430474617887</v>
      </c>
      <c r="X91" s="10">
        <f t="shared" si="48"/>
        <v>0</v>
      </c>
      <c r="Y91" s="10">
        <f t="shared" si="49"/>
        <v>2.576430474617887</v>
      </c>
      <c r="Z91" s="10">
        <f t="shared" si="50"/>
        <v>-2.5241221750324732</v>
      </c>
      <c r="AA91" s="9" t="str">
        <f t="shared" si="51"/>
        <v/>
      </c>
      <c r="AB91" s="9">
        <f t="shared" si="52"/>
        <v>0.54154180212291525</v>
      </c>
      <c r="AC91" s="9">
        <f t="shared" si="53"/>
        <v>-0.26636801414370781</v>
      </c>
      <c r="AD91" s="7">
        <f t="shared" si="54"/>
        <v>2.8764044943820226E-2</v>
      </c>
      <c r="AE91" s="5">
        <v>35.25390625</v>
      </c>
      <c r="AF91" s="5">
        <v>199.90234375</v>
      </c>
      <c r="AG91" s="9">
        <v>6.1826535666789084E-3</v>
      </c>
    </row>
    <row r="92" spans="2:33" ht="12.75" customHeight="1" x14ac:dyDescent="0.15">
      <c r="B92" s="1" t="s">
        <v>214</v>
      </c>
      <c r="C92" s="2" t="s">
        <v>624</v>
      </c>
      <c r="D92" s="2">
        <v>2.088483794068452E-3</v>
      </c>
      <c r="E92" s="3">
        <v>0.1</v>
      </c>
      <c r="F92" s="3">
        <v>0.1</v>
      </c>
      <c r="G92" s="4">
        <v>80</v>
      </c>
      <c r="H92" s="4">
        <v>80</v>
      </c>
      <c r="I92" s="5">
        <f t="shared" si="37"/>
        <v>150</v>
      </c>
      <c r="J92" s="6">
        <v>0.29296875</v>
      </c>
      <c r="K92" s="4">
        <v>34.765625</v>
      </c>
      <c r="L92" s="12" t="s">
        <v>35</v>
      </c>
      <c r="M92" s="7">
        <f t="shared" si="38"/>
        <v>0.05</v>
      </c>
      <c r="N92" s="7">
        <f t="shared" si="39"/>
        <v>0.05</v>
      </c>
      <c r="O92" s="7">
        <f t="shared" si="40"/>
        <v>12.219553124999999</v>
      </c>
      <c r="P92" s="7">
        <f t="shared" si="41"/>
        <v>0</v>
      </c>
      <c r="Q92" s="7">
        <f t="shared" si="42"/>
        <v>0.05</v>
      </c>
      <c r="R92" s="7">
        <f t="shared" si="55"/>
        <v>4.8683031250000006</v>
      </c>
      <c r="S92" s="7">
        <f t="shared" si="43"/>
        <v>-3.1119431219180427E-2</v>
      </c>
      <c r="T92" s="7">
        <f t="shared" si="44"/>
        <v>8.111943121918043E-2</v>
      </c>
      <c r="U92" s="8">
        <f t="shared" si="45"/>
        <v>1.6223886243836085</v>
      </c>
      <c r="V92" s="8">
        <f t="shared" si="46"/>
        <v>1.6223886243836085</v>
      </c>
      <c r="W92" s="9">
        <f t="shared" si="47"/>
        <v>-2.6067131705537907</v>
      </c>
      <c r="X92" s="10">
        <f t="shared" si="48"/>
        <v>0</v>
      </c>
      <c r="Y92" s="10">
        <f t="shared" si="49"/>
        <v>2.6067131705537907</v>
      </c>
      <c r="Z92" s="10">
        <f t="shared" si="50"/>
        <v>-2.5241221750324732</v>
      </c>
      <c r="AA92" s="9" t="str">
        <f t="shared" si="51"/>
        <v/>
      </c>
      <c r="AB92" s="9">
        <f t="shared" si="52"/>
        <v>0.55843205106464067</v>
      </c>
      <c r="AC92" s="9">
        <f t="shared" si="53"/>
        <v>-0.25302966344891936</v>
      </c>
      <c r="AD92" s="7">
        <f t="shared" si="54"/>
        <v>2.8764044943820226E-2</v>
      </c>
      <c r="AE92" s="5">
        <v>35.64453125</v>
      </c>
      <c r="AF92" s="5">
        <v>199.90234375</v>
      </c>
      <c r="AG92" s="9">
        <v>6.1826535666789084E-3</v>
      </c>
    </row>
    <row r="93" spans="2:33" ht="12.75" customHeight="1" x14ac:dyDescent="0.15">
      <c r="B93" s="1" t="s">
        <v>216</v>
      </c>
      <c r="C93" s="2" t="s">
        <v>625</v>
      </c>
      <c r="D93" s="2">
        <v>2.1119560187798925E-3</v>
      </c>
      <c r="E93" s="3">
        <v>0.1</v>
      </c>
      <c r="F93" s="3">
        <v>0.1</v>
      </c>
      <c r="G93" s="4">
        <v>80</v>
      </c>
      <c r="H93" s="4">
        <v>80</v>
      </c>
      <c r="I93" s="5">
        <f t="shared" si="37"/>
        <v>150</v>
      </c>
      <c r="J93" s="6">
        <v>0.41015625</v>
      </c>
      <c r="K93" s="4">
        <v>34.765625</v>
      </c>
      <c r="L93" s="12" t="s">
        <v>35</v>
      </c>
      <c r="M93" s="7">
        <f t="shared" si="38"/>
        <v>0.05</v>
      </c>
      <c r="N93" s="7">
        <f t="shared" si="39"/>
        <v>0.05</v>
      </c>
      <c r="O93" s="7">
        <f t="shared" si="40"/>
        <v>12.219553124999999</v>
      </c>
      <c r="P93" s="7">
        <f t="shared" si="41"/>
        <v>0</v>
      </c>
      <c r="Q93" s="7">
        <f t="shared" si="42"/>
        <v>0.05</v>
      </c>
      <c r="R93" s="7">
        <f t="shared" si="55"/>
        <v>4.8683031250000006</v>
      </c>
      <c r="S93" s="7">
        <f t="shared" si="43"/>
        <v>-3.0322372895766045E-2</v>
      </c>
      <c r="T93" s="7">
        <f t="shared" si="44"/>
        <v>8.0322372895766048E-2</v>
      </c>
      <c r="U93" s="8">
        <f t="shared" si="45"/>
        <v>1.606447457915321</v>
      </c>
      <c r="V93" s="8">
        <f t="shared" si="46"/>
        <v>1.606447457915321</v>
      </c>
      <c r="W93" s="9">
        <f t="shared" si="47"/>
        <v>-2.648947467662782</v>
      </c>
      <c r="X93" s="10">
        <f t="shared" si="48"/>
        <v>0</v>
      </c>
      <c r="Y93" s="10">
        <f t="shared" si="49"/>
        <v>2.648947467662782</v>
      </c>
      <c r="Z93" s="10">
        <f t="shared" si="50"/>
        <v>-2.5241221750324732</v>
      </c>
      <c r="AA93" s="9" t="str">
        <f t="shared" si="51"/>
        <v/>
      </c>
      <c r="AB93" s="9">
        <f t="shared" si="52"/>
        <v>0.58239669583657117</v>
      </c>
      <c r="AC93" s="9">
        <f t="shared" si="53"/>
        <v>-0.23478109760988022</v>
      </c>
      <c r="AD93" s="7">
        <f t="shared" si="54"/>
        <v>2.8764044943820226E-2</v>
      </c>
      <c r="AE93" s="5">
        <v>35.83984375</v>
      </c>
      <c r="AF93" s="5">
        <v>199.90234375</v>
      </c>
      <c r="AG93" s="9">
        <v>4.1856724404907633E-3</v>
      </c>
    </row>
    <row r="94" spans="2:33" ht="12.75" customHeight="1" x14ac:dyDescent="0.15">
      <c r="B94" s="1" t="s">
        <v>218</v>
      </c>
      <c r="C94" s="2" t="s">
        <v>626</v>
      </c>
      <c r="D94" s="2">
        <v>2.1354282362153754E-3</v>
      </c>
      <c r="E94" s="3">
        <v>0.1</v>
      </c>
      <c r="F94" s="3">
        <v>0.1</v>
      </c>
      <c r="G94" s="4">
        <v>80</v>
      </c>
      <c r="H94" s="4">
        <v>80</v>
      </c>
      <c r="I94" s="5">
        <f t="shared" si="37"/>
        <v>150</v>
      </c>
      <c r="J94" s="6">
        <v>0.546875</v>
      </c>
      <c r="K94" s="4">
        <v>34.765625</v>
      </c>
      <c r="L94" s="12" t="s">
        <v>35</v>
      </c>
      <c r="M94" s="7">
        <f t="shared" si="38"/>
        <v>0.05</v>
      </c>
      <c r="N94" s="7">
        <f t="shared" si="39"/>
        <v>0.05</v>
      </c>
      <c r="O94" s="7">
        <f t="shared" si="40"/>
        <v>12.219553124999999</v>
      </c>
      <c r="P94" s="7">
        <f t="shared" si="41"/>
        <v>0</v>
      </c>
      <c r="Q94" s="7">
        <f t="shared" si="42"/>
        <v>0.05</v>
      </c>
      <c r="R94" s="7">
        <f t="shared" si="55"/>
        <v>4.8683031250000006</v>
      </c>
      <c r="S94" s="7">
        <f t="shared" si="43"/>
        <v>-2.9392471518449259E-2</v>
      </c>
      <c r="T94" s="7">
        <f t="shared" si="44"/>
        <v>7.9392471518449262E-2</v>
      </c>
      <c r="U94" s="8">
        <f t="shared" si="45"/>
        <v>1.5878494303689852</v>
      </c>
      <c r="V94" s="8">
        <f t="shared" si="46"/>
        <v>1.5878494303689852</v>
      </c>
      <c r="W94" s="9">
        <f t="shared" si="47"/>
        <v>-2.7011158782144493</v>
      </c>
      <c r="X94" s="10">
        <f t="shared" si="48"/>
        <v>0</v>
      </c>
      <c r="Y94" s="10">
        <f t="shared" si="49"/>
        <v>2.7011158782144493</v>
      </c>
      <c r="Z94" s="10">
        <f t="shared" si="50"/>
        <v>-2.5241221750324732</v>
      </c>
      <c r="AA94" s="9" t="str">
        <f t="shared" si="51"/>
        <v/>
      </c>
      <c r="AB94" s="9">
        <f t="shared" si="52"/>
        <v>0.61265481457703563</v>
      </c>
      <c r="AC94" s="9">
        <f t="shared" si="53"/>
        <v>-0.21278414921513125</v>
      </c>
      <c r="AD94" s="7">
        <f t="shared" si="54"/>
        <v>2.8764044943820226E-2</v>
      </c>
      <c r="AE94" s="5">
        <v>35.64453125</v>
      </c>
      <c r="AF94" s="5">
        <v>199.90234375</v>
      </c>
      <c r="AG94" s="9">
        <v>6.1826535666789084E-3</v>
      </c>
    </row>
    <row r="95" spans="2:33" ht="12.75" customHeight="1" x14ac:dyDescent="0.15">
      <c r="B95" s="1" t="s">
        <v>220</v>
      </c>
      <c r="C95" s="2" t="s">
        <v>627</v>
      </c>
      <c r="D95" s="2">
        <v>2.1529398145503365E-3</v>
      </c>
      <c r="E95" s="3">
        <v>0.1</v>
      </c>
      <c r="F95" s="3">
        <v>0.1</v>
      </c>
      <c r="G95" s="4">
        <v>80</v>
      </c>
      <c r="H95" s="4">
        <v>80</v>
      </c>
      <c r="I95" s="5">
        <f t="shared" si="37"/>
        <v>150</v>
      </c>
      <c r="J95" s="6">
        <v>0.869140625</v>
      </c>
      <c r="K95" s="4">
        <v>34.765625</v>
      </c>
      <c r="L95" s="12" t="s">
        <v>35</v>
      </c>
      <c r="M95" s="7">
        <f t="shared" si="38"/>
        <v>0.05</v>
      </c>
      <c r="N95" s="7">
        <f t="shared" si="39"/>
        <v>0.05</v>
      </c>
      <c r="O95" s="7">
        <f t="shared" si="40"/>
        <v>12.219553124999999</v>
      </c>
      <c r="P95" s="7">
        <f t="shared" si="41"/>
        <v>0</v>
      </c>
      <c r="Q95" s="7">
        <f t="shared" si="42"/>
        <v>0.05</v>
      </c>
      <c r="R95" s="7">
        <f t="shared" si="55"/>
        <v>4.8683031250000006</v>
      </c>
      <c r="S95" s="7">
        <f t="shared" si="43"/>
        <v>-2.7200561129059692E-2</v>
      </c>
      <c r="T95" s="7">
        <f t="shared" si="44"/>
        <v>7.7200561129059694E-2</v>
      </c>
      <c r="U95" s="8">
        <f t="shared" si="45"/>
        <v>1.5440112225811937</v>
      </c>
      <c r="V95" s="8">
        <f t="shared" si="46"/>
        <v>1.5440112225811937</v>
      </c>
      <c r="W95" s="9">
        <f t="shared" si="47"/>
        <v>-2.8381973725748826</v>
      </c>
      <c r="X95" s="10">
        <f t="shared" si="48"/>
        <v>0</v>
      </c>
      <c r="Y95" s="10">
        <f t="shared" si="49"/>
        <v>2.8381973725748826</v>
      </c>
      <c r="Z95" s="10">
        <f t="shared" si="50"/>
        <v>-2.5241221750324732</v>
      </c>
      <c r="AA95" s="9" t="str">
        <f t="shared" si="51"/>
        <v/>
      </c>
      <c r="AB95" s="9">
        <f t="shared" si="52"/>
        <v>0.69562226041547781</v>
      </c>
      <c r="AC95" s="9">
        <f t="shared" si="53"/>
        <v>-0.15762652870940488</v>
      </c>
      <c r="AD95" s="7">
        <f t="shared" si="54"/>
        <v>2.8764044943820226E-2</v>
      </c>
      <c r="AE95" s="5">
        <v>35.546875</v>
      </c>
      <c r="AF95" s="5">
        <v>199.90234375</v>
      </c>
      <c r="AG95" s="9">
        <v>6.1826535666789084E-3</v>
      </c>
    </row>
    <row r="96" spans="2:33" ht="12.75" customHeight="1" x14ac:dyDescent="0.15">
      <c r="B96" s="1" t="s">
        <v>222</v>
      </c>
      <c r="C96" s="2" t="s">
        <v>628</v>
      </c>
      <c r="D96" s="2">
        <v>2.1765972196590155E-3</v>
      </c>
      <c r="E96" s="3">
        <v>0.1</v>
      </c>
      <c r="F96" s="3">
        <v>0.1</v>
      </c>
      <c r="G96" s="4">
        <v>80</v>
      </c>
      <c r="H96" s="4">
        <v>80</v>
      </c>
      <c r="I96" s="5">
        <f t="shared" si="37"/>
        <v>150</v>
      </c>
      <c r="J96" s="6">
        <v>1.181640625</v>
      </c>
      <c r="K96" s="4">
        <v>34.765625</v>
      </c>
      <c r="L96" s="12" t="s">
        <v>35</v>
      </c>
      <c r="M96" s="7">
        <f t="shared" si="38"/>
        <v>0.05</v>
      </c>
      <c r="N96" s="7">
        <f t="shared" si="39"/>
        <v>0.05</v>
      </c>
      <c r="O96" s="7">
        <f t="shared" si="40"/>
        <v>12.219553124999999</v>
      </c>
      <c r="P96" s="7">
        <f t="shared" si="41"/>
        <v>0</v>
      </c>
      <c r="Q96" s="7">
        <f t="shared" si="42"/>
        <v>0.05</v>
      </c>
      <c r="R96" s="7">
        <f t="shared" si="55"/>
        <v>4.8683031250000006</v>
      </c>
      <c r="S96" s="7">
        <f t="shared" si="43"/>
        <v>-2.507507226662134E-2</v>
      </c>
      <c r="T96" s="7">
        <f t="shared" si="44"/>
        <v>7.5075072266621343E-2</v>
      </c>
      <c r="U96" s="8">
        <f t="shared" si="45"/>
        <v>1.5015014453324267</v>
      </c>
      <c r="V96" s="8">
        <f t="shared" si="46"/>
        <v>1.5015014453324267</v>
      </c>
      <c r="W96" s="9">
        <f t="shared" si="47"/>
        <v>-2.9940121993808755</v>
      </c>
      <c r="X96" s="10">
        <f t="shared" si="48"/>
        <v>0</v>
      </c>
      <c r="Y96" s="10">
        <f t="shared" si="49"/>
        <v>2.9940121993808755</v>
      </c>
      <c r="Z96" s="10">
        <f t="shared" si="50"/>
        <v>-2.5241221750324732</v>
      </c>
      <c r="AA96" s="9" t="str">
        <f t="shared" si="51"/>
        <v/>
      </c>
      <c r="AB96" s="9">
        <f t="shared" si="52"/>
        <v>0.79601291342141722</v>
      </c>
      <c r="AC96" s="9">
        <f t="shared" si="53"/>
        <v>-9.9079886807338938E-2</v>
      </c>
      <c r="AD96" s="7">
        <f t="shared" si="54"/>
        <v>2.8764044943820226E-2</v>
      </c>
      <c r="AE96" s="5">
        <v>35.546875</v>
      </c>
      <c r="AF96" s="5">
        <v>199.90234375</v>
      </c>
      <c r="AG96" s="9">
        <v>6.1826535666789084E-3</v>
      </c>
    </row>
    <row r="97" spans="2:33" ht="12.75" customHeight="1" x14ac:dyDescent="0.15">
      <c r="B97" s="1" t="s">
        <v>224</v>
      </c>
      <c r="C97" s="2" t="s">
        <v>629</v>
      </c>
      <c r="D97" s="2">
        <v>2.2004282363923267E-3</v>
      </c>
      <c r="E97" s="3">
        <v>0.1</v>
      </c>
      <c r="F97" s="3">
        <v>0.1</v>
      </c>
      <c r="G97" s="4">
        <v>80</v>
      </c>
      <c r="H97" s="4">
        <v>80</v>
      </c>
      <c r="I97" s="5">
        <f t="shared" si="37"/>
        <v>150</v>
      </c>
      <c r="J97" s="6">
        <v>1.46484375</v>
      </c>
      <c r="K97" s="4">
        <v>34.27734375</v>
      </c>
      <c r="L97" s="12" t="s">
        <v>35</v>
      </c>
      <c r="M97" s="7">
        <f t="shared" si="38"/>
        <v>0.05</v>
      </c>
      <c r="N97" s="7">
        <f t="shared" si="39"/>
        <v>0.05</v>
      </c>
      <c r="O97" s="7">
        <f t="shared" si="40"/>
        <v>12.131955468750002</v>
      </c>
      <c r="P97" s="7">
        <f t="shared" si="41"/>
        <v>0</v>
      </c>
      <c r="Q97" s="7">
        <f t="shared" si="42"/>
        <v>0.05</v>
      </c>
      <c r="R97" s="7">
        <f t="shared" si="55"/>
        <v>4.8197679687500008</v>
      </c>
      <c r="S97" s="7">
        <f t="shared" si="43"/>
        <v>-2.2940633146715669E-2</v>
      </c>
      <c r="T97" s="7">
        <f t="shared" si="44"/>
        <v>7.2940633146715672E-2</v>
      </c>
      <c r="U97" s="8">
        <f t="shared" si="45"/>
        <v>1.4588126629343134</v>
      </c>
      <c r="V97" s="8">
        <f t="shared" si="46"/>
        <v>1.4588126629343134</v>
      </c>
      <c r="W97" s="9">
        <f t="shared" si="47"/>
        <v>-3.1795387982636529</v>
      </c>
      <c r="X97" s="10">
        <f t="shared" si="48"/>
        <v>0</v>
      </c>
      <c r="Y97" s="10">
        <f t="shared" si="49"/>
        <v>3.1795387982636529</v>
      </c>
      <c r="Z97" s="10">
        <f t="shared" si="50"/>
        <v>-2.5241221750324732</v>
      </c>
      <c r="AA97" s="9" t="str">
        <f t="shared" si="51"/>
        <v/>
      </c>
      <c r="AB97" s="9">
        <f t="shared" si="52"/>
        <v>0.92399042285336308</v>
      </c>
      <c r="AC97" s="9">
        <f t="shared" si="53"/>
        <v>-3.4332530212244243E-2</v>
      </c>
      <c r="AD97" s="7">
        <f t="shared" si="54"/>
        <v>2.9173789173789173E-2</v>
      </c>
      <c r="AE97" s="5">
        <v>35.64453125</v>
      </c>
      <c r="AF97" s="5">
        <v>199.90234375</v>
      </c>
      <c r="AG97" s="9">
        <v>6.1826535666789084E-3</v>
      </c>
    </row>
    <row r="98" spans="2:33" ht="12.75" customHeight="1" x14ac:dyDescent="0.15">
      <c r="B98" s="1" t="s">
        <v>226</v>
      </c>
      <c r="C98" s="2" t="s">
        <v>630</v>
      </c>
      <c r="D98" s="2">
        <v>2.2242592531256378E-3</v>
      </c>
      <c r="E98" s="3">
        <v>0.1</v>
      </c>
      <c r="F98" s="3">
        <v>0.1</v>
      </c>
      <c r="G98" s="4">
        <v>80</v>
      </c>
      <c r="H98" s="4">
        <v>80</v>
      </c>
      <c r="I98" s="5">
        <f t="shared" ref="I98:I129" si="56">IF(ISNUMBER(G98),IF(G98+H98=0,0,0.4*60*1000/(G98+H98)),"")</f>
        <v>150</v>
      </c>
      <c r="J98" s="6">
        <v>1.748046875</v>
      </c>
      <c r="K98" s="4">
        <v>34.765625</v>
      </c>
      <c r="L98" s="12" t="s">
        <v>35</v>
      </c>
      <c r="M98" s="7">
        <f t="shared" ref="M98:M129" si="57">IF(ISNUMBER(G98),IF(G98+H98=0,0,(G98/(G98+H98))*E98),"")</f>
        <v>0.05</v>
      </c>
      <c r="N98" s="7">
        <f t="shared" ref="N98:N129" si="58">IF(ISNUMBER(H98),IF(G98+H98=0,0,(H98/(G98+H98))*E98),"")</f>
        <v>0.05</v>
      </c>
      <c r="O98" s="7">
        <f t="shared" ref="O98:O129" si="59">IF(ISNUMBER(M98),0.195*(1+0.0184*(K98-21))*M98*1000,"")</f>
        <v>12.219553124999999</v>
      </c>
      <c r="P98" s="7">
        <f t="shared" ref="P98:P129" si="60">IF(ISNUMBER(M98),IF(M98&gt;N98,M98-N98,0),"")</f>
        <v>0</v>
      </c>
      <c r="Q98" s="7">
        <f t="shared" ref="Q98:Q129" si="61">IF(ISNUMBER(M98),IF(M98&gt;N98,N98,M98),"")</f>
        <v>0.05</v>
      </c>
      <c r="R98" s="7">
        <f t="shared" si="55"/>
        <v>4.8683031250000006</v>
      </c>
      <c r="S98" s="7">
        <f t="shared" ref="S98:S129" si="62">IF(ISNUMBER(M98),IF(O98-R98=0,0,((P98-M98)*(O98-J98)/(O98-R98))+M98),"")</f>
        <v>-2.1222623703451807E-2</v>
      </c>
      <c r="T98" s="7">
        <f t="shared" ref="T98:T129" si="63">IF(ISNUMBER(R98),IF(O98-R98=0,0,Q98*(O98-J98)/(O98-R98)),"")</f>
        <v>7.1222623703451809E-2</v>
      </c>
      <c r="U98" s="8">
        <f t="shared" ref="U98:U129" si="64">IF(ISNUMBER(M98),IF(M98=0,0,((M98-S98)/M98)),"")</f>
        <v>1.4244524740690361</v>
      </c>
      <c r="V98" s="8">
        <f t="shared" ref="V98:V129" si="65">IF(ISNUMBER(Q98),IF(Q98=0,0,T98/Q98),"")</f>
        <v>1.4244524740690361</v>
      </c>
      <c r="W98" s="9">
        <f t="shared" ref="W98:W129" si="66">IF(ISNUMBER(U98),IF(U98=1,0,(U98/(1-U98))),"")</f>
        <v>-3.3559763721328966</v>
      </c>
      <c r="X98" s="10">
        <f t="shared" ref="X98:X129" si="67">IF(ROW(A98)=11,AVERAGE($X$2:$X$10),IF(ISNUMBER(I99),IF(I99-I98=0,0,(W99-W98)/(I99-I98)),""))</f>
        <v>0</v>
      </c>
      <c r="Y98" s="10">
        <f t="shared" ref="Y98:Y129" si="68">IF(ROW(A98)=11,IF(ISNUMBER(I$2),AVERAGE($Y$2:$Y$10),""),IF(ISNUMBER(I98),$X$11*I98-W98,""))</f>
        <v>3.3559763721328966</v>
      </c>
      <c r="Z98" s="10">
        <f t="shared" ref="Z98:Z129" si="69">IF(ISNUMBER(I98),$X$11*I98-$Y$11,"")</f>
        <v>-2.5241221750324732</v>
      </c>
      <c r="AA98" s="9" t="str">
        <f t="shared" ref="AA98:AA129" si="70">IF(AND(ISNUMBER(Z100),ROW(A98)=2),IF(M98=0,0,X$11/M98),"")</f>
        <v/>
      </c>
      <c r="AB98" s="9">
        <f t="shared" ref="AB98:AB129" si="71">IF(ISNUMBER(G98),IF(S98=0,0,((G98+H98)*(M98-S98))/(60000*0.4*(S98^2))),"")</f>
        <v>1.0542134717575171</v>
      </c>
      <c r="AC98" s="9">
        <f t="shared" ref="AC98:AC129" si="72">IF(ISNUMBER(AB98),IF(AB98&lt;=0,0,LOG(AB98)),"")</f>
        <v>2.2928561748572499E-2</v>
      </c>
      <c r="AD98" s="7">
        <f t="shared" ref="AD98:AD129" si="73">IF(ISNUMBER(K98),IF(K98=0,0,1/K98),"")</f>
        <v>2.8764044943820226E-2</v>
      </c>
      <c r="AE98" s="5">
        <v>35.546875</v>
      </c>
      <c r="AF98" s="5">
        <v>199.90234375</v>
      </c>
      <c r="AG98" s="9">
        <v>6.1826535666789084E-3</v>
      </c>
    </row>
    <row r="99" spans="2:33" ht="12.75" customHeight="1" x14ac:dyDescent="0.15">
      <c r="B99" s="1" t="s">
        <v>228</v>
      </c>
      <c r="C99" s="2" t="s">
        <v>631</v>
      </c>
      <c r="D99" s="2">
        <v>2.2479166655102745E-3</v>
      </c>
      <c r="E99" s="3">
        <v>0.1</v>
      </c>
      <c r="F99" s="3">
        <v>0.1</v>
      </c>
      <c r="G99" s="4">
        <v>80</v>
      </c>
      <c r="H99" s="4">
        <v>80</v>
      </c>
      <c r="I99" s="5">
        <f t="shared" si="56"/>
        <v>150</v>
      </c>
      <c r="J99" s="6">
        <v>1.962890625</v>
      </c>
      <c r="K99" s="4">
        <v>34.66796875</v>
      </c>
      <c r="L99" s="12" t="s">
        <v>35</v>
      </c>
      <c r="M99" s="7">
        <f t="shared" si="57"/>
        <v>0.05</v>
      </c>
      <c r="N99" s="7">
        <f t="shared" si="58"/>
        <v>0.05</v>
      </c>
      <c r="O99" s="7">
        <f t="shared" si="59"/>
        <v>12.202033593750002</v>
      </c>
      <c r="P99" s="7">
        <f t="shared" si="60"/>
        <v>0</v>
      </c>
      <c r="Q99" s="7">
        <f t="shared" si="61"/>
        <v>0.05</v>
      </c>
      <c r="R99" s="7">
        <f t="shared" si="55"/>
        <v>4.8585960937500001</v>
      </c>
      <c r="S99" s="7">
        <f t="shared" si="62"/>
        <v>-1.9716280480020429E-2</v>
      </c>
      <c r="T99" s="7">
        <f t="shared" si="63"/>
        <v>6.9716280480020432E-2</v>
      </c>
      <c r="U99" s="8">
        <f t="shared" si="64"/>
        <v>1.3943256096004086</v>
      </c>
      <c r="V99" s="8">
        <f t="shared" si="65"/>
        <v>1.3943256096004086</v>
      </c>
      <c r="W99" s="9">
        <f t="shared" si="66"/>
        <v>-3.5359752845202062</v>
      </c>
      <c r="X99" s="10">
        <f t="shared" si="67"/>
        <v>0</v>
      </c>
      <c r="Y99" s="10">
        <f t="shared" si="68"/>
        <v>3.5359752845202062</v>
      </c>
      <c r="Z99" s="10">
        <f t="shared" si="69"/>
        <v>-2.5241221750324732</v>
      </c>
      <c r="AA99" s="9" t="str">
        <f t="shared" si="70"/>
        <v/>
      </c>
      <c r="AB99" s="9">
        <f t="shared" si="71"/>
        <v>1.1956194570956731</v>
      </c>
      <c r="AC99" s="9">
        <f t="shared" si="72"/>
        <v>7.7592973982270885E-2</v>
      </c>
      <c r="AD99" s="7">
        <f t="shared" si="73"/>
        <v>2.8845070422535212E-2</v>
      </c>
      <c r="AE99" s="5">
        <v>35.546875</v>
      </c>
      <c r="AF99" s="5">
        <v>199.90234375</v>
      </c>
      <c r="AG99" s="9">
        <v>4.1856724404907633E-3</v>
      </c>
    </row>
    <row r="100" spans="2:33" ht="12.75" customHeight="1" x14ac:dyDescent="0.15">
      <c r="B100" s="1" t="s">
        <v>230</v>
      </c>
      <c r="C100" s="2" t="s">
        <v>632</v>
      </c>
      <c r="D100" s="2">
        <v>2.2717476822435856E-3</v>
      </c>
      <c r="E100" s="3">
        <v>0.1</v>
      </c>
      <c r="F100" s="3">
        <v>0.1</v>
      </c>
      <c r="G100" s="4">
        <v>80</v>
      </c>
      <c r="H100" s="4">
        <v>80</v>
      </c>
      <c r="I100" s="5">
        <f t="shared" si="56"/>
        <v>150</v>
      </c>
      <c r="J100" s="6">
        <v>2.24609375</v>
      </c>
      <c r="K100" s="4">
        <v>34.765625</v>
      </c>
      <c r="L100" s="12" t="s">
        <v>35</v>
      </c>
      <c r="M100" s="7">
        <f t="shared" si="57"/>
        <v>0.05</v>
      </c>
      <c r="N100" s="7">
        <f t="shared" si="58"/>
        <v>0.05</v>
      </c>
      <c r="O100" s="7">
        <f t="shared" si="59"/>
        <v>12.219553124999999</v>
      </c>
      <c r="P100" s="7">
        <f t="shared" si="60"/>
        <v>0</v>
      </c>
      <c r="Q100" s="7">
        <f t="shared" si="61"/>
        <v>0.05</v>
      </c>
      <c r="R100" s="7">
        <f t="shared" si="55"/>
        <v>4.8683031250000006</v>
      </c>
      <c r="S100" s="7">
        <f t="shared" si="62"/>
        <v>-1.7835125828940673E-2</v>
      </c>
      <c r="T100" s="7">
        <f t="shared" si="63"/>
        <v>6.7835125828940676E-2</v>
      </c>
      <c r="U100" s="8">
        <f t="shared" si="64"/>
        <v>1.3567025165788134</v>
      </c>
      <c r="V100" s="8">
        <f t="shared" si="65"/>
        <v>1.3567025165788134</v>
      </c>
      <c r="W100" s="9">
        <f t="shared" si="66"/>
        <v>-3.8034565317653155</v>
      </c>
      <c r="X100" s="10">
        <f t="shared" si="67"/>
        <v>0</v>
      </c>
      <c r="Y100" s="10">
        <f t="shared" si="68"/>
        <v>3.8034565317653155</v>
      </c>
      <c r="Z100" s="10">
        <f t="shared" si="69"/>
        <v>-2.5241221750324732</v>
      </c>
      <c r="AA100" s="9" t="str">
        <f t="shared" si="70"/>
        <v/>
      </c>
      <c r="AB100" s="9">
        <f t="shared" si="71"/>
        <v>1.4217100076350562</v>
      </c>
      <c r="AC100" s="9">
        <f t="shared" si="72"/>
        <v>0.15281102049536996</v>
      </c>
      <c r="AD100" s="7">
        <f t="shared" si="73"/>
        <v>2.8764044943820226E-2</v>
      </c>
      <c r="AE100" s="5">
        <v>35.546875</v>
      </c>
      <c r="AF100" s="5">
        <v>199.90234375</v>
      </c>
      <c r="AG100" s="9">
        <v>4.1856724404907633E-3</v>
      </c>
    </row>
    <row r="101" spans="2:33" ht="12.75" customHeight="1" x14ac:dyDescent="0.15">
      <c r="B101" s="1" t="s">
        <v>232</v>
      </c>
      <c r="C101" s="2" t="s">
        <v>633</v>
      </c>
      <c r="D101" s="2">
        <v>2.2955786989768967E-3</v>
      </c>
      <c r="E101" s="3">
        <v>0.1</v>
      </c>
      <c r="F101" s="3">
        <v>0.1</v>
      </c>
      <c r="G101" s="4">
        <v>80</v>
      </c>
      <c r="H101" s="4">
        <v>80</v>
      </c>
      <c r="I101" s="5">
        <f t="shared" si="56"/>
        <v>150</v>
      </c>
      <c r="J101" s="6">
        <v>2.529296875</v>
      </c>
      <c r="K101" s="4">
        <v>34.66796875</v>
      </c>
      <c r="L101" s="12" t="s">
        <v>35</v>
      </c>
      <c r="M101" s="7">
        <f t="shared" si="57"/>
        <v>0.05</v>
      </c>
      <c r="N101" s="7">
        <f t="shared" si="58"/>
        <v>0.05</v>
      </c>
      <c r="O101" s="7">
        <f t="shared" si="59"/>
        <v>12.202033593750002</v>
      </c>
      <c r="P101" s="7">
        <f t="shared" si="60"/>
        <v>0</v>
      </c>
      <c r="Q101" s="7">
        <f t="shared" si="61"/>
        <v>0.05</v>
      </c>
      <c r="R101" s="7">
        <f t="shared" si="55"/>
        <v>4.8585960937500001</v>
      </c>
      <c r="S101" s="7">
        <f t="shared" si="62"/>
        <v>-1.585973339291033E-2</v>
      </c>
      <c r="T101" s="7">
        <f t="shared" si="63"/>
        <v>6.5859733392910333E-2</v>
      </c>
      <c r="U101" s="8">
        <f t="shared" si="64"/>
        <v>1.3171946678582065</v>
      </c>
      <c r="V101" s="8">
        <f t="shared" si="65"/>
        <v>1.3171946678582065</v>
      </c>
      <c r="W101" s="9">
        <f t="shared" si="66"/>
        <v>-4.1526381157422971</v>
      </c>
      <c r="X101" s="10">
        <f t="shared" si="67"/>
        <v>0</v>
      </c>
      <c r="Y101" s="10">
        <f t="shared" si="68"/>
        <v>4.1526381157422971</v>
      </c>
      <c r="Z101" s="10">
        <f t="shared" si="69"/>
        <v>-2.5241221750324732</v>
      </c>
      <c r="AA101" s="9" t="str">
        <f t="shared" si="70"/>
        <v/>
      </c>
      <c r="AB101" s="9">
        <f t="shared" si="71"/>
        <v>1.7455686939431245</v>
      </c>
      <c r="AC101" s="9">
        <f t="shared" si="72"/>
        <v>0.24193694442112837</v>
      </c>
      <c r="AD101" s="7">
        <f t="shared" si="73"/>
        <v>2.8845070422535212E-2</v>
      </c>
      <c r="AE101" s="5">
        <v>35.546875</v>
      </c>
      <c r="AF101" s="5">
        <v>199.90234375</v>
      </c>
      <c r="AG101" s="9">
        <v>4.1856724404907633E-3</v>
      </c>
    </row>
    <row r="102" spans="2:33" ht="12.75" customHeight="1" x14ac:dyDescent="0.15">
      <c r="B102" s="1" t="s">
        <v>234</v>
      </c>
      <c r="C102" s="2" t="s">
        <v>634</v>
      </c>
      <c r="D102" s="2">
        <v>2.319421291758772E-3</v>
      </c>
      <c r="E102" s="3">
        <v>0.1</v>
      </c>
      <c r="F102" s="3">
        <v>0.1</v>
      </c>
      <c r="G102" s="4">
        <v>80</v>
      </c>
      <c r="H102" s="4">
        <v>80</v>
      </c>
      <c r="I102" s="5">
        <f t="shared" si="56"/>
        <v>150</v>
      </c>
      <c r="J102" s="6">
        <v>2.841796875</v>
      </c>
      <c r="K102" s="4">
        <v>34.765625</v>
      </c>
      <c r="L102" s="12" t="s">
        <v>35</v>
      </c>
      <c r="M102" s="7">
        <f t="shared" si="57"/>
        <v>0.05</v>
      </c>
      <c r="N102" s="7">
        <f t="shared" si="58"/>
        <v>0.05</v>
      </c>
      <c r="O102" s="7">
        <f t="shared" si="59"/>
        <v>12.219553124999999</v>
      </c>
      <c r="P102" s="7">
        <f t="shared" si="60"/>
        <v>0</v>
      </c>
      <c r="Q102" s="7">
        <f t="shared" si="61"/>
        <v>0.05</v>
      </c>
      <c r="R102" s="7">
        <f t="shared" si="55"/>
        <v>4.8683031250000006</v>
      </c>
      <c r="S102" s="7">
        <f t="shared" si="62"/>
        <v>-1.3783412684917548E-2</v>
      </c>
      <c r="T102" s="7">
        <f t="shared" si="63"/>
        <v>6.3783412684917551E-2</v>
      </c>
      <c r="U102" s="8">
        <f t="shared" si="64"/>
        <v>1.275668253698351</v>
      </c>
      <c r="V102" s="8">
        <f t="shared" si="65"/>
        <v>1.275668253698351</v>
      </c>
      <c r="W102" s="9">
        <f t="shared" si="66"/>
        <v>-4.6275486443725447</v>
      </c>
      <c r="X102" s="10">
        <f t="shared" si="67"/>
        <v>0</v>
      </c>
      <c r="Y102" s="10">
        <f t="shared" si="68"/>
        <v>4.6275486443725447</v>
      </c>
      <c r="Z102" s="10">
        <f t="shared" si="69"/>
        <v>-2.5241221750324732</v>
      </c>
      <c r="AA102" s="9" t="str">
        <f t="shared" si="70"/>
        <v/>
      </c>
      <c r="AB102" s="9">
        <f t="shared" si="71"/>
        <v>2.2382210415548851</v>
      </c>
      <c r="AC102" s="9">
        <f t="shared" si="72"/>
        <v>0.34990297423307043</v>
      </c>
      <c r="AD102" s="7">
        <f t="shared" si="73"/>
        <v>2.8764044943820226E-2</v>
      </c>
      <c r="AE102" s="5">
        <v>35.546875</v>
      </c>
      <c r="AF102" s="5">
        <v>199.90234375</v>
      </c>
      <c r="AG102" s="9">
        <v>6.1826535666789084E-3</v>
      </c>
    </row>
    <row r="103" spans="2:33" ht="12.75" customHeight="1" x14ac:dyDescent="0.15">
      <c r="B103" s="1" t="s">
        <v>236</v>
      </c>
      <c r="C103" s="2" t="s">
        <v>635</v>
      </c>
      <c r="D103" s="2">
        <v>2.3432523084920831E-3</v>
      </c>
      <c r="E103" s="3">
        <v>0.1</v>
      </c>
      <c r="F103" s="3">
        <v>0.1</v>
      </c>
      <c r="G103" s="4">
        <v>80</v>
      </c>
      <c r="H103" s="4">
        <v>80</v>
      </c>
      <c r="I103" s="5">
        <f t="shared" si="56"/>
        <v>150</v>
      </c>
      <c r="J103" s="6">
        <v>3.134765625</v>
      </c>
      <c r="K103" s="4">
        <v>34.66796875</v>
      </c>
      <c r="L103" s="12" t="s">
        <v>35</v>
      </c>
      <c r="M103" s="7">
        <f t="shared" si="57"/>
        <v>0.05</v>
      </c>
      <c r="N103" s="7">
        <f t="shared" si="58"/>
        <v>0.05</v>
      </c>
      <c r="O103" s="7">
        <f t="shared" si="59"/>
        <v>12.202033593750002</v>
      </c>
      <c r="P103" s="7">
        <f t="shared" si="60"/>
        <v>0</v>
      </c>
      <c r="Q103" s="7">
        <f t="shared" si="61"/>
        <v>0.05</v>
      </c>
      <c r="R103" s="7">
        <f t="shared" si="55"/>
        <v>4.8585960937500001</v>
      </c>
      <c r="S103" s="7">
        <f t="shared" si="62"/>
        <v>-1.1737217541171963E-2</v>
      </c>
      <c r="T103" s="7">
        <f t="shared" si="63"/>
        <v>6.1737217541171965E-2</v>
      </c>
      <c r="U103" s="8">
        <f t="shared" si="64"/>
        <v>1.2347443508234393</v>
      </c>
      <c r="V103" s="8">
        <f t="shared" si="65"/>
        <v>1.2347443508234393</v>
      </c>
      <c r="W103" s="9">
        <f t="shared" si="66"/>
        <v>-5.259953419505889</v>
      </c>
      <c r="X103" s="10">
        <f t="shared" si="67"/>
        <v>0</v>
      </c>
      <c r="Y103" s="10">
        <f t="shared" si="68"/>
        <v>5.259953419505889</v>
      </c>
      <c r="Z103" s="10">
        <f t="shared" si="69"/>
        <v>-2.5241221750324732</v>
      </c>
      <c r="AA103" s="9" t="str">
        <f t="shared" si="70"/>
        <v/>
      </c>
      <c r="AB103" s="9">
        <f t="shared" si="71"/>
        <v>2.9876208741154406</v>
      </c>
      <c r="AC103" s="9">
        <f t="shared" si="72"/>
        <v>0.47532548513590878</v>
      </c>
      <c r="AD103" s="7">
        <f t="shared" si="73"/>
        <v>2.8845070422535212E-2</v>
      </c>
      <c r="AE103" s="5">
        <v>35.64453125</v>
      </c>
      <c r="AF103" s="5">
        <v>199.90234375</v>
      </c>
      <c r="AG103" s="9">
        <v>6.1826535666789084E-3</v>
      </c>
    </row>
    <row r="104" spans="2:33" ht="12.75" customHeight="1" x14ac:dyDescent="0.15">
      <c r="B104" s="1" t="s">
        <v>238</v>
      </c>
      <c r="C104" s="2" t="s">
        <v>636</v>
      </c>
      <c r="D104" s="2">
        <v>2.3611226788489148E-3</v>
      </c>
      <c r="E104" s="3">
        <v>0.1</v>
      </c>
      <c r="F104" s="3">
        <v>0.1</v>
      </c>
      <c r="G104" s="4">
        <v>80</v>
      </c>
      <c r="H104" s="4">
        <v>80</v>
      </c>
      <c r="I104" s="5">
        <f t="shared" si="56"/>
        <v>150</v>
      </c>
      <c r="J104" s="6">
        <v>3.4765625</v>
      </c>
      <c r="K104" s="4">
        <v>34.765625</v>
      </c>
      <c r="L104" s="12" t="s">
        <v>35</v>
      </c>
      <c r="M104" s="7">
        <f t="shared" si="57"/>
        <v>0.05</v>
      </c>
      <c r="N104" s="7">
        <f t="shared" si="58"/>
        <v>0.05</v>
      </c>
      <c r="O104" s="7">
        <f t="shared" si="59"/>
        <v>12.219553124999999</v>
      </c>
      <c r="P104" s="7">
        <f t="shared" si="60"/>
        <v>0</v>
      </c>
      <c r="Q104" s="7">
        <f t="shared" si="61"/>
        <v>0.05</v>
      </c>
      <c r="R104" s="7">
        <f t="shared" si="55"/>
        <v>4.8683031250000006</v>
      </c>
      <c r="S104" s="7">
        <f t="shared" si="62"/>
        <v>-9.466013433089622E-3</v>
      </c>
      <c r="T104" s="7">
        <f t="shared" si="63"/>
        <v>5.9466013433089625E-2</v>
      </c>
      <c r="U104" s="8">
        <f t="shared" si="64"/>
        <v>1.1893202686617925</v>
      </c>
      <c r="V104" s="8">
        <f t="shared" si="65"/>
        <v>1.1893202686617925</v>
      </c>
      <c r="W104" s="9">
        <f t="shared" si="66"/>
        <v>-6.2820546213487072</v>
      </c>
      <c r="X104" s="10">
        <f t="shared" si="67"/>
        <v>0</v>
      </c>
      <c r="Y104" s="10">
        <f t="shared" si="68"/>
        <v>6.2820546213487072</v>
      </c>
      <c r="Z104" s="10">
        <f t="shared" si="69"/>
        <v>-2.5241221750324732</v>
      </c>
      <c r="AA104" s="9" t="str">
        <f t="shared" si="70"/>
        <v/>
      </c>
      <c r="AB104" s="9">
        <f t="shared" si="71"/>
        <v>4.4242874192346626</v>
      </c>
      <c r="AC104" s="9">
        <f t="shared" si="72"/>
        <v>0.64584333270282834</v>
      </c>
      <c r="AD104" s="7">
        <f t="shared" si="73"/>
        <v>2.8764044943820226E-2</v>
      </c>
      <c r="AE104" s="5">
        <v>35.546875</v>
      </c>
      <c r="AF104" s="5">
        <v>199.90234375</v>
      </c>
      <c r="AG104" s="9">
        <v>4.1856724404907633E-3</v>
      </c>
    </row>
    <row r="105" spans="2:33" ht="12.75" customHeight="1" x14ac:dyDescent="0.15">
      <c r="B105" s="1" t="s">
        <v>240</v>
      </c>
      <c r="C105" s="2" t="s">
        <v>637</v>
      </c>
      <c r="D105" s="2">
        <v>2.3849537028581835E-3</v>
      </c>
      <c r="E105" s="3">
        <v>0.1</v>
      </c>
      <c r="F105" s="3">
        <v>0.1</v>
      </c>
      <c r="G105" s="4">
        <v>80</v>
      </c>
      <c r="H105" s="4">
        <v>80</v>
      </c>
      <c r="I105" s="5">
        <f t="shared" si="56"/>
        <v>150</v>
      </c>
      <c r="J105" s="6">
        <v>3.759765625</v>
      </c>
      <c r="K105" s="4">
        <v>34.765625</v>
      </c>
      <c r="L105" s="12" t="s">
        <v>35</v>
      </c>
      <c r="M105" s="7">
        <f t="shared" si="57"/>
        <v>0.05</v>
      </c>
      <c r="N105" s="7">
        <f t="shared" si="58"/>
        <v>0.05</v>
      </c>
      <c r="O105" s="7">
        <f t="shared" si="59"/>
        <v>12.219553124999999</v>
      </c>
      <c r="P105" s="7">
        <f t="shared" si="60"/>
        <v>0</v>
      </c>
      <c r="Q105" s="7">
        <f t="shared" si="61"/>
        <v>0.05</v>
      </c>
      <c r="R105" s="7">
        <f t="shared" si="55"/>
        <v>4.8683031250000006</v>
      </c>
      <c r="S105" s="7">
        <f t="shared" si="62"/>
        <v>-7.5397891515048554E-3</v>
      </c>
      <c r="T105" s="7">
        <f t="shared" si="63"/>
        <v>5.7539789151504858E-2</v>
      </c>
      <c r="U105" s="8">
        <f t="shared" si="64"/>
        <v>1.150795783030097</v>
      </c>
      <c r="V105" s="8">
        <f t="shared" si="65"/>
        <v>1.150795783030097</v>
      </c>
      <c r="W105" s="9">
        <f t="shared" si="66"/>
        <v>-7.6314851775424799</v>
      </c>
      <c r="X105" s="10">
        <f t="shared" si="67"/>
        <v>0</v>
      </c>
      <c r="Y105" s="10">
        <f t="shared" si="68"/>
        <v>7.6314851775424799</v>
      </c>
      <c r="Z105" s="10">
        <f t="shared" si="69"/>
        <v>-2.5241221750324732</v>
      </c>
      <c r="AA105" s="9" t="str">
        <f t="shared" si="70"/>
        <v/>
      </c>
      <c r="AB105" s="9">
        <f t="shared" si="71"/>
        <v>6.7477441116677364</v>
      </c>
      <c r="AC105" s="9">
        <f t="shared" si="72"/>
        <v>0.82915860488955129</v>
      </c>
      <c r="AD105" s="7">
        <f t="shared" si="73"/>
        <v>2.8764044943820226E-2</v>
      </c>
      <c r="AE105" s="5">
        <v>35.546875</v>
      </c>
      <c r="AF105" s="5">
        <v>199.90234375</v>
      </c>
      <c r="AG105" s="9">
        <v>4.1856724404907633E-3</v>
      </c>
    </row>
    <row r="106" spans="2:33" ht="12.75" customHeight="1" x14ac:dyDescent="0.15">
      <c r="B106" s="1" t="s">
        <v>242</v>
      </c>
      <c r="C106" s="2" t="s">
        <v>638</v>
      </c>
      <c r="D106" s="2">
        <v>2.4087962956400588E-3</v>
      </c>
      <c r="E106" s="3">
        <v>0.1</v>
      </c>
      <c r="F106" s="3">
        <v>0.1</v>
      </c>
      <c r="G106" s="4">
        <v>80</v>
      </c>
      <c r="H106" s="4">
        <v>80</v>
      </c>
      <c r="I106" s="5">
        <f t="shared" si="56"/>
        <v>150</v>
      </c>
      <c r="J106" s="6">
        <v>4.072265625</v>
      </c>
      <c r="K106" s="4">
        <v>34.765625</v>
      </c>
      <c r="L106" s="12" t="s">
        <v>35</v>
      </c>
      <c r="M106" s="7">
        <f t="shared" si="57"/>
        <v>0.05</v>
      </c>
      <c r="N106" s="7">
        <f t="shared" si="58"/>
        <v>0.05</v>
      </c>
      <c r="O106" s="7">
        <f t="shared" si="59"/>
        <v>12.219553124999999</v>
      </c>
      <c r="P106" s="7">
        <f t="shared" si="60"/>
        <v>0</v>
      </c>
      <c r="Q106" s="7">
        <f t="shared" si="61"/>
        <v>0.05</v>
      </c>
      <c r="R106" s="7">
        <f t="shared" si="55"/>
        <v>4.8683031250000006</v>
      </c>
      <c r="S106" s="7">
        <f t="shared" si="62"/>
        <v>-5.4143002890664968E-3</v>
      </c>
      <c r="T106" s="7">
        <f t="shared" si="63"/>
        <v>5.54143002890665E-2</v>
      </c>
      <c r="U106" s="8">
        <f t="shared" si="64"/>
        <v>1.10828600578133</v>
      </c>
      <c r="V106" s="8">
        <f t="shared" si="65"/>
        <v>1.10828600578133</v>
      </c>
      <c r="W106" s="9">
        <f t="shared" si="66"/>
        <v>-10.234803636763321</v>
      </c>
      <c r="X106" s="10">
        <f t="shared" si="67"/>
        <v>0</v>
      </c>
      <c r="Y106" s="10">
        <f t="shared" si="68"/>
        <v>10.234803636763321</v>
      </c>
      <c r="Z106" s="10">
        <f t="shared" si="69"/>
        <v>-2.5241221750324732</v>
      </c>
      <c r="AA106" s="9" t="str">
        <f t="shared" si="70"/>
        <v/>
      </c>
      <c r="AB106" s="9">
        <f t="shared" si="71"/>
        <v>12.602186912845392</v>
      </c>
      <c r="AC106" s="9">
        <f t="shared" si="72"/>
        <v>1.1004459166864529</v>
      </c>
      <c r="AD106" s="7">
        <f t="shared" si="73"/>
        <v>2.8764044943820226E-2</v>
      </c>
      <c r="AE106" s="5">
        <v>35.7421875</v>
      </c>
      <c r="AF106" s="5">
        <v>199.90234375</v>
      </c>
      <c r="AG106" s="9">
        <v>6.1826535666789084E-3</v>
      </c>
    </row>
    <row r="107" spans="2:33" ht="12.75" customHeight="1" x14ac:dyDescent="0.15">
      <c r="B107" s="1" t="s">
        <v>244</v>
      </c>
      <c r="C107" s="2" t="s">
        <v>639</v>
      </c>
      <c r="D107" s="2">
        <v>2.4324421247001737E-3</v>
      </c>
      <c r="E107" s="3">
        <v>0.1</v>
      </c>
      <c r="F107" s="3">
        <v>0.1</v>
      </c>
      <c r="G107" s="4">
        <v>80</v>
      </c>
      <c r="H107" s="4">
        <v>80</v>
      </c>
      <c r="I107" s="5">
        <f t="shared" si="56"/>
        <v>150</v>
      </c>
      <c r="J107" s="6">
        <v>4.35546875</v>
      </c>
      <c r="K107" s="4">
        <v>34.765625</v>
      </c>
      <c r="L107" s="12" t="s">
        <v>35</v>
      </c>
      <c r="M107" s="7">
        <f t="shared" si="57"/>
        <v>0.05</v>
      </c>
      <c r="N107" s="7">
        <f t="shared" si="58"/>
        <v>0.05</v>
      </c>
      <c r="O107" s="7">
        <f t="shared" si="59"/>
        <v>12.219553124999999</v>
      </c>
      <c r="P107" s="7">
        <f t="shared" si="60"/>
        <v>0</v>
      </c>
      <c r="Q107" s="7">
        <f t="shared" si="61"/>
        <v>0.05</v>
      </c>
      <c r="R107" s="7">
        <f t="shared" si="55"/>
        <v>4.8683031250000006</v>
      </c>
      <c r="S107" s="7">
        <f t="shared" si="62"/>
        <v>-3.4880760074817302E-3</v>
      </c>
      <c r="T107" s="7">
        <f t="shared" si="63"/>
        <v>5.3488076007481733E-2</v>
      </c>
      <c r="U107" s="8">
        <f t="shared" si="64"/>
        <v>1.0697615201496347</v>
      </c>
      <c r="V107" s="8">
        <f t="shared" si="65"/>
        <v>1.0697615201496347</v>
      </c>
      <c r="W107" s="9">
        <f t="shared" si="66"/>
        <v>-15.334550019194744</v>
      </c>
      <c r="X107" s="10">
        <f t="shared" si="67"/>
        <v>0</v>
      </c>
      <c r="Y107" s="10">
        <f t="shared" si="68"/>
        <v>15.334550019194744</v>
      </c>
      <c r="Z107" s="10">
        <f t="shared" si="69"/>
        <v>-2.5241221750324732</v>
      </c>
      <c r="AA107" s="9" t="str">
        <f t="shared" si="70"/>
        <v/>
      </c>
      <c r="AB107" s="9">
        <f t="shared" si="71"/>
        <v>29.308516569598812</v>
      </c>
      <c r="AC107" s="9">
        <f t="shared" si="72"/>
        <v>1.4669938374783102</v>
      </c>
      <c r="AD107" s="7">
        <f t="shared" si="73"/>
        <v>2.8764044943820226E-2</v>
      </c>
      <c r="AE107" s="5">
        <v>35.64453125</v>
      </c>
      <c r="AF107" s="5">
        <v>199.90234375</v>
      </c>
      <c r="AG107" s="9">
        <v>4.1856724404907633E-3</v>
      </c>
    </row>
    <row r="108" spans="2:33" ht="12.75" customHeight="1" x14ac:dyDescent="0.15">
      <c r="B108" s="1" t="s">
        <v>246</v>
      </c>
      <c r="C108" s="2" t="s">
        <v>640</v>
      </c>
      <c r="D108" s="2">
        <v>2.4562731487094425E-3</v>
      </c>
      <c r="E108" s="3">
        <v>0.1</v>
      </c>
      <c r="F108" s="3">
        <v>0.1</v>
      </c>
      <c r="G108" s="4">
        <v>80</v>
      </c>
      <c r="H108" s="4">
        <v>80</v>
      </c>
      <c r="I108" s="5">
        <f t="shared" si="56"/>
        <v>150</v>
      </c>
      <c r="J108" s="6">
        <v>4.619140625</v>
      </c>
      <c r="K108" s="4">
        <v>34.66796875</v>
      </c>
      <c r="L108" s="12" t="s">
        <v>35</v>
      </c>
      <c r="M108" s="7">
        <f t="shared" si="57"/>
        <v>0.05</v>
      </c>
      <c r="N108" s="7">
        <f t="shared" si="58"/>
        <v>0.05</v>
      </c>
      <c r="O108" s="7">
        <f t="shared" si="59"/>
        <v>12.202033593750002</v>
      </c>
      <c r="P108" s="7">
        <f t="shared" si="60"/>
        <v>0</v>
      </c>
      <c r="Q108" s="7">
        <f t="shared" si="61"/>
        <v>0.05</v>
      </c>
      <c r="R108" s="7">
        <f t="shared" si="55"/>
        <v>4.8585960937500001</v>
      </c>
      <c r="S108" s="7">
        <f t="shared" si="62"/>
        <v>-1.6304044852972488E-3</v>
      </c>
      <c r="T108" s="7">
        <f t="shared" si="63"/>
        <v>5.1630404485297252E-2</v>
      </c>
      <c r="U108" s="8">
        <f t="shared" si="64"/>
        <v>1.0326080897059449</v>
      </c>
      <c r="V108" s="8">
        <f t="shared" si="65"/>
        <v>1.0326080897059449</v>
      </c>
      <c r="W108" s="9">
        <f t="shared" si="66"/>
        <v>-31.667236536020919</v>
      </c>
      <c r="X108" s="10">
        <f t="shared" si="67"/>
        <v>0</v>
      </c>
      <c r="Y108" s="10">
        <f t="shared" si="68"/>
        <v>31.667236536020919</v>
      </c>
      <c r="Z108" s="10">
        <f t="shared" si="69"/>
        <v>-2.5241221750324732</v>
      </c>
      <c r="AA108" s="9" t="str">
        <f t="shared" si="70"/>
        <v/>
      </c>
      <c r="AB108" s="9">
        <f t="shared" si="71"/>
        <v>129.48621777230278</v>
      </c>
      <c r="AC108" s="9">
        <f t="shared" si="72"/>
        <v>2.1122235455294707</v>
      </c>
      <c r="AD108" s="7">
        <f t="shared" si="73"/>
        <v>2.8845070422535212E-2</v>
      </c>
      <c r="AE108" s="5">
        <v>35.546875</v>
      </c>
      <c r="AF108" s="5">
        <v>199.90234375</v>
      </c>
      <c r="AG108" s="9">
        <v>6.1826535666789084E-3</v>
      </c>
    </row>
    <row r="109" spans="2:33" ht="12.75" customHeight="1" x14ac:dyDescent="0.15">
      <c r="B109" s="1" t="s">
        <v>248</v>
      </c>
      <c r="C109" s="2" t="s">
        <v>641</v>
      </c>
      <c r="D109" s="2">
        <v>2.4801157414913177E-3</v>
      </c>
      <c r="E109" s="3">
        <v>0.1</v>
      </c>
      <c r="F109" s="3">
        <v>0.1</v>
      </c>
      <c r="G109" s="4">
        <v>80</v>
      </c>
      <c r="H109" s="4">
        <v>80</v>
      </c>
      <c r="I109" s="5">
        <f t="shared" si="56"/>
        <v>150</v>
      </c>
      <c r="J109" s="6">
        <v>4.82421875</v>
      </c>
      <c r="K109" s="4">
        <v>34.765625</v>
      </c>
      <c r="L109" s="12" t="s">
        <v>35</v>
      </c>
      <c r="M109" s="7">
        <f t="shared" si="57"/>
        <v>0.05</v>
      </c>
      <c r="N109" s="7">
        <f t="shared" si="58"/>
        <v>0.05</v>
      </c>
      <c r="O109" s="7">
        <f t="shared" si="59"/>
        <v>12.219553124999999</v>
      </c>
      <c r="P109" s="7">
        <f t="shared" si="60"/>
        <v>0</v>
      </c>
      <c r="Q109" s="7">
        <f t="shared" si="61"/>
        <v>0.05</v>
      </c>
      <c r="R109" s="7">
        <f t="shared" si="55"/>
        <v>4.8683031250000006</v>
      </c>
      <c r="S109" s="7">
        <f t="shared" si="62"/>
        <v>-2.9984271382418881E-4</v>
      </c>
      <c r="T109" s="7">
        <f t="shared" si="63"/>
        <v>5.0299842713824192E-2</v>
      </c>
      <c r="U109" s="8">
        <f t="shared" si="64"/>
        <v>1.0059968542764837</v>
      </c>
      <c r="V109" s="8">
        <f t="shared" si="65"/>
        <v>1.0059968542764837</v>
      </c>
      <c r="W109" s="9">
        <f t="shared" si="66"/>
        <v>-167.75409371233934</v>
      </c>
      <c r="X109" s="10">
        <f t="shared" si="67"/>
        <v>0</v>
      </c>
      <c r="Y109" s="10">
        <f t="shared" si="68"/>
        <v>167.75409371233934</v>
      </c>
      <c r="Z109" s="10">
        <f t="shared" si="69"/>
        <v>-2.5241221750324732</v>
      </c>
      <c r="AA109" s="9" t="str">
        <f t="shared" si="70"/>
        <v/>
      </c>
      <c r="AB109" s="9">
        <f t="shared" si="71"/>
        <v>3729.8242484713282</v>
      </c>
      <c r="AC109" s="9">
        <f t="shared" si="72"/>
        <v>3.5716883680774898</v>
      </c>
      <c r="AD109" s="7">
        <f t="shared" si="73"/>
        <v>2.8764044943820226E-2</v>
      </c>
      <c r="AE109" s="5">
        <v>35.546875</v>
      </c>
      <c r="AF109" s="5">
        <v>199.90234375</v>
      </c>
      <c r="AG109" s="9">
        <v>6.1826535666789084E-3</v>
      </c>
    </row>
    <row r="110" spans="2:33" ht="12.75" customHeight="1" x14ac:dyDescent="0.15">
      <c r="B110" s="1" t="s">
        <v>250</v>
      </c>
      <c r="C110" s="2" t="s">
        <v>642</v>
      </c>
      <c r="D110" s="2">
        <v>2.5039467582246289E-3</v>
      </c>
      <c r="E110" s="3">
        <v>0.1</v>
      </c>
      <c r="F110" s="3">
        <v>0.1</v>
      </c>
      <c r="G110" s="4">
        <v>80</v>
      </c>
      <c r="H110" s="4">
        <v>80</v>
      </c>
      <c r="I110" s="5">
        <f t="shared" si="56"/>
        <v>150</v>
      </c>
      <c r="J110" s="6">
        <v>5.17578125</v>
      </c>
      <c r="K110" s="4">
        <v>34.765625</v>
      </c>
      <c r="L110" s="12" t="s">
        <v>35</v>
      </c>
      <c r="M110" s="7">
        <f t="shared" si="57"/>
        <v>0.05</v>
      </c>
      <c r="N110" s="7">
        <f t="shared" si="58"/>
        <v>0.05</v>
      </c>
      <c r="O110" s="7">
        <f t="shared" si="59"/>
        <v>12.219553124999999</v>
      </c>
      <c r="P110" s="7">
        <f t="shared" si="60"/>
        <v>0</v>
      </c>
      <c r="Q110" s="7">
        <f t="shared" si="61"/>
        <v>0.05</v>
      </c>
      <c r="R110" s="7">
        <f t="shared" si="55"/>
        <v>4.8683031250000006</v>
      </c>
      <c r="S110" s="7">
        <f t="shared" si="62"/>
        <v>2.0913322564189707E-3</v>
      </c>
      <c r="T110" s="7">
        <f t="shared" si="63"/>
        <v>4.7908667743581032E-2</v>
      </c>
      <c r="U110" s="8">
        <f t="shared" si="64"/>
        <v>0.95817335487162059</v>
      </c>
      <c r="V110" s="8">
        <f t="shared" si="65"/>
        <v>0.95817335487162059</v>
      </c>
      <c r="W110" s="9">
        <f t="shared" si="66"/>
        <v>22.908204851971242</v>
      </c>
      <c r="X110" s="10">
        <f t="shared" si="67"/>
        <v>0</v>
      </c>
      <c r="Y110" s="10">
        <f t="shared" si="68"/>
        <v>-22.908204851971242</v>
      </c>
      <c r="Z110" s="10">
        <f t="shared" si="69"/>
        <v>-2.5241221750324732</v>
      </c>
      <c r="AA110" s="9" t="str">
        <f t="shared" si="70"/>
        <v/>
      </c>
      <c r="AB110" s="9">
        <f t="shared" si="71"/>
        <v>73.025873918913334</v>
      </c>
      <c r="AC110" s="9">
        <f t="shared" si="72"/>
        <v>1.8634767629874658</v>
      </c>
      <c r="AD110" s="7">
        <f t="shared" si="73"/>
        <v>2.8764044943820226E-2</v>
      </c>
      <c r="AE110" s="5">
        <v>35.546875</v>
      </c>
      <c r="AF110" s="5">
        <v>199.90234375</v>
      </c>
      <c r="AG110" s="9">
        <v>4.1856724404907633E-3</v>
      </c>
    </row>
    <row r="111" spans="2:33" ht="12.75" customHeight="1" x14ac:dyDescent="0.15">
      <c r="B111" s="1" t="s">
        <v>252</v>
      </c>
      <c r="C111" s="2" t="s">
        <v>643</v>
      </c>
      <c r="D111" s="2">
        <v>2.52777777495794E-3</v>
      </c>
      <c r="E111" s="3">
        <v>0.1</v>
      </c>
      <c r="F111" s="3">
        <v>0.1</v>
      </c>
      <c r="G111" s="4">
        <v>80</v>
      </c>
      <c r="H111" s="4">
        <v>80</v>
      </c>
      <c r="I111" s="5">
        <f t="shared" si="56"/>
        <v>150</v>
      </c>
      <c r="J111" s="6">
        <v>5.517578125</v>
      </c>
      <c r="K111" s="4">
        <v>34.765625</v>
      </c>
      <c r="L111" s="12" t="s">
        <v>35</v>
      </c>
      <c r="M111" s="7">
        <f t="shared" si="57"/>
        <v>0.05</v>
      </c>
      <c r="N111" s="7">
        <f t="shared" si="58"/>
        <v>0.05</v>
      </c>
      <c r="O111" s="7">
        <f t="shared" si="59"/>
        <v>12.219553124999999</v>
      </c>
      <c r="P111" s="7">
        <f t="shared" si="60"/>
        <v>0</v>
      </c>
      <c r="Q111" s="7">
        <f t="shared" si="61"/>
        <v>0.05</v>
      </c>
      <c r="R111" s="7">
        <f t="shared" si="55"/>
        <v>4.8683031250000006</v>
      </c>
      <c r="S111" s="7">
        <f t="shared" si="62"/>
        <v>4.4160856997109282E-3</v>
      </c>
      <c r="T111" s="7">
        <f t="shared" si="63"/>
        <v>4.5583914300289075E-2</v>
      </c>
      <c r="U111" s="8">
        <f t="shared" si="64"/>
        <v>0.91167828600578149</v>
      </c>
      <c r="V111" s="8">
        <f t="shared" si="65"/>
        <v>0.91167828600578149</v>
      </c>
      <c r="W111" s="9">
        <f t="shared" si="66"/>
        <v>10.322244041430848</v>
      </c>
      <c r="X111" s="10">
        <f t="shared" si="67"/>
        <v>0</v>
      </c>
      <c r="Y111" s="10">
        <f t="shared" si="68"/>
        <v>-10.322244041430848</v>
      </c>
      <c r="Z111" s="10">
        <f t="shared" si="69"/>
        <v>-2.5241221750324732</v>
      </c>
      <c r="AA111" s="9" t="str">
        <f t="shared" si="70"/>
        <v/>
      </c>
      <c r="AB111" s="9">
        <f t="shared" si="71"/>
        <v>15.582795478971379</v>
      </c>
      <c r="AC111" s="9">
        <f t="shared" si="72"/>
        <v>1.1926453706784363</v>
      </c>
      <c r="AD111" s="7">
        <f t="shared" si="73"/>
        <v>2.8764044943820226E-2</v>
      </c>
      <c r="AE111" s="5">
        <v>35.44921875</v>
      </c>
      <c r="AF111" s="5">
        <v>199.90234375</v>
      </c>
      <c r="AG111" s="9">
        <v>6.1826535666789084E-3</v>
      </c>
    </row>
    <row r="112" spans="2:33" ht="12.75" customHeight="1" x14ac:dyDescent="0.15">
      <c r="B112" s="1" t="s">
        <v>254</v>
      </c>
      <c r="C112" s="2" t="s">
        <v>644</v>
      </c>
      <c r="D112" s="2">
        <v>2.5516087916912511E-3</v>
      </c>
      <c r="E112" s="3">
        <v>0.1</v>
      </c>
      <c r="F112" s="3">
        <v>0.1</v>
      </c>
      <c r="G112" s="4">
        <v>80</v>
      </c>
      <c r="H112" s="4">
        <v>80</v>
      </c>
      <c r="I112" s="5">
        <f t="shared" si="56"/>
        <v>150</v>
      </c>
      <c r="J112" s="6">
        <v>5.771484375</v>
      </c>
      <c r="K112" s="4">
        <v>34.765625</v>
      </c>
      <c r="L112" s="12" t="s">
        <v>35</v>
      </c>
      <c r="M112" s="7">
        <f t="shared" si="57"/>
        <v>0.05</v>
      </c>
      <c r="N112" s="7">
        <f t="shared" si="58"/>
        <v>0.05</v>
      </c>
      <c r="O112" s="7">
        <f t="shared" si="59"/>
        <v>12.219553124999999</v>
      </c>
      <c r="P112" s="7">
        <f t="shared" si="60"/>
        <v>0</v>
      </c>
      <c r="Q112" s="7">
        <f t="shared" si="61"/>
        <v>0.05</v>
      </c>
      <c r="R112" s="7">
        <f t="shared" si="55"/>
        <v>4.8683031250000006</v>
      </c>
      <c r="S112" s="7">
        <f t="shared" si="62"/>
        <v>6.1430454004420959E-3</v>
      </c>
      <c r="T112" s="7">
        <f t="shared" si="63"/>
        <v>4.3856954599557907E-2</v>
      </c>
      <c r="U112" s="8">
        <f t="shared" si="64"/>
        <v>0.87713909199115814</v>
      </c>
      <c r="V112" s="8">
        <f t="shared" si="65"/>
        <v>0.87713909199115814</v>
      </c>
      <c r="W112" s="9">
        <f t="shared" si="66"/>
        <v>7.1392854424292027</v>
      </c>
      <c r="X112" s="10">
        <f t="shared" si="67"/>
        <v>0</v>
      </c>
      <c r="Y112" s="10">
        <f t="shared" si="68"/>
        <v>-7.1392854424292027</v>
      </c>
      <c r="Z112" s="10">
        <f t="shared" si="69"/>
        <v>-2.5241221750324732</v>
      </c>
      <c r="AA112" s="9" t="str">
        <f t="shared" si="70"/>
        <v/>
      </c>
      <c r="AB112" s="9">
        <f t="shared" si="71"/>
        <v>7.7478242761214258</v>
      </c>
      <c r="AC112" s="9">
        <f t="shared" si="72"/>
        <v>0.88917976217920602</v>
      </c>
      <c r="AD112" s="7">
        <f t="shared" si="73"/>
        <v>2.8764044943820226E-2</v>
      </c>
      <c r="AE112" s="5">
        <v>35.64453125</v>
      </c>
      <c r="AF112" s="5">
        <v>199.90234375</v>
      </c>
      <c r="AG112" s="9">
        <v>6.1826535666789084E-3</v>
      </c>
    </row>
    <row r="113" spans="2:33" ht="12.75" customHeight="1" x14ac:dyDescent="0.15">
      <c r="B113" s="1" t="s">
        <v>256</v>
      </c>
      <c r="C113" s="2" t="s">
        <v>645</v>
      </c>
      <c r="D113" s="2">
        <v>2.569490738096647E-3</v>
      </c>
      <c r="E113" s="3">
        <v>0.1</v>
      </c>
      <c r="F113" s="3">
        <v>0.1</v>
      </c>
      <c r="G113" s="4">
        <v>80</v>
      </c>
      <c r="H113" s="4">
        <v>80</v>
      </c>
      <c r="I113" s="5">
        <f t="shared" si="56"/>
        <v>150</v>
      </c>
      <c r="J113" s="6">
        <v>5.99609375</v>
      </c>
      <c r="K113" s="4">
        <v>34.765625</v>
      </c>
      <c r="L113" s="12" t="s">
        <v>35</v>
      </c>
      <c r="M113" s="7">
        <f t="shared" si="57"/>
        <v>0.05</v>
      </c>
      <c r="N113" s="7">
        <f t="shared" si="58"/>
        <v>0.05</v>
      </c>
      <c r="O113" s="7">
        <f t="shared" si="59"/>
        <v>12.219553124999999</v>
      </c>
      <c r="P113" s="7">
        <f t="shared" si="60"/>
        <v>0</v>
      </c>
      <c r="Q113" s="7">
        <f t="shared" si="61"/>
        <v>0.05</v>
      </c>
      <c r="R113" s="7">
        <f t="shared" si="55"/>
        <v>4.8683031250000006</v>
      </c>
      <c r="S113" s="7">
        <f t="shared" si="62"/>
        <v>7.6707405203196646E-3</v>
      </c>
      <c r="T113" s="7">
        <f t="shared" si="63"/>
        <v>4.2329259479680338E-2</v>
      </c>
      <c r="U113" s="8">
        <f t="shared" si="64"/>
        <v>0.84658518959360674</v>
      </c>
      <c r="V113" s="8">
        <f t="shared" si="65"/>
        <v>0.84658518959360674</v>
      </c>
      <c r="W113" s="9">
        <f t="shared" si="66"/>
        <v>5.518275499940434</v>
      </c>
      <c r="X113" s="10">
        <f t="shared" si="67"/>
        <v>0</v>
      </c>
      <c r="Y113" s="10">
        <f t="shared" si="68"/>
        <v>-5.518275499940434</v>
      </c>
      <c r="Z113" s="10">
        <f t="shared" si="69"/>
        <v>-2.5241221750324732</v>
      </c>
      <c r="AA113" s="9" t="str">
        <f t="shared" si="70"/>
        <v/>
      </c>
      <c r="AB113" s="9">
        <f t="shared" si="71"/>
        <v>4.7959519990911028</v>
      </c>
      <c r="AC113" s="9">
        <f t="shared" si="72"/>
        <v>0.68087482775579722</v>
      </c>
      <c r="AD113" s="7">
        <f t="shared" si="73"/>
        <v>2.8764044943820226E-2</v>
      </c>
      <c r="AE113" s="5">
        <v>35.64453125</v>
      </c>
      <c r="AF113" s="5">
        <v>199.90234375</v>
      </c>
      <c r="AG113" s="9">
        <v>6.1826535666789084E-3</v>
      </c>
    </row>
    <row r="114" spans="2:33" ht="12.75" customHeight="1" x14ac:dyDescent="0.15">
      <c r="B114" s="1" t="s">
        <v>258</v>
      </c>
      <c r="C114" s="2" t="s">
        <v>646</v>
      </c>
      <c r="D114" s="2">
        <v>2.5933217548299581E-3</v>
      </c>
      <c r="E114" s="3">
        <v>0.1</v>
      </c>
      <c r="F114" s="3">
        <v>0.1</v>
      </c>
      <c r="G114" s="4">
        <v>80</v>
      </c>
      <c r="H114" s="4">
        <v>80</v>
      </c>
      <c r="I114" s="5">
        <f t="shared" si="56"/>
        <v>150</v>
      </c>
      <c r="J114" s="6">
        <v>6.181640625</v>
      </c>
      <c r="K114" s="4">
        <v>34.08203125</v>
      </c>
      <c r="L114" s="12" t="s">
        <v>35</v>
      </c>
      <c r="M114" s="7">
        <f t="shared" si="57"/>
        <v>0.05</v>
      </c>
      <c r="N114" s="7">
        <f t="shared" si="58"/>
        <v>0.05</v>
      </c>
      <c r="O114" s="7">
        <f t="shared" si="59"/>
        <v>12.096916406250001</v>
      </c>
      <c r="P114" s="7">
        <f t="shared" si="60"/>
        <v>0</v>
      </c>
      <c r="Q114" s="7">
        <f t="shared" si="61"/>
        <v>0.05</v>
      </c>
      <c r="R114" s="7">
        <f t="shared" si="55"/>
        <v>4.8003539062500007</v>
      </c>
      <c r="S114" s="7">
        <f t="shared" si="62"/>
        <v>9.4653250674547051E-3</v>
      </c>
      <c r="T114" s="7">
        <f t="shared" si="63"/>
        <v>4.0534674932545298E-2</v>
      </c>
      <c r="U114" s="8">
        <f t="shared" si="64"/>
        <v>0.8106934986509059</v>
      </c>
      <c r="V114" s="8">
        <f t="shared" si="65"/>
        <v>0.8106934986509059</v>
      </c>
      <c r="W114" s="9">
        <f t="shared" si="66"/>
        <v>4.2824387586981585</v>
      </c>
      <c r="X114" s="10">
        <f t="shared" si="67"/>
        <v>0</v>
      </c>
      <c r="Y114" s="10">
        <f t="shared" si="68"/>
        <v>-4.2824387586981585</v>
      </c>
      <c r="Z114" s="10">
        <f t="shared" si="69"/>
        <v>-2.5241221750324732</v>
      </c>
      <c r="AA114" s="9" t="str">
        <f t="shared" si="70"/>
        <v/>
      </c>
      <c r="AB114" s="9">
        <f t="shared" si="71"/>
        <v>3.0162293974264522</v>
      </c>
      <c r="AC114" s="9">
        <f t="shared" si="72"/>
        <v>0.47946436844703261</v>
      </c>
      <c r="AD114" s="7">
        <f t="shared" si="73"/>
        <v>2.9340974212034385E-2</v>
      </c>
      <c r="AE114" s="5">
        <v>35.546875</v>
      </c>
      <c r="AF114" s="5">
        <v>199.90234375</v>
      </c>
      <c r="AG114" s="9">
        <v>4.1856724404907633E-3</v>
      </c>
    </row>
    <row r="115" spans="2:33" ht="12.75" customHeight="1" x14ac:dyDescent="0.15">
      <c r="B115" s="1" t="s">
        <v>260</v>
      </c>
      <c r="C115" s="2" t="s">
        <v>647</v>
      </c>
      <c r="D115" s="2">
        <v>2.6171527715632692E-3</v>
      </c>
      <c r="E115" s="3">
        <v>0.1</v>
      </c>
      <c r="F115" s="3">
        <v>0.1</v>
      </c>
      <c r="G115" s="4">
        <v>80</v>
      </c>
      <c r="H115" s="4">
        <v>80</v>
      </c>
      <c r="I115" s="5">
        <f t="shared" si="56"/>
        <v>150</v>
      </c>
      <c r="J115" s="6">
        <v>6.396484375</v>
      </c>
      <c r="K115" s="4">
        <v>34.765625</v>
      </c>
      <c r="L115" s="12" t="s">
        <v>35</v>
      </c>
      <c r="M115" s="7">
        <f t="shared" si="57"/>
        <v>0.05</v>
      </c>
      <c r="N115" s="7">
        <f t="shared" si="58"/>
        <v>0.05</v>
      </c>
      <c r="O115" s="7">
        <f t="shared" si="59"/>
        <v>12.219553124999999</v>
      </c>
      <c r="P115" s="7">
        <f t="shared" si="60"/>
        <v>0</v>
      </c>
      <c r="Q115" s="7">
        <f t="shared" si="61"/>
        <v>0.05</v>
      </c>
      <c r="R115" s="7">
        <f t="shared" si="55"/>
        <v>4.8683031250000006</v>
      </c>
      <c r="S115" s="7">
        <f t="shared" si="62"/>
        <v>1.0394023125318827E-2</v>
      </c>
      <c r="T115" s="7">
        <f t="shared" si="63"/>
        <v>3.9605976874681176E-2</v>
      </c>
      <c r="U115" s="8">
        <f t="shared" si="64"/>
        <v>0.79211953749362352</v>
      </c>
      <c r="V115" s="8">
        <f t="shared" si="65"/>
        <v>0.79211953749362352</v>
      </c>
      <c r="W115" s="9">
        <f t="shared" si="66"/>
        <v>3.8104568747980645</v>
      </c>
      <c r="X115" s="10">
        <f t="shared" si="67"/>
        <v>0</v>
      </c>
      <c r="Y115" s="10">
        <f t="shared" si="68"/>
        <v>-3.8104568747980645</v>
      </c>
      <c r="Z115" s="10">
        <f t="shared" si="69"/>
        <v>-2.5241221750324732</v>
      </c>
      <c r="AA115" s="9" t="str">
        <f t="shared" si="70"/>
        <v/>
      </c>
      <c r="AB115" s="9">
        <f t="shared" si="71"/>
        <v>2.4440051292658516</v>
      </c>
      <c r="AC115" s="9">
        <f t="shared" si="72"/>
        <v>0.38810211303103953</v>
      </c>
      <c r="AD115" s="7">
        <f t="shared" si="73"/>
        <v>2.8764044943820226E-2</v>
      </c>
      <c r="AE115" s="5">
        <v>35.44921875</v>
      </c>
      <c r="AF115" s="5">
        <v>199.90234375</v>
      </c>
      <c r="AG115" s="9">
        <v>6.1826535666789084E-3</v>
      </c>
    </row>
    <row r="116" spans="2:33" ht="12.75" customHeight="1" x14ac:dyDescent="0.15">
      <c r="B116" s="1" t="s">
        <v>262</v>
      </c>
      <c r="C116" s="2" t="s">
        <v>648</v>
      </c>
      <c r="D116" s="2">
        <v>2.6409837955725379E-3</v>
      </c>
      <c r="E116" s="3">
        <v>0.1</v>
      </c>
      <c r="F116" s="3">
        <v>0.1</v>
      </c>
      <c r="G116" s="4">
        <v>80</v>
      </c>
      <c r="H116" s="4">
        <v>80</v>
      </c>
      <c r="I116" s="5">
        <f t="shared" si="56"/>
        <v>150</v>
      </c>
      <c r="J116" s="6">
        <v>6.5625</v>
      </c>
      <c r="K116" s="4">
        <v>34.765625</v>
      </c>
      <c r="L116" s="12" t="s">
        <v>35</v>
      </c>
      <c r="M116" s="7">
        <f t="shared" si="57"/>
        <v>0.05</v>
      </c>
      <c r="N116" s="7">
        <f t="shared" si="58"/>
        <v>0.05</v>
      </c>
      <c r="O116" s="7">
        <f t="shared" si="59"/>
        <v>12.219553124999999</v>
      </c>
      <c r="P116" s="7">
        <f t="shared" si="60"/>
        <v>0</v>
      </c>
      <c r="Q116" s="7">
        <f t="shared" si="61"/>
        <v>0.05</v>
      </c>
      <c r="R116" s="7">
        <f t="shared" si="55"/>
        <v>4.8683031250000006</v>
      </c>
      <c r="S116" s="7">
        <f t="shared" si="62"/>
        <v>1.1523189083489205E-2</v>
      </c>
      <c r="T116" s="7">
        <f t="shared" si="63"/>
        <v>3.8476810916510798E-2</v>
      </c>
      <c r="U116" s="8">
        <f t="shared" si="64"/>
        <v>0.7695362183302159</v>
      </c>
      <c r="V116" s="8">
        <f t="shared" si="65"/>
        <v>0.7695362183302159</v>
      </c>
      <c r="W116" s="9">
        <f t="shared" si="66"/>
        <v>3.3390765904936512</v>
      </c>
      <c r="X116" s="10">
        <f t="shared" si="67"/>
        <v>0</v>
      </c>
      <c r="Y116" s="10">
        <f t="shared" si="68"/>
        <v>-3.3390765904936512</v>
      </c>
      <c r="Z116" s="10">
        <f t="shared" si="69"/>
        <v>-2.5241221750324732</v>
      </c>
      <c r="AA116" s="9" t="str">
        <f t="shared" si="70"/>
        <v/>
      </c>
      <c r="AB116" s="9">
        <f t="shared" si="71"/>
        <v>1.9318012090235144</v>
      </c>
      <c r="AC116" s="9">
        <f t="shared" si="72"/>
        <v>0.28596243353596745</v>
      </c>
      <c r="AD116" s="7">
        <f t="shared" si="73"/>
        <v>2.8764044943820226E-2</v>
      </c>
      <c r="AE116" s="5">
        <v>35.546875</v>
      </c>
      <c r="AF116" s="5">
        <v>199.90234375</v>
      </c>
      <c r="AG116" s="9">
        <v>6.1826535666789084E-3</v>
      </c>
    </row>
    <row r="117" spans="2:33" ht="12.75" customHeight="1" x14ac:dyDescent="0.15">
      <c r="B117" s="1" t="s">
        <v>264</v>
      </c>
      <c r="C117" s="2" t="s">
        <v>649</v>
      </c>
      <c r="D117" s="2">
        <v>2.664814812305849E-3</v>
      </c>
      <c r="E117" s="3">
        <v>0.1</v>
      </c>
      <c r="F117" s="3">
        <v>0.1</v>
      </c>
      <c r="G117" s="4">
        <v>80</v>
      </c>
      <c r="H117" s="4">
        <v>80</v>
      </c>
      <c r="I117" s="5">
        <f t="shared" si="56"/>
        <v>150</v>
      </c>
      <c r="J117" s="6">
        <v>6.69921875</v>
      </c>
      <c r="K117" s="4">
        <v>34.765625</v>
      </c>
      <c r="L117" s="12" t="s">
        <v>35</v>
      </c>
      <c r="M117" s="7">
        <f t="shared" si="57"/>
        <v>0.05</v>
      </c>
      <c r="N117" s="7">
        <f t="shared" si="58"/>
        <v>0.05</v>
      </c>
      <c r="O117" s="7">
        <f t="shared" si="59"/>
        <v>12.219553124999999</v>
      </c>
      <c r="P117" s="7">
        <f t="shared" si="60"/>
        <v>0</v>
      </c>
      <c r="Q117" s="7">
        <f t="shared" si="61"/>
        <v>0.05</v>
      </c>
      <c r="R117" s="7">
        <f t="shared" si="55"/>
        <v>4.8683031250000006</v>
      </c>
      <c r="S117" s="7">
        <f t="shared" si="62"/>
        <v>1.2453090460805991E-2</v>
      </c>
      <c r="T117" s="7">
        <f t="shared" si="63"/>
        <v>3.7546909539194012E-2</v>
      </c>
      <c r="U117" s="8">
        <f t="shared" si="64"/>
        <v>0.75093819078388024</v>
      </c>
      <c r="V117" s="8">
        <f t="shared" si="65"/>
        <v>0.75093819078388024</v>
      </c>
      <c r="W117" s="9">
        <f t="shared" si="66"/>
        <v>3.0150675976671502</v>
      </c>
      <c r="X117" s="10">
        <f t="shared" si="67"/>
        <v>0</v>
      </c>
      <c r="Y117" s="10">
        <f t="shared" si="68"/>
        <v>-3.0150675976671502</v>
      </c>
      <c r="Z117" s="10">
        <f t="shared" si="69"/>
        <v>-2.5241221750324732</v>
      </c>
      <c r="AA117" s="9" t="str">
        <f t="shared" si="70"/>
        <v/>
      </c>
      <c r="AB117" s="9">
        <f t="shared" si="71"/>
        <v>1.6140933621559341</v>
      </c>
      <c r="AC117" s="9">
        <f t="shared" si="72"/>
        <v>0.20792865151149825</v>
      </c>
      <c r="AD117" s="7">
        <f t="shared" si="73"/>
        <v>2.8764044943820226E-2</v>
      </c>
      <c r="AE117" s="5">
        <v>35.44921875</v>
      </c>
      <c r="AF117" s="5">
        <v>199.90234375</v>
      </c>
      <c r="AG117" s="9">
        <v>6.1826535666789084E-3</v>
      </c>
    </row>
    <row r="118" spans="2:33" ht="12.75" customHeight="1" x14ac:dyDescent="0.15">
      <c r="B118" s="1" t="s">
        <v>266</v>
      </c>
      <c r="C118" s="2" t="s">
        <v>650</v>
      </c>
      <c r="D118" s="2">
        <v>2.6884722174145281E-3</v>
      </c>
      <c r="E118" s="3">
        <v>0.1</v>
      </c>
      <c r="F118" s="3">
        <v>0.1</v>
      </c>
      <c r="G118" s="4">
        <v>80</v>
      </c>
      <c r="H118" s="4">
        <v>80</v>
      </c>
      <c r="I118" s="5">
        <f t="shared" si="56"/>
        <v>150</v>
      </c>
      <c r="J118" s="6">
        <v>6.796875</v>
      </c>
      <c r="K118" s="4">
        <v>34.765625</v>
      </c>
      <c r="L118" s="12" t="s">
        <v>35</v>
      </c>
      <c r="M118" s="7">
        <f t="shared" si="57"/>
        <v>0.05</v>
      </c>
      <c r="N118" s="7">
        <f t="shared" si="58"/>
        <v>0.05</v>
      </c>
      <c r="O118" s="7">
        <f t="shared" si="59"/>
        <v>12.219553124999999</v>
      </c>
      <c r="P118" s="7">
        <f t="shared" si="60"/>
        <v>0</v>
      </c>
      <c r="Q118" s="7">
        <f t="shared" si="61"/>
        <v>0.05</v>
      </c>
      <c r="R118" s="7">
        <f t="shared" si="55"/>
        <v>4.8683031250000006</v>
      </c>
      <c r="S118" s="7">
        <f t="shared" si="62"/>
        <v>1.3117305730317975E-2</v>
      </c>
      <c r="T118" s="7">
        <f t="shared" si="63"/>
        <v>3.6882694269682027E-2</v>
      </c>
      <c r="U118" s="8">
        <f t="shared" si="64"/>
        <v>0.73765388539364052</v>
      </c>
      <c r="V118" s="8">
        <f t="shared" si="65"/>
        <v>0.73765388539364052</v>
      </c>
      <c r="W118" s="9">
        <f t="shared" si="66"/>
        <v>2.811758376907783</v>
      </c>
      <c r="X118" s="10">
        <f t="shared" si="67"/>
        <v>0</v>
      </c>
      <c r="Y118" s="10">
        <f t="shared" si="68"/>
        <v>-2.811758376907783</v>
      </c>
      <c r="Z118" s="10">
        <f t="shared" si="69"/>
        <v>-2.5241221750324732</v>
      </c>
      <c r="AA118" s="9" t="str">
        <f t="shared" si="70"/>
        <v/>
      </c>
      <c r="AB118" s="9">
        <f t="shared" si="71"/>
        <v>1.4290324729358495</v>
      </c>
      <c r="AC118" s="9">
        <f t="shared" si="72"/>
        <v>0.15504209768993116</v>
      </c>
      <c r="AD118" s="7">
        <f t="shared" si="73"/>
        <v>2.8764044943820226E-2</v>
      </c>
      <c r="AE118" s="5">
        <v>35.546875</v>
      </c>
      <c r="AF118" s="5">
        <v>199.90234375</v>
      </c>
      <c r="AG118" s="9">
        <v>6.1826535666789084E-3</v>
      </c>
    </row>
    <row r="119" spans="2:33" ht="12.75" customHeight="1" x14ac:dyDescent="0.15">
      <c r="B119" s="1" t="s">
        <v>268</v>
      </c>
      <c r="C119" s="2" t="s">
        <v>651</v>
      </c>
      <c r="D119" s="2">
        <v>2.7123032414237969E-3</v>
      </c>
      <c r="E119" s="3">
        <v>0.1</v>
      </c>
      <c r="F119" s="3">
        <v>0.1</v>
      </c>
      <c r="G119" s="4">
        <v>80</v>
      </c>
      <c r="H119" s="4">
        <v>80</v>
      </c>
      <c r="I119" s="5">
        <f t="shared" si="56"/>
        <v>150</v>
      </c>
      <c r="J119" s="6">
        <v>6.884765625</v>
      </c>
      <c r="K119" s="4">
        <v>34.765625</v>
      </c>
      <c r="L119" s="12" t="s">
        <v>35</v>
      </c>
      <c r="M119" s="7">
        <f t="shared" si="57"/>
        <v>0.05</v>
      </c>
      <c r="N119" s="7">
        <f t="shared" si="58"/>
        <v>0.05</v>
      </c>
      <c r="O119" s="7">
        <f t="shared" si="59"/>
        <v>12.219553124999999</v>
      </c>
      <c r="P119" s="7">
        <f t="shared" si="60"/>
        <v>0</v>
      </c>
      <c r="Q119" s="7">
        <f t="shared" si="61"/>
        <v>0.05</v>
      </c>
      <c r="R119" s="7">
        <f t="shared" si="55"/>
        <v>4.8683031250000006</v>
      </c>
      <c r="S119" s="7">
        <f t="shared" si="62"/>
        <v>1.3715099472878765E-2</v>
      </c>
      <c r="T119" s="7">
        <f t="shared" si="63"/>
        <v>3.6284900527121237E-2</v>
      </c>
      <c r="U119" s="8">
        <f t="shared" si="64"/>
        <v>0.72569801054242467</v>
      </c>
      <c r="V119" s="8">
        <f t="shared" si="65"/>
        <v>0.72569801054242467</v>
      </c>
      <c r="W119" s="9">
        <f t="shared" si="66"/>
        <v>2.6456170149457265</v>
      </c>
      <c r="X119" s="10">
        <f t="shared" si="67"/>
        <v>0</v>
      </c>
      <c r="Y119" s="10">
        <f t="shared" si="68"/>
        <v>-2.6456170149457265</v>
      </c>
      <c r="Z119" s="10">
        <f t="shared" si="69"/>
        <v>-2.5241221750324732</v>
      </c>
      <c r="AA119" s="9" t="str">
        <f t="shared" si="70"/>
        <v/>
      </c>
      <c r="AB119" s="9">
        <f t="shared" si="71"/>
        <v>1.2859875206288089</v>
      </c>
      <c r="AC119" s="9">
        <f t="shared" si="72"/>
        <v>0.10923675416491974</v>
      </c>
      <c r="AD119" s="7">
        <f t="shared" si="73"/>
        <v>2.8764044943820226E-2</v>
      </c>
      <c r="AE119" s="5">
        <v>35.546875</v>
      </c>
      <c r="AF119" s="5">
        <v>199.90234375</v>
      </c>
      <c r="AG119" s="9">
        <v>6.1826535666789084E-3</v>
      </c>
    </row>
    <row r="120" spans="2:33" ht="12.75" customHeight="1" x14ac:dyDescent="0.15">
      <c r="B120" s="1" t="s">
        <v>270</v>
      </c>
      <c r="C120" s="2" t="s">
        <v>652</v>
      </c>
      <c r="D120" s="2">
        <v>2.736134258157108E-3</v>
      </c>
      <c r="E120" s="3">
        <v>0.1</v>
      </c>
      <c r="F120" s="3">
        <v>0.1</v>
      </c>
      <c r="G120" s="4">
        <v>80</v>
      </c>
      <c r="H120" s="4">
        <v>80</v>
      </c>
      <c r="I120" s="5">
        <f t="shared" si="56"/>
        <v>150</v>
      </c>
      <c r="J120" s="6">
        <v>7.001953125</v>
      </c>
      <c r="K120" s="4">
        <v>34.765625</v>
      </c>
      <c r="L120" s="12" t="s">
        <v>35</v>
      </c>
      <c r="M120" s="7">
        <f t="shared" si="57"/>
        <v>0.05</v>
      </c>
      <c r="N120" s="7">
        <f t="shared" si="58"/>
        <v>0.05</v>
      </c>
      <c r="O120" s="7">
        <f t="shared" si="59"/>
        <v>12.219553124999999</v>
      </c>
      <c r="P120" s="7">
        <f t="shared" si="60"/>
        <v>0</v>
      </c>
      <c r="Q120" s="7">
        <f t="shared" si="61"/>
        <v>0.05</v>
      </c>
      <c r="R120" s="7">
        <f t="shared" si="55"/>
        <v>4.8683031250000006</v>
      </c>
      <c r="S120" s="7">
        <f t="shared" si="62"/>
        <v>1.4512157796293147E-2</v>
      </c>
      <c r="T120" s="7">
        <f t="shared" si="63"/>
        <v>3.5487842203706856E-2</v>
      </c>
      <c r="U120" s="8">
        <f t="shared" si="64"/>
        <v>0.70975684407413708</v>
      </c>
      <c r="V120" s="8">
        <f t="shared" si="65"/>
        <v>0.70975684407413708</v>
      </c>
      <c r="W120" s="9">
        <f t="shared" si="66"/>
        <v>2.4453870128652784</v>
      </c>
      <c r="X120" s="10">
        <f t="shared" si="67"/>
        <v>0</v>
      </c>
      <c r="Y120" s="10">
        <f t="shared" si="68"/>
        <v>-2.4453870128652784</v>
      </c>
      <c r="Z120" s="10">
        <f t="shared" si="69"/>
        <v>-2.5241221750324732</v>
      </c>
      <c r="AA120" s="9" t="str">
        <f t="shared" si="70"/>
        <v/>
      </c>
      <c r="AB120" s="9">
        <f t="shared" si="71"/>
        <v>1.1233739540740595</v>
      </c>
      <c r="AC120" s="9">
        <f t="shared" si="72"/>
        <v>5.0524350345675109E-2</v>
      </c>
      <c r="AD120" s="7">
        <f t="shared" si="73"/>
        <v>2.8764044943820226E-2</v>
      </c>
      <c r="AE120" s="5">
        <v>35.546875</v>
      </c>
      <c r="AF120" s="5">
        <v>199.90234375</v>
      </c>
      <c r="AG120" s="9">
        <v>6.1826535666789084E-3</v>
      </c>
    </row>
    <row r="121" spans="2:33" ht="12.75" customHeight="1" x14ac:dyDescent="0.15">
      <c r="B121" s="1" t="s">
        <v>272</v>
      </c>
      <c r="C121" s="2" t="s">
        <v>653</v>
      </c>
      <c r="D121" s="2">
        <v>2.7597916632657871E-3</v>
      </c>
      <c r="E121" s="3">
        <v>0.1</v>
      </c>
      <c r="F121" s="3">
        <v>0.1</v>
      </c>
      <c r="G121" s="4">
        <v>80</v>
      </c>
      <c r="H121" s="4">
        <v>80</v>
      </c>
      <c r="I121" s="5">
        <f t="shared" si="56"/>
        <v>150</v>
      </c>
      <c r="J121" s="6">
        <v>7.080078125</v>
      </c>
      <c r="K121" s="4">
        <v>34.765625</v>
      </c>
      <c r="L121" s="12" t="s">
        <v>35</v>
      </c>
      <c r="M121" s="7">
        <f t="shared" si="57"/>
        <v>0.05</v>
      </c>
      <c r="N121" s="7">
        <f t="shared" si="58"/>
        <v>0.05</v>
      </c>
      <c r="O121" s="7">
        <f t="shared" si="59"/>
        <v>12.219553124999999</v>
      </c>
      <c r="P121" s="7">
        <f t="shared" si="60"/>
        <v>0</v>
      </c>
      <c r="Q121" s="7">
        <f t="shared" si="61"/>
        <v>0.05</v>
      </c>
      <c r="R121" s="7">
        <f t="shared" si="55"/>
        <v>4.8683031250000006</v>
      </c>
      <c r="S121" s="7">
        <f t="shared" si="62"/>
        <v>1.5043530011902742E-2</v>
      </c>
      <c r="T121" s="7">
        <f t="shared" si="63"/>
        <v>3.4956469988097261E-2</v>
      </c>
      <c r="U121" s="8">
        <f t="shared" si="64"/>
        <v>0.69912939976194521</v>
      </c>
      <c r="V121" s="8">
        <f t="shared" si="65"/>
        <v>0.69912939976194521</v>
      </c>
      <c r="W121" s="9">
        <f t="shared" si="66"/>
        <v>2.32368798815431</v>
      </c>
      <c r="X121" s="10">
        <f t="shared" si="67"/>
        <v>0</v>
      </c>
      <c r="Y121" s="10">
        <f t="shared" si="68"/>
        <v>-2.32368798815431</v>
      </c>
      <c r="Z121" s="10">
        <f t="shared" si="69"/>
        <v>-2.5241221750324732</v>
      </c>
      <c r="AA121" s="9" t="str">
        <f t="shared" si="70"/>
        <v/>
      </c>
      <c r="AB121" s="9">
        <f t="shared" si="71"/>
        <v>1.0297618472595909</v>
      </c>
      <c r="AC121" s="9">
        <f t="shared" si="72"/>
        <v>1.2736797151755462E-2</v>
      </c>
      <c r="AD121" s="7">
        <f t="shared" si="73"/>
        <v>2.8764044943820226E-2</v>
      </c>
      <c r="AE121" s="5">
        <v>35.15625</v>
      </c>
      <c r="AF121" s="5">
        <v>199.90234375</v>
      </c>
      <c r="AG121" s="9">
        <v>6.1826535666789084E-3</v>
      </c>
    </row>
    <row r="122" spans="2:33" ht="12.75" customHeight="1" x14ac:dyDescent="0.15">
      <c r="B122" s="1" t="s">
        <v>274</v>
      </c>
      <c r="C122" s="2" t="s">
        <v>654</v>
      </c>
      <c r="D122" s="2">
        <v>2.7836226799990982E-3</v>
      </c>
      <c r="E122" s="3">
        <v>0.1</v>
      </c>
      <c r="F122" s="3">
        <v>0.1</v>
      </c>
      <c r="G122" s="4">
        <v>80</v>
      </c>
      <c r="H122" s="4">
        <v>80</v>
      </c>
      <c r="I122" s="5">
        <f t="shared" si="56"/>
        <v>150</v>
      </c>
      <c r="J122" s="6">
        <v>7.16796875</v>
      </c>
      <c r="K122" s="4">
        <v>34.765625</v>
      </c>
      <c r="L122" s="12" t="s">
        <v>35</v>
      </c>
      <c r="M122" s="7">
        <f t="shared" si="57"/>
        <v>0.05</v>
      </c>
      <c r="N122" s="7">
        <f t="shared" si="58"/>
        <v>0.05</v>
      </c>
      <c r="O122" s="7">
        <f t="shared" si="59"/>
        <v>12.219553124999999</v>
      </c>
      <c r="P122" s="7">
        <f t="shared" si="60"/>
        <v>0</v>
      </c>
      <c r="Q122" s="7">
        <f t="shared" si="61"/>
        <v>0.05</v>
      </c>
      <c r="R122" s="7">
        <f t="shared" si="55"/>
        <v>4.8683031250000006</v>
      </c>
      <c r="S122" s="7">
        <f t="shared" si="62"/>
        <v>1.5641323754463532E-2</v>
      </c>
      <c r="T122" s="7">
        <f t="shared" si="63"/>
        <v>3.4358676245536471E-2</v>
      </c>
      <c r="U122" s="8">
        <f t="shared" si="64"/>
        <v>0.68717352491072936</v>
      </c>
      <c r="V122" s="8">
        <f t="shared" si="65"/>
        <v>0.68717352491072936</v>
      </c>
      <c r="W122" s="9">
        <f t="shared" si="66"/>
        <v>2.1966603840503973</v>
      </c>
      <c r="X122" s="10">
        <f t="shared" si="67"/>
        <v>0</v>
      </c>
      <c r="Y122" s="10">
        <f t="shared" si="68"/>
        <v>-2.1966603840503973</v>
      </c>
      <c r="Z122" s="10">
        <f t="shared" si="69"/>
        <v>-2.5241221750324732</v>
      </c>
      <c r="AA122" s="9" t="str">
        <f t="shared" si="70"/>
        <v/>
      </c>
      <c r="AB122" s="9">
        <f t="shared" si="71"/>
        <v>0.93626363025424497</v>
      </c>
      <c r="AC122" s="9">
        <f t="shared" si="72"/>
        <v>-2.8601846727866646E-2</v>
      </c>
      <c r="AD122" s="7">
        <f t="shared" si="73"/>
        <v>2.8764044943820226E-2</v>
      </c>
      <c r="AE122" s="5">
        <v>35.44921875</v>
      </c>
      <c r="AF122" s="5">
        <v>199.90234375</v>
      </c>
      <c r="AG122" s="9">
        <v>6.1826535666789084E-3</v>
      </c>
    </row>
    <row r="123" spans="2:33" ht="12.75" customHeight="1" x14ac:dyDescent="0.15">
      <c r="B123" s="1" t="s">
        <v>276</v>
      </c>
      <c r="C123" s="2" t="s">
        <v>655</v>
      </c>
      <c r="D123" s="2">
        <v>2.801504626404494E-3</v>
      </c>
      <c r="E123" s="3">
        <v>0.1</v>
      </c>
      <c r="F123" s="3">
        <v>0.1</v>
      </c>
      <c r="G123" s="4">
        <v>80</v>
      </c>
      <c r="H123" s="4">
        <v>80</v>
      </c>
      <c r="I123" s="5">
        <f t="shared" si="56"/>
        <v>150</v>
      </c>
      <c r="J123" s="6">
        <v>7.236328125</v>
      </c>
      <c r="K123" s="4">
        <v>34.765625</v>
      </c>
      <c r="L123" s="12" t="s">
        <v>35</v>
      </c>
      <c r="M123" s="7">
        <f t="shared" si="57"/>
        <v>0.05</v>
      </c>
      <c r="N123" s="7">
        <f t="shared" si="58"/>
        <v>0.05</v>
      </c>
      <c r="O123" s="7">
        <f t="shared" si="59"/>
        <v>12.219553124999999</v>
      </c>
      <c r="P123" s="7">
        <f t="shared" si="60"/>
        <v>0</v>
      </c>
      <c r="Q123" s="7">
        <f t="shared" si="61"/>
        <v>0.05</v>
      </c>
      <c r="R123" s="7">
        <f t="shared" si="55"/>
        <v>4.8683031250000006</v>
      </c>
      <c r="S123" s="7">
        <f t="shared" si="62"/>
        <v>1.6106274443121918E-2</v>
      </c>
      <c r="T123" s="7">
        <f t="shared" si="63"/>
        <v>3.3893725556878085E-2</v>
      </c>
      <c r="U123" s="8">
        <f t="shared" si="64"/>
        <v>0.6778745111375617</v>
      </c>
      <c r="V123" s="8">
        <f t="shared" si="65"/>
        <v>0.6778745111375617</v>
      </c>
      <c r="W123" s="9">
        <f t="shared" si="66"/>
        <v>2.1043802324722085</v>
      </c>
      <c r="X123" s="10">
        <f t="shared" si="67"/>
        <v>0</v>
      </c>
      <c r="Y123" s="10">
        <f t="shared" si="68"/>
        <v>-2.1043802324722085</v>
      </c>
      <c r="Z123" s="10">
        <f t="shared" si="69"/>
        <v>-2.5241221750324732</v>
      </c>
      <c r="AA123" s="9" t="str">
        <f t="shared" si="70"/>
        <v/>
      </c>
      <c r="AB123" s="9">
        <f t="shared" si="71"/>
        <v>0.87103951937226565</v>
      </c>
      <c r="AC123" s="9">
        <f t="shared" si="72"/>
        <v>-5.9962140450487617E-2</v>
      </c>
      <c r="AD123" s="7">
        <f t="shared" si="73"/>
        <v>2.8764044943820226E-2</v>
      </c>
      <c r="AE123" s="5">
        <v>35.546875</v>
      </c>
      <c r="AF123" s="5">
        <v>199.90234375</v>
      </c>
      <c r="AG123" s="9">
        <v>6.1826535666789084E-3</v>
      </c>
    </row>
    <row r="124" spans="2:33" ht="12.75" customHeight="1" x14ac:dyDescent="0.15">
      <c r="B124" s="1" t="s">
        <v>278</v>
      </c>
      <c r="C124" s="2" t="s">
        <v>656</v>
      </c>
      <c r="D124" s="2">
        <v>2.8253356431378052E-3</v>
      </c>
      <c r="E124" s="3">
        <v>0.1</v>
      </c>
      <c r="F124" s="3">
        <v>0.1</v>
      </c>
      <c r="G124" s="4">
        <v>80</v>
      </c>
      <c r="H124" s="4">
        <v>80</v>
      </c>
      <c r="I124" s="5">
        <f t="shared" si="56"/>
        <v>150</v>
      </c>
      <c r="J124" s="6">
        <v>7.294921875</v>
      </c>
      <c r="K124" s="4">
        <v>34.765625</v>
      </c>
      <c r="L124" s="12" t="s">
        <v>35</v>
      </c>
      <c r="M124" s="7">
        <f t="shared" si="57"/>
        <v>0.05</v>
      </c>
      <c r="N124" s="7">
        <f t="shared" si="58"/>
        <v>0.05</v>
      </c>
      <c r="O124" s="7">
        <f t="shared" si="59"/>
        <v>12.219553124999999</v>
      </c>
      <c r="P124" s="7">
        <f t="shared" si="60"/>
        <v>0</v>
      </c>
      <c r="Q124" s="7">
        <f t="shared" si="61"/>
        <v>0.05</v>
      </c>
      <c r="R124" s="7">
        <f t="shared" si="55"/>
        <v>4.8683031250000006</v>
      </c>
      <c r="S124" s="7">
        <f t="shared" si="62"/>
        <v>1.6504803604829109E-2</v>
      </c>
      <c r="T124" s="7">
        <f t="shared" si="63"/>
        <v>3.3495196395170894E-2</v>
      </c>
      <c r="U124" s="8">
        <f t="shared" si="64"/>
        <v>0.6699039279034178</v>
      </c>
      <c r="V124" s="8">
        <f t="shared" si="65"/>
        <v>0.6699039279034178</v>
      </c>
      <c r="W124" s="9">
        <f t="shared" si="66"/>
        <v>2.0294210823187617</v>
      </c>
      <c r="X124" s="10">
        <f t="shared" si="67"/>
        <v>0</v>
      </c>
      <c r="Y124" s="10">
        <f t="shared" si="68"/>
        <v>-2.0294210823187617</v>
      </c>
      <c r="Z124" s="10">
        <f t="shared" si="69"/>
        <v>-2.5241221750324732</v>
      </c>
      <c r="AA124" s="9" t="str">
        <f t="shared" si="70"/>
        <v/>
      </c>
      <c r="AB124" s="9">
        <f t="shared" si="71"/>
        <v>0.81972946822381565</v>
      </c>
      <c r="AC124" s="9">
        <f t="shared" si="72"/>
        <v>-8.6329452302719975E-2</v>
      </c>
      <c r="AD124" s="7">
        <f t="shared" si="73"/>
        <v>2.8764044943820226E-2</v>
      </c>
      <c r="AE124" s="5">
        <v>35.3515625</v>
      </c>
      <c r="AF124" s="5">
        <v>199.90234375</v>
      </c>
      <c r="AG124" s="9">
        <v>6.1826535666789084E-3</v>
      </c>
    </row>
    <row r="125" spans="2:33" ht="12.75" customHeight="1" x14ac:dyDescent="0.15">
      <c r="B125" s="1" t="s">
        <v>280</v>
      </c>
      <c r="C125" s="2" t="s">
        <v>657</v>
      </c>
      <c r="D125" s="2">
        <v>2.8491666671470739E-3</v>
      </c>
      <c r="E125" s="3">
        <v>0.1</v>
      </c>
      <c r="F125" s="3">
        <v>0.1</v>
      </c>
      <c r="G125" s="4">
        <v>80</v>
      </c>
      <c r="H125" s="4">
        <v>80</v>
      </c>
      <c r="I125" s="5">
        <f t="shared" si="56"/>
        <v>150</v>
      </c>
      <c r="J125" s="6">
        <v>7.353515625</v>
      </c>
      <c r="K125" s="4">
        <v>34.765625</v>
      </c>
      <c r="L125" s="12" t="s">
        <v>35</v>
      </c>
      <c r="M125" s="7">
        <f t="shared" si="57"/>
        <v>0.05</v>
      </c>
      <c r="N125" s="7">
        <f t="shared" si="58"/>
        <v>0.05</v>
      </c>
      <c r="O125" s="7">
        <f t="shared" si="59"/>
        <v>12.219553124999999</v>
      </c>
      <c r="P125" s="7">
        <f t="shared" si="60"/>
        <v>0</v>
      </c>
      <c r="Q125" s="7">
        <f t="shared" si="61"/>
        <v>0.05</v>
      </c>
      <c r="R125" s="7">
        <f t="shared" si="55"/>
        <v>4.8683031250000006</v>
      </c>
      <c r="S125" s="7">
        <f t="shared" si="62"/>
        <v>1.69033327665363E-2</v>
      </c>
      <c r="T125" s="7">
        <f t="shared" si="63"/>
        <v>3.3096667233463703E-2</v>
      </c>
      <c r="U125" s="8">
        <f t="shared" si="64"/>
        <v>0.661933344669274</v>
      </c>
      <c r="V125" s="8">
        <f t="shared" si="65"/>
        <v>0.661933344669274</v>
      </c>
      <c r="W125" s="9">
        <f t="shared" si="66"/>
        <v>1.9579965495908305</v>
      </c>
      <c r="X125" s="10">
        <f t="shared" si="67"/>
        <v>0</v>
      </c>
      <c r="Y125" s="10">
        <f t="shared" si="68"/>
        <v>-1.9579965495908305</v>
      </c>
      <c r="Z125" s="10">
        <f t="shared" si="69"/>
        <v>-2.5241221750324732</v>
      </c>
      <c r="AA125" s="9" t="str">
        <f t="shared" si="70"/>
        <v/>
      </c>
      <c r="AB125" s="9">
        <f t="shared" si="71"/>
        <v>0.77223293837339047</v>
      </c>
      <c r="AC125" s="9">
        <f t="shared" si="72"/>
        <v>-0.11225167817334701</v>
      </c>
      <c r="AD125" s="7">
        <f t="shared" si="73"/>
        <v>2.8764044943820226E-2</v>
      </c>
      <c r="AE125" s="5">
        <v>35.546875</v>
      </c>
      <c r="AF125" s="5">
        <v>199.90234375</v>
      </c>
      <c r="AG125" s="9">
        <v>6.1826535666789084E-3</v>
      </c>
    </row>
    <row r="126" spans="2:33" ht="12.75" customHeight="1" x14ac:dyDescent="0.15">
      <c r="B126" s="1" t="s">
        <v>282</v>
      </c>
      <c r="C126" s="2" t="s">
        <v>658</v>
      </c>
      <c r="D126" s="2">
        <v>2.872997683880385E-3</v>
      </c>
      <c r="E126" s="3">
        <v>0.1</v>
      </c>
      <c r="F126" s="3">
        <v>0.1</v>
      </c>
      <c r="G126" s="4">
        <v>80</v>
      </c>
      <c r="H126" s="4">
        <v>80</v>
      </c>
      <c r="I126" s="5">
        <f t="shared" si="56"/>
        <v>150</v>
      </c>
      <c r="J126" s="6">
        <v>7.421875</v>
      </c>
      <c r="K126" s="4">
        <v>35.05859375</v>
      </c>
      <c r="L126" s="12" t="s">
        <v>35</v>
      </c>
      <c r="M126" s="7">
        <f t="shared" si="57"/>
        <v>0.05</v>
      </c>
      <c r="N126" s="7">
        <f t="shared" si="58"/>
        <v>0.05</v>
      </c>
      <c r="O126" s="7">
        <f t="shared" si="59"/>
        <v>12.272111718749999</v>
      </c>
      <c r="P126" s="7">
        <f t="shared" si="60"/>
        <v>0</v>
      </c>
      <c r="Q126" s="7">
        <f t="shared" si="61"/>
        <v>0.05</v>
      </c>
      <c r="R126" s="7">
        <f t="shared" si="55"/>
        <v>4.8974242187500012</v>
      </c>
      <c r="S126" s="7">
        <f t="shared" si="62"/>
        <v>1.7115645790075851E-2</v>
      </c>
      <c r="T126" s="7">
        <f t="shared" si="63"/>
        <v>3.2884354209924152E-2</v>
      </c>
      <c r="U126" s="8">
        <f t="shared" si="64"/>
        <v>0.65768708419848299</v>
      </c>
      <c r="V126" s="8">
        <f t="shared" si="65"/>
        <v>0.65768708419848299</v>
      </c>
      <c r="W126" s="9">
        <f t="shared" si="66"/>
        <v>1.9213037365491319</v>
      </c>
      <c r="X126" s="10">
        <f t="shared" si="67"/>
        <v>0</v>
      </c>
      <c r="Y126" s="10">
        <f t="shared" si="68"/>
        <v>-1.9213037365491319</v>
      </c>
      <c r="Z126" s="10">
        <f t="shared" si="69"/>
        <v>-2.5241221750324732</v>
      </c>
      <c r="AA126" s="9" t="str">
        <f t="shared" si="70"/>
        <v/>
      </c>
      <c r="AB126" s="9">
        <f t="shared" si="71"/>
        <v>0.74836157128357172</v>
      </c>
      <c r="AC126" s="9">
        <f t="shared" si="72"/>
        <v>-0.12588852182406912</v>
      </c>
      <c r="AD126" s="7">
        <f t="shared" si="73"/>
        <v>2.852367688022284E-2</v>
      </c>
      <c r="AE126" s="5">
        <v>35.44921875</v>
      </c>
      <c r="AF126" s="5">
        <v>199.90234375</v>
      </c>
      <c r="AG126" s="9">
        <v>6.1826535666789084E-3</v>
      </c>
    </row>
    <row r="127" spans="2:33" ht="12.75" customHeight="1" x14ac:dyDescent="0.15">
      <c r="B127" s="1" t="s">
        <v>284</v>
      </c>
      <c r="C127" s="2" t="s">
        <v>659</v>
      </c>
      <c r="D127" s="2">
        <v>2.8968287006136961E-3</v>
      </c>
      <c r="E127" s="3">
        <v>0.1</v>
      </c>
      <c r="F127" s="3">
        <v>0.1</v>
      </c>
      <c r="G127" s="4">
        <v>80</v>
      </c>
      <c r="H127" s="4">
        <v>80</v>
      </c>
      <c r="I127" s="5">
        <f t="shared" si="56"/>
        <v>150</v>
      </c>
      <c r="J127" s="6">
        <v>7.451171875</v>
      </c>
      <c r="K127" s="4">
        <v>34.86328125</v>
      </c>
      <c r="L127" s="12" t="s">
        <v>35</v>
      </c>
      <c r="M127" s="7">
        <f t="shared" si="57"/>
        <v>0.05</v>
      </c>
      <c r="N127" s="7">
        <f t="shared" si="58"/>
        <v>0.05</v>
      </c>
      <c r="O127" s="7">
        <f t="shared" si="59"/>
        <v>12.23707265625</v>
      </c>
      <c r="P127" s="7">
        <f t="shared" si="60"/>
        <v>0</v>
      </c>
      <c r="Q127" s="7">
        <f t="shared" si="61"/>
        <v>0.05</v>
      </c>
      <c r="R127" s="7">
        <f t="shared" si="55"/>
        <v>4.8780101562500011</v>
      </c>
      <c r="S127" s="7">
        <f t="shared" si="62"/>
        <v>1.7482945135674548E-2</v>
      </c>
      <c r="T127" s="7">
        <f t="shared" si="63"/>
        <v>3.2517054864325455E-2</v>
      </c>
      <c r="U127" s="8">
        <f t="shared" si="64"/>
        <v>0.65034109728650902</v>
      </c>
      <c r="V127" s="8">
        <f t="shared" si="65"/>
        <v>0.65034109728650902</v>
      </c>
      <c r="W127" s="9">
        <f t="shared" si="66"/>
        <v>1.8599300410760475</v>
      </c>
      <c r="X127" s="10">
        <f t="shared" si="67"/>
        <v>0</v>
      </c>
      <c r="Y127" s="10">
        <f t="shared" si="68"/>
        <v>-1.8599300410760475</v>
      </c>
      <c r="Z127" s="10">
        <f t="shared" si="69"/>
        <v>-2.5241221750324732</v>
      </c>
      <c r="AA127" s="9" t="str">
        <f t="shared" si="70"/>
        <v/>
      </c>
      <c r="AB127" s="9">
        <f t="shared" si="71"/>
        <v>0.70923597316975961</v>
      </c>
      <c r="AC127" s="9">
        <f t="shared" si="72"/>
        <v>-0.1492092446547203</v>
      </c>
      <c r="AD127" s="7">
        <f t="shared" si="73"/>
        <v>2.8683473389355743E-2</v>
      </c>
      <c r="AE127" s="5">
        <v>35.546875</v>
      </c>
      <c r="AF127" s="5">
        <v>199.90234375</v>
      </c>
      <c r="AG127" s="9">
        <v>6.1826535666789084E-3</v>
      </c>
    </row>
    <row r="128" spans="2:33" ht="12.75" customHeight="1" x14ac:dyDescent="0.15">
      <c r="B128" s="1" t="s">
        <v>286</v>
      </c>
      <c r="C128" s="2" t="s">
        <v>660</v>
      </c>
      <c r="D128" s="2">
        <v>2.9206712933955714E-3</v>
      </c>
      <c r="E128" s="3">
        <v>0.1</v>
      </c>
      <c r="F128" s="3">
        <v>0.1</v>
      </c>
      <c r="G128" s="4">
        <v>80</v>
      </c>
      <c r="H128" s="4">
        <v>80</v>
      </c>
      <c r="I128" s="5">
        <f t="shared" si="56"/>
        <v>150</v>
      </c>
      <c r="J128" s="6">
        <v>7.5</v>
      </c>
      <c r="K128" s="4">
        <v>34.765625</v>
      </c>
      <c r="L128" s="12" t="s">
        <v>35</v>
      </c>
      <c r="M128" s="7">
        <f t="shared" si="57"/>
        <v>0.05</v>
      </c>
      <c r="N128" s="7">
        <f t="shared" si="58"/>
        <v>0.05</v>
      </c>
      <c r="O128" s="7">
        <f t="shared" si="59"/>
        <v>12.219553124999999</v>
      </c>
      <c r="P128" s="7">
        <f t="shared" si="60"/>
        <v>0</v>
      </c>
      <c r="Q128" s="7">
        <f t="shared" si="61"/>
        <v>0.05</v>
      </c>
      <c r="R128" s="7">
        <f t="shared" si="55"/>
        <v>4.8683031250000006</v>
      </c>
      <c r="S128" s="7">
        <f t="shared" si="62"/>
        <v>1.7899655670804288E-2</v>
      </c>
      <c r="T128" s="7">
        <f t="shared" si="63"/>
        <v>3.2100344329195715E-2</v>
      </c>
      <c r="U128" s="8">
        <f t="shared" si="64"/>
        <v>0.64200688658391425</v>
      </c>
      <c r="V128" s="8">
        <f t="shared" si="65"/>
        <v>0.64200688658391425</v>
      </c>
      <c r="W128" s="9">
        <f t="shared" si="66"/>
        <v>1.7933498230110558</v>
      </c>
      <c r="X128" s="10">
        <f t="shared" si="67"/>
        <v>0</v>
      </c>
      <c r="Y128" s="10">
        <f t="shared" si="68"/>
        <v>-1.7933498230110558</v>
      </c>
      <c r="Z128" s="10">
        <f t="shared" si="69"/>
        <v>-2.5241221750324732</v>
      </c>
      <c r="AA128" s="9" t="str">
        <f t="shared" si="70"/>
        <v/>
      </c>
      <c r="AB128" s="9">
        <f t="shared" si="71"/>
        <v>0.66792712142731236</v>
      </c>
      <c r="AC128" s="9">
        <f t="shared" si="72"/>
        <v>-0.17527092148947901</v>
      </c>
      <c r="AD128" s="7">
        <f t="shared" si="73"/>
        <v>2.8764044943820226E-2</v>
      </c>
      <c r="AE128" s="5">
        <v>35.546875</v>
      </c>
      <c r="AF128" s="5">
        <v>199.90234375</v>
      </c>
      <c r="AG128" s="9">
        <v>4.1856724404907633E-3</v>
      </c>
    </row>
    <row r="129" spans="2:33" ht="12.75" customHeight="1" x14ac:dyDescent="0.15">
      <c r="B129" s="1" t="s">
        <v>288</v>
      </c>
      <c r="C129" s="2" t="s">
        <v>661</v>
      </c>
      <c r="D129" s="2">
        <v>2.9443171297316439E-3</v>
      </c>
      <c r="E129" s="3">
        <v>0.1</v>
      </c>
      <c r="F129" s="3">
        <v>0.1</v>
      </c>
      <c r="G129" s="4">
        <v>80</v>
      </c>
      <c r="H129" s="4">
        <v>80</v>
      </c>
      <c r="I129" s="5">
        <f t="shared" si="56"/>
        <v>150</v>
      </c>
      <c r="J129" s="6">
        <v>7.529296875</v>
      </c>
      <c r="K129" s="4">
        <v>34.765625</v>
      </c>
      <c r="L129" s="12" t="s">
        <v>35</v>
      </c>
      <c r="M129" s="7">
        <f t="shared" si="57"/>
        <v>0.05</v>
      </c>
      <c r="N129" s="7">
        <f t="shared" si="58"/>
        <v>0.05</v>
      </c>
      <c r="O129" s="7">
        <f t="shared" si="59"/>
        <v>12.219553124999999</v>
      </c>
      <c r="P129" s="7">
        <f t="shared" si="60"/>
        <v>0</v>
      </c>
      <c r="Q129" s="7">
        <f t="shared" si="61"/>
        <v>0.05</v>
      </c>
      <c r="R129" s="7">
        <f t="shared" si="55"/>
        <v>4.8683031250000006</v>
      </c>
      <c r="S129" s="7">
        <f t="shared" si="62"/>
        <v>1.809892025165788E-2</v>
      </c>
      <c r="T129" s="7">
        <f t="shared" si="63"/>
        <v>3.1901079748342123E-2</v>
      </c>
      <c r="U129" s="8">
        <f t="shared" si="64"/>
        <v>0.63802159496684241</v>
      </c>
      <c r="V129" s="8">
        <f t="shared" si="65"/>
        <v>0.63802159496684241</v>
      </c>
      <c r="W129" s="9">
        <f t="shared" si="66"/>
        <v>1.7625957407829314</v>
      </c>
      <c r="X129" s="10">
        <f t="shared" si="67"/>
        <v>0</v>
      </c>
      <c r="Y129" s="10">
        <f t="shared" si="68"/>
        <v>-1.7625957407829314</v>
      </c>
      <c r="Z129" s="10">
        <f t="shared" si="69"/>
        <v>-2.5241221750324732</v>
      </c>
      <c r="AA129" s="9" t="str">
        <f t="shared" si="70"/>
        <v/>
      </c>
      <c r="AB129" s="9">
        <f t="shared" si="71"/>
        <v>0.64924526482787503</v>
      </c>
      <c r="AC129" s="9">
        <f t="shared" si="72"/>
        <v>-0.18759120914821525</v>
      </c>
      <c r="AD129" s="7">
        <f t="shared" si="73"/>
        <v>2.8764044943820226E-2</v>
      </c>
      <c r="AE129" s="5">
        <v>35.546875</v>
      </c>
      <c r="AF129" s="5">
        <v>199.90234375</v>
      </c>
      <c r="AG129" s="9">
        <v>4.1856724404907633E-3</v>
      </c>
    </row>
    <row r="130" spans="2:33" ht="12.75" customHeight="1" x14ac:dyDescent="0.15">
      <c r="B130" s="1" t="s">
        <v>290</v>
      </c>
      <c r="C130" s="2" t="s">
        <v>662</v>
      </c>
      <c r="D130" s="2">
        <v>2.9681481464649551E-3</v>
      </c>
      <c r="E130" s="3">
        <v>0.1</v>
      </c>
      <c r="F130" s="3">
        <v>0.1</v>
      </c>
      <c r="G130" s="4">
        <v>80</v>
      </c>
      <c r="H130" s="4">
        <v>80</v>
      </c>
      <c r="I130" s="5">
        <f t="shared" ref="I130:I161" si="74">IF(ISNUMBER(G130),IF(G130+H130=0,0,0.4*60*1000/(G130+H130)),"")</f>
        <v>150</v>
      </c>
      <c r="J130" s="6">
        <v>7.607421875</v>
      </c>
      <c r="K130" s="4">
        <v>34.765625</v>
      </c>
      <c r="L130" s="12" t="s">
        <v>35</v>
      </c>
      <c r="M130" s="7">
        <f t="shared" ref="M130:M161" si="75">IF(ISNUMBER(G130),IF(G130+H130=0,0,(G130/(G130+H130))*E130),"")</f>
        <v>0.05</v>
      </c>
      <c r="N130" s="7">
        <f t="shared" ref="N130:N161" si="76">IF(ISNUMBER(H130),IF(G130+H130=0,0,(H130/(G130+H130))*E130),"")</f>
        <v>0.05</v>
      </c>
      <c r="O130" s="7">
        <f t="shared" ref="O130:O161" si="77">IF(ISNUMBER(M130),0.195*(1+0.0184*(K130-21))*M130*1000,"")</f>
        <v>12.219553124999999</v>
      </c>
      <c r="P130" s="7">
        <f t="shared" ref="P130:P161" si="78">IF(ISNUMBER(M130),IF(M130&gt;N130,M130-N130,0),"")</f>
        <v>0</v>
      </c>
      <c r="Q130" s="7">
        <f t="shared" ref="Q130:Q161" si="79">IF(ISNUMBER(M130),IF(M130&gt;N130,N130,M130),"")</f>
        <v>0.05</v>
      </c>
      <c r="R130" s="7">
        <f t="shared" si="55"/>
        <v>4.8683031250000006</v>
      </c>
      <c r="S130" s="7">
        <f t="shared" ref="S130:S161" si="80">IF(ISNUMBER(M130),IF(O130-R130=0,0,((P130-M130)*(O130-J130)/(O130-R130))+M130),"")</f>
        <v>1.8630292467267474E-2</v>
      </c>
      <c r="T130" s="7">
        <f t="shared" ref="T130:T161" si="81">IF(ISNUMBER(R130),IF(O130-R130=0,0,Q130*(O130-J130)/(O130-R130)),"")</f>
        <v>3.1369707532732528E-2</v>
      </c>
      <c r="U130" s="8">
        <f t="shared" ref="U130:U161" si="82">IF(ISNUMBER(M130),IF(M130=0,0,((M130-S130)/M130)),"")</f>
        <v>0.62739415065465054</v>
      </c>
      <c r="V130" s="8">
        <f t="shared" ref="V130:V161" si="83">IF(ISNUMBER(Q130),IF(Q130=0,0,T130/Q130),"")</f>
        <v>0.62739415065465054</v>
      </c>
      <c r="W130" s="9">
        <f t="shared" ref="W130:W161" si="84">IF(ISNUMBER(U130),IF(U130=1,0,(U130/(1-U130))),"")</f>
        <v>1.6838011312945083</v>
      </c>
      <c r="X130" s="10">
        <f t="shared" ref="X130:X161" si="85">IF(ROW(A130)=11,AVERAGE($X$2:$X$10),IF(ISNUMBER(I131),IF(I131-I130=0,0,(W131-W130)/(I131-I130)),""))</f>
        <v>0</v>
      </c>
      <c r="Y130" s="10">
        <f t="shared" ref="Y130:Y161" si="86">IF(ROW(A130)=11,IF(ISNUMBER(I$2),AVERAGE($Y$2:$Y$10),""),IF(ISNUMBER(I130),$X$11*I130-W130,""))</f>
        <v>-1.6838011312945083</v>
      </c>
      <c r="Z130" s="10">
        <f t="shared" ref="Z130:Z161" si="87">IF(ISNUMBER(I130),$X$11*I130-$Y$11,"")</f>
        <v>-2.5241221750324732</v>
      </c>
      <c r="AA130" s="9" t="str">
        <f t="shared" ref="AA130:AA161" si="88">IF(AND(ISNUMBER(Z132),ROW(A130)=2),IF(M130=0,0,X$11/M130),"")</f>
        <v/>
      </c>
      <c r="AB130" s="9">
        <f t="shared" ref="AB130:AB161" si="89">IF(ISNUMBER(G130),IF(S130=0,0,((G130+H130)*(M130-S130))/(60000*0.4*(S130^2))),"")</f>
        <v>0.60253165080575644</v>
      </c>
      <c r="AC130" s="9">
        <f t="shared" ref="AC130:AC161" si="90">IF(ISNUMBER(AB130),IF(AB130&lt;=0,0,LOG(AB130)),"")</f>
        <v>-0.2200201347958311</v>
      </c>
      <c r="AD130" s="7">
        <f t="shared" ref="AD130:AD161" si="91">IF(ISNUMBER(K130),IF(K130=0,0,1/K130),"")</f>
        <v>2.8764044943820226E-2</v>
      </c>
      <c r="AE130" s="5">
        <v>35.546875</v>
      </c>
      <c r="AF130" s="5">
        <v>199.90234375</v>
      </c>
      <c r="AG130" s="9">
        <v>6.1826535666789084E-3</v>
      </c>
    </row>
    <row r="131" spans="2:33" ht="12.75" customHeight="1" x14ac:dyDescent="0.15">
      <c r="B131" s="1" t="s">
        <v>292</v>
      </c>
      <c r="C131" s="2" t="s">
        <v>663</v>
      </c>
      <c r="D131" s="2">
        <v>2.9919907392468303E-3</v>
      </c>
      <c r="E131" s="3">
        <v>0.1</v>
      </c>
      <c r="F131" s="3">
        <v>0.1</v>
      </c>
      <c r="G131" s="4">
        <v>80</v>
      </c>
      <c r="H131" s="4">
        <v>80</v>
      </c>
      <c r="I131" s="5">
        <f t="shared" si="74"/>
        <v>150</v>
      </c>
      <c r="J131" s="6">
        <v>7.587890625</v>
      </c>
      <c r="K131" s="4">
        <v>34.86328125</v>
      </c>
      <c r="L131" s="12" t="s">
        <v>35</v>
      </c>
      <c r="M131" s="7">
        <f t="shared" si="75"/>
        <v>0.05</v>
      </c>
      <c r="N131" s="7">
        <f t="shared" si="76"/>
        <v>0.05</v>
      </c>
      <c r="O131" s="7">
        <f t="shared" si="77"/>
        <v>12.23707265625</v>
      </c>
      <c r="P131" s="7">
        <f t="shared" si="78"/>
        <v>0</v>
      </c>
      <c r="Q131" s="7">
        <f t="shared" si="79"/>
        <v>0.05</v>
      </c>
      <c r="R131" s="7">
        <f t="shared" ref="R131:R167" si="92">IF(ISNUMBER(M131),((0.195*(1+(0.0184*(K131-21)))*P131)+(0.07*(1+(0.0284*(K131-21)))*Q131))*1000,"")</f>
        <v>4.8780101562500011</v>
      </c>
      <c r="S131" s="7">
        <f t="shared" si="80"/>
        <v>1.8411859314620575E-2</v>
      </c>
      <c r="T131" s="7">
        <f t="shared" si="81"/>
        <v>3.1588140685379427E-2</v>
      </c>
      <c r="U131" s="8">
        <f t="shared" si="82"/>
        <v>0.63176281370758847</v>
      </c>
      <c r="V131" s="8">
        <f t="shared" si="83"/>
        <v>0.63176281370758847</v>
      </c>
      <c r="W131" s="9">
        <f t="shared" si="84"/>
        <v>1.7156409977723306</v>
      </c>
      <c r="X131" s="10">
        <f t="shared" si="85"/>
        <v>0</v>
      </c>
      <c r="Y131" s="10">
        <f t="shared" si="86"/>
        <v>-1.7156409977723306</v>
      </c>
      <c r="Z131" s="10">
        <f t="shared" si="87"/>
        <v>-2.5241221750324732</v>
      </c>
      <c r="AA131" s="9" t="str">
        <f t="shared" si="88"/>
        <v/>
      </c>
      <c r="AB131" s="9">
        <f t="shared" si="89"/>
        <v>0.62120867080127595</v>
      </c>
      <c r="AC131" s="9">
        <f t="shared" si="90"/>
        <v>-0.20676249103931441</v>
      </c>
      <c r="AD131" s="7">
        <f t="shared" si="91"/>
        <v>2.8683473389355743E-2</v>
      </c>
      <c r="AE131" s="5">
        <v>35.44921875</v>
      </c>
      <c r="AF131" s="5">
        <v>199.90234375</v>
      </c>
      <c r="AG131" s="9">
        <v>6.1826535666789084E-3</v>
      </c>
    </row>
    <row r="132" spans="2:33" ht="12.75" customHeight="1" x14ac:dyDescent="0.15">
      <c r="B132" s="1" t="s">
        <v>294</v>
      </c>
      <c r="C132" s="2" t="s">
        <v>664</v>
      </c>
      <c r="D132" s="2">
        <v>3.009861109603662E-3</v>
      </c>
      <c r="E132" s="3">
        <v>0.1</v>
      </c>
      <c r="F132" s="3">
        <v>0.1</v>
      </c>
      <c r="G132" s="4">
        <v>80</v>
      </c>
      <c r="H132" s="4">
        <v>80</v>
      </c>
      <c r="I132" s="5">
        <f t="shared" si="74"/>
        <v>150</v>
      </c>
      <c r="J132" s="6">
        <v>7.59765625</v>
      </c>
      <c r="K132" s="4">
        <v>34.47265625</v>
      </c>
      <c r="L132" s="12" t="s">
        <v>35</v>
      </c>
      <c r="M132" s="7">
        <f t="shared" si="75"/>
        <v>0.05</v>
      </c>
      <c r="N132" s="7">
        <f t="shared" si="76"/>
        <v>0.05</v>
      </c>
      <c r="O132" s="7">
        <f t="shared" si="77"/>
        <v>12.166994531250001</v>
      </c>
      <c r="P132" s="7">
        <f t="shared" si="78"/>
        <v>0</v>
      </c>
      <c r="Q132" s="7">
        <f t="shared" si="79"/>
        <v>0.05</v>
      </c>
      <c r="R132" s="7">
        <f t="shared" si="92"/>
        <v>4.83918203125</v>
      </c>
      <c r="S132" s="7">
        <f t="shared" si="80"/>
        <v>1.8821948697172585E-2</v>
      </c>
      <c r="T132" s="7">
        <f t="shared" si="81"/>
        <v>3.1178051302827418E-2</v>
      </c>
      <c r="U132" s="8">
        <f t="shared" si="82"/>
        <v>0.62356102605654828</v>
      </c>
      <c r="V132" s="8">
        <f t="shared" si="83"/>
        <v>0.62356102605654828</v>
      </c>
      <c r="W132" s="9">
        <f t="shared" si="84"/>
        <v>1.6564730785559387</v>
      </c>
      <c r="X132" s="10">
        <f t="shared" si="85"/>
        <v>0</v>
      </c>
      <c r="Y132" s="10">
        <f t="shared" si="86"/>
        <v>-1.6564730785559387</v>
      </c>
      <c r="Z132" s="10">
        <f t="shared" si="87"/>
        <v>-2.5241221750324732</v>
      </c>
      <c r="AA132" s="9" t="str">
        <f t="shared" si="88"/>
        <v/>
      </c>
      <c r="AB132" s="9">
        <f t="shared" si="89"/>
        <v>0.58671681847153723</v>
      </c>
      <c r="AC132" s="9">
        <f t="shared" si="90"/>
        <v>-0.23157146238074827</v>
      </c>
      <c r="AD132" s="7">
        <f t="shared" si="91"/>
        <v>2.9008498583569405E-2</v>
      </c>
      <c r="AE132" s="5">
        <v>35.546875</v>
      </c>
      <c r="AF132" s="5">
        <v>199.90234375</v>
      </c>
      <c r="AG132" s="9">
        <v>6.1826535666789084E-3</v>
      </c>
    </row>
    <row r="133" spans="2:33" ht="12.75" customHeight="1" x14ac:dyDescent="0.15">
      <c r="B133" s="1" t="s">
        <v>296</v>
      </c>
      <c r="C133" s="2" t="s">
        <v>665</v>
      </c>
      <c r="D133" s="2">
        <v>3.0336921263369732E-3</v>
      </c>
      <c r="E133" s="3">
        <v>0.1</v>
      </c>
      <c r="F133" s="3">
        <v>0.1</v>
      </c>
      <c r="G133" s="4">
        <v>80</v>
      </c>
      <c r="H133" s="4">
        <v>80</v>
      </c>
      <c r="I133" s="5">
        <f t="shared" si="74"/>
        <v>150</v>
      </c>
      <c r="J133" s="6">
        <v>7.6171875</v>
      </c>
      <c r="K133" s="4">
        <v>34.86328125</v>
      </c>
      <c r="L133" s="12" t="s">
        <v>35</v>
      </c>
      <c r="M133" s="7">
        <f t="shared" si="75"/>
        <v>0.05</v>
      </c>
      <c r="N133" s="7">
        <f t="shared" si="76"/>
        <v>0.05</v>
      </c>
      <c r="O133" s="7">
        <f t="shared" si="77"/>
        <v>12.23707265625</v>
      </c>
      <c r="P133" s="7">
        <f t="shared" si="78"/>
        <v>0</v>
      </c>
      <c r="Q133" s="7">
        <f t="shared" si="79"/>
        <v>0.05</v>
      </c>
      <c r="R133" s="7">
        <f t="shared" si="92"/>
        <v>4.8780101562500011</v>
      </c>
      <c r="S133" s="7">
        <f t="shared" si="80"/>
        <v>1.8610912352966157E-2</v>
      </c>
      <c r="T133" s="7">
        <f t="shared" si="81"/>
        <v>3.1389087647033846E-2</v>
      </c>
      <c r="U133" s="8">
        <f t="shared" si="82"/>
        <v>0.62778175294067684</v>
      </c>
      <c r="V133" s="8">
        <f t="shared" si="83"/>
        <v>0.62778175294067684</v>
      </c>
      <c r="W133" s="9">
        <f t="shared" si="84"/>
        <v>1.6865958557926974</v>
      </c>
      <c r="X133" s="10">
        <f t="shared" si="85"/>
        <v>0</v>
      </c>
      <c r="Y133" s="10">
        <f t="shared" si="86"/>
        <v>-1.6865958557926974</v>
      </c>
      <c r="Z133" s="10">
        <f t="shared" si="87"/>
        <v>-2.5241221750324732</v>
      </c>
      <c r="AA133" s="9" t="str">
        <f t="shared" si="88"/>
        <v/>
      </c>
      <c r="AB133" s="9">
        <f t="shared" si="89"/>
        <v>0.60416019154264</v>
      </c>
      <c r="AC133" s="9">
        <f t="shared" si="90"/>
        <v>-0.21884789402952026</v>
      </c>
      <c r="AD133" s="7">
        <f t="shared" si="91"/>
        <v>2.8683473389355743E-2</v>
      </c>
      <c r="AE133" s="5">
        <v>35.546875</v>
      </c>
      <c r="AF133" s="5">
        <v>199.90234375</v>
      </c>
      <c r="AG133" s="9">
        <v>4.1856724404907633E-3</v>
      </c>
    </row>
    <row r="134" spans="2:33" ht="12.75" customHeight="1" x14ac:dyDescent="0.15">
      <c r="B134" s="1" t="s">
        <v>298</v>
      </c>
      <c r="C134" s="2" t="s">
        <v>666</v>
      </c>
      <c r="D134" s="2">
        <v>3.0575231430702843E-3</v>
      </c>
      <c r="E134" s="3">
        <v>0.1</v>
      </c>
      <c r="F134" s="3">
        <v>0.1</v>
      </c>
      <c r="G134" s="4">
        <v>80</v>
      </c>
      <c r="H134" s="4">
        <v>80</v>
      </c>
      <c r="I134" s="5">
        <f t="shared" si="74"/>
        <v>150</v>
      </c>
      <c r="J134" s="6">
        <v>7.6171875</v>
      </c>
      <c r="K134" s="4">
        <v>34.86328125</v>
      </c>
      <c r="L134" s="12" t="s">
        <v>35</v>
      </c>
      <c r="M134" s="7">
        <f t="shared" si="75"/>
        <v>0.05</v>
      </c>
      <c r="N134" s="7">
        <f t="shared" si="76"/>
        <v>0.05</v>
      </c>
      <c r="O134" s="7">
        <f t="shared" si="77"/>
        <v>12.23707265625</v>
      </c>
      <c r="P134" s="7">
        <f t="shared" si="78"/>
        <v>0</v>
      </c>
      <c r="Q134" s="7">
        <f t="shared" si="79"/>
        <v>0.05</v>
      </c>
      <c r="R134" s="7">
        <f t="shared" si="92"/>
        <v>4.8780101562500011</v>
      </c>
      <c r="S134" s="7">
        <f t="shared" si="80"/>
        <v>1.8610912352966157E-2</v>
      </c>
      <c r="T134" s="7">
        <f t="shared" si="81"/>
        <v>3.1389087647033846E-2</v>
      </c>
      <c r="U134" s="8">
        <f t="shared" si="82"/>
        <v>0.62778175294067684</v>
      </c>
      <c r="V134" s="8">
        <f t="shared" si="83"/>
        <v>0.62778175294067684</v>
      </c>
      <c r="W134" s="9">
        <f t="shared" si="84"/>
        <v>1.6865958557926974</v>
      </c>
      <c r="X134" s="10">
        <f t="shared" si="85"/>
        <v>0</v>
      </c>
      <c r="Y134" s="10">
        <f t="shared" si="86"/>
        <v>-1.6865958557926974</v>
      </c>
      <c r="Z134" s="10">
        <f t="shared" si="87"/>
        <v>-2.5241221750324732</v>
      </c>
      <c r="AA134" s="9" t="str">
        <f t="shared" si="88"/>
        <v/>
      </c>
      <c r="AB134" s="9">
        <f t="shared" si="89"/>
        <v>0.60416019154264</v>
      </c>
      <c r="AC134" s="9">
        <f t="shared" si="90"/>
        <v>-0.21884789402952026</v>
      </c>
      <c r="AD134" s="7">
        <f t="shared" si="91"/>
        <v>2.8683473389355743E-2</v>
      </c>
      <c r="AE134" s="5">
        <v>35.546875</v>
      </c>
      <c r="AF134" s="5">
        <v>199.90234375</v>
      </c>
      <c r="AG134" s="9">
        <v>6.1826535666789084E-3</v>
      </c>
    </row>
    <row r="135" spans="2:33" ht="12.75" customHeight="1" x14ac:dyDescent="0.15">
      <c r="B135" s="1" t="s">
        <v>300</v>
      </c>
      <c r="C135" s="2" t="s">
        <v>667</v>
      </c>
      <c r="D135" s="2">
        <v>3.0813657358521596E-3</v>
      </c>
      <c r="E135" s="3">
        <v>0.1</v>
      </c>
      <c r="F135" s="3">
        <v>0.1</v>
      </c>
      <c r="G135" s="4">
        <v>80</v>
      </c>
      <c r="H135" s="4">
        <v>80</v>
      </c>
      <c r="I135" s="5">
        <f t="shared" si="74"/>
        <v>150</v>
      </c>
      <c r="J135" s="6">
        <v>7.626953125</v>
      </c>
      <c r="K135" s="4">
        <v>34.765625</v>
      </c>
      <c r="L135" s="12" t="s">
        <v>35</v>
      </c>
      <c r="M135" s="7">
        <f t="shared" si="75"/>
        <v>0.05</v>
      </c>
      <c r="N135" s="7">
        <f t="shared" si="76"/>
        <v>0.05</v>
      </c>
      <c r="O135" s="7">
        <f t="shared" si="77"/>
        <v>12.219553124999999</v>
      </c>
      <c r="P135" s="7">
        <f t="shared" si="78"/>
        <v>0</v>
      </c>
      <c r="Q135" s="7">
        <f t="shared" si="79"/>
        <v>0.05</v>
      </c>
      <c r="R135" s="7">
        <f t="shared" si="92"/>
        <v>4.8683031250000006</v>
      </c>
      <c r="S135" s="7">
        <f t="shared" si="80"/>
        <v>1.8763135521169868E-2</v>
      </c>
      <c r="T135" s="7">
        <f t="shared" si="81"/>
        <v>3.1236864478830135E-2</v>
      </c>
      <c r="U135" s="8">
        <f t="shared" si="82"/>
        <v>0.62473728957660268</v>
      </c>
      <c r="V135" s="8">
        <f t="shared" si="83"/>
        <v>0.62473728957660268</v>
      </c>
      <c r="W135" s="9">
        <f t="shared" si="84"/>
        <v>1.6647998115020033</v>
      </c>
      <c r="X135" s="10">
        <f t="shared" si="85"/>
        <v>0</v>
      </c>
      <c r="Y135" s="10">
        <f t="shared" si="86"/>
        <v>-1.6647998115020033</v>
      </c>
      <c r="Z135" s="10">
        <f t="shared" si="87"/>
        <v>-2.5241221750324732</v>
      </c>
      <c r="AA135" s="9" t="str">
        <f t="shared" si="88"/>
        <v/>
      </c>
      <c r="AB135" s="9">
        <f t="shared" si="89"/>
        <v>0.5915144298505477</v>
      </c>
      <c r="AC135" s="9">
        <f t="shared" si="90"/>
        <v>-0.22803465639864026</v>
      </c>
      <c r="AD135" s="7">
        <f t="shared" si="91"/>
        <v>2.8764044943820226E-2</v>
      </c>
      <c r="AE135" s="5">
        <v>35.44921875</v>
      </c>
      <c r="AF135" s="5">
        <v>199.90234375</v>
      </c>
      <c r="AG135" s="9">
        <v>6.1826535666789084E-3</v>
      </c>
    </row>
    <row r="136" spans="2:33" ht="12.75" customHeight="1" x14ac:dyDescent="0.15">
      <c r="B136" s="1" t="s">
        <v>302</v>
      </c>
      <c r="C136" s="2" t="s">
        <v>668</v>
      </c>
      <c r="D136" s="2">
        <v>3.1050115721882321E-3</v>
      </c>
      <c r="E136" s="3">
        <v>0.1</v>
      </c>
      <c r="F136" s="3">
        <v>0.1</v>
      </c>
      <c r="G136" s="4">
        <v>80</v>
      </c>
      <c r="H136" s="4">
        <v>80</v>
      </c>
      <c r="I136" s="5">
        <f t="shared" si="74"/>
        <v>150</v>
      </c>
      <c r="J136" s="6">
        <v>7.63671875</v>
      </c>
      <c r="K136" s="4">
        <v>34.765625</v>
      </c>
      <c r="L136" s="12" t="s">
        <v>35</v>
      </c>
      <c r="M136" s="7">
        <f t="shared" si="75"/>
        <v>0.05</v>
      </c>
      <c r="N136" s="7">
        <f t="shared" si="76"/>
        <v>0.05</v>
      </c>
      <c r="O136" s="7">
        <f t="shared" si="77"/>
        <v>12.219553124999999</v>
      </c>
      <c r="P136" s="7">
        <f t="shared" si="78"/>
        <v>0</v>
      </c>
      <c r="Q136" s="7">
        <f t="shared" si="79"/>
        <v>0.05</v>
      </c>
      <c r="R136" s="7">
        <f t="shared" si="92"/>
        <v>4.8683031250000006</v>
      </c>
      <c r="S136" s="7">
        <f t="shared" si="80"/>
        <v>1.8829557048121066E-2</v>
      </c>
      <c r="T136" s="7">
        <f t="shared" si="81"/>
        <v>3.1170442951878936E-2</v>
      </c>
      <c r="U136" s="8">
        <f t="shared" si="82"/>
        <v>0.6234088590375787</v>
      </c>
      <c r="V136" s="8">
        <f t="shared" si="83"/>
        <v>0.6234088590375787</v>
      </c>
      <c r="W136" s="9">
        <f t="shared" si="84"/>
        <v>1.655399692739417</v>
      </c>
      <c r="X136" s="10">
        <f t="shared" si="85"/>
        <v>0</v>
      </c>
      <c r="Y136" s="10">
        <f t="shared" si="86"/>
        <v>-1.655399692739417</v>
      </c>
      <c r="Z136" s="10">
        <f t="shared" si="87"/>
        <v>-2.5241221750324732</v>
      </c>
      <c r="AA136" s="9" t="str">
        <f t="shared" si="88"/>
        <v/>
      </c>
      <c r="AB136" s="9">
        <f t="shared" si="89"/>
        <v>0.58609971139482298</v>
      </c>
      <c r="AC136" s="9">
        <f t="shared" si="90"/>
        <v>-0.23202849247210353</v>
      </c>
      <c r="AD136" s="7">
        <f t="shared" si="91"/>
        <v>2.8764044943820226E-2</v>
      </c>
      <c r="AE136" s="5">
        <v>35.546875</v>
      </c>
      <c r="AF136" s="5">
        <v>199.90234375</v>
      </c>
      <c r="AG136" s="9">
        <v>6.1826535666789084E-3</v>
      </c>
    </row>
    <row r="137" spans="2:33" ht="12.75" customHeight="1" x14ac:dyDescent="0.15">
      <c r="B137" s="1" t="s">
        <v>304</v>
      </c>
      <c r="C137" s="2" t="s">
        <v>669</v>
      </c>
      <c r="D137" s="2">
        <v>3.1288425889215432E-3</v>
      </c>
      <c r="E137" s="3">
        <v>0.1</v>
      </c>
      <c r="F137" s="3">
        <v>0.1</v>
      </c>
      <c r="G137" s="4">
        <v>80</v>
      </c>
      <c r="H137" s="4">
        <v>80</v>
      </c>
      <c r="I137" s="5">
        <f t="shared" si="74"/>
        <v>150</v>
      </c>
      <c r="J137" s="6">
        <v>7.63671875</v>
      </c>
      <c r="K137" s="4">
        <v>34.66796875</v>
      </c>
      <c r="L137" s="12" t="s">
        <v>35</v>
      </c>
      <c r="M137" s="7">
        <f t="shared" si="75"/>
        <v>0.05</v>
      </c>
      <c r="N137" s="7">
        <f t="shared" si="76"/>
        <v>0.05</v>
      </c>
      <c r="O137" s="7">
        <f t="shared" si="77"/>
        <v>12.202033593750002</v>
      </c>
      <c r="P137" s="7">
        <f t="shared" si="78"/>
        <v>0</v>
      </c>
      <c r="Q137" s="7">
        <f t="shared" si="79"/>
        <v>0.05</v>
      </c>
      <c r="R137" s="7">
        <f t="shared" si="92"/>
        <v>4.8585960937500001</v>
      </c>
      <c r="S137" s="7">
        <f t="shared" si="80"/>
        <v>1.8915682582237536E-2</v>
      </c>
      <c r="T137" s="7">
        <f t="shared" si="81"/>
        <v>3.1084317417762467E-2</v>
      </c>
      <c r="U137" s="8">
        <f t="shared" si="82"/>
        <v>0.62168634835524927</v>
      </c>
      <c r="V137" s="8">
        <f t="shared" si="83"/>
        <v>0.62168634835524927</v>
      </c>
      <c r="W137" s="9">
        <f t="shared" si="84"/>
        <v>1.6433093166276582</v>
      </c>
      <c r="X137" s="10">
        <f t="shared" si="85"/>
        <v>0</v>
      </c>
      <c r="Y137" s="10">
        <f t="shared" si="86"/>
        <v>-1.6433093166276582</v>
      </c>
      <c r="Z137" s="10">
        <f t="shared" si="87"/>
        <v>-2.5241221750324732</v>
      </c>
      <c r="AA137" s="9" t="str">
        <f t="shared" si="88"/>
        <v/>
      </c>
      <c r="AB137" s="9">
        <f t="shared" si="89"/>
        <v>0.57916997689905603</v>
      </c>
      <c r="AC137" s="9">
        <f t="shared" si="90"/>
        <v>-0.23719395925051437</v>
      </c>
      <c r="AD137" s="7">
        <f t="shared" si="91"/>
        <v>2.8845070422535212E-2</v>
      </c>
      <c r="AE137" s="5">
        <v>35.546875</v>
      </c>
      <c r="AF137" s="5">
        <v>199.90234375</v>
      </c>
      <c r="AG137" s="9">
        <v>6.1826535666789084E-3</v>
      </c>
    </row>
    <row r="138" spans="2:33" ht="12.75" customHeight="1" x14ac:dyDescent="0.15">
      <c r="B138" s="1" t="s">
        <v>306</v>
      </c>
      <c r="C138" s="2" t="s">
        <v>670</v>
      </c>
      <c r="D138" s="2">
        <v>3.1526851817034185E-3</v>
      </c>
      <c r="E138" s="3">
        <v>0.1</v>
      </c>
      <c r="F138" s="3">
        <v>0.1</v>
      </c>
      <c r="G138" s="4">
        <v>80</v>
      </c>
      <c r="H138" s="4">
        <v>80</v>
      </c>
      <c r="I138" s="5">
        <f t="shared" si="74"/>
        <v>150</v>
      </c>
      <c r="J138" s="6">
        <v>7.646484375</v>
      </c>
      <c r="K138" s="4">
        <v>34.66796875</v>
      </c>
      <c r="L138" s="12" t="s">
        <v>35</v>
      </c>
      <c r="M138" s="7">
        <f t="shared" si="75"/>
        <v>0.05</v>
      </c>
      <c r="N138" s="7">
        <f t="shared" si="76"/>
        <v>0.05</v>
      </c>
      <c r="O138" s="7">
        <f t="shared" si="77"/>
        <v>12.202033593750002</v>
      </c>
      <c r="P138" s="7">
        <f t="shared" si="78"/>
        <v>0</v>
      </c>
      <c r="Q138" s="7">
        <f t="shared" si="79"/>
        <v>0.05</v>
      </c>
      <c r="R138" s="7">
        <f t="shared" si="92"/>
        <v>4.8585960937500001</v>
      </c>
      <c r="S138" s="7">
        <f t="shared" si="80"/>
        <v>1.8982174773394606E-2</v>
      </c>
      <c r="T138" s="7">
        <f t="shared" si="81"/>
        <v>3.1017825226605397E-2</v>
      </c>
      <c r="U138" s="8">
        <f t="shared" si="82"/>
        <v>0.62035650453210789</v>
      </c>
      <c r="V138" s="8">
        <f t="shared" si="83"/>
        <v>0.62035650453210789</v>
      </c>
      <c r="W138" s="9">
        <f t="shared" si="84"/>
        <v>1.634050133711757</v>
      </c>
      <c r="X138" s="10">
        <f t="shared" si="85"/>
        <v>0</v>
      </c>
      <c r="Y138" s="10">
        <f t="shared" si="86"/>
        <v>-1.634050133711757</v>
      </c>
      <c r="Z138" s="10">
        <f t="shared" si="87"/>
        <v>-2.5241221750324732</v>
      </c>
      <c r="AA138" s="9" t="str">
        <f t="shared" si="88"/>
        <v/>
      </c>
      <c r="AB138" s="9">
        <f t="shared" si="89"/>
        <v>0.57388932975935558</v>
      </c>
      <c r="AC138" s="9">
        <f t="shared" si="90"/>
        <v>-0.241171849951965</v>
      </c>
      <c r="AD138" s="7">
        <f t="shared" si="91"/>
        <v>2.8845070422535212E-2</v>
      </c>
      <c r="AE138" s="5">
        <v>35.44921875</v>
      </c>
      <c r="AF138" s="5">
        <v>199.90234375</v>
      </c>
      <c r="AG138" s="9">
        <v>6.1826535666789084E-3</v>
      </c>
    </row>
    <row r="139" spans="2:33" ht="12.75" customHeight="1" x14ac:dyDescent="0.15">
      <c r="B139" s="1" t="s">
        <v>308</v>
      </c>
      <c r="C139" s="2" t="s">
        <v>671</v>
      </c>
      <c r="D139" s="2">
        <v>3.1765161984367296E-3</v>
      </c>
      <c r="E139" s="3">
        <v>0.1</v>
      </c>
      <c r="F139" s="3">
        <v>0.1</v>
      </c>
      <c r="G139" s="4">
        <v>80</v>
      </c>
      <c r="H139" s="4">
        <v>80</v>
      </c>
      <c r="I139" s="5">
        <f t="shared" si="74"/>
        <v>150</v>
      </c>
      <c r="J139" s="6">
        <v>7.646484375</v>
      </c>
      <c r="K139" s="4">
        <v>34.66796875</v>
      </c>
      <c r="L139" s="12" t="s">
        <v>35</v>
      </c>
      <c r="M139" s="7">
        <f t="shared" si="75"/>
        <v>0.05</v>
      </c>
      <c r="N139" s="7">
        <f t="shared" si="76"/>
        <v>0.05</v>
      </c>
      <c r="O139" s="7">
        <f t="shared" si="77"/>
        <v>12.202033593750002</v>
      </c>
      <c r="P139" s="7">
        <f t="shared" si="78"/>
        <v>0</v>
      </c>
      <c r="Q139" s="7">
        <f t="shared" si="79"/>
        <v>0.05</v>
      </c>
      <c r="R139" s="7">
        <f t="shared" si="92"/>
        <v>4.8585960937500001</v>
      </c>
      <c r="S139" s="7">
        <f t="shared" si="80"/>
        <v>1.8982174773394606E-2</v>
      </c>
      <c r="T139" s="7">
        <f t="shared" si="81"/>
        <v>3.1017825226605397E-2</v>
      </c>
      <c r="U139" s="8">
        <f t="shared" si="82"/>
        <v>0.62035650453210789</v>
      </c>
      <c r="V139" s="8">
        <f t="shared" si="83"/>
        <v>0.62035650453210789</v>
      </c>
      <c r="W139" s="9">
        <f t="shared" si="84"/>
        <v>1.634050133711757</v>
      </c>
      <c r="X139" s="10">
        <f t="shared" si="85"/>
        <v>0</v>
      </c>
      <c r="Y139" s="10">
        <f t="shared" si="86"/>
        <v>-1.634050133711757</v>
      </c>
      <c r="Z139" s="10">
        <f t="shared" si="87"/>
        <v>-2.5241221750324732</v>
      </c>
      <c r="AA139" s="9" t="str">
        <f t="shared" si="88"/>
        <v/>
      </c>
      <c r="AB139" s="9">
        <f t="shared" si="89"/>
        <v>0.57388932975935558</v>
      </c>
      <c r="AC139" s="9">
        <f t="shared" si="90"/>
        <v>-0.241171849951965</v>
      </c>
      <c r="AD139" s="7">
        <f t="shared" si="91"/>
        <v>2.8845070422535212E-2</v>
      </c>
      <c r="AE139" s="5">
        <v>35.44921875</v>
      </c>
      <c r="AF139" s="5">
        <v>199.90234375</v>
      </c>
      <c r="AG139" s="9">
        <v>6.1826535666789084E-3</v>
      </c>
    </row>
    <row r="140" spans="2:33" ht="12.75" customHeight="1" x14ac:dyDescent="0.15">
      <c r="B140" s="1" t="s">
        <v>310</v>
      </c>
      <c r="C140" s="2" t="s">
        <v>672</v>
      </c>
      <c r="D140" s="2">
        <v>3.2003472224459983E-3</v>
      </c>
      <c r="E140" s="3">
        <v>0.1</v>
      </c>
      <c r="F140" s="3">
        <v>0.1</v>
      </c>
      <c r="G140" s="4">
        <v>80</v>
      </c>
      <c r="H140" s="4">
        <v>80</v>
      </c>
      <c r="I140" s="5">
        <f t="shared" si="74"/>
        <v>150</v>
      </c>
      <c r="J140" s="6">
        <v>7.65625</v>
      </c>
      <c r="K140" s="4">
        <v>34.66796875</v>
      </c>
      <c r="L140" s="12" t="s">
        <v>35</v>
      </c>
      <c r="M140" s="7">
        <f t="shared" si="75"/>
        <v>0.05</v>
      </c>
      <c r="N140" s="7">
        <f t="shared" si="76"/>
        <v>0.05</v>
      </c>
      <c r="O140" s="7">
        <f t="shared" si="77"/>
        <v>12.202033593750002</v>
      </c>
      <c r="P140" s="7">
        <f t="shared" si="78"/>
        <v>0</v>
      </c>
      <c r="Q140" s="7">
        <f t="shared" si="79"/>
        <v>0.05</v>
      </c>
      <c r="R140" s="7">
        <f t="shared" si="92"/>
        <v>4.8585960937500001</v>
      </c>
      <c r="S140" s="7">
        <f t="shared" si="80"/>
        <v>1.9048666964551677E-2</v>
      </c>
      <c r="T140" s="7">
        <f t="shared" si="81"/>
        <v>3.0951333035448326E-2</v>
      </c>
      <c r="U140" s="8">
        <f t="shared" si="82"/>
        <v>0.6190266607089665</v>
      </c>
      <c r="V140" s="8">
        <f t="shared" si="83"/>
        <v>0.6190266607089665</v>
      </c>
      <c r="W140" s="9">
        <f t="shared" si="84"/>
        <v>1.6248555918924266</v>
      </c>
      <c r="X140" s="10">
        <f t="shared" si="85"/>
        <v>0</v>
      </c>
      <c r="Y140" s="10">
        <f t="shared" si="86"/>
        <v>-1.6248555918924266</v>
      </c>
      <c r="Z140" s="10">
        <f t="shared" si="87"/>
        <v>-2.5241221750324732</v>
      </c>
      <c r="AA140" s="9" t="str">
        <f t="shared" si="88"/>
        <v/>
      </c>
      <c r="AB140" s="9">
        <f t="shared" si="89"/>
        <v>0.56866817151953519</v>
      </c>
      <c r="AC140" s="9">
        <f t="shared" si="90"/>
        <v>-0.24514107862362339</v>
      </c>
      <c r="AD140" s="7">
        <f t="shared" si="91"/>
        <v>2.8845070422535212E-2</v>
      </c>
      <c r="AE140" s="5">
        <v>35.44921875</v>
      </c>
      <c r="AF140" s="5">
        <v>199.90234375</v>
      </c>
      <c r="AG140" s="9">
        <v>6.1826535666789084E-3</v>
      </c>
    </row>
    <row r="141" spans="2:33" ht="12.75" customHeight="1" x14ac:dyDescent="0.15">
      <c r="B141" s="1" t="s">
        <v>312</v>
      </c>
      <c r="C141" s="2" t="s">
        <v>673</v>
      </c>
      <c r="D141" s="2">
        <v>3.218043981178198E-3</v>
      </c>
      <c r="E141" s="3">
        <v>0.1</v>
      </c>
      <c r="F141" s="3">
        <v>0.1</v>
      </c>
      <c r="G141" s="4">
        <v>80</v>
      </c>
      <c r="H141" s="4">
        <v>80</v>
      </c>
      <c r="I141" s="5">
        <f t="shared" si="74"/>
        <v>150</v>
      </c>
      <c r="J141" s="6">
        <v>7.63671875</v>
      </c>
      <c r="K141" s="4">
        <v>34.66796875</v>
      </c>
      <c r="L141" s="12" t="s">
        <v>35</v>
      </c>
      <c r="M141" s="7">
        <f t="shared" si="75"/>
        <v>0.05</v>
      </c>
      <c r="N141" s="7">
        <f t="shared" si="76"/>
        <v>0.05</v>
      </c>
      <c r="O141" s="7">
        <f t="shared" si="77"/>
        <v>12.202033593750002</v>
      </c>
      <c r="P141" s="7">
        <f t="shared" si="78"/>
        <v>0</v>
      </c>
      <c r="Q141" s="7">
        <f t="shared" si="79"/>
        <v>0.05</v>
      </c>
      <c r="R141" s="7">
        <f t="shared" si="92"/>
        <v>4.8585960937500001</v>
      </c>
      <c r="S141" s="7">
        <f t="shared" si="80"/>
        <v>1.8915682582237536E-2</v>
      </c>
      <c r="T141" s="7">
        <f t="shared" si="81"/>
        <v>3.1084317417762467E-2</v>
      </c>
      <c r="U141" s="8">
        <f t="shared" si="82"/>
        <v>0.62168634835524927</v>
      </c>
      <c r="V141" s="8">
        <f t="shared" si="83"/>
        <v>0.62168634835524927</v>
      </c>
      <c r="W141" s="9">
        <f t="shared" si="84"/>
        <v>1.6433093166276582</v>
      </c>
      <c r="X141" s="10">
        <f t="shared" si="85"/>
        <v>0</v>
      </c>
      <c r="Y141" s="10">
        <f t="shared" si="86"/>
        <v>-1.6433093166276582</v>
      </c>
      <c r="Z141" s="10">
        <f t="shared" si="87"/>
        <v>-2.5241221750324732</v>
      </c>
      <c r="AA141" s="9" t="str">
        <f t="shared" si="88"/>
        <v/>
      </c>
      <c r="AB141" s="9">
        <f t="shared" si="89"/>
        <v>0.57916997689905603</v>
      </c>
      <c r="AC141" s="9">
        <f t="shared" si="90"/>
        <v>-0.23719395925051437</v>
      </c>
      <c r="AD141" s="7">
        <f t="shared" si="91"/>
        <v>2.8845070422535212E-2</v>
      </c>
      <c r="AE141" s="5">
        <v>35.3515625</v>
      </c>
      <c r="AF141" s="5">
        <v>199.90234375</v>
      </c>
      <c r="AG141" s="9">
        <v>6.1826535666789084E-3</v>
      </c>
    </row>
    <row r="142" spans="2:33" ht="12.75" customHeight="1" x14ac:dyDescent="0.15">
      <c r="B142" s="1" t="s">
        <v>314</v>
      </c>
      <c r="C142" s="2" t="s">
        <v>674</v>
      </c>
      <c r="D142" s="2">
        <v>3.2418749979115091E-3</v>
      </c>
      <c r="E142" s="3">
        <v>0.1</v>
      </c>
      <c r="F142" s="3">
        <v>0.1</v>
      </c>
      <c r="G142" s="4">
        <v>80</v>
      </c>
      <c r="H142" s="4">
        <v>80</v>
      </c>
      <c r="I142" s="5">
        <f t="shared" si="74"/>
        <v>150</v>
      </c>
      <c r="J142" s="6">
        <v>7.666015625</v>
      </c>
      <c r="K142" s="4">
        <v>34.66796875</v>
      </c>
      <c r="L142" s="12" t="s">
        <v>35</v>
      </c>
      <c r="M142" s="7">
        <f t="shared" si="75"/>
        <v>0.05</v>
      </c>
      <c r="N142" s="7">
        <f t="shared" si="76"/>
        <v>0.05</v>
      </c>
      <c r="O142" s="7">
        <f t="shared" si="77"/>
        <v>12.202033593750002</v>
      </c>
      <c r="P142" s="7">
        <f t="shared" si="78"/>
        <v>0</v>
      </c>
      <c r="Q142" s="7">
        <f t="shared" si="79"/>
        <v>0.05</v>
      </c>
      <c r="R142" s="7">
        <f t="shared" si="92"/>
        <v>4.8585960937500001</v>
      </c>
      <c r="S142" s="7">
        <f t="shared" si="80"/>
        <v>1.9115159155708748E-2</v>
      </c>
      <c r="T142" s="7">
        <f t="shared" si="81"/>
        <v>3.0884840844291255E-2</v>
      </c>
      <c r="U142" s="8">
        <f t="shared" si="82"/>
        <v>0.61769681688582512</v>
      </c>
      <c r="V142" s="8">
        <f t="shared" si="83"/>
        <v>0.61769681688582512</v>
      </c>
      <c r="W142" s="9">
        <f t="shared" si="84"/>
        <v>1.6157250166063877</v>
      </c>
      <c r="X142" s="10">
        <f t="shared" si="85"/>
        <v>0</v>
      </c>
      <c r="Y142" s="10">
        <f t="shared" si="86"/>
        <v>-1.6157250166063877</v>
      </c>
      <c r="Z142" s="10">
        <f t="shared" si="87"/>
        <v>-2.5241221750324732</v>
      </c>
      <c r="AA142" s="9" t="str">
        <f t="shared" si="88"/>
        <v/>
      </c>
      <c r="AB142" s="9">
        <f t="shared" si="89"/>
        <v>0.56350564611921317</v>
      </c>
      <c r="AC142" s="9">
        <f t="shared" si="90"/>
        <v>-0.24910172812517911</v>
      </c>
      <c r="AD142" s="7">
        <f t="shared" si="91"/>
        <v>2.8845070422535212E-2</v>
      </c>
      <c r="AE142" s="5">
        <v>35.44921875</v>
      </c>
      <c r="AF142" s="5">
        <v>199.90234375</v>
      </c>
      <c r="AG142" s="9">
        <v>6.1826535666789084E-3</v>
      </c>
    </row>
    <row r="143" spans="2:33" ht="12.75" customHeight="1" x14ac:dyDescent="0.15">
      <c r="B143" s="1" t="s">
        <v>316</v>
      </c>
      <c r="C143" s="2" t="s">
        <v>675</v>
      </c>
      <c r="D143" s="2">
        <v>3.2657060146448202E-3</v>
      </c>
      <c r="E143" s="3">
        <v>0.1</v>
      </c>
      <c r="F143" s="3">
        <v>0.1</v>
      </c>
      <c r="G143" s="4">
        <v>80</v>
      </c>
      <c r="H143" s="4">
        <v>80</v>
      </c>
      <c r="I143" s="5">
        <f t="shared" si="74"/>
        <v>150</v>
      </c>
      <c r="J143" s="6">
        <v>7.65625</v>
      </c>
      <c r="K143" s="4">
        <v>34.66796875</v>
      </c>
      <c r="L143" s="12" t="s">
        <v>35</v>
      </c>
      <c r="M143" s="7">
        <f t="shared" si="75"/>
        <v>0.05</v>
      </c>
      <c r="N143" s="7">
        <f t="shared" si="76"/>
        <v>0.05</v>
      </c>
      <c r="O143" s="7">
        <f t="shared" si="77"/>
        <v>12.202033593750002</v>
      </c>
      <c r="P143" s="7">
        <f t="shared" si="78"/>
        <v>0</v>
      </c>
      <c r="Q143" s="7">
        <f t="shared" si="79"/>
        <v>0.05</v>
      </c>
      <c r="R143" s="7">
        <f t="shared" si="92"/>
        <v>4.8585960937500001</v>
      </c>
      <c r="S143" s="7">
        <f t="shared" si="80"/>
        <v>1.9048666964551677E-2</v>
      </c>
      <c r="T143" s="7">
        <f t="shared" si="81"/>
        <v>3.0951333035448326E-2</v>
      </c>
      <c r="U143" s="8">
        <f t="shared" si="82"/>
        <v>0.6190266607089665</v>
      </c>
      <c r="V143" s="8">
        <f t="shared" si="83"/>
        <v>0.6190266607089665</v>
      </c>
      <c r="W143" s="9">
        <f t="shared" si="84"/>
        <v>1.6248555918924266</v>
      </c>
      <c r="X143" s="10">
        <f t="shared" si="85"/>
        <v>0</v>
      </c>
      <c r="Y143" s="10">
        <f t="shared" si="86"/>
        <v>-1.6248555918924266</v>
      </c>
      <c r="Z143" s="10">
        <f t="shared" si="87"/>
        <v>-2.5241221750324732</v>
      </c>
      <c r="AA143" s="9" t="str">
        <f t="shared" si="88"/>
        <v/>
      </c>
      <c r="AB143" s="9">
        <f t="shared" si="89"/>
        <v>0.56866817151953519</v>
      </c>
      <c r="AC143" s="9">
        <f t="shared" si="90"/>
        <v>-0.24514107862362339</v>
      </c>
      <c r="AD143" s="7">
        <f t="shared" si="91"/>
        <v>2.8845070422535212E-2</v>
      </c>
      <c r="AE143" s="5">
        <v>35.546875</v>
      </c>
      <c r="AF143" s="5">
        <v>199.90234375</v>
      </c>
      <c r="AG143" s="9">
        <v>6.1826535666789084E-3</v>
      </c>
    </row>
    <row r="144" spans="2:33" ht="12.75" customHeight="1" x14ac:dyDescent="0.15">
      <c r="B144" s="1" t="s">
        <v>318</v>
      </c>
      <c r="C144" s="2" t="s">
        <v>676</v>
      </c>
      <c r="D144" s="2">
        <v>3.2895486074266955E-3</v>
      </c>
      <c r="E144" s="3">
        <v>0.1</v>
      </c>
      <c r="F144" s="3">
        <v>0.1</v>
      </c>
      <c r="G144" s="4">
        <v>80</v>
      </c>
      <c r="H144" s="4">
        <v>80</v>
      </c>
      <c r="I144" s="5">
        <f t="shared" si="74"/>
        <v>150</v>
      </c>
      <c r="J144" s="6">
        <v>7.67578125</v>
      </c>
      <c r="K144" s="4">
        <v>34.66796875</v>
      </c>
      <c r="L144" s="12" t="s">
        <v>35</v>
      </c>
      <c r="M144" s="7">
        <f t="shared" si="75"/>
        <v>0.05</v>
      </c>
      <c r="N144" s="7">
        <f t="shared" si="76"/>
        <v>0.05</v>
      </c>
      <c r="O144" s="7">
        <f t="shared" si="77"/>
        <v>12.202033593750002</v>
      </c>
      <c r="P144" s="7">
        <f t="shared" si="78"/>
        <v>0</v>
      </c>
      <c r="Q144" s="7">
        <f t="shared" si="79"/>
        <v>0.05</v>
      </c>
      <c r="R144" s="7">
        <f t="shared" si="92"/>
        <v>4.8585960937500001</v>
      </c>
      <c r="S144" s="7">
        <f t="shared" si="80"/>
        <v>1.9181651346865818E-2</v>
      </c>
      <c r="T144" s="7">
        <f t="shared" si="81"/>
        <v>3.0818348653134185E-2</v>
      </c>
      <c r="U144" s="8">
        <f t="shared" si="82"/>
        <v>0.61636697306268362</v>
      </c>
      <c r="V144" s="8">
        <f t="shared" si="83"/>
        <v>0.61636697306268362</v>
      </c>
      <c r="W144" s="9">
        <f t="shared" si="84"/>
        <v>1.6066577426437134</v>
      </c>
      <c r="X144" s="10">
        <f t="shared" si="85"/>
        <v>0</v>
      </c>
      <c r="Y144" s="10">
        <f t="shared" si="86"/>
        <v>-1.6066577426437134</v>
      </c>
      <c r="Z144" s="10">
        <f t="shared" si="87"/>
        <v>-2.5241221750324732</v>
      </c>
      <c r="AA144" s="9" t="str">
        <f t="shared" si="88"/>
        <v/>
      </c>
      <c r="AB144" s="9">
        <f t="shared" si="89"/>
        <v>0.55840091261876101</v>
      </c>
      <c r="AC144" s="9">
        <f t="shared" si="90"/>
        <v>-0.25305388059806133</v>
      </c>
      <c r="AD144" s="7">
        <f t="shared" si="91"/>
        <v>2.8845070422535212E-2</v>
      </c>
      <c r="AE144" s="5">
        <v>35.546875</v>
      </c>
      <c r="AF144" s="5">
        <v>199.90234375</v>
      </c>
      <c r="AG144" s="9">
        <v>6.1826535666789084E-3</v>
      </c>
    </row>
    <row r="145" spans="2:33" ht="12.75" customHeight="1" x14ac:dyDescent="0.15">
      <c r="B145" s="1" t="s">
        <v>320</v>
      </c>
      <c r="C145" s="2" t="s">
        <v>677</v>
      </c>
      <c r="D145" s="2">
        <v>3.3131944437627681E-3</v>
      </c>
      <c r="E145" s="3">
        <v>0.1</v>
      </c>
      <c r="F145" s="3">
        <v>0.1</v>
      </c>
      <c r="G145" s="4">
        <v>80</v>
      </c>
      <c r="H145" s="4">
        <v>80</v>
      </c>
      <c r="I145" s="5">
        <f t="shared" si="74"/>
        <v>150</v>
      </c>
      <c r="J145" s="6">
        <v>7.67578125</v>
      </c>
      <c r="K145" s="4">
        <v>34.765625</v>
      </c>
      <c r="L145" s="12" t="s">
        <v>35</v>
      </c>
      <c r="M145" s="7">
        <f t="shared" si="75"/>
        <v>0.05</v>
      </c>
      <c r="N145" s="7">
        <f t="shared" si="76"/>
        <v>0.05</v>
      </c>
      <c r="O145" s="7">
        <f t="shared" si="77"/>
        <v>12.219553124999999</v>
      </c>
      <c r="P145" s="7">
        <f t="shared" si="78"/>
        <v>0</v>
      </c>
      <c r="Q145" s="7">
        <f t="shared" si="79"/>
        <v>0.05</v>
      </c>
      <c r="R145" s="7">
        <f t="shared" si="92"/>
        <v>4.8683031250000006</v>
      </c>
      <c r="S145" s="7">
        <f t="shared" si="80"/>
        <v>1.9095243155925864E-2</v>
      </c>
      <c r="T145" s="7">
        <f t="shared" si="81"/>
        <v>3.0904756844074139E-2</v>
      </c>
      <c r="U145" s="8">
        <f t="shared" si="82"/>
        <v>0.61809513688148277</v>
      </c>
      <c r="V145" s="8">
        <f t="shared" si="83"/>
        <v>0.61809513688148277</v>
      </c>
      <c r="W145" s="9">
        <f t="shared" si="84"/>
        <v>1.6184531713849064</v>
      </c>
      <c r="X145" s="10">
        <f t="shared" si="85"/>
        <v>0</v>
      </c>
      <c r="Y145" s="10">
        <f t="shared" si="86"/>
        <v>-1.6184531713849064</v>
      </c>
      <c r="Z145" s="10">
        <f t="shared" si="87"/>
        <v>-2.5241221750324732</v>
      </c>
      <c r="AA145" s="9" t="str">
        <f t="shared" si="88"/>
        <v/>
      </c>
      <c r="AB145" s="9">
        <f t="shared" si="89"/>
        <v>0.56504584524676882</v>
      </c>
      <c r="AC145" s="9">
        <f t="shared" si="90"/>
        <v>-0.2479163140744477</v>
      </c>
      <c r="AD145" s="7">
        <f t="shared" si="91"/>
        <v>2.8764044943820226E-2</v>
      </c>
      <c r="AE145" s="5">
        <v>35.546875</v>
      </c>
      <c r="AF145" s="5">
        <v>199.90234375</v>
      </c>
      <c r="AG145" s="9">
        <v>6.1826535666789084E-3</v>
      </c>
    </row>
    <row r="146" spans="2:33" ht="12.75" customHeight="1" x14ac:dyDescent="0.15">
      <c r="B146" s="1" t="s">
        <v>322</v>
      </c>
      <c r="C146" s="2" t="s">
        <v>678</v>
      </c>
      <c r="D146" s="2">
        <v>3.3370254604960792E-3</v>
      </c>
      <c r="E146" s="3">
        <v>0.1</v>
      </c>
      <c r="F146" s="3">
        <v>0.1</v>
      </c>
      <c r="G146" s="4">
        <v>80</v>
      </c>
      <c r="H146" s="4">
        <v>80</v>
      </c>
      <c r="I146" s="5">
        <f t="shared" si="74"/>
        <v>150</v>
      </c>
      <c r="J146" s="6">
        <v>7.67578125</v>
      </c>
      <c r="K146" s="4">
        <v>34.9609375</v>
      </c>
      <c r="L146" s="12" t="s">
        <v>35</v>
      </c>
      <c r="M146" s="7">
        <f t="shared" si="75"/>
        <v>0.05</v>
      </c>
      <c r="N146" s="7">
        <f t="shared" si="76"/>
        <v>0.05</v>
      </c>
      <c r="O146" s="7">
        <f t="shared" si="77"/>
        <v>12.254592187500002</v>
      </c>
      <c r="P146" s="7">
        <f t="shared" si="78"/>
        <v>0</v>
      </c>
      <c r="Q146" s="7">
        <f t="shared" si="79"/>
        <v>0.05</v>
      </c>
      <c r="R146" s="7">
        <f t="shared" si="92"/>
        <v>4.8877171875000016</v>
      </c>
      <c r="S146" s="7">
        <f t="shared" si="80"/>
        <v>1.8922976584372603E-2</v>
      </c>
      <c r="T146" s="7">
        <f t="shared" si="81"/>
        <v>3.1077023415627399E-2</v>
      </c>
      <c r="U146" s="8">
        <f t="shared" si="82"/>
        <v>0.62154046831254794</v>
      </c>
      <c r="V146" s="8">
        <f t="shared" si="83"/>
        <v>0.62154046831254794</v>
      </c>
      <c r="W146" s="9">
        <f t="shared" si="84"/>
        <v>1.6422904333820358</v>
      </c>
      <c r="X146" s="10">
        <f t="shared" si="85"/>
        <v>0</v>
      </c>
      <c r="Y146" s="10">
        <f t="shared" si="86"/>
        <v>-1.6422904333820358</v>
      </c>
      <c r="Z146" s="10">
        <f t="shared" si="87"/>
        <v>-2.5241221750324732</v>
      </c>
      <c r="AA146" s="9" t="str">
        <f t="shared" si="88"/>
        <v/>
      </c>
      <c r="AB146" s="9">
        <f t="shared" si="89"/>
        <v>0.5785877734613587</v>
      </c>
      <c r="AC146" s="9">
        <f t="shared" si="90"/>
        <v>-0.23763074796831254</v>
      </c>
      <c r="AD146" s="7">
        <f t="shared" si="91"/>
        <v>2.8603351955307263E-2</v>
      </c>
      <c r="AE146" s="5">
        <v>35.546875</v>
      </c>
      <c r="AF146" s="5">
        <v>199.90234375</v>
      </c>
      <c r="AG146" s="9">
        <v>6.1826535666789084E-3</v>
      </c>
    </row>
    <row r="147" spans="2:33" ht="12.75" customHeight="1" x14ac:dyDescent="0.15">
      <c r="B147" s="1" t="s">
        <v>324</v>
      </c>
      <c r="C147" s="2" t="s">
        <v>679</v>
      </c>
      <c r="D147" s="2">
        <v>3.3608680532779545E-3</v>
      </c>
      <c r="E147" s="3">
        <v>0.1</v>
      </c>
      <c r="F147" s="3">
        <v>0.1</v>
      </c>
      <c r="G147" s="4">
        <v>80</v>
      </c>
      <c r="H147" s="4">
        <v>80</v>
      </c>
      <c r="I147" s="5">
        <f t="shared" si="74"/>
        <v>150</v>
      </c>
      <c r="J147" s="6">
        <v>7.685546875</v>
      </c>
      <c r="K147" s="4">
        <v>34.765625</v>
      </c>
      <c r="L147" s="12" t="s">
        <v>35</v>
      </c>
      <c r="M147" s="7">
        <f t="shared" si="75"/>
        <v>0.05</v>
      </c>
      <c r="N147" s="7">
        <f t="shared" si="76"/>
        <v>0.05</v>
      </c>
      <c r="O147" s="7">
        <f t="shared" si="77"/>
        <v>12.219553124999999</v>
      </c>
      <c r="P147" s="7">
        <f t="shared" si="78"/>
        <v>0</v>
      </c>
      <c r="Q147" s="7">
        <f t="shared" si="79"/>
        <v>0.05</v>
      </c>
      <c r="R147" s="7">
        <f t="shared" si="92"/>
        <v>4.8683031250000006</v>
      </c>
      <c r="S147" s="7">
        <f t="shared" si="80"/>
        <v>1.9161664682877062E-2</v>
      </c>
      <c r="T147" s="7">
        <f t="shared" si="81"/>
        <v>3.083833531712294E-2</v>
      </c>
      <c r="U147" s="8">
        <f t="shared" si="82"/>
        <v>0.61676670634245878</v>
      </c>
      <c r="V147" s="8">
        <f t="shared" si="83"/>
        <v>0.61676670634245878</v>
      </c>
      <c r="W147" s="9">
        <f t="shared" si="84"/>
        <v>1.609376629196533</v>
      </c>
      <c r="X147" s="10">
        <f t="shared" si="85"/>
        <v>0</v>
      </c>
      <c r="Y147" s="10">
        <f t="shared" si="86"/>
        <v>-1.609376629196533</v>
      </c>
      <c r="Z147" s="10">
        <f t="shared" si="87"/>
        <v>-2.5241221750324732</v>
      </c>
      <c r="AA147" s="9" t="str">
        <f t="shared" si="88"/>
        <v/>
      </c>
      <c r="AB147" s="9">
        <f t="shared" si="89"/>
        <v>0.55992930184007039</v>
      </c>
      <c r="AC147" s="9">
        <f t="shared" si="90"/>
        <v>-0.25186680470635231</v>
      </c>
      <c r="AD147" s="7">
        <f t="shared" si="91"/>
        <v>2.8764044943820226E-2</v>
      </c>
      <c r="AE147" s="5">
        <v>35.64453125</v>
      </c>
      <c r="AF147" s="5">
        <v>199.90234375</v>
      </c>
      <c r="AG147" s="9">
        <v>6.1826535666789084E-3</v>
      </c>
    </row>
    <row r="148" spans="2:33" ht="12.75" customHeight="1" x14ac:dyDescent="0.15">
      <c r="B148" s="1" t="s">
        <v>326</v>
      </c>
      <c r="C148" s="2" t="s">
        <v>680</v>
      </c>
      <c r="D148" s="2">
        <v>3.384513889614027E-3</v>
      </c>
      <c r="E148" s="3">
        <v>0.1</v>
      </c>
      <c r="F148" s="3">
        <v>0.1</v>
      </c>
      <c r="G148" s="4">
        <v>80</v>
      </c>
      <c r="H148" s="4">
        <v>80</v>
      </c>
      <c r="I148" s="5">
        <f t="shared" si="74"/>
        <v>150</v>
      </c>
      <c r="J148" s="6">
        <v>7.685546875</v>
      </c>
      <c r="K148" s="4">
        <v>34.765625</v>
      </c>
      <c r="L148" s="12" t="s">
        <v>35</v>
      </c>
      <c r="M148" s="7">
        <f t="shared" si="75"/>
        <v>0.05</v>
      </c>
      <c r="N148" s="7">
        <f t="shared" si="76"/>
        <v>0.05</v>
      </c>
      <c r="O148" s="7">
        <f t="shared" si="77"/>
        <v>12.219553124999999</v>
      </c>
      <c r="P148" s="7">
        <f t="shared" si="78"/>
        <v>0</v>
      </c>
      <c r="Q148" s="7">
        <f t="shared" si="79"/>
        <v>0.05</v>
      </c>
      <c r="R148" s="7">
        <f t="shared" si="92"/>
        <v>4.8683031250000006</v>
      </c>
      <c r="S148" s="7">
        <f t="shared" si="80"/>
        <v>1.9161664682877062E-2</v>
      </c>
      <c r="T148" s="7">
        <f t="shared" si="81"/>
        <v>3.083833531712294E-2</v>
      </c>
      <c r="U148" s="8">
        <f t="shared" si="82"/>
        <v>0.61676670634245878</v>
      </c>
      <c r="V148" s="8">
        <f t="shared" si="83"/>
        <v>0.61676670634245878</v>
      </c>
      <c r="W148" s="9">
        <f t="shared" si="84"/>
        <v>1.609376629196533</v>
      </c>
      <c r="X148" s="10">
        <f t="shared" si="85"/>
        <v>0</v>
      </c>
      <c r="Y148" s="10">
        <f t="shared" si="86"/>
        <v>-1.609376629196533</v>
      </c>
      <c r="Z148" s="10">
        <f t="shared" si="87"/>
        <v>-2.5241221750324732</v>
      </c>
      <c r="AA148" s="9" t="str">
        <f t="shared" si="88"/>
        <v/>
      </c>
      <c r="AB148" s="9">
        <f t="shared" si="89"/>
        <v>0.55992930184007039</v>
      </c>
      <c r="AC148" s="9">
        <f t="shared" si="90"/>
        <v>-0.25186680470635231</v>
      </c>
      <c r="AD148" s="7">
        <f t="shared" si="91"/>
        <v>2.8764044943820226E-2</v>
      </c>
      <c r="AE148" s="5">
        <v>35.83984375</v>
      </c>
      <c r="AF148" s="5">
        <v>199.90234375</v>
      </c>
      <c r="AG148" s="9">
        <v>6.1826535666789084E-3</v>
      </c>
    </row>
    <row r="149" spans="2:33" ht="12.75" customHeight="1" x14ac:dyDescent="0.15">
      <c r="B149" s="1" t="s">
        <v>328</v>
      </c>
      <c r="C149" s="2" t="s">
        <v>681</v>
      </c>
      <c r="D149" s="2">
        <v>3.4083449063473381E-3</v>
      </c>
      <c r="E149" s="3">
        <v>0.1</v>
      </c>
      <c r="F149" s="3">
        <v>0.1</v>
      </c>
      <c r="G149" s="4">
        <v>80</v>
      </c>
      <c r="H149" s="4">
        <v>80</v>
      </c>
      <c r="I149" s="5">
        <f t="shared" si="74"/>
        <v>150</v>
      </c>
      <c r="J149" s="6">
        <v>7.685546875</v>
      </c>
      <c r="K149" s="4">
        <v>34.86328125</v>
      </c>
      <c r="L149" s="12" t="s">
        <v>35</v>
      </c>
      <c r="M149" s="7">
        <f t="shared" si="75"/>
        <v>0.05</v>
      </c>
      <c r="N149" s="7">
        <f t="shared" si="76"/>
        <v>0.05</v>
      </c>
      <c r="O149" s="7">
        <f t="shared" si="77"/>
        <v>12.23707265625</v>
      </c>
      <c r="P149" s="7">
        <f t="shared" si="78"/>
        <v>0</v>
      </c>
      <c r="Q149" s="7">
        <f t="shared" si="79"/>
        <v>0.05</v>
      </c>
      <c r="R149" s="7">
        <f t="shared" si="92"/>
        <v>4.8780101562500011</v>
      </c>
      <c r="S149" s="7">
        <f t="shared" si="80"/>
        <v>1.9075369442439167E-2</v>
      </c>
      <c r="T149" s="7">
        <f t="shared" si="81"/>
        <v>3.0924630557560836E-2</v>
      </c>
      <c r="U149" s="8">
        <f t="shared" si="82"/>
        <v>0.61849261115121668</v>
      </c>
      <c r="V149" s="8">
        <f t="shared" si="83"/>
        <v>0.61849261115121668</v>
      </c>
      <c r="W149" s="9">
        <f t="shared" si="84"/>
        <v>1.6211812122893543</v>
      </c>
      <c r="X149" s="10">
        <f t="shared" si="85"/>
        <v>0</v>
      </c>
      <c r="Y149" s="10">
        <f t="shared" si="86"/>
        <v>-1.6211812122893543</v>
      </c>
      <c r="Z149" s="10">
        <f t="shared" si="87"/>
        <v>-2.5241221750324732</v>
      </c>
      <c r="AA149" s="9" t="str">
        <f t="shared" si="88"/>
        <v/>
      </c>
      <c r="AB149" s="9">
        <f t="shared" si="89"/>
        <v>0.56658796471591133</v>
      </c>
      <c r="AC149" s="9">
        <f t="shared" si="90"/>
        <v>-0.24673265486496582</v>
      </c>
      <c r="AD149" s="7">
        <f t="shared" si="91"/>
        <v>2.8683473389355743E-2</v>
      </c>
      <c r="AE149" s="5">
        <v>35.7421875</v>
      </c>
      <c r="AF149" s="5">
        <v>199.90234375</v>
      </c>
      <c r="AG149" s="9">
        <v>6.1826535666789084E-3</v>
      </c>
    </row>
    <row r="150" spans="2:33" ht="12.75" customHeight="1" x14ac:dyDescent="0.15">
      <c r="B150" s="1" t="s">
        <v>330</v>
      </c>
      <c r="C150" s="2" t="s">
        <v>682</v>
      </c>
      <c r="D150" s="2">
        <v>3.426226852752734E-3</v>
      </c>
      <c r="E150" s="3">
        <v>0.1</v>
      </c>
      <c r="F150" s="3">
        <v>0.1</v>
      </c>
      <c r="G150" s="4">
        <v>80</v>
      </c>
      <c r="H150" s="4">
        <v>80</v>
      </c>
      <c r="I150" s="5">
        <f t="shared" si="74"/>
        <v>150</v>
      </c>
      <c r="J150" s="6">
        <v>7.6953125</v>
      </c>
      <c r="K150" s="4">
        <v>34.86328125</v>
      </c>
      <c r="L150" s="12" t="s">
        <v>35</v>
      </c>
      <c r="M150" s="7">
        <f t="shared" si="75"/>
        <v>0.05</v>
      </c>
      <c r="N150" s="7">
        <f t="shared" si="76"/>
        <v>0.05</v>
      </c>
      <c r="O150" s="7">
        <f t="shared" si="77"/>
        <v>12.23707265625</v>
      </c>
      <c r="P150" s="7">
        <f t="shared" si="78"/>
        <v>0</v>
      </c>
      <c r="Q150" s="7">
        <f t="shared" si="79"/>
        <v>0.05</v>
      </c>
      <c r="R150" s="7">
        <f t="shared" si="92"/>
        <v>4.8780101562500011</v>
      </c>
      <c r="S150" s="7">
        <f t="shared" si="80"/>
        <v>1.9141720455221025E-2</v>
      </c>
      <c r="T150" s="7">
        <f t="shared" si="81"/>
        <v>3.0858279544778978E-2</v>
      </c>
      <c r="U150" s="8">
        <f t="shared" si="82"/>
        <v>0.61716559089557954</v>
      </c>
      <c r="V150" s="8">
        <f t="shared" si="83"/>
        <v>0.61716559089557954</v>
      </c>
      <c r="W150" s="9">
        <f t="shared" si="84"/>
        <v>1.6120954026555221</v>
      </c>
      <c r="X150" s="10">
        <f t="shared" si="85"/>
        <v>0</v>
      </c>
      <c r="Y150" s="10">
        <f t="shared" si="86"/>
        <v>-1.6120954026555221</v>
      </c>
      <c r="Z150" s="10">
        <f t="shared" si="87"/>
        <v>-2.5241221750324732</v>
      </c>
      <c r="AA150" s="9" t="str">
        <f t="shared" si="88"/>
        <v/>
      </c>
      <c r="AB150" s="9">
        <f t="shared" si="89"/>
        <v>0.56145959865581208</v>
      </c>
      <c r="AC150" s="9">
        <f t="shared" si="90"/>
        <v>-0.25068148911243437</v>
      </c>
      <c r="AD150" s="7">
        <f t="shared" si="91"/>
        <v>2.8683473389355743E-2</v>
      </c>
      <c r="AE150" s="5">
        <v>35.64453125</v>
      </c>
      <c r="AF150" s="5">
        <v>199.90234375</v>
      </c>
      <c r="AG150" s="9">
        <v>6.1826535666789084E-3</v>
      </c>
    </row>
    <row r="151" spans="2:33" ht="12.75" customHeight="1" x14ac:dyDescent="0.15">
      <c r="B151" s="1" t="s">
        <v>332</v>
      </c>
      <c r="C151" s="2" t="s">
        <v>683</v>
      </c>
      <c r="D151" s="2">
        <v>3.4498726818128489E-3</v>
      </c>
      <c r="E151" s="3">
        <v>0.1</v>
      </c>
      <c r="F151" s="3">
        <v>0.1</v>
      </c>
      <c r="G151" s="4">
        <v>80</v>
      </c>
      <c r="H151" s="4">
        <v>80</v>
      </c>
      <c r="I151" s="5">
        <f t="shared" si="74"/>
        <v>150</v>
      </c>
      <c r="J151" s="6">
        <v>7.685546875</v>
      </c>
      <c r="K151" s="4">
        <v>34.86328125</v>
      </c>
      <c r="L151" s="12" t="s">
        <v>35</v>
      </c>
      <c r="M151" s="7">
        <f t="shared" si="75"/>
        <v>0.05</v>
      </c>
      <c r="N151" s="7">
        <f t="shared" si="76"/>
        <v>0.05</v>
      </c>
      <c r="O151" s="7">
        <f t="shared" si="77"/>
        <v>12.23707265625</v>
      </c>
      <c r="P151" s="7">
        <f t="shared" si="78"/>
        <v>0</v>
      </c>
      <c r="Q151" s="7">
        <f t="shared" si="79"/>
        <v>0.05</v>
      </c>
      <c r="R151" s="7">
        <f t="shared" si="92"/>
        <v>4.8780101562500011</v>
      </c>
      <c r="S151" s="7">
        <f t="shared" si="80"/>
        <v>1.9075369442439167E-2</v>
      </c>
      <c r="T151" s="7">
        <f t="shared" si="81"/>
        <v>3.0924630557560836E-2</v>
      </c>
      <c r="U151" s="8">
        <f t="shared" si="82"/>
        <v>0.61849261115121668</v>
      </c>
      <c r="V151" s="8">
        <f t="shared" si="83"/>
        <v>0.61849261115121668</v>
      </c>
      <c r="W151" s="9">
        <f t="shared" si="84"/>
        <v>1.6211812122893543</v>
      </c>
      <c r="X151" s="10">
        <f t="shared" si="85"/>
        <v>0</v>
      </c>
      <c r="Y151" s="10">
        <f t="shared" si="86"/>
        <v>-1.6211812122893543</v>
      </c>
      <c r="Z151" s="10">
        <f t="shared" si="87"/>
        <v>-2.5241221750324732</v>
      </c>
      <c r="AA151" s="9" t="str">
        <f t="shared" si="88"/>
        <v/>
      </c>
      <c r="AB151" s="9">
        <f t="shared" si="89"/>
        <v>0.56658796471591133</v>
      </c>
      <c r="AC151" s="9">
        <f t="shared" si="90"/>
        <v>-0.24673265486496582</v>
      </c>
      <c r="AD151" s="7">
        <f t="shared" si="91"/>
        <v>2.8683473389355743E-2</v>
      </c>
      <c r="AE151" s="5">
        <v>35.546875</v>
      </c>
      <c r="AF151" s="5">
        <v>199.90234375</v>
      </c>
      <c r="AG151" s="9">
        <v>6.1826535666789084E-3</v>
      </c>
    </row>
    <row r="152" spans="2:33" ht="12.75" customHeight="1" x14ac:dyDescent="0.15">
      <c r="B152" s="1" t="s">
        <v>334</v>
      </c>
      <c r="C152" s="2" t="s">
        <v>684</v>
      </c>
      <c r="D152" s="2">
        <v>3.4737152745947242E-3</v>
      </c>
      <c r="E152" s="3">
        <v>0.1</v>
      </c>
      <c r="F152" s="3">
        <v>0.1</v>
      </c>
      <c r="G152" s="4">
        <v>80</v>
      </c>
      <c r="H152" s="4">
        <v>80</v>
      </c>
      <c r="I152" s="5">
        <f t="shared" si="74"/>
        <v>150</v>
      </c>
      <c r="J152" s="6">
        <v>7.685546875</v>
      </c>
      <c r="K152" s="4">
        <v>34.86328125</v>
      </c>
      <c r="L152" s="12" t="s">
        <v>35</v>
      </c>
      <c r="M152" s="7">
        <f t="shared" si="75"/>
        <v>0.05</v>
      </c>
      <c r="N152" s="7">
        <f t="shared" si="76"/>
        <v>0.05</v>
      </c>
      <c r="O152" s="7">
        <f t="shared" si="77"/>
        <v>12.23707265625</v>
      </c>
      <c r="P152" s="7">
        <f t="shared" si="78"/>
        <v>0</v>
      </c>
      <c r="Q152" s="7">
        <f t="shared" si="79"/>
        <v>0.05</v>
      </c>
      <c r="R152" s="7">
        <f t="shared" si="92"/>
        <v>4.8780101562500011</v>
      </c>
      <c r="S152" s="7">
        <f t="shared" si="80"/>
        <v>1.9075369442439167E-2</v>
      </c>
      <c r="T152" s="7">
        <f t="shared" si="81"/>
        <v>3.0924630557560836E-2</v>
      </c>
      <c r="U152" s="8">
        <f t="shared" si="82"/>
        <v>0.61849261115121668</v>
      </c>
      <c r="V152" s="8">
        <f t="shared" si="83"/>
        <v>0.61849261115121668</v>
      </c>
      <c r="W152" s="9">
        <f t="shared" si="84"/>
        <v>1.6211812122893543</v>
      </c>
      <c r="X152" s="10">
        <f t="shared" si="85"/>
        <v>0</v>
      </c>
      <c r="Y152" s="10">
        <f t="shared" si="86"/>
        <v>-1.6211812122893543</v>
      </c>
      <c r="Z152" s="10">
        <f t="shared" si="87"/>
        <v>-2.5241221750324732</v>
      </c>
      <c r="AA152" s="9" t="str">
        <f t="shared" si="88"/>
        <v/>
      </c>
      <c r="AB152" s="9">
        <f t="shared" si="89"/>
        <v>0.56658796471591133</v>
      </c>
      <c r="AC152" s="9">
        <f t="shared" si="90"/>
        <v>-0.24673265486496582</v>
      </c>
      <c r="AD152" s="7">
        <f t="shared" si="91"/>
        <v>2.8683473389355743E-2</v>
      </c>
      <c r="AE152" s="5">
        <v>35.7421875</v>
      </c>
      <c r="AF152" s="5">
        <v>199.90234375</v>
      </c>
      <c r="AG152" s="9">
        <v>6.1826535666789084E-3</v>
      </c>
    </row>
    <row r="153" spans="2:33" ht="12.75" customHeight="1" x14ac:dyDescent="0.15">
      <c r="B153" s="1" t="s">
        <v>336</v>
      </c>
      <c r="C153" s="2" t="s">
        <v>685</v>
      </c>
      <c r="D153" s="2">
        <v>3.4975462913280353E-3</v>
      </c>
      <c r="E153" s="3">
        <v>0.1</v>
      </c>
      <c r="F153" s="3">
        <v>0.1</v>
      </c>
      <c r="G153" s="4">
        <v>80</v>
      </c>
      <c r="H153" s="4">
        <v>80</v>
      </c>
      <c r="I153" s="5">
        <f t="shared" si="74"/>
        <v>150</v>
      </c>
      <c r="J153" s="6">
        <v>7.685546875</v>
      </c>
      <c r="K153" s="4">
        <v>34.86328125</v>
      </c>
      <c r="L153" s="12" t="s">
        <v>35</v>
      </c>
      <c r="M153" s="7">
        <f t="shared" si="75"/>
        <v>0.05</v>
      </c>
      <c r="N153" s="7">
        <f t="shared" si="76"/>
        <v>0.05</v>
      </c>
      <c r="O153" s="7">
        <f t="shared" si="77"/>
        <v>12.23707265625</v>
      </c>
      <c r="P153" s="7">
        <f t="shared" si="78"/>
        <v>0</v>
      </c>
      <c r="Q153" s="7">
        <f t="shared" si="79"/>
        <v>0.05</v>
      </c>
      <c r="R153" s="7">
        <f t="shared" si="92"/>
        <v>4.8780101562500011</v>
      </c>
      <c r="S153" s="7">
        <f t="shared" si="80"/>
        <v>1.9075369442439167E-2</v>
      </c>
      <c r="T153" s="7">
        <f t="shared" si="81"/>
        <v>3.0924630557560836E-2</v>
      </c>
      <c r="U153" s="8">
        <f t="shared" si="82"/>
        <v>0.61849261115121668</v>
      </c>
      <c r="V153" s="8">
        <f t="shared" si="83"/>
        <v>0.61849261115121668</v>
      </c>
      <c r="W153" s="9">
        <f t="shared" si="84"/>
        <v>1.6211812122893543</v>
      </c>
      <c r="X153" s="10">
        <f t="shared" si="85"/>
        <v>0</v>
      </c>
      <c r="Y153" s="10">
        <f t="shared" si="86"/>
        <v>-1.6211812122893543</v>
      </c>
      <c r="Z153" s="10">
        <f t="shared" si="87"/>
        <v>-2.5241221750324732</v>
      </c>
      <c r="AA153" s="9" t="str">
        <f t="shared" si="88"/>
        <v/>
      </c>
      <c r="AB153" s="9">
        <f t="shared" si="89"/>
        <v>0.56658796471591133</v>
      </c>
      <c r="AC153" s="9">
        <f t="shared" si="90"/>
        <v>-0.24673265486496582</v>
      </c>
      <c r="AD153" s="7">
        <f t="shared" si="91"/>
        <v>2.8683473389355743E-2</v>
      </c>
      <c r="AE153" s="5">
        <v>35.64453125</v>
      </c>
      <c r="AF153" s="5">
        <v>199.90234375</v>
      </c>
      <c r="AG153" s="9">
        <v>4.1856724404907633E-3</v>
      </c>
    </row>
    <row r="154" spans="2:33" ht="12.75" customHeight="1" x14ac:dyDescent="0.15">
      <c r="B154" s="1" t="s">
        <v>338</v>
      </c>
      <c r="C154" s="2" t="s">
        <v>686</v>
      </c>
      <c r="D154" s="2">
        <v>3.521377315337304E-3</v>
      </c>
      <c r="E154" s="3">
        <v>0.1</v>
      </c>
      <c r="F154" s="3">
        <v>0.1</v>
      </c>
      <c r="G154" s="4">
        <v>80</v>
      </c>
      <c r="H154" s="4">
        <v>80</v>
      </c>
      <c r="I154" s="5">
        <f t="shared" si="74"/>
        <v>150</v>
      </c>
      <c r="J154" s="6">
        <v>7.685546875</v>
      </c>
      <c r="K154" s="4">
        <v>34.86328125</v>
      </c>
      <c r="L154" s="12" t="s">
        <v>35</v>
      </c>
      <c r="M154" s="7">
        <f t="shared" si="75"/>
        <v>0.05</v>
      </c>
      <c r="N154" s="7">
        <f t="shared" si="76"/>
        <v>0.05</v>
      </c>
      <c r="O154" s="7">
        <f t="shared" si="77"/>
        <v>12.23707265625</v>
      </c>
      <c r="P154" s="7">
        <f t="shared" si="78"/>
        <v>0</v>
      </c>
      <c r="Q154" s="7">
        <f t="shared" si="79"/>
        <v>0.05</v>
      </c>
      <c r="R154" s="7">
        <f t="shared" si="92"/>
        <v>4.8780101562500011</v>
      </c>
      <c r="S154" s="7">
        <f t="shared" si="80"/>
        <v>1.9075369442439167E-2</v>
      </c>
      <c r="T154" s="7">
        <f t="shared" si="81"/>
        <v>3.0924630557560836E-2</v>
      </c>
      <c r="U154" s="8">
        <f t="shared" si="82"/>
        <v>0.61849261115121668</v>
      </c>
      <c r="V154" s="8">
        <f t="shared" si="83"/>
        <v>0.61849261115121668</v>
      </c>
      <c r="W154" s="9">
        <f t="shared" si="84"/>
        <v>1.6211812122893543</v>
      </c>
      <c r="X154" s="10">
        <f t="shared" si="85"/>
        <v>0</v>
      </c>
      <c r="Y154" s="10">
        <f t="shared" si="86"/>
        <v>-1.6211812122893543</v>
      </c>
      <c r="Z154" s="10">
        <f t="shared" si="87"/>
        <v>-2.5241221750324732</v>
      </c>
      <c r="AA154" s="9" t="str">
        <f t="shared" si="88"/>
        <v/>
      </c>
      <c r="AB154" s="9">
        <f t="shared" si="89"/>
        <v>0.56658796471591133</v>
      </c>
      <c r="AC154" s="9">
        <f t="shared" si="90"/>
        <v>-0.24673265486496582</v>
      </c>
      <c r="AD154" s="7">
        <f t="shared" si="91"/>
        <v>2.8683473389355743E-2</v>
      </c>
      <c r="AE154" s="5">
        <v>35.7421875</v>
      </c>
      <c r="AF154" s="5">
        <v>199.90234375</v>
      </c>
      <c r="AG154" s="9">
        <v>4.1856724404907633E-3</v>
      </c>
    </row>
    <row r="155" spans="2:33" ht="12.75" customHeight="1" x14ac:dyDescent="0.15">
      <c r="B155" s="1" t="s">
        <v>340</v>
      </c>
      <c r="C155" s="2" t="s">
        <v>687</v>
      </c>
      <c r="D155" s="2">
        <v>3.5452083320706151E-3</v>
      </c>
      <c r="E155" s="3">
        <v>0.1</v>
      </c>
      <c r="F155" s="3">
        <v>0.1</v>
      </c>
      <c r="G155" s="4">
        <v>80</v>
      </c>
      <c r="H155" s="4">
        <v>80</v>
      </c>
      <c r="I155" s="5">
        <f t="shared" si="74"/>
        <v>150</v>
      </c>
      <c r="J155" s="6">
        <v>7.685546875</v>
      </c>
      <c r="K155" s="4">
        <v>34.86328125</v>
      </c>
      <c r="L155" s="12" t="s">
        <v>35</v>
      </c>
      <c r="M155" s="7">
        <f t="shared" si="75"/>
        <v>0.05</v>
      </c>
      <c r="N155" s="7">
        <f t="shared" si="76"/>
        <v>0.05</v>
      </c>
      <c r="O155" s="7">
        <f t="shared" si="77"/>
        <v>12.23707265625</v>
      </c>
      <c r="P155" s="7">
        <f t="shared" si="78"/>
        <v>0</v>
      </c>
      <c r="Q155" s="7">
        <f t="shared" si="79"/>
        <v>0.05</v>
      </c>
      <c r="R155" s="7">
        <f t="shared" si="92"/>
        <v>4.8780101562500011</v>
      </c>
      <c r="S155" s="7">
        <f t="shared" si="80"/>
        <v>1.9075369442439167E-2</v>
      </c>
      <c r="T155" s="7">
        <f t="shared" si="81"/>
        <v>3.0924630557560836E-2</v>
      </c>
      <c r="U155" s="8">
        <f t="shared" si="82"/>
        <v>0.61849261115121668</v>
      </c>
      <c r="V155" s="8">
        <f t="shared" si="83"/>
        <v>0.61849261115121668</v>
      </c>
      <c r="W155" s="9">
        <f t="shared" si="84"/>
        <v>1.6211812122893543</v>
      </c>
      <c r="X155" s="10">
        <f t="shared" si="85"/>
        <v>0</v>
      </c>
      <c r="Y155" s="10">
        <f t="shared" si="86"/>
        <v>-1.6211812122893543</v>
      </c>
      <c r="Z155" s="10">
        <f t="shared" si="87"/>
        <v>-2.5241221750324732</v>
      </c>
      <c r="AA155" s="9" t="str">
        <f t="shared" si="88"/>
        <v/>
      </c>
      <c r="AB155" s="9">
        <f t="shared" si="89"/>
        <v>0.56658796471591133</v>
      </c>
      <c r="AC155" s="9">
        <f t="shared" si="90"/>
        <v>-0.24673265486496582</v>
      </c>
      <c r="AD155" s="7">
        <f t="shared" si="91"/>
        <v>2.8683473389355743E-2</v>
      </c>
      <c r="AE155" s="5">
        <v>35.64453125</v>
      </c>
      <c r="AF155" s="5">
        <v>199.90234375</v>
      </c>
      <c r="AG155" s="9">
        <v>6.1826535666789084E-3</v>
      </c>
    </row>
    <row r="156" spans="2:33" ht="12.75" customHeight="1" x14ac:dyDescent="0.15">
      <c r="B156" s="1" t="s">
        <v>342</v>
      </c>
      <c r="C156" s="2" t="s">
        <v>688</v>
      </c>
      <c r="D156" s="2">
        <v>3.5690393488039263E-3</v>
      </c>
      <c r="E156" s="3">
        <v>0.1</v>
      </c>
      <c r="F156" s="3">
        <v>0.1</v>
      </c>
      <c r="G156" s="4">
        <v>80</v>
      </c>
      <c r="H156" s="4">
        <v>80</v>
      </c>
      <c r="I156" s="5">
        <f t="shared" si="74"/>
        <v>150</v>
      </c>
      <c r="J156" s="6">
        <v>7.685546875</v>
      </c>
      <c r="K156" s="4">
        <v>34.765625</v>
      </c>
      <c r="L156" s="12" t="s">
        <v>35</v>
      </c>
      <c r="M156" s="7">
        <f t="shared" si="75"/>
        <v>0.05</v>
      </c>
      <c r="N156" s="7">
        <f t="shared" si="76"/>
        <v>0.05</v>
      </c>
      <c r="O156" s="7">
        <f t="shared" si="77"/>
        <v>12.219553124999999</v>
      </c>
      <c r="P156" s="7">
        <f t="shared" si="78"/>
        <v>0</v>
      </c>
      <c r="Q156" s="7">
        <f t="shared" si="79"/>
        <v>0.05</v>
      </c>
      <c r="R156" s="7">
        <f t="shared" si="92"/>
        <v>4.8683031250000006</v>
      </c>
      <c r="S156" s="7">
        <f t="shared" si="80"/>
        <v>1.9161664682877062E-2</v>
      </c>
      <c r="T156" s="7">
        <f t="shared" si="81"/>
        <v>3.083833531712294E-2</v>
      </c>
      <c r="U156" s="8">
        <f t="shared" si="82"/>
        <v>0.61676670634245878</v>
      </c>
      <c r="V156" s="8">
        <f t="shared" si="83"/>
        <v>0.61676670634245878</v>
      </c>
      <c r="W156" s="9">
        <f t="shared" si="84"/>
        <v>1.609376629196533</v>
      </c>
      <c r="X156" s="10">
        <f t="shared" si="85"/>
        <v>0</v>
      </c>
      <c r="Y156" s="10">
        <f t="shared" si="86"/>
        <v>-1.609376629196533</v>
      </c>
      <c r="Z156" s="10">
        <f t="shared" si="87"/>
        <v>-2.5241221750324732</v>
      </c>
      <c r="AA156" s="9" t="str">
        <f t="shared" si="88"/>
        <v/>
      </c>
      <c r="AB156" s="9">
        <f t="shared" si="89"/>
        <v>0.55992930184007039</v>
      </c>
      <c r="AC156" s="9">
        <f t="shared" si="90"/>
        <v>-0.25186680470635231</v>
      </c>
      <c r="AD156" s="7">
        <f t="shared" si="91"/>
        <v>2.8764044943820226E-2</v>
      </c>
      <c r="AE156" s="5">
        <v>35.64453125</v>
      </c>
      <c r="AF156" s="5">
        <v>199.90234375</v>
      </c>
      <c r="AG156" s="9">
        <v>6.1826535666789084E-3</v>
      </c>
    </row>
    <row r="157" spans="2:33" ht="12.75" customHeight="1" x14ac:dyDescent="0.15">
      <c r="B157" s="1" t="s">
        <v>344</v>
      </c>
      <c r="C157" s="2" t="s">
        <v>689</v>
      </c>
      <c r="D157" s="2">
        <v>3.5928819415858015E-3</v>
      </c>
      <c r="E157" s="3">
        <v>0.1</v>
      </c>
      <c r="F157" s="3">
        <v>0.1</v>
      </c>
      <c r="G157" s="4">
        <v>80</v>
      </c>
      <c r="H157" s="4">
        <v>80</v>
      </c>
      <c r="I157" s="5">
        <f t="shared" si="74"/>
        <v>150</v>
      </c>
      <c r="J157" s="6">
        <v>7.67578125</v>
      </c>
      <c r="K157" s="4">
        <v>34.765625</v>
      </c>
      <c r="L157" s="12" t="s">
        <v>35</v>
      </c>
      <c r="M157" s="7">
        <f t="shared" si="75"/>
        <v>0.05</v>
      </c>
      <c r="N157" s="7">
        <f t="shared" si="76"/>
        <v>0.05</v>
      </c>
      <c r="O157" s="7">
        <f t="shared" si="77"/>
        <v>12.219553124999999</v>
      </c>
      <c r="P157" s="7">
        <f t="shared" si="78"/>
        <v>0</v>
      </c>
      <c r="Q157" s="7">
        <f t="shared" si="79"/>
        <v>0.05</v>
      </c>
      <c r="R157" s="7">
        <f t="shared" si="92"/>
        <v>4.8683031250000006</v>
      </c>
      <c r="S157" s="7">
        <f t="shared" si="80"/>
        <v>1.9095243155925864E-2</v>
      </c>
      <c r="T157" s="7">
        <f t="shared" si="81"/>
        <v>3.0904756844074139E-2</v>
      </c>
      <c r="U157" s="8">
        <f t="shared" si="82"/>
        <v>0.61809513688148277</v>
      </c>
      <c r="V157" s="8">
        <f t="shared" si="83"/>
        <v>0.61809513688148277</v>
      </c>
      <c r="W157" s="9">
        <f t="shared" si="84"/>
        <v>1.6184531713849064</v>
      </c>
      <c r="X157" s="10">
        <f t="shared" si="85"/>
        <v>0</v>
      </c>
      <c r="Y157" s="10">
        <f t="shared" si="86"/>
        <v>-1.6184531713849064</v>
      </c>
      <c r="Z157" s="10">
        <f t="shared" si="87"/>
        <v>-2.5241221750324732</v>
      </c>
      <c r="AA157" s="9" t="str">
        <f t="shared" si="88"/>
        <v/>
      </c>
      <c r="AB157" s="9">
        <f t="shared" si="89"/>
        <v>0.56504584524676882</v>
      </c>
      <c r="AC157" s="9">
        <f t="shared" si="90"/>
        <v>-0.2479163140744477</v>
      </c>
      <c r="AD157" s="7">
        <f t="shared" si="91"/>
        <v>2.8764044943820226E-2</v>
      </c>
      <c r="AE157" s="5">
        <v>35.64453125</v>
      </c>
      <c r="AF157" s="5">
        <v>199.90234375</v>
      </c>
      <c r="AG157" s="9">
        <v>4.1856724404907633E-3</v>
      </c>
    </row>
    <row r="158" spans="2:33" ht="12.75" customHeight="1" x14ac:dyDescent="0.15">
      <c r="B158" s="1" t="s">
        <v>346</v>
      </c>
      <c r="C158" s="2" t="s">
        <v>690</v>
      </c>
      <c r="D158" s="2">
        <v>3.6167129583191127E-3</v>
      </c>
      <c r="E158" s="3">
        <v>0.1</v>
      </c>
      <c r="F158" s="3">
        <v>0.1</v>
      </c>
      <c r="G158" s="4">
        <v>80</v>
      </c>
      <c r="H158" s="4">
        <v>80</v>
      </c>
      <c r="I158" s="5">
        <f t="shared" si="74"/>
        <v>150</v>
      </c>
      <c r="J158" s="6">
        <v>7.67578125</v>
      </c>
      <c r="K158" s="4">
        <v>34.86328125</v>
      </c>
      <c r="L158" s="12" t="s">
        <v>35</v>
      </c>
      <c r="M158" s="7">
        <f t="shared" si="75"/>
        <v>0.05</v>
      </c>
      <c r="N158" s="7">
        <f t="shared" si="76"/>
        <v>0.05</v>
      </c>
      <c r="O158" s="7">
        <f t="shared" si="77"/>
        <v>12.23707265625</v>
      </c>
      <c r="P158" s="7">
        <f t="shared" si="78"/>
        <v>0</v>
      </c>
      <c r="Q158" s="7">
        <f t="shared" si="79"/>
        <v>0.05</v>
      </c>
      <c r="R158" s="7">
        <f t="shared" si="92"/>
        <v>4.8780101562500011</v>
      </c>
      <c r="S158" s="7">
        <f t="shared" si="80"/>
        <v>1.9009018429657309E-2</v>
      </c>
      <c r="T158" s="7">
        <f t="shared" si="81"/>
        <v>3.0990981570342694E-2</v>
      </c>
      <c r="U158" s="8">
        <f t="shared" si="82"/>
        <v>0.61981963140685381</v>
      </c>
      <c r="V158" s="8">
        <f t="shared" si="83"/>
        <v>0.61981963140685381</v>
      </c>
      <c r="W158" s="9">
        <f t="shared" si="84"/>
        <v>1.630330449992698</v>
      </c>
      <c r="X158" s="10">
        <f t="shared" si="85"/>
        <v>0</v>
      </c>
      <c r="Y158" s="10">
        <f t="shared" si="86"/>
        <v>-1.630330449992698</v>
      </c>
      <c r="Z158" s="10">
        <f t="shared" si="87"/>
        <v>-2.5241221750324732</v>
      </c>
      <c r="AA158" s="9" t="str">
        <f t="shared" si="88"/>
        <v/>
      </c>
      <c r="AB158" s="9">
        <f t="shared" si="89"/>
        <v>0.5717743768221456</v>
      </c>
      <c r="AC158" s="9">
        <f t="shared" si="90"/>
        <v>-0.24277531077251993</v>
      </c>
      <c r="AD158" s="7">
        <f t="shared" si="91"/>
        <v>2.8683473389355743E-2</v>
      </c>
      <c r="AE158" s="5">
        <v>35.64453125</v>
      </c>
      <c r="AF158" s="5">
        <v>199.90234375</v>
      </c>
      <c r="AG158" s="9">
        <v>6.1826535666789084E-3</v>
      </c>
    </row>
    <row r="159" spans="2:33" ht="12.75" customHeight="1" x14ac:dyDescent="0.15">
      <c r="B159" s="1" t="s">
        <v>348</v>
      </c>
      <c r="C159" s="2" t="s">
        <v>691</v>
      </c>
      <c r="D159" s="2">
        <v>3.6345833286759444E-3</v>
      </c>
      <c r="E159" s="3">
        <v>0.1</v>
      </c>
      <c r="F159" s="3">
        <v>0.1</v>
      </c>
      <c r="G159" s="4">
        <v>80</v>
      </c>
      <c r="H159" s="4">
        <v>80</v>
      </c>
      <c r="I159" s="5">
        <f t="shared" si="74"/>
        <v>150</v>
      </c>
      <c r="J159" s="6">
        <v>7.71</v>
      </c>
      <c r="K159" s="4">
        <v>34.765625</v>
      </c>
      <c r="L159" s="12" t="s">
        <v>35</v>
      </c>
      <c r="M159" s="7">
        <f t="shared" si="75"/>
        <v>0.05</v>
      </c>
      <c r="N159" s="7">
        <f t="shared" si="76"/>
        <v>0.05</v>
      </c>
      <c r="O159" s="7">
        <f t="shared" si="77"/>
        <v>12.219553124999999</v>
      </c>
      <c r="P159" s="7">
        <f t="shared" si="78"/>
        <v>0</v>
      </c>
      <c r="Q159" s="7">
        <f t="shared" si="79"/>
        <v>0.05</v>
      </c>
      <c r="R159" s="7">
        <f t="shared" si="92"/>
        <v>4.8683031250000006</v>
      </c>
      <c r="S159" s="7">
        <f t="shared" si="80"/>
        <v>1.9327984186362866E-2</v>
      </c>
      <c r="T159" s="7">
        <f t="shared" si="81"/>
        <v>3.0672015813637137E-2</v>
      </c>
      <c r="U159" s="8">
        <f t="shared" si="82"/>
        <v>0.61344031627274276</v>
      </c>
      <c r="V159" s="8">
        <f t="shared" si="83"/>
        <v>0.61344031627274276</v>
      </c>
      <c r="W159" s="9">
        <f t="shared" si="84"/>
        <v>1.5869226463501673</v>
      </c>
      <c r="X159" s="10">
        <f t="shared" si="85"/>
        <v>0</v>
      </c>
      <c r="Y159" s="10">
        <f t="shared" si="86"/>
        <v>-1.5869226463501673</v>
      </c>
      <c r="Z159" s="10">
        <f t="shared" si="87"/>
        <v>-2.5241221750324732</v>
      </c>
      <c r="AA159" s="9" t="str">
        <f t="shared" si="88"/>
        <v/>
      </c>
      <c r="AB159" s="9">
        <f t="shared" si="89"/>
        <v>0.54736615091322449</v>
      </c>
      <c r="AC159" s="9">
        <f t="shared" si="90"/>
        <v>-0.26172206283771976</v>
      </c>
      <c r="AD159" s="7">
        <f t="shared" si="91"/>
        <v>2.8764044943820226E-2</v>
      </c>
      <c r="AE159" s="5">
        <v>35.64453125</v>
      </c>
      <c r="AF159" s="5">
        <v>199.90234375</v>
      </c>
      <c r="AG159" s="9">
        <v>6.1826535666789084E-3</v>
      </c>
    </row>
    <row r="160" spans="2:33" ht="12.75" customHeight="1" x14ac:dyDescent="0.15">
      <c r="B160" s="1" t="s">
        <v>350</v>
      </c>
      <c r="C160" s="2" t="s">
        <v>692</v>
      </c>
      <c r="D160" s="2">
        <v>3.6584143526852131E-3</v>
      </c>
      <c r="E160" s="3">
        <v>0.1</v>
      </c>
      <c r="F160" s="3">
        <v>0.1</v>
      </c>
      <c r="G160" s="4">
        <v>80</v>
      </c>
      <c r="H160" s="4">
        <v>80</v>
      </c>
      <c r="I160" s="5">
        <f t="shared" si="74"/>
        <v>150</v>
      </c>
      <c r="J160" s="6">
        <v>7.71</v>
      </c>
      <c r="K160" s="4">
        <v>34.86328125</v>
      </c>
      <c r="L160" s="12" t="s">
        <v>35</v>
      </c>
      <c r="M160" s="7">
        <f t="shared" si="75"/>
        <v>0.05</v>
      </c>
      <c r="N160" s="7">
        <f t="shared" si="76"/>
        <v>0.05</v>
      </c>
      <c r="O160" s="7">
        <f t="shared" si="77"/>
        <v>12.23707265625</v>
      </c>
      <c r="P160" s="7">
        <f t="shared" si="78"/>
        <v>0</v>
      </c>
      <c r="Q160" s="7">
        <f t="shared" si="79"/>
        <v>0.05</v>
      </c>
      <c r="R160" s="7">
        <f t="shared" si="92"/>
        <v>4.8780101562500011</v>
      </c>
      <c r="S160" s="7">
        <f t="shared" si="80"/>
        <v>1.9241512378444944E-2</v>
      </c>
      <c r="T160" s="7">
        <f t="shared" si="81"/>
        <v>3.0758487621555058E-2</v>
      </c>
      <c r="U160" s="8">
        <f t="shared" si="82"/>
        <v>0.61516975243110117</v>
      </c>
      <c r="V160" s="8">
        <f t="shared" si="83"/>
        <v>0.61516975243110117</v>
      </c>
      <c r="W160" s="9">
        <f t="shared" si="84"/>
        <v>1.5985483373963816</v>
      </c>
      <c r="X160" s="10">
        <f t="shared" si="85"/>
        <v>0</v>
      </c>
      <c r="Y160" s="10">
        <f t="shared" si="86"/>
        <v>-1.5985483373963816</v>
      </c>
      <c r="Z160" s="10">
        <f t="shared" si="87"/>
        <v>-2.5241221750324732</v>
      </c>
      <c r="AA160" s="9" t="str">
        <f t="shared" si="88"/>
        <v/>
      </c>
      <c r="AB160" s="9">
        <f t="shared" si="89"/>
        <v>0.55385401658521549</v>
      </c>
      <c r="AC160" s="9">
        <f t="shared" si="90"/>
        <v>-0.2566046904089947</v>
      </c>
      <c r="AD160" s="7">
        <f t="shared" si="91"/>
        <v>2.8683473389355743E-2</v>
      </c>
      <c r="AE160" s="5">
        <v>35.546875</v>
      </c>
      <c r="AF160" s="5">
        <v>199.90234375</v>
      </c>
      <c r="AG160" s="9">
        <v>6.1826535666789084E-3</v>
      </c>
    </row>
    <row r="161" spans="2:33" ht="12.75" customHeight="1" x14ac:dyDescent="0.15">
      <c r="B161" s="1" t="s">
        <v>352</v>
      </c>
      <c r="C161" s="2" t="s">
        <v>693</v>
      </c>
      <c r="D161" s="2">
        <v>3.6822569381911308E-3</v>
      </c>
      <c r="E161" s="3">
        <v>0.1</v>
      </c>
      <c r="F161" s="3">
        <v>0.1</v>
      </c>
      <c r="G161" s="4">
        <v>80</v>
      </c>
      <c r="H161" s="4">
        <v>80</v>
      </c>
      <c r="I161" s="5">
        <f t="shared" si="74"/>
        <v>150</v>
      </c>
      <c r="J161" s="6">
        <v>7.71</v>
      </c>
      <c r="K161" s="4">
        <v>34.765625</v>
      </c>
      <c r="L161" s="12" t="s">
        <v>35</v>
      </c>
      <c r="M161" s="7">
        <f t="shared" si="75"/>
        <v>0.05</v>
      </c>
      <c r="N161" s="7">
        <f t="shared" si="76"/>
        <v>0.05</v>
      </c>
      <c r="O161" s="7">
        <f t="shared" si="77"/>
        <v>12.219553124999999</v>
      </c>
      <c r="P161" s="7">
        <f t="shared" si="78"/>
        <v>0</v>
      </c>
      <c r="Q161" s="7">
        <f t="shared" si="79"/>
        <v>0.05</v>
      </c>
      <c r="R161" s="7">
        <f t="shared" si="92"/>
        <v>4.8683031250000006</v>
      </c>
      <c r="S161" s="7">
        <f t="shared" si="80"/>
        <v>1.9327984186362866E-2</v>
      </c>
      <c r="T161" s="7">
        <f t="shared" si="81"/>
        <v>3.0672015813637137E-2</v>
      </c>
      <c r="U161" s="8">
        <f t="shared" si="82"/>
        <v>0.61344031627274276</v>
      </c>
      <c r="V161" s="8">
        <f t="shared" si="83"/>
        <v>0.61344031627274276</v>
      </c>
      <c r="W161" s="9">
        <f t="shared" si="84"/>
        <v>1.5869226463501673</v>
      </c>
      <c r="X161" s="10">
        <f t="shared" si="85"/>
        <v>0</v>
      </c>
      <c r="Y161" s="10">
        <f t="shared" si="86"/>
        <v>-1.5869226463501673</v>
      </c>
      <c r="Z161" s="10">
        <f t="shared" si="87"/>
        <v>-2.5241221750324732</v>
      </c>
      <c r="AA161" s="9" t="str">
        <f t="shared" si="88"/>
        <v/>
      </c>
      <c r="AB161" s="9">
        <f t="shared" si="89"/>
        <v>0.54736615091322449</v>
      </c>
      <c r="AC161" s="9">
        <f t="shared" si="90"/>
        <v>-0.26172206283771976</v>
      </c>
      <c r="AD161" s="7">
        <f t="shared" si="91"/>
        <v>2.8764044943820226E-2</v>
      </c>
      <c r="AE161" s="5">
        <v>35.546875</v>
      </c>
      <c r="AF161" s="5">
        <v>199.90234375</v>
      </c>
      <c r="AG161" s="9">
        <v>6.1826535666789084E-3</v>
      </c>
    </row>
    <row r="162" spans="2:33" ht="12.75" customHeight="1" x14ac:dyDescent="0.15">
      <c r="B162" s="1" t="s">
        <v>354</v>
      </c>
      <c r="C162" s="2" t="s">
        <v>694</v>
      </c>
      <c r="D162" s="2">
        <v>3.7060879622003995E-3</v>
      </c>
      <c r="E162" s="3">
        <v>0.1</v>
      </c>
      <c r="F162" s="3">
        <v>0.1</v>
      </c>
      <c r="G162" s="4">
        <v>80</v>
      </c>
      <c r="H162" s="4">
        <v>80</v>
      </c>
      <c r="I162" s="5">
        <f t="shared" ref="I162:I167" si="93">IF(ISNUMBER(G162),IF(G162+H162=0,0,0.4*60*1000/(G162+H162)),"")</f>
        <v>150</v>
      </c>
      <c r="J162" s="6">
        <v>7.71</v>
      </c>
      <c r="K162" s="4">
        <v>34.765625</v>
      </c>
      <c r="L162" s="12" t="s">
        <v>35</v>
      </c>
      <c r="M162" s="7">
        <f t="shared" ref="M162:M167" si="94">IF(ISNUMBER(G162),IF(G162+H162=0,0,(G162/(G162+H162))*E162),"")</f>
        <v>0.05</v>
      </c>
      <c r="N162" s="7">
        <f t="shared" ref="N162:N167" si="95">IF(ISNUMBER(H162),IF(G162+H162=0,0,(H162/(G162+H162))*E162),"")</f>
        <v>0.05</v>
      </c>
      <c r="O162" s="7">
        <f t="shared" ref="O162:O167" si="96">IF(ISNUMBER(M162),0.195*(1+0.0184*(K162-21))*M162*1000,"")</f>
        <v>12.219553124999999</v>
      </c>
      <c r="P162" s="7">
        <f t="shared" ref="P162:P167" si="97">IF(ISNUMBER(M162),IF(M162&gt;N162,M162-N162,0),"")</f>
        <v>0</v>
      </c>
      <c r="Q162" s="7">
        <f t="shared" ref="Q162:Q167" si="98">IF(ISNUMBER(M162),IF(M162&gt;N162,N162,M162),"")</f>
        <v>0.05</v>
      </c>
      <c r="R162" s="7">
        <f t="shared" si="92"/>
        <v>4.8683031250000006</v>
      </c>
      <c r="S162" s="7">
        <f t="shared" ref="S162:S167" si="99">IF(ISNUMBER(M162),IF(O162-R162=0,0,((P162-M162)*(O162-J162)/(O162-R162))+M162),"")</f>
        <v>1.9327984186362866E-2</v>
      </c>
      <c r="T162" s="7">
        <f t="shared" ref="T162:T167" si="100">IF(ISNUMBER(R162),IF(O162-R162=0,0,Q162*(O162-J162)/(O162-R162)),"")</f>
        <v>3.0672015813637137E-2</v>
      </c>
      <c r="U162" s="8">
        <f t="shared" ref="U162:U167" si="101">IF(ISNUMBER(M162),IF(M162=0,0,((M162-S162)/M162)),"")</f>
        <v>0.61344031627274276</v>
      </c>
      <c r="V162" s="8">
        <f t="shared" ref="V162:V167" si="102">IF(ISNUMBER(Q162),IF(Q162=0,0,T162/Q162),"")</f>
        <v>0.61344031627274276</v>
      </c>
      <c r="W162" s="9">
        <f t="shared" ref="W162:W167" si="103">IF(ISNUMBER(U162),IF(U162=1,0,(U162/(1-U162))),"")</f>
        <v>1.5869226463501673</v>
      </c>
      <c r="X162" s="10">
        <f t="shared" ref="X162:X167" si="104">IF(ROW(A162)=11,AVERAGE($X$2:$X$10),IF(ISNUMBER(I163),IF(I163-I162=0,0,(W163-W162)/(I163-I162)),""))</f>
        <v>0</v>
      </c>
      <c r="Y162" s="10">
        <f t="shared" ref="Y162:Y167" si="105">IF(ROW(A162)=11,IF(ISNUMBER(I$2),AVERAGE($Y$2:$Y$10),""),IF(ISNUMBER(I162),$X$11*I162-W162,""))</f>
        <v>-1.5869226463501673</v>
      </c>
      <c r="Z162" s="10">
        <f t="shared" ref="Z162:Z167" si="106">IF(ISNUMBER(I162),$X$11*I162-$Y$11,"")</f>
        <v>-2.5241221750324732</v>
      </c>
      <c r="AA162" s="9" t="str">
        <f t="shared" ref="AA162:AA167" si="107">IF(AND(ISNUMBER(Z164),ROW(A162)=2),IF(M162=0,0,X$11/M162),"")</f>
        <v/>
      </c>
      <c r="AB162" s="9">
        <f t="shared" ref="AB162:AB167" si="108">IF(ISNUMBER(G162),IF(S162=0,0,((G162+H162)*(M162-S162))/(60000*0.4*(S162^2))),"")</f>
        <v>0.54736615091322449</v>
      </c>
      <c r="AC162" s="9">
        <f t="shared" ref="AC162:AC167" si="109">IF(ISNUMBER(AB162),IF(AB162&lt;=0,0,LOG(AB162)),"")</f>
        <v>-0.26172206283771976</v>
      </c>
      <c r="AD162" s="7">
        <f t="shared" ref="AD162:AD167" si="110">IF(ISNUMBER(K162),IF(K162=0,0,1/K162),"")</f>
        <v>2.8764044943820226E-2</v>
      </c>
      <c r="AE162" s="5">
        <v>35.546875</v>
      </c>
      <c r="AF162" s="5">
        <v>199.90234375</v>
      </c>
      <c r="AG162" s="9">
        <v>1.0176615819055199E-2</v>
      </c>
    </row>
    <row r="163" spans="2:33" ht="12.75" customHeight="1" x14ac:dyDescent="0.15">
      <c r="B163" s="1" t="s">
        <v>356</v>
      </c>
      <c r="C163" s="2" t="s">
        <v>695</v>
      </c>
      <c r="D163" s="2">
        <v>3.7299189789337106E-3</v>
      </c>
      <c r="E163" s="3">
        <v>0.1</v>
      </c>
      <c r="F163" s="3">
        <v>0.1</v>
      </c>
      <c r="G163" s="4">
        <v>80</v>
      </c>
      <c r="H163" s="4">
        <v>80</v>
      </c>
      <c r="I163" s="5">
        <f t="shared" si="93"/>
        <v>150</v>
      </c>
      <c r="J163" s="6">
        <v>7.71</v>
      </c>
      <c r="K163" s="4">
        <v>34.765625</v>
      </c>
      <c r="L163" s="12" t="s">
        <v>35</v>
      </c>
      <c r="M163" s="7">
        <f t="shared" si="94"/>
        <v>0.05</v>
      </c>
      <c r="N163" s="7">
        <f t="shared" si="95"/>
        <v>0.05</v>
      </c>
      <c r="O163" s="7">
        <f t="shared" si="96"/>
        <v>12.219553124999999</v>
      </c>
      <c r="P163" s="7">
        <f t="shared" si="97"/>
        <v>0</v>
      </c>
      <c r="Q163" s="7">
        <f t="shared" si="98"/>
        <v>0.05</v>
      </c>
      <c r="R163" s="7">
        <f t="shared" si="92"/>
        <v>4.8683031250000006</v>
      </c>
      <c r="S163" s="7">
        <f t="shared" si="99"/>
        <v>1.9327984186362866E-2</v>
      </c>
      <c r="T163" s="7">
        <f t="shared" si="100"/>
        <v>3.0672015813637137E-2</v>
      </c>
      <c r="U163" s="8">
        <f t="shared" si="101"/>
        <v>0.61344031627274276</v>
      </c>
      <c r="V163" s="8">
        <f t="shared" si="102"/>
        <v>0.61344031627274276</v>
      </c>
      <c r="W163" s="9">
        <f t="shared" si="103"/>
        <v>1.5869226463501673</v>
      </c>
      <c r="X163" s="10">
        <f t="shared" si="104"/>
        <v>0</v>
      </c>
      <c r="Y163" s="10">
        <f t="shared" si="105"/>
        <v>-1.5869226463501673</v>
      </c>
      <c r="Z163" s="10">
        <f t="shared" si="106"/>
        <v>-2.5241221750324732</v>
      </c>
      <c r="AA163" s="9" t="str">
        <f t="shared" si="107"/>
        <v/>
      </c>
      <c r="AB163" s="9">
        <f t="shared" si="108"/>
        <v>0.54736615091322449</v>
      </c>
      <c r="AC163" s="9">
        <f t="shared" si="109"/>
        <v>-0.26172206283771976</v>
      </c>
      <c r="AD163" s="7">
        <f t="shared" si="110"/>
        <v>2.8764044943820226E-2</v>
      </c>
      <c r="AE163" s="5">
        <v>35.546875</v>
      </c>
      <c r="AF163" s="5">
        <v>199.90234375</v>
      </c>
      <c r="AG163" s="9">
        <v>6.1826535666789084E-3</v>
      </c>
    </row>
    <row r="164" spans="2:33" ht="12.75" customHeight="1" x14ac:dyDescent="0.15">
      <c r="B164" s="1" t="s">
        <v>358</v>
      </c>
      <c r="C164" s="2" t="s">
        <v>696</v>
      </c>
      <c r="D164" s="2">
        <v>3.7537499956670217E-3</v>
      </c>
      <c r="E164" s="3">
        <v>0.1</v>
      </c>
      <c r="F164" s="3">
        <v>0.1</v>
      </c>
      <c r="G164" s="4">
        <v>80</v>
      </c>
      <c r="H164" s="4">
        <v>80</v>
      </c>
      <c r="I164" s="5">
        <f t="shared" si="93"/>
        <v>150</v>
      </c>
      <c r="J164" s="6">
        <v>7.71</v>
      </c>
      <c r="K164" s="4">
        <v>34.765625</v>
      </c>
      <c r="L164" s="12" t="s">
        <v>35</v>
      </c>
      <c r="M164" s="7">
        <f t="shared" si="94"/>
        <v>0.05</v>
      </c>
      <c r="N164" s="7">
        <f t="shared" si="95"/>
        <v>0.05</v>
      </c>
      <c r="O164" s="7">
        <f t="shared" si="96"/>
        <v>12.219553124999999</v>
      </c>
      <c r="P164" s="7">
        <f t="shared" si="97"/>
        <v>0</v>
      </c>
      <c r="Q164" s="7">
        <f t="shared" si="98"/>
        <v>0.05</v>
      </c>
      <c r="R164" s="7">
        <f t="shared" si="92"/>
        <v>4.8683031250000006</v>
      </c>
      <c r="S164" s="7">
        <f t="shared" si="99"/>
        <v>1.9327984186362866E-2</v>
      </c>
      <c r="T164" s="7">
        <f t="shared" si="100"/>
        <v>3.0672015813637137E-2</v>
      </c>
      <c r="U164" s="8">
        <f t="shared" si="101"/>
        <v>0.61344031627274276</v>
      </c>
      <c r="V164" s="8">
        <f t="shared" si="102"/>
        <v>0.61344031627274276</v>
      </c>
      <c r="W164" s="9">
        <f t="shared" si="103"/>
        <v>1.5869226463501673</v>
      </c>
      <c r="X164" s="10" t="str">
        <f t="shared" si="104"/>
        <v/>
      </c>
      <c r="Y164" s="10">
        <f t="shared" si="105"/>
        <v>-1.5869226463501673</v>
      </c>
      <c r="Z164" s="10">
        <f t="shared" si="106"/>
        <v>-2.5241221750324732</v>
      </c>
      <c r="AA164" s="9" t="str">
        <f t="shared" si="107"/>
        <v/>
      </c>
      <c r="AB164" s="9">
        <f t="shared" si="108"/>
        <v>0.54736615091322449</v>
      </c>
      <c r="AC164" s="9">
        <f t="shared" si="109"/>
        <v>-0.26172206283771976</v>
      </c>
      <c r="AD164" s="7">
        <f t="shared" si="110"/>
        <v>2.8764044943820226E-2</v>
      </c>
      <c r="AE164" s="5">
        <v>35.546875</v>
      </c>
      <c r="AF164" s="5">
        <v>199.90234375</v>
      </c>
      <c r="AG164" s="9">
        <v>4.1856724404907633E-3</v>
      </c>
    </row>
    <row r="165" spans="2:33" ht="12.75" customHeight="1" x14ac:dyDescent="0.15">
      <c r="B165" s="1"/>
      <c r="C165" s="2"/>
      <c r="D165" s="2"/>
      <c r="E165" s="3"/>
      <c r="F165" s="3"/>
      <c r="G165" s="4"/>
      <c r="H165" s="4"/>
      <c r="I165" s="5" t="str">
        <f t="shared" si="93"/>
        <v/>
      </c>
      <c r="J165" s="6"/>
      <c r="K165" s="4"/>
      <c r="M165" s="7" t="str">
        <f t="shared" si="94"/>
        <v/>
      </c>
      <c r="N165" s="7" t="str">
        <f t="shared" si="95"/>
        <v/>
      </c>
      <c r="O165" s="7" t="str">
        <f t="shared" si="96"/>
        <v/>
      </c>
      <c r="P165" s="7" t="str">
        <f t="shared" si="97"/>
        <v/>
      </c>
      <c r="Q165" s="7" t="str">
        <f t="shared" si="98"/>
        <v/>
      </c>
      <c r="R165" s="7" t="str">
        <f t="shared" si="92"/>
        <v/>
      </c>
      <c r="S165" s="7" t="str">
        <f t="shared" si="99"/>
        <v/>
      </c>
      <c r="T165" s="7" t="str">
        <f t="shared" si="100"/>
        <v/>
      </c>
      <c r="U165" s="8" t="str">
        <f t="shared" si="101"/>
        <v/>
      </c>
      <c r="V165" s="8" t="str">
        <f t="shared" si="102"/>
        <v/>
      </c>
      <c r="W165" s="9" t="str">
        <f t="shared" si="103"/>
        <v/>
      </c>
      <c r="X165" s="10" t="str">
        <f t="shared" si="104"/>
        <v/>
      </c>
      <c r="Y165" s="10" t="str">
        <f t="shared" si="105"/>
        <v/>
      </c>
      <c r="Z165" s="10" t="str">
        <f t="shared" si="106"/>
        <v/>
      </c>
      <c r="AA165" s="9" t="str">
        <f t="shared" si="107"/>
        <v/>
      </c>
      <c r="AB165" s="9" t="str">
        <f t="shared" si="108"/>
        <v/>
      </c>
      <c r="AC165" s="9" t="str">
        <f t="shared" si="109"/>
        <v/>
      </c>
      <c r="AD165" s="7" t="str">
        <f t="shared" si="110"/>
        <v/>
      </c>
    </row>
    <row r="166" spans="2:33" ht="12.75" customHeight="1" x14ac:dyDescent="0.15">
      <c r="B166" s="1"/>
      <c r="C166" s="2"/>
      <c r="D166" s="2"/>
      <c r="E166" s="3"/>
      <c r="F166" s="3"/>
      <c r="G166" s="4"/>
      <c r="H166" s="4"/>
      <c r="I166" s="5" t="str">
        <f t="shared" si="93"/>
        <v/>
      </c>
      <c r="J166" s="6"/>
      <c r="K166" s="4"/>
      <c r="M166" s="7" t="str">
        <f t="shared" si="94"/>
        <v/>
      </c>
      <c r="N166" s="7" t="str">
        <f t="shared" si="95"/>
        <v/>
      </c>
      <c r="O166" s="7" t="str">
        <f t="shared" si="96"/>
        <v/>
      </c>
      <c r="P166" s="7" t="str">
        <f t="shared" si="97"/>
        <v/>
      </c>
      <c r="Q166" s="7" t="str">
        <f t="shared" si="98"/>
        <v/>
      </c>
      <c r="R166" s="7" t="str">
        <f t="shared" si="92"/>
        <v/>
      </c>
      <c r="S166" s="7" t="str">
        <f t="shared" si="99"/>
        <v/>
      </c>
      <c r="T166" s="7" t="str">
        <f t="shared" si="100"/>
        <v/>
      </c>
      <c r="U166" s="8" t="str">
        <f t="shared" si="101"/>
        <v/>
      </c>
      <c r="V166" s="8" t="str">
        <f t="shared" si="102"/>
        <v/>
      </c>
      <c r="W166" s="9" t="str">
        <f t="shared" si="103"/>
        <v/>
      </c>
      <c r="X166" s="10" t="str">
        <f t="shared" si="104"/>
        <v/>
      </c>
      <c r="Y166" s="10" t="str">
        <f t="shared" si="105"/>
        <v/>
      </c>
      <c r="Z166" s="10" t="str">
        <f t="shared" si="106"/>
        <v/>
      </c>
      <c r="AA166" s="9" t="str">
        <f t="shared" si="107"/>
        <v/>
      </c>
      <c r="AB166" s="9" t="str">
        <f t="shared" si="108"/>
        <v/>
      </c>
      <c r="AC166" s="9" t="str">
        <f t="shared" si="109"/>
        <v/>
      </c>
      <c r="AD166" s="7" t="str">
        <f t="shared" si="110"/>
        <v/>
      </c>
    </row>
    <row r="167" spans="2:33" ht="12.75" customHeight="1" x14ac:dyDescent="0.15">
      <c r="B167" s="1"/>
      <c r="C167" s="2"/>
      <c r="D167" s="2"/>
      <c r="E167" s="3"/>
      <c r="F167" s="3"/>
      <c r="G167" s="4"/>
      <c r="H167" s="4"/>
      <c r="I167" s="5" t="str">
        <f t="shared" si="93"/>
        <v/>
      </c>
      <c r="J167" s="6"/>
      <c r="K167" s="4"/>
      <c r="M167" s="7" t="str">
        <f t="shared" si="94"/>
        <v/>
      </c>
      <c r="N167" s="7" t="str">
        <f t="shared" si="95"/>
        <v/>
      </c>
      <c r="O167" s="7" t="str">
        <f t="shared" si="96"/>
        <v/>
      </c>
      <c r="P167" s="7" t="str">
        <f t="shared" si="97"/>
        <v/>
      </c>
      <c r="Q167" s="7" t="str">
        <f t="shared" si="98"/>
        <v/>
      </c>
      <c r="R167" s="7" t="str">
        <f t="shared" si="92"/>
        <v/>
      </c>
      <c r="S167" s="7" t="str">
        <f t="shared" si="99"/>
        <v/>
      </c>
      <c r="T167" s="7" t="str">
        <f t="shared" si="100"/>
        <v/>
      </c>
      <c r="U167" s="8" t="str">
        <f t="shared" si="101"/>
        <v/>
      </c>
      <c r="V167" s="8" t="str">
        <f t="shared" si="102"/>
        <v/>
      </c>
      <c r="W167" s="9" t="str">
        <f t="shared" si="103"/>
        <v/>
      </c>
      <c r="X167" s="10" t="str">
        <f t="shared" si="104"/>
        <v/>
      </c>
      <c r="Y167" s="10" t="str">
        <f t="shared" si="105"/>
        <v/>
      </c>
      <c r="Z167" s="10" t="str">
        <f t="shared" si="106"/>
        <v/>
      </c>
      <c r="AA167" s="9" t="str">
        <f t="shared" si="107"/>
        <v/>
      </c>
      <c r="AB167" s="9" t="str">
        <f t="shared" si="108"/>
        <v/>
      </c>
      <c r="AC167" s="9" t="str">
        <f t="shared" si="109"/>
        <v/>
      </c>
      <c r="AD167" s="7" t="str">
        <f t="shared" si="110"/>
        <v/>
      </c>
    </row>
    <row r="168" spans="2:33" ht="12.75" customHeight="1" x14ac:dyDescent="0.15">
      <c r="J168" s="6"/>
    </row>
    <row r="169" spans="2:33" ht="12.75" customHeight="1" x14ac:dyDescent="0.15">
      <c r="J169" s="6"/>
    </row>
    <row r="170" spans="2:33" ht="12.75" customHeight="1" x14ac:dyDescent="0.15">
      <c r="J170" s="6"/>
    </row>
  </sheetData>
  <printOptions gridLines="1"/>
  <pageMargins left="0.75" right="0.75" top="1" bottom="1" header="0.5" footer="0.5"/>
  <pageSetup orientation="landscape" horizontalDpi="0" verticalDpi="0"/>
  <headerFooter alignWithMargins="0">
    <oddHeader>CET Tubular Reactor - Run 3 Results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L4:R7"/>
  <sheetViews>
    <sheetView tabSelected="1" topLeftCell="C1" zoomScale="265" workbookViewId="0">
      <selection activeCell="O5" sqref="O5"/>
    </sheetView>
  </sheetViews>
  <sheetFormatPr baseColWidth="10" defaultColWidth="8.83203125" defaultRowHeight="13" x14ac:dyDescent="0.15"/>
  <sheetData>
    <row r="4" spans="12:18" ht="42" x14ac:dyDescent="0.15">
      <c r="L4" s="14"/>
      <c r="M4" s="15" t="s">
        <v>701</v>
      </c>
      <c r="N4" s="15" t="s">
        <v>702</v>
      </c>
      <c r="O4" s="15" t="s">
        <v>703</v>
      </c>
      <c r="P4" s="15" t="s">
        <v>704</v>
      </c>
      <c r="Q4" s="15" t="s">
        <v>705</v>
      </c>
      <c r="R4" s="16" t="s">
        <v>706</v>
      </c>
    </row>
    <row r="5" spans="12:18" x14ac:dyDescent="0.15">
      <c r="L5" s="14" t="s">
        <v>707</v>
      </c>
      <c r="M5" s="14">
        <v>25</v>
      </c>
      <c r="N5" s="14">
        <f>1/(273.15+M5)</f>
        <v>3.3540164346805303E-3</v>
      </c>
      <c r="O5" s="14">
        <v>0.15557563478860548</v>
      </c>
      <c r="P5" s="14">
        <f>LN(O5)</f>
        <v>-1.8606232682613217</v>
      </c>
      <c r="Q5" s="14">
        <v>-4776.1000000000004</v>
      </c>
      <c r="R5" s="17">
        <f>Q5*8.314/1000</f>
        <v>-39.708495399999997</v>
      </c>
    </row>
    <row r="6" spans="12:18" x14ac:dyDescent="0.15">
      <c r="L6" s="14" t="s">
        <v>708</v>
      </c>
      <c r="M6" s="14">
        <v>30</v>
      </c>
      <c r="N6" s="14">
        <f t="shared" ref="N6:N7" si="0">1/(273.15+M6)</f>
        <v>3.298697014679202E-3</v>
      </c>
      <c r="O6" s="14">
        <v>0.28245826515839051</v>
      </c>
      <c r="P6" s="14">
        <f>LN(O6)</f>
        <v>-1.2642244732619767</v>
      </c>
      <c r="Q6" s="18"/>
      <c r="R6" s="18"/>
    </row>
    <row r="7" spans="12:18" x14ac:dyDescent="0.15">
      <c r="L7" s="14" t="s">
        <v>709</v>
      </c>
      <c r="M7" s="14">
        <v>35</v>
      </c>
      <c r="N7" s="14">
        <f t="shared" si="0"/>
        <v>3.2451728054518907E-3</v>
      </c>
      <c r="O7" s="14">
        <v>0.54736615091322449</v>
      </c>
      <c r="P7" s="14">
        <f>LN(O7)</f>
        <v>-0.6026373203977845</v>
      </c>
      <c r="Q7" s="18"/>
      <c r="R7" s="1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L173"/>
  <sheetViews>
    <sheetView topLeftCell="A4" workbookViewId="0">
      <selection activeCell="J26" sqref="J26"/>
    </sheetView>
  </sheetViews>
  <sheetFormatPr baseColWidth="10" defaultColWidth="8.83203125" defaultRowHeight="13" x14ac:dyDescent="0.15"/>
  <cols>
    <col min="2" max="2" width="12.1640625" customWidth="1"/>
    <col min="3" max="3" width="13" customWidth="1"/>
    <col min="4" max="4" width="14.1640625" customWidth="1"/>
    <col min="5" max="5" width="17" customWidth="1"/>
    <col min="6" max="6" width="14.83203125" customWidth="1"/>
    <col min="7" max="7" width="17.33203125" customWidth="1"/>
    <col min="8" max="8" width="15" customWidth="1"/>
    <col min="9" max="9" width="14.6640625" customWidth="1"/>
    <col min="10" max="10" width="12.33203125" customWidth="1"/>
    <col min="11" max="11" width="12.6640625" customWidth="1"/>
    <col min="12" max="12" width="14.83203125" customWidth="1"/>
  </cols>
  <sheetData>
    <row r="3" spans="2:12" x14ac:dyDescent="0.15">
      <c r="J3" s="25" t="s">
        <v>697</v>
      </c>
      <c r="K3" s="26"/>
      <c r="L3" s="26"/>
    </row>
    <row r="4" spans="2:12" ht="56" x14ac:dyDescent="0.15"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3" t="s">
        <v>698</v>
      </c>
      <c r="K4" s="13" t="s">
        <v>699</v>
      </c>
      <c r="L4" s="13" t="s">
        <v>700</v>
      </c>
    </row>
    <row r="5" spans="2:12" x14ac:dyDescent="0.15">
      <c r="B5" s="1" t="s">
        <v>33</v>
      </c>
      <c r="C5" s="2" t="s">
        <v>34</v>
      </c>
      <c r="D5" s="2">
        <v>3.6111086956225336E-6</v>
      </c>
      <c r="E5" s="3">
        <v>0.1</v>
      </c>
      <c r="F5" s="3">
        <v>0.1</v>
      </c>
      <c r="G5" s="4">
        <v>80</v>
      </c>
      <c r="H5" s="4">
        <v>80</v>
      </c>
      <c r="I5" s="5">
        <f t="shared" ref="I5:I68" si="0">IF(ISNUMBER(G5),IF(G5+H5=0,0,0.4*60*1000/(G5+H5)),"")</f>
        <v>150</v>
      </c>
      <c r="J5" s="6">
        <v>0.17578125</v>
      </c>
      <c r="K5" s="6">
        <v>5.859375E-2</v>
      </c>
      <c r="L5" s="6">
        <v>4.8828125E-2</v>
      </c>
    </row>
    <row r="6" spans="2:12" x14ac:dyDescent="0.15">
      <c r="B6" s="1" t="s">
        <v>36</v>
      </c>
      <c r="C6" s="2" t="s">
        <v>37</v>
      </c>
      <c r="D6" s="2">
        <v>2.744212542893365E-5</v>
      </c>
      <c r="E6" s="3">
        <v>0.1</v>
      </c>
      <c r="F6" s="3">
        <v>0.1</v>
      </c>
      <c r="G6" s="4">
        <v>80</v>
      </c>
      <c r="H6" s="4">
        <v>80</v>
      </c>
      <c r="I6" s="5">
        <f t="shared" si="0"/>
        <v>150</v>
      </c>
      <c r="J6" s="6">
        <v>0.17578125</v>
      </c>
      <c r="K6" s="6">
        <v>5.859375E-2</v>
      </c>
      <c r="L6" s="6">
        <v>6.8359375E-2</v>
      </c>
    </row>
    <row r="7" spans="2:12" x14ac:dyDescent="0.15">
      <c r="B7" s="1" t="s">
        <v>38</v>
      </c>
      <c r="C7" s="2" t="s">
        <v>39</v>
      </c>
      <c r="D7" s="2">
        <v>5.1273149438202381E-5</v>
      </c>
      <c r="E7" s="3">
        <v>0.1</v>
      </c>
      <c r="F7" s="3">
        <v>0.1</v>
      </c>
      <c r="G7" s="4">
        <v>80</v>
      </c>
      <c r="H7" s="4">
        <v>80</v>
      </c>
      <c r="I7" s="5">
        <f t="shared" si="0"/>
        <v>150</v>
      </c>
      <c r="J7" s="6">
        <v>0.166015625</v>
      </c>
      <c r="K7" s="6">
        <v>5.859375E-2</v>
      </c>
      <c r="L7" s="6">
        <v>4.8828125E-2</v>
      </c>
    </row>
    <row r="8" spans="2:12" x14ac:dyDescent="0.15">
      <c r="B8" s="1" t="s">
        <v>40</v>
      </c>
      <c r="C8" s="2" t="s">
        <v>41</v>
      </c>
      <c r="D8" s="2">
        <v>7.5104166171513498E-5</v>
      </c>
      <c r="E8" s="3">
        <v>0.1</v>
      </c>
      <c r="F8" s="3">
        <v>0.1</v>
      </c>
      <c r="G8" s="4">
        <v>80</v>
      </c>
      <c r="H8" s="4">
        <v>80</v>
      </c>
      <c r="I8" s="5">
        <f t="shared" si="0"/>
        <v>150</v>
      </c>
      <c r="J8" s="6">
        <v>0.166015625</v>
      </c>
      <c r="K8" s="6">
        <v>4.8828125E-2</v>
      </c>
      <c r="L8" s="6">
        <v>4.8828125E-2</v>
      </c>
    </row>
    <row r="9" spans="2:12" x14ac:dyDescent="0.15">
      <c r="B9" s="1" t="s">
        <v>42</v>
      </c>
      <c r="C9" s="2" t="s">
        <v>43</v>
      </c>
      <c r="D9" s="2">
        <v>9.2986112576909363E-5</v>
      </c>
      <c r="E9" s="3">
        <v>0.1</v>
      </c>
      <c r="F9" s="3">
        <v>0.1</v>
      </c>
      <c r="G9" s="4">
        <v>80</v>
      </c>
      <c r="H9" s="4">
        <v>80</v>
      </c>
      <c r="I9" s="5">
        <f t="shared" si="0"/>
        <v>150</v>
      </c>
      <c r="J9" s="6">
        <v>0.166015625</v>
      </c>
      <c r="K9" s="6">
        <v>4.8828125E-2</v>
      </c>
      <c r="L9" s="6">
        <v>4.8828125E-2</v>
      </c>
    </row>
    <row r="10" spans="2:12" x14ac:dyDescent="0.15">
      <c r="B10" s="1" t="s">
        <v>44</v>
      </c>
      <c r="C10" s="2" t="s">
        <v>45</v>
      </c>
      <c r="D10" s="2">
        <v>1.1681712931022048E-4</v>
      </c>
      <c r="E10" s="3">
        <v>0.1</v>
      </c>
      <c r="F10" s="3">
        <v>0.1</v>
      </c>
      <c r="G10" s="4">
        <v>80</v>
      </c>
      <c r="H10" s="4">
        <v>80</v>
      </c>
      <c r="I10" s="5">
        <f t="shared" si="0"/>
        <v>150</v>
      </c>
      <c r="J10" s="6">
        <v>0.166015625</v>
      </c>
      <c r="K10" s="6">
        <v>5.859375E-2</v>
      </c>
      <c r="L10" s="6">
        <v>4.8828125E-2</v>
      </c>
    </row>
    <row r="11" spans="2:12" x14ac:dyDescent="0.15">
      <c r="B11" s="1" t="s">
        <v>46</v>
      </c>
      <c r="C11" s="2" t="s">
        <v>47</v>
      </c>
      <c r="D11" s="2">
        <v>1.404629583703354E-4</v>
      </c>
      <c r="E11" s="3">
        <v>0.1</v>
      </c>
      <c r="F11" s="3">
        <v>0.1</v>
      </c>
      <c r="G11" s="4">
        <v>80</v>
      </c>
      <c r="H11" s="4">
        <v>80</v>
      </c>
      <c r="I11" s="5">
        <f t="shared" si="0"/>
        <v>150</v>
      </c>
      <c r="J11" s="6">
        <v>0.166015625</v>
      </c>
      <c r="K11" s="6">
        <v>4.8828125E-2</v>
      </c>
      <c r="L11" s="6">
        <v>5.859375E-2</v>
      </c>
    </row>
    <row r="12" spans="2:12" x14ac:dyDescent="0.15">
      <c r="B12" s="1" t="s">
        <v>48</v>
      </c>
      <c r="C12" s="2" t="s">
        <v>49</v>
      </c>
      <c r="D12" s="2">
        <v>1.6430555115221068E-4</v>
      </c>
      <c r="E12" s="3">
        <v>0.1</v>
      </c>
      <c r="F12" s="3">
        <v>0.1</v>
      </c>
      <c r="G12" s="4">
        <v>80</v>
      </c>
      <c r="H12" s="4">
        <v>80</v>
      </c>
      <c r="I12" s="5">
        <f t="shared" si="0"/>
        <v>150</v>
      </c>
      <c r="J12" s="6">
        <v>0.166015625</v>
      </c>
      <c r="K12" s="6">
        <v>4.8828125E-2</v>
      </c>
      <c r="L12" s="6">
        <v>4.8828125E-2</v>
      </c>
    </row>
    <row r="13" spans="2:12" x14ac:dyDescent="0.15">
      <c r="B13" s="1" t="s">
        <v>50</v>
      </c>
      <c r="C13" s="2" t="s">
        <v>51</v>
      </c>
      <c r="D13" s="2">
        <v>1.8813657516147941E-4</v>
      </c>
      <c r="E13" s="3">
        <v>0.1</v>
      </c>
      <c r="F13" s="3">
        <v>0.1</v>
      </c>
      <c r="G13" s="4">
        <v>80</v>
      </c>
      <c r="H13" s="4">
        <v>80</v>
      </c>
      <c r="I13" s="5">
        <f t="shared" si="0"/>
        <v>150</v>
      </c>
      <c r="J13" s="6">
        <v>0.166015625</v>
      </c>
      <c r="K13" s="6">
        <v>4.8828125E-2</v>
      </c>
      <c r="L13" s="6">
        <v>4.8828125E-2</v>
      </c>
    </row>
    <row r="14" spans="2:12" x14ac:dyDescent="0.15">
      <c r="B14" s="1" t="s">
        <v>52</v>
      </c>
      <c r="C14" s="2" t="s">
        <v>53</v>
      </c>
      <c r="D14" s="2">
        <v>2.1178240422159433E-4</v>
      </c>
      <c r="E14" s="3">
        <v>0.1</v>
      </c>
      <c r="F14" s="3">
        <v>0.1</v>
      </c>
      <c r="G14" s="4">
        <v>80</v>
      </c>
      <c r="H14" s="4">
        <v>80</v>
      </c>
      <c r="I14" s="5">
        <f t="shared" si="0"/>
        <v>150</v>
      </c>
      <c r="J14" s="6">
        <v>0.166015625</v>
      </c>
      <c r="K14" s="6">
        <v>4.8828125E-2</v>
      </c>
      <c r="L14" s="6">
        <v>4.8828125E-2</v>
      </c>
    </row>
    <row r="15" spans="2:12" x14ac:dyDescent="0.15">
      <c r="B15" s="1" t="s">
        <v>54</v>
      </c>
      <c r="C15" s="2" t="s">
        <v>55</v>
      </c>
      <c r="D15" s="2">
        <v>2.3562499700346962E-4</v>
      </c>
      <c r="E15" s="3">
        <v>0.1</v>
      </c>
      <c r="F15" s="3">
        <v>0.1</v>
      </c>
      <c r="G15" s="4">
        <v>80</v>
      </c>
      <c r="H15" s="4">
        <v>80</v>
      </c>
      <c r="I15" s="5">
        <f t="shared" si="0"/>
        <v>150</v>
      </c>
      <c r="J15" s="6">
        <v>0.166015625</v>
      </c>
      <c r="K15" s="6">
        <v>5.859375E-2</v>
      </c>
      <c r="L15" s="6">
        <v>4.8828125E-2</v>
      </c>
    </row>
    <row r="16" spans="2:12" x14ac:dyDescent="0.15">
      <c r="B16" s="1" t="s">
        <v>56</v>
      </c>
      <c r="C16" s="2" t="s">
        <v>57</v>
      </c>
      <c r="D16" s="2">
        <v>2.5945602101273835E-4</v>
      </c>
      <c r="E16" s="3">
        <v>0.1</v>
      </c>
      <c r="F16" s="3">
        <v>0.1</v>
      </c>
      <c r="G16" s="4">
        <v>80</v>
      </c>
      <c r="H16" s="4">
        <v>80</v>
      </c>
      <c r="I16" s="5">
        <f t="shared" si="0"/>
        <v>150</v>
      </c>
      <c r="J16" s="6">
        <v>0.166015625</v>
      </c>
      <c r="K16" s="6">
        <v>5.859375E-2</v>
      </c>
      <c r="L16" s="6">
        <v>3.90625E-2</v>
      </c>
    </row>
    <row r="17" spans="2:12" x14ac:dyDescent="0.15">
      <c r="B17" s="1" t="s">
        <v>58</v>
      </c>
      <c r="C17" s="2" t="s">
        <v>59</v>
      </c>
      <c r="D17" s="2">
        <v>2.8310185007285327E-4</v>
      </c>
      <c r="E17" s="3">
        <v>0.1</v>
      </c>
      <c r="F17" s="3">
        <v>0.1</v>
      </c>
      <c r="G17" s="4">
        <v>80</v>
      </c>
      <c r="H17" s="4">
        <v>80</v>
      </c>
      <c r="I17" s="5">
        <f t="shared" si="0"/>
        <v>150</v>
      </c>
      <c r="J17" s="6">
        <v>0.166015625</v>
      </c>
      <c r="K17" s="6">
        <v>7.8125E-2</v>
      </c>
      <c r="L17" s="6">
        <v>3.90625E-2</v>
      </c>
    </row>
    <row r="18" spans="2:12" x14ac:dyDescent="0.15">
      <c r="B18" s="1" t="s">
        <v>60</v>
      </c>
      <c r="C18" s="2" t="s">
        <v>61</v>
      </c>
      <c r="D18" s="2">
        <v>3.0098379647824913E-4</v>
      </c>
      <c r="E18" s="3">
        <v>0.1</v>
      </c>
      <c r="F18" s="3">
        <v>0.1</v>
      </c>
      <c r="G18" s="4">
        <v>80</v>
      </c>
      <c r="H18" s="4">
        <v>80</v>
      </c>
      <c r="I18" s="5">
        <f t="shared" si="0"/>
        <v>150</v>
      </c>
      <c r="J18" s="6">
        <v>0.166015625</v>
      </c>
      <c r="K18" s="6">
        <v>3.90625E-2</v>
      </c>
      <c r="L18" s="6">
        <v>3.90625E-2</v>
      </c>
    </row>
    <row r="19" spans="2:12" x14ac:dyDescent="0.15">
      <c r="B19" s="1" t="s">
        <v>62</v>
      </c>
      <c r="C19" s="2" t="s">
        <v>63</v>
      </c>
      <c r="D19" s="2">
        <v>3.2481481321156025E-4</v>
      </c>
      <c r="E19" s="3">
        <v>0.1</v>
      </c>
      <c r="F19" s="3">
        <v>0.1</v>
      </c>
      <c r="G19" s="4">
        <v>80</v>
      </c>
      <c r="H19" s="4">
        <v>80</v>
      </c>
      <c r="I19" s="5">
        <f t="shared" si="0"/>
        <v>150</v>
      </c>
      <c r="J19" s="6">
        <v>0.13671875</v>
      </c>
      <c r="K19" s="6">
        <v>4.8828125E-2</v>
      </c>
      <c r="L19" s="6">
        <v>3.90625E-2</v>
      </c>
    </row>
    <row r="20" spans="2:12" x14ac:dyDescent="0.15">
      <c r="B20" s="1" t="s">
        <v>64</v>
      </c>
      <c r="C20" s="2" t="s">
        <v>65</v>
      </c>
      <c r="D20" s="2">
        <v>3.4864582994487137E-4</v>
      </c>
      <c r="E20" s="3">
        <v>0.1</v>
      </c>
      <c r="F20" s="3">
        <v>0.1</v>
      </c>
      <c r="G20" s="4">
        <v>80</v>
      </c>
      <c r="H20" s="4">
        <v>80</v>
      </c>
      <c r="I20" s="5">
        <f t="shared" si="0"/>
        <v>150</v>
      </c>
      <c r="J20" s="6">
        <v>0.166015625</v>
      </c>
      <c r="K20" s="6">
        <v>3.90625E-2</v>
      </c>
      <c r="L20" s="6">
        <v>3.90625E-2</v>
      </c>
    </row>
    <row r="21" spans="2:12" x14ac:dyDescent="0.15">
      <c r="B21" s="1" t="s">
        <v>66</v>
      </c>
      <c r="C21" s="2" t="s">
        <v>67</v>
      </c>
      <c r="D21" s="2">
        <v>3.724768539541401E-4</v>
      </c>
      <c r="E21" s="3">
        <v>0.1</v>
      </c>
      <c r="F21" s="3">
        <v>0.1</v>
      </c>
      <c r="G21" s="4">
        <v>80</v>
      </c>
      <c r="H21" s="4">
        <v>80</v>
      </c>
      <c r="I21" s="5">
        <f t="shared" si="0"/>
        <v>150</v>
      </c>
      <c r="J21" s="6">
        <v>0.15625</v>
      </c>
      <c r="K21" s="6">
        <v>4.8828125E-2</v>
      </c>
      <c r="L21" s="6">
        <v>3.90625E-2</v>
      </c>
    </row>
    <row r="22" spans="2:12" x14ac:dyDescent="0.15">
      <c r="B22" s="1" t="s">
        <v>68</v>
      </c>
      <c r="C22" s="2" t="s">
        <v>69</v>
      </c>
      <c r="D22" s="2">
        <v>3.9631944673601538E-4</v>
      </c>
      <c r="E22" s="3">
        <v>0.1</v>
      </c>
      <c r="F22" s="3">
        <v>0.1</v>
      </c>
      <c r="G22" s="4">
        <v>80</v>
      </c>
      <c r="H22" s="4">
        <v>80</v>
      </c>
      <c r="I22" s="5">
        <f t="shared" si="0"/>
        <v>150</v>
      </c>
      <c r="J22" s="6">
        <v>0.166015625</v>
      </c>
      <c r="K22" s="6">
        <v>3.90625E-2</v>
      </c>
      <c r="L22" s="6">
        <v>3.90625E-2</v>
      </c>
    </row>
    <row r="23" spans="2:12" x14ac:dyDescent="0.15">
      <c r="B23" s="1" t="s">
        <v>70</v>
      </c>
      <c r="C23" s="2" t="s">
        <v>71</v>
      </c>
      <c r="D23" s="2">
        <v>4.1979166417149827E-4</v>
      </c>
      <c r="E23" s="3">
        <v>0.1</v>
      </c>
      <c r="F23" s="3">
        <v>0.1</v>
      </c>
      <c r="G23" s="4">
        <v>80</v>
      </c>
      <c r="H23" s="4">
        <v>80</v>
      </c>
      <c r="I23" s="5">
        <f t="shared" si="0"/>
        <v>150</v>
      </c>
      <c r="J23" s="6">
        <v>0.15625</v>
      </c>
      <c r="K23" s="6">
        <v>3.90625E-2</v>
      </c>
      <c r="L23" s="6">
        <v>4.8828125E-2</v>
      </c>
    </row>
    <row r="24" spans="2:12" x14ac:dyDescent="0.15">
      <c r="B24" s="1" t="s">
        <v>72</v>
      </c>
      <c r="C24" s="2" t="s">
        <v>73</v>
      </c>
      <c r="D24" s="2">
        <v>4.4362268090480939E-4</v>
      </c>
      <c r="E24" s="3">
        <v>0.1</v>
      </c>
      <c r="F24" s="3">
        <v>0.1</v>
      </c>
      <c r="G24" s="4">
        <v>80</v>
      </c>
      <c r="H24" s="4">
        <v>80</v>
      </c>
      <c r="I24" s="5">
        <f t="shared" si="0"/>
        <v>150</v>
      </c>
      <c r="J24" s="6">
        <v>0.15625</v>
      </c>
      <c r="K24" s="6">
        <v>4.8828125E-2</v>
      </c>
      <c r="L24" s="6">
        <v>3.90625E-2</v>
      </c>
    </row>
    <row r="25" spans="2:12" x14ac:dyDescent="0.15">
      <c r="B25" s="1" t="s">
        <v>74</v>
      </c>
      <c r="C25" s="2" t="s">
        <v>75</v>
      </c>
      <c r="D25" s="2">
        <v>4.6745370491407812E-4</v>
      </c>
      <c r="E25" s="3">
        <v>0.1</v>
      </c>
      <c r="F25" s="3">
        <v>0.1</v>
      </c>
      <c r="G25" s="4">
        <v>80</v>
      </c>
      <c r="H25" s="4">
        <v>80</v>
      </c>
      <c r="I25" s="5">
        <f t="shared" si="0"/>
        <v>150</v>
      </c>
      <c r="J25" s="6">
        <v>0.15625</v>
      </c>
      <c r="K25" s="6">
        <v>3.90625E-2</v>
      </c>
      <c r="L25" s="6">
        <v>4.8828125E-2</v>
      </c>
    </row>
    <row r="26" spans="2:12" x14ac:dyDescent="0.15">
      <c r="B26" s="1" t="s">
        <v>76</v>
      </c>
      <c r="C26" s="2" t="s">
        <v>77</v>
      </c>
      <c r="D26" s="2">
        <v>4.911111100227572E-4</v>
      </c>
      <c r="E26" s="3">
        <v>0.1</v>
      </c>
      <c r="F26" s="3">
        <v>0.1</v>
      </c>
      <c r="G26" s="4">
        <v>80</v>
      </c>
      <c r="H26" s="4">
        <v>80</v>
      </c>
      <c r="I26" s="5">
        <f t="shared" si="0"/>
        <v>150</v>
      </c>
      <c r="J26" s="6">
        <v>0.15625</v>
      </c>
      <c r="K26" s="6">
        <v>6.8359375E-2</v>
      </c>
      <c r="L26" s="6">
        <v>3.90625E-2</v>
      </c>
    </row>
    <row r="27" spans="2:12" x14ac:dyDescent="0.15">
      <c r="B27" s="1" t="s">
        <v>78</v>
      </c>
      <c r="C27" s="2" t="s">
        <v>79</v>
      </c>
      <c r="D27" s="2">
        <v>5.1494212675606832E-4</v>
      </c>
      <c r="E27" s="3">
        <v>0.1</v>
      </c>
      <c r="F27" s="3">
        <v>0.1</v>
      </c>
      <c r="G27" s="4">
        <v>80</v>
      </c>
      <c r="H27" s="4">
        <v>80</v>
      </c>
      <c r="I27" s="5">
        <f t="shared" si="0"/>
        <v>150</v>
      </c>
      <c r="J27" s="6">
        <v>8.7890625E-2</v>
      </c>
      <c r="K27" s="6">
        <v>3.90625E-2</v>
      </c>
      <c r="L27" s="6">
        <v>3.90625E-2</v>
      </c>
    </row>
    <row r="28" spans="2:12" x14ac:dyDescent="0.15">
      <c r="B28" s="1" t="s">
        <v>80</v>
      </c>
      <c r="C28" s="2" t="s">
        <v>81</v>
      </c>
      <c r="D28" s="2">
        <v>5.3281249711290002E-4</v>
      </c>
      <c r="E28" s="3">
        <v>0.1</v>
      </c>
      <c r="F28" s="3">
        <v>0.1</v>
      </c>
      <c r="G28" s="4">
        <v>80</v>
      </c>
      <c r="H28" s="4">
        <v>80</v>
      </c>
      <c r="I28" s="5">
        <f t="shared" si="0"/>
        <v>150</v>
      </c>
      <c r="J28" s="6">
        <v>0.15625</v>
      </c>
      <c r="K28" s="6">
        <v>3.90625E-2</v>
      </c>
      <c r="L28" s="6">
        <v>3.90625E-2</v>
      </c>
    </row>
    <row r="29" spans="2:12" x14ac:dyDescent="0.15">
      <c r="B29" s="1" t="s">
        <v>82</v>
      </c>
      <c r="C29" s="2" t="s">
        <v>83</v>
      </c>
      <c r="D29" s="2">
        <v>5.5646990949753672E-4</v>
      </c>
      <c r="E29" s="3">
        <v>0.1</v>
      </c>
      <c r="F29" s="3">
        <v>0.1</v>
      </c>
      <c r="G29" s="4">
        <v>80</v>
      </c>
      <c r="H29" s="4">
        <v>80</v>
      </c>
      <c r="I29" s="5">
        <f t="shared" si="0"/>
        <v>150</v>
      </c>
      <c r="J29" s="6">
        <v>0.15625</v>
      </c>
      <c r="K29" s="6">
        <v>3.90625E-2</v>
      </c>
      <c r="L29" s="6">
        <v>4.8828125E-2</v>
      </c>
    </row>
    <row r="30" spans="2:12" x14ac:dyDescent="0.15">
      <c r="B30" s="1" t="s">
        <v>84</v>
      </c>
      <c r="C30" s="2" t="s">
        <v>85</v>
      </c>
      <c r="D30" s="2">
        <v>5.8030092623084784E-4</v>
      </c>
      <c r="E30" s="3">
        <v>0.1</v>
      </c>
      <c r="F30" s="3">
        <v>0.1</v>
      </c>
      <c r="G30" s="4">
        <v>80</v>
      </c>
      <c r="H30" s="4">
        <v>80</v>
      </c>
      <c r="I30" s="5">
        <f t="shared" si="0"/>
        <v>150</v>
      </c>
      <c r="J30" s="6">
        <v>0.15625</v>
      </c>
      <c r="K30" s="6">
        <v>3.90625E-2</v>
      </c>
      <c r="L30" s="6">
        <v>3.90625E-2</v>
      </c>
    </row>
    <row r="31" spans="2:12" x14ac:dyDescent="0.15">
      <c r="B31" s="1" t="s">
        <v>86</v>
      </c>
      <c r="C31" s="2" t="s">
        <v>87</v>
      </c>
      <c r="D31" s="2">
        <v>6.0413194296415895E-4</v>
      </c>
      <c r="E31" s="3">
        <v>0.1</v>
      </c>
      <c r="F31" s="3">
        <v>0.1</v>
      </c>
      <c r="G31" s="4">
        <v>80</v>
      </c>
      <c r="H31" s="4">
        <v>80</v>
      </c>
      <c r="I31" s="5">
        <f t="shared" si="0"/>
        <v>150</v>
      </c>
      <c r="J31" s="6">
        <v>0.15625</v>
      </c>
      <c r="K31" s="6">
        <v>3.90625E-2</v>
      </c>
      <c r="L31" s="6">
        <v>3.90625E-2</v>
      </c>
    </row>
    <row r="32" spans="2:12" x14ac:dyDescent="0.15">
      <c r="B32" s="1" t="s">
        <v>88</v>
      </c>
      <c r="C32" s="2" t="s">
        <v>89</v>
      </c>
      <c r="D32" s="2">
        <v>6.2796295969747007E-4</v>
      </c>
      <c r="E32" s="3">
        <v>0.1</v>
      </c>
      <c r="F32" s="3">
        <v>0.1</v>
      </c>
      <c r="G32" s="4">
        <v>80</v>
      </c>
      <c r="H32" s="4">
        <v>80</v>
      </c>
      <c r="I32" s="5">
        <f t="shared" si="0"/>
        <v>150</v>
      </c>
      <c r="J32" s="6">
        <v>0.15625</v>
      </c>
      <c r="K32" s="6">
        <v>3.90625E-2</v>
      </c>
      <c r="L32" s="6">
        <v>3.90625E-2</v>
      </c>
    </row>
    <row r="33" spans="2:12" x14ac:dyDescent="0.15">
      <c r="B33" s="1" t="s">
        <v>90</v>
      </c>
      <c r="C33" s="2" t="s">
        <v>91</v>
      </c>
      <c r="D33" s="2">
        <v>6.5162037208210677E-4</v>
      </c>
      <c r="E33" s="3">
        <v>0.1</v>
      </c>
      <c r="F33" s="3">
        <v>0.1</v>
      </c>
      <c r="G33" s="4">
        <v>80</v>
      </c>
      <c r="H33" s="4">
        <v>80</v>
      </c>
      <c r="I33" s="5">
        <f t="shared" si="0"/>
        <v>150</v>
      </c>
      <c r="J33" s="6">
        <v>0.15625</v>
      </c>
      <c r="K33" s="6">
        <v>3.90625E-2</v>
      </c>
      <c r="L33" s="6">
        <v>4.8828125E-2</v>
      </c>
    </row>
    <row r="34" spans="2:12" x14ac:dyDescent="0.15">
      <c r="B34" s="1" t="s">
        <v>92</v>
      </c>
      <c r="C34" s="2" t="s">
        <v>93</v>
      </c>
      <c r="D34" s="2">
        <v>6.7527777719078586E-4</v>
      </c>
      <c r="E34" s="3">
        <v>0.1</v>
      </c>
      <c r="F34" s="3">
        <v>0.1</v>
      </c>
      <c r="G34" s="4">
        <v>80</v>
      </c>
      <c r="H34" s="4">
        <v>80</v>
      </c>
      <c r="I34" s="5">
        <f t="shared" si="0"/>
        <v>150</v>
      </c>
      <c r="J34" s="6">
        <v>0.15625</v>
      </c>
      <c r="K34" s="6">
        <v>3.90625E-2</v>
      </c>
      <c r="L34" s="6">
        <v>4.8828125E-2</v>
      </c>
    </row>
    <row r="35" spans="2:12" x14ac:dyDescent="0.15">
      <c r="B35" s="1" t="s">
        <v>94</v>
      </c>
      <c r="C35" s="2" t="s">
        <v>95</v>
      </c>
      <c r="D35" s="2">
        <v>6.9910879392409697E-4</v>
      </c>
      <c r="E35" s="3">
        <v>0.1</v>
      </c>
      <c r="F35" s="3">
        <v>0.1</v>
      </c>
      <c r="G35" s="4">
        <v>80</v>
      </c>
      <c r="H35" s="4">
        <v>80</v>
      </c>
      <c r="I35" s="5">
        <f t="shared" si="0"/>
        <v>150</v>
      </c>
      <c r="J35" s="6">
        <v>0.15625</v>
      </c>
      <c r="K35" s="6">
        <v>3.90625E-2</v>
      </c>
      <c r="L35" s="6">
        <v>3.90625E-2</v>
      </c>
    </row>
    <row r="36" spans="2:12" x14ac:dyDescent="0.15">
      <c r="B36" s="1" t="s">
        <v>96</v>
      </c>
      <c r="C36" s="2" t="s">
        <v>97</v>
      </c>
      <c r="D36" s="2">
        <v>7.2293981065740809E-4</v>
      </c>
      <c r="E36" s="3">
        <v>0.1</v>
      </c>
      <c r="F36" s="3">
        <v>0.1</v>
      </c>
      <c r="G36" s="4">
        <v>80</v>
      </c>
      <c r="H36" s="4">
        <v>80</v>
      </c>
      <c r="I36" s="5">
        <f t="shared" si="0"/>
        <v>150</v>
      </c>
      <c r="J36" s="6">
        <v>0.15625</v>
      </c>
      <c r="K36" s="6">
        <v>3.90625E-2</v>
      </c>
      <c r="L36" s="6">
        <v>3.90625E-2</v>
      </c>
    </row>
    <row r="37" spans="2:12" x14ac:dyDescent="0.15">
      <c r="B37" s="1" t="s">
        <v>98</v>
      </c>
      <c r="C37" s="2" t="s">
        <v>99</v>
      </c>
      <c r="D37" s="2">
        <v>7.4081018101423979E-4</v>
      </c>
      <c r="E37" s="3">
        <v>0.1</v>
      </c>
      <c r="F37" s="3">
        <v>0.1</v>
      </c>
      <c r="G37" s="4">
        <v>80</v>
      </c>
      <c r="H37" s="4">
        <v>80</v>
      </c>
      <c r="I37" s="5">
        <f t="shared" si="0"/>
        <v>150</v>
      </c>
      <c r="J37" s="6">
        <v>0.15625</v>
      </c>
      <c r="K37" s="6">
        <v>3.90625E-2</v>
      </c>
      <c r="L37" s="6">
        <v>3.90625E-2</v>
      </c>
    </row>
    <row r="38" spans="2:12" x14ac:dyDescent="0.15">
      <c r="B38" s="1" t="s">
        <v>100</v>
      </c>
      <c r="C38" s="2" t="s">
        <v>101</v>
      </c>
      <c r="D38" s="2">
        <v>7.6465277379611507E-4</v>
      </c>
      <c r="E38" s="3">
        <v>0.1</v>
      </c>
      <c r="F38" s="3">
        <v>0.1</v>
      </c>
      <c r="G38" s="4">
        <v>80</v>
      </c>
      <c r="H38" s="4">
        <v>80</v>
      </c>
      <c r="I38" s="5">
        <f t="shared" si="0"/>
        <v>150</v>
      </c>
      <c r="J38" s="6">
        <v>0.166015625</v>
      </c>
      <c r="K38" s="6">
        <v>4.8828125E-2</v>
      </c>
      <c r="L38" s="6">
        <v>3.90625E-2</v>
      </c>
    </row>
    <row r="39" spans="2:12" x14ac:dyDescent="0.15">
      <c r="B39" s="1" t="s">
        <v>102</v>
      </c>
      <c r="C39" s="2" t="s">
        <v>103</v>
      </c>
      <c r="D39" s="2">
        <v>7.884837978053838E-4</v>
      </c>
      <c r="E39" s="3">
        <v>0.1</v>
      </c>
      <c r="F39" s="3">
        <v>0.1</v>
      </c>
      <c r="G39" s="4">
        <v>80</v>
      </c>
      <c r="H39" s="4">
        <v>80</v>
      </c>
      <c r="I39" s="5">
        <f t="shared" si="0"/>
        <v>150</v>
      </c>
      <c r="J39" s="6">
        <v>0.166015625</v>
      </c>
      <c r="K39" s="6">
        <v>3.90625E-2</v>
      </c>
      <c r="L39" s="6">
        <v>3.90625E-2</v>
      </c>
    </row>
    <row r="40" spans="2:12" x14ac:dyDescent="0.15">
      <c r="B40" s="1" t="s">
        <v>104</v>
      </c>
      <c r="C40" s="2" t="s">
        <v>105</v>
      </c>
      <c r="D40" s="2">
        <v>8.1231481453869492E-4</v>
      </c>
      <c r="E40" s="3">
        <v>0.1</v>
      </c>
      <c r="F40" s="3">
        <v>0.1</v>
      </c>
      <c r="G40" s="4">
        <v>80</v>
      </c>
      <c r="H40" s="4">
        <v>80</v>
      </c>
      <c r="I40" s="5">
        <f t="shared" si="0"/>
        <v>150</v>
      </c>
      <c r="J40" s="6">
        <v>0.15625</v>
      </c>
      <c r="K40" s="6">
        <v>3.90625E-2</v>
      </c>
      <c r="L40" s="6">
        <v>3.90625E-2</v>
      </c>
    </row>
    <row r="41" spans="2:12" x14ac:dyDescent="0.15">
      <c r="B41" s="1" t="s">
        <v>106</v>
      </c>
      <c r="C41" s="2" t="s">
        <v>107</v>
      </c>
      <c r="D41" s="2">
        <v>8.3614583127200603E-4</v>
      </c>
      <c r="E41" s="3">
        <v>0.1</v>
      </c>
      <c r="F41" s="3">
        <v>0.1</v>
      </c>
      <c r="G41" s="4">
        <v>80</v>
      </c>
      <c r="H41" s="4">
        <v>80</v>
      </c>
      <c r="I41" s="5">
        <f t="shared" si="0"/>
        <v>150</v>
      </c>
      <c r="J41" s="6">
        <v>0.15625</v>
      </c>
      <c r="K41" s="6">
        <v>3.90625E-2</v>
      </c>
      <c r="L41" s="6">
        <v>3.90625E-2</v>
      </c>
    </row>
    <row r="42" spans="2:12" x14ac:dyDescent="0.15">
      <c r="B42" s="1" t="s">
        <v>108</v>
      </c>
      <c r="C42" s="2" t="s">
        <v>109</v>
      </c>
      <c r="D42" s="2">
        <v>8.5997684800531715E-4</v>
      </c>
      <c r="E42" s="3">
        <v>0.1</v>
      </c>
      <c r="F42" s="3">
        <v>0.1</v>
      </c>
      <c r="G42" s="4">
        <v>80</v>
      </c>
      <c r="H42" s="4">
        <v>80</v>
      </c>
      <c r="I42" s="5">
        <f t="shared" si="0"/>
        <v>150</v>
      </c>
      <c r="J42" s="6">
        <v>0.15625</v>
      </c>
      <c r="K42" s="6">
        <v>3.90625E-2</v>
      </c>
      <c r="L42" s="6">
        <v>5.859375E-2</v>
      </c>
    </row>
    <row r="43" spans="2:12" x14ac:dyDescent="0.15">
      <c r="B43" s="1" t="s">
        <v>110</v>
      </c>
      <c r="C43" s="2" t="s">
        <v>111</v>
      </c>
      <c r="D43" s="2">
        <v>8.8381944078719243E-4</v>
      </c>
      <c r="E43" s="3">
        <v>0.1</v>
      </c>
      <c r="F43" s="3">
        <v>0.1</v>
      </c>
      <c r="G43" s="4">
        <v>80</v>
      </c>
      <c r="H43" s="4">
        <v>80</v>
      </c>
      <c r="I43" s="5">
        <f t="shared" si="0"/>
        <v>150</v>
      </c>
      <c r="J43" s="6">
        <v>0.15625</v>
      </c>
      <c r="K43" s="6">
        <v>3.90625E-2</v>
      </c>
      <c r="L43" s="6">
        <v>3.90625E-2</v>
      </c>
    </row>
    <row r="44" spans="2:12" x14ac:dyDescent="0.15">
      <c r="B44" s="1" t="s">
        <v>112</v>
      </c>
      <c r="C44" s="2" t="s">
        <v>113</v>
      </c>
      <c r="D44" s="2">
        <v>9.0765046479646116E-4</v>
      </c>
      <c r="E44" s="3">
        <v>0.1</v>
      </c>
      <c r="F44" s="3">
        <v>0.1</v>
      </c>
      <c r="G44" s="4">
        <v>80</v>
      </c>
      <c r="H44" s="4">
        <v>80</v>
      </c>
      <c r="I44" s="5">
        <f t="shared" si="0"/>
        <v>150</v>
      </c>
      <c r="J44" s="6">
        <v>0.17578125</v>
      </c>
      <c r="K44" s="6">
        <v>3.90625E-2</v>
      </c>
      <c r="L44" s="6">
        <v>3.90625E-2</v>
      </c>
    </row>
    <row r="45" spans="2:12" x14ac:dyDescent="0.15">
      <c r="B45" s="1" t="s">
        <v>114</v>
      </c>
      <c r="C45" s="2" t="s">
        <v>115</v>
      </c>
      <c r="D45" s="2">
        <v>9.3148148152977228E-4</v>
      </c>
      <c r="E45" s="3">
        <v>0.1</v>
      </c>
      <c r="F45" s="3">
        <v>0.1</v>
      </c>
      <c r="G45" s="4">
        <v>80</v>
      </c>
      <c r="H45" s="4">
        <v>80</v>
      </c>
      <c r="I45" s="5">
        <f t="shared" si="0"/>
        <v>150</v>
      </c>
      <c r="J45" s="6">
        <v>0.15625</v>
      </c>
      <c r="K45" s="6">
        <v>3.90625E-2</v>
      </c>
      <c r="L45" s="6">
        <v>4.8828125E-2</v>
      </c>
    </row>
    <row r="46" spans="2:12" x14ac:dyDescent="0.15">
      <c r="B46" s="1" t="s">
        <v>116</v>
      </c>
      <c r="C46" s="2" t="s">
        <v>117</v>
      </c>
      <c r="D46" s="2">
        <v>9.4935185188660398E-4</v>
      </c>
      <c r="E46" s="3">
        <v>0.1</v>
      </c>
      <c r="F46" s="3">
        <v>0.1</v>
      </c>
      <c r="G46" s="4">
        <v>80</v>
      </c>
      <c r="H46" s="4">
        <v>80</v>
      </c>
      <c r="I46" s="5">
        <f t="shared" si="0"/>
        <v>150</v>
      </c>
      <c r="J46" s="6">
        <v>0.15625</v>
      </c>
      <c r="K46" s="6">
        <v>3.90625E-2</v>
      </c>
      <c r="L46" s="6">
        <v>3.90625E-2</v>
      </c>
    </row>
    <row r="47" spans="2:12" x14ac:dyDescent="0.15">
      <c r="B47" s="1" t="s">
        <v>118</v>
      </c>
      <c r="C47" s="2" t="s">
        <v>119</v>
      </c>
      <c r="D47" s="2">
        <v>9.7282407659804448E-4</v>
      </c>
      <c r="E47" s="3">
        <v>0.1</v>
      </c>
      <c r="F47" s="3">
        <v>0.1</v>
      </c>
      <c r="G47" s="4">
        <v>80</v>
      </c>
      <c r="H47" s="4">
        <v>80</v>
      </c>
      <c r="I47" s="5">
        <f t="shared" si="0"/>
        <v>150</v>
      </c>
      <c r="J47" s="6">
        <v>0.15625</v>
      </c>
      <c r="K47" s="6">
        <v>3.90625E-2</v>
      </c>
      <c r="L47" s="6">
        <v>3.90625E-2</v>
      </c>
    </row>
    <row r="48" spans="2:12" x14ac:dyDescent="0.15">
      <c r="B48" s="1" t="s">
        <v>120</v>
      </c>
      <c r="C48" s="2" t="s">
        <v>121</v>
      </c>
      <c r="D48" s="2">
        <v>9.9629629403352737E-4</v>
      </c>
      <c r="E48" s="3">
        <v>0.1</v>
      </c>
      <c r="F48" s="3">
        <v>0.1</v>
      </c>
      <c r="G48" s="4">
        <v>80</v>
      </c>
      <c r="H48" s="4">
        <v>80</v>
      </c>
      <c r="I48" s="5">
        <f t="shared" si="0"/>
        <v>150</v>
      </c>
      <c r="J48" s="6">
        <v>0.15625</v>
      </c>
      <c r="K48" s="6">
        <v>3.90625E-2</v>
      </c>
      <c r="L48" s="6">
        <v>3.90625E-2</v>
      </c>
    </row>
    <row r="49" spans="2:12" x14ac:dyDescent="0.15">
      <c r="B49" s="1" t="s">
        <v>122</v>
      </c>
      <c r="C49" s="2" t="s">
        <v>123</v>
      </c>
      <c r="D49" s="2">
        <v>1.0197685187449679E-3</v>
      </c>
      <c r="E49" s="3">
        <v>0.1</v>
      </c>
      <c r="F49" s="3">
        <v>0.1</v>
      </c>
      <c r="G49" s="4">
        <v>80</v>
      </c>
      <c r="H49" s="4">
        <v>80</v>
      </c>
      <c r="I49" s="5">
        <f t="shared" si="0"/>
        <v>150</v>
      </c>
      <c r="J49" s="6">
        <v>0.15625</v>
      </c>
      <c r="K49" s="6">
        <v>3.90625E-2</v>
      </c>
      <c r="L49" s="6">
        <v>2.9296875E-2</v>
      </c>
    </row>
    <row r="50" spans="2:12" x14ac:dyDescent="0.15">
      <c r="B50" s="1" t="s">
        <v>124</v>
      </c>
      <c r="C50" s="2" t="s">
        <v>125</v>
      </c>
      <c r="D50" s="2">
        <v>1.0432407361804508E-3</v>
      </c>
      <c r="E50" s="3">
        <v>0.1</v>
      </c>
      <c r="F50" s="3">
        <v>0.1</v>
      </c>
      <c r="G50" s="4">
        <v>80</v>
      </c>
      <c r="H50" s="4">
        <v>80</v>
      </c>
      <c r="I50" s="5">
        <f t="shared" si="0"/>
        <v>150</v>
      </c>
      <c r="J50" s="6">
        <v>0.15625</v>
      </c>
      <c r="K50" s="6">
        <v>3.90625E-2</v>
      </c>
      <c r="L50" s="6">
        <v>3.90625E-2</v>
      </c>
    </row>
    <row r="51" spans="2:12" x14ac:dyDescent="0.15">
      <c r="B51" s="1" t="s">
        <v>126</v>
      </c>
      <c r="C51" s="2" t="s">
        <v>127</v>
      </c>
      <c r="D51" s="2">
        <v>1.0667129608918913E-3</v>
      </c>
      <c r="E51" s="3">
        <v>0.1</v>
      </c>
      <c r="F51" s="3">
        <v>0.1</v>
      </c>
      <c r="G51" s="4">
        <v>80</v>
      </c>
      <c r="H51" s="4">
        <v>80</v>
      </c>
      <c r="I51" s="5">
        <f t="shared" si="0"/>
        <v>150</v>
      </c>
      <c r="J51" s="6">
        <v>0.15625</v>
      </c>
      <c r="K51" s="6">
        <v>4.8828125E-2</v>
      </c>
      <c r="L51" s="6">
        <v>3.90625E-2</v>
      </c>
    </row>
    <row r="52" spans="2:12" x14ac:dyDescent="0.15">
      <c r="B52" s="1" t="s">
        <v>128</v>
      </c>
      <c r="C52" s="2" t="s">
        <v>129</v>
      </c>
      <c r="D52" s="2">
        <v>1.0901967616518959E-3</v>
      </c>
      <c r="E52" s="3">
        <v>0.1</v>
      </c>
      <c r="F52" s="3">
        <v>0.1</v>
      </c>
      <c r="G52" s="4">
        <v>80</v>
      </c>
      <c r="H52" s="4">
        <v>80</v>
      </c>
      <c r="I52" s="5">
        <f t="shared" si="0"/>
        <v>150</v>
      </c>
      <c r="J52" s="6">
        <v>0.15625</v>
      </c>
      <c r="K52" s="6">
        <v>3.90625E-2</v>
      </c>
      <c r="L52" s="6">
        <v>3.90625E-2</v>
      </c>
    </row>
    <row r="53" spans="2:12" x14ac:dyDescent="0.15">
      <c r="B53" s="1" t="s">
        <v>130</v>
      </c>
      <c r="C53" s="2" t="s">
        <v>131</v>
      </c>
      <c r="D53" s="2">
        <v>1.1136689790873788E-3</v>
      </c>
      <c r="E53" s="3">
        <v>0.1</v>
      </c>
      <c r="F53" s="3">
        <v>0.1</v>
      </c>
      <c r="G53" s="4">
        <v>80</v>
      </c>
      <c r="H53" s="4">
        <v>80</v>
      </c>
      <c r="I53" s="5">
        <f t="shared" si="0"/>
        <v>150</v>
      </c>
      <c r="J53" s="6">
        <v>0.15625</v>
      </c>
      <c r="K53" s="6">
        <v>4.8828125E-2</v>
      </c>
      <c r="L53" s="6">
        <v>3.90625E-2</v>
      </c>
    </row>
    <row r="54" spans="2:12" x14ac:dyDescent="0.15">
      <c r="B54" s="1" t="s">
        <v>132</v>
      </c>
      <c r="C54" s="2" t="s">
        <v>133</v>
      </c>
      <c r="D54" s="2">
        <v>1.1371412037988193E-3</v>
      </c>
      <c r="E54" s="3">
        <v>0.1</v>
      </c>
      <c r="F54" s="3">
        <v>0.1</v>
      </c>
      <c r="G54" s="4">
        <v>80</v>
      </c>
      <c r="H54" s="4">
        <v>80</v>
      </c>
      <c r="I54" s="5">
        <f t="shared" si="0"/>
        <v>150</v>
      </c>
      <c r="J54" s="6">
        <v>0.15625</v>
      </c>
      <c r="K54" s="6">
        <v>3.90625E-2</v>
      </c>
      <c r="L54" s="6">
        <v>3.90625E-2</v>
      </c>
    </row>
    <row r="55" spans="2:12" x14ac:dyDescent="0.15">
      <c r="B55" s="1" t="s">
        <v>134</v>
      </c>
      <c r="C55" s="2" t="s">
        <v>135</v>
      </c>
      <c r="D55" s="2">
        <v>1.1606134285102598E-3</v>
      </c>
      <c r="E55" s="3">
        <v>0.1</v>
      </c>
      <c r="F55" s="3">
        <v>0.1</v>
      </c>
      <c r="G55" s="4">
        <v>80</v>
      </c>
      <c r="H55" s="4">
        <v>80</v>
      </c>
      <c r="I55" s="5">
        <f t="shared" si="0"/>
        <v>150</v>
      </c>
      <c r="J55" s="6">
        <v>0.1171875</v>
      </c>
      <c r="K55" s="6">
        <v>3.90625E-2</v>
      </c>
      <c r="L55" s="6">
        <v>3.90625E-2</v>
      </c>
    </row>
    <row r="56" spans="2:12" x14ac:dyDescent="0.15">
      <c r="B56" s="1" t="s">
        <v>136</v>
      </c>
      <c r="C56" s="2" t="s">
        <v>137</v>
      </c>
      <c r="D56" s="2">
        <v>1.1840856459457427E-3</v>
      </c>
      <c r="E56" s="3">
        <v>0.1</v>
      </c>
      <c r="F56" s="3">
        <v>0.1</v>
      </c>
      <c r="G56" s="4">
        <v>80</v>
      </c>
      <c r="H56" s="4">
        <v>80</v>
      </c>
      <c r="I56" s="5">
        <f t="shared" si="0"/>
        <v>150</v>
      </c>
      <c r="J56" s="6">
        <v>0.15625</v>
      </c>
      <c r="K56" s="6">
        <v>3.90625E-2</v>
      </c>
      <c r="L56" s="6">
        <v>3.90625E-2</v>
      </c>
    </row>
    <row r="57" spans="2:12" x14ac:dyDescent="0.15">
      <c r="B57" s="1" t="s">
        <v>138</v>
      </c>
      <c r="C57" s="2" t="s">
        <v>139</v>
      </c>
      <c r="D57" s="2">
        <v>1.2075578706571832E-3</v>
      </c>
      <c r="E57" s="3">
        <v>0.1</v>
      </c>
      <c r="F57" s="3">
        <v>0.1</v>
      </c>
      <c r="G57" s="4">
        <v>80</v>
      </c>
      <c r="H57" s="4">
        <v>80</v>
      </c>
      <c r="I57" s="5">
        <f t="shared" si="0"/>
        <v>150</v>
      </c>
      <c r="J57" s="6">
        <v>0.166015625</v>
      </c>
      <c r="K57" s="6">
        <v>3.90625E-2</v>
      </c>
      <c r="L57" s="6">
        <v>3.90625E-2</v>
      </c>
    </row>
    <row r="58" spans="2:12" x14ac:dyDescent="0.15">
      <c r="B58" s="1" t="s">
        <v>140</v>
      </c>
      <c r="C58" s="2" t="s">
        <v>141</v>
      </c>
      <c r="D58" s="2">
        <v>1.2310300880926661E-3</v>
      </c>
      <c r="E58" s="3">
        <v>0.1</v>
      </c>
      <c r="F58" s="3">
        <v>0.1</v>
      </c>
      <c r="G58" s="4">
        <v>80</v>
      </c>
      <c r="H58" s="4">
        <v>80</v>
      </c>
      <c r="I58" s="5">
        <f t="shared" si="0"/>
        <v>150</v>
      </c>
      <c r="J58" s="6">
        <v>0.15625</v>
      </c>
      <c r="K58" s="6">
        <v>3.90625E-2</v>
      </c>
      <c r="L58" s="6">
        <v>3.90625E-2</v>
      </c>
    </row>
    <row r="59" spans="2:12" x14ac:dyDescent="0.15">
      <c r="B59" s="1" t="s">
        <v>142</v>
      </c>
      <c r="C59" s="2" t="s">
        <v>143</v>
      </c>
      <c r="D59" s="2">
        <v>1.2545023128041066E-3</v>
      </c>
      <c r="E59" s="3">
        <v>0.1</v>
      </c>
      <c r="F59" s="3">
        <v>0.1</v>
      </c>
      <c r="G59" s="4">
        <v>80</v>
      </c>
      <c r="H59" s="4">
        <v>80</v>
      </c>
      <c r="I59" s="5">
        <f t="shared" si="0"/>
        <v>150</v>
      </c>
      <c r="J59" s="6">
        <v>0.15625</v>
      </c>
      <c r="K59" s="6">
        <v>3.90625E-2</v>
      </c>
      <c r="L59" s="6">
        <v>3.90625E-2</v>
      </c>
    </row>
    <row r="60" spans="2:12" x14ac:dyDescent="0.15">
      <c r="B60" s="1" t="s">
        <v>144</v>
      </c>
      <c r="C60" s="2" t="s">
        <v>145</v>
      </c>
      <c r="D60" s="2">
        <v>1.2779745375155471E-3</v>
      </c>
      <c r="E60" s="3">
        <v>0.1</v>
      </c>
      <c r="F60" s="3">
        <v>0.1</v>
      </c>
      <c r="G60" s="4">
        <v>80</v>
      </c>
      <c r="H60" s="4">
        <v>80</v>
      </c>
      <c r="I60" s="5">
        <f t="shared" si="0"/>
        <v>150</v>
      </c>
      <c r="J60" s="6">
        <v>0.13671875</v>
      </c>
      <c r="K60" s="6">
        <v>4.8828125E-2</v>
      </c>
      <c r="L60" s="6">
        <v>3.90625E-2</v>
      </c>
    </row>
    <row r="61" spans="2:12" x14ac:dyDescent="0.15">
      <c r="B61" s="1" t="s">
        <v>146</v>
      </c>
      <c r="C61" s="2" t="s">
        <v>147</v>
      </c>
      <c r="D61" s="2">
        <v>1.30144675495103E-3</v>
      </c>
      <c r="E61" s="3">
        <v>0.1</v>
      </c>
      <c r="F61" s="3">
        <v>0.1</v>
      </c>
      <c r="G61" s="4">
        <v>80</v>
      </c>
      <c r="H61" s="4">
        <v>80</v>
      </c>
      <c r="I61" s="5">
        <f t="shared" si="0"/>
        <v>150</v>
      </c>
      <c r="J61" s="6">
        <v>0.15625</v>
      </c>
      <c r="K61" s="6">
        <v>3.90625E-2</v>
      </c>
      <c r="L61" s="6">
        <v>3.90625E-2</v>
      </c>
    </row>
    <row r="62" spans="2:12" x14ac:dyDescent="0.15">
      <c r="B62" s="1" t="s">
        <v>148</v>
      </c>
      <c r="C62" s="2" t="s">
        <v>149</v>
      </c>
      <c r="D62" s="2">
        <v>1.3250925912871026E-3</v>
      </c>
      <c r="E62" s="3">
        <v>0.1</v>
      </c>
      <c r="F62" s="3">
        <v>0.1</v>
      </c>
      <c r="G62" s="4">
        <v>80</v>
      </c>
      <c r="H62" s="4">
        <v>80</v>
      </c>
      <c r="I62" s="5">
        <f t="shared" si="0"/>
        <v>150</v>
      </c>
      <c r="J62" s="6">
        <v>0.15625</v>
      </c>
      <c r="K62" s="6">
        <v>3.90625E-2</v>
      </c>
      <c r="L62" s="6">
        <v>5.859375E-2</v>
      </c>
    </row>
    <row r="63" spans="2:12" x14ac:dyDescent="0.15">
      <c r="B63" s="1" t="s">
        <v>150</v>
      </c>
      <c r="C63" s="2" t="s">
        <v>151</v>
      </c>
      <c r="D63" s="2">
        <v>1.3429745376924984E-3</v>
      </c>
      <c r="E63" s="3">
        <v>0.1</v>
      </c>
      <c r="F63" s="3">
        <v>0.1</v>
      </c>
      <c r="G63" s="4">
        <v>80</v>
      </c>
      <c r="H63" s="4">
        <v>80</v>
      </c>
      <c r="I63" s="5">
        <f t="shared" si="0"/>
        <v>150</v>
      </c>
      <c r="J63" s="6">
        <v>0.166015625</v>
      </c>
      <c r="K63" s="6">
        <v>3.90625E-2</v>
      </c>
      <c r="L63" s="6">
        <v>3.90625E-2</v>
      </c>
    </row>
    <row r="64" spans="2:12" x14ac:dyDescent="0.15">
      <c r="B64" s="1" t="s">
        <v>152</v>
      </c>
      <c r="C64" s="2" t="s">
        <v>153</v>
      </c>
      <c r="D64" s="2">
        <v>1.3668055544258095E-3</v>
      </c>
      <c r="E64" s="3">
        <v>0.1</v>
      </c>
      <c r="F64" s="3">
        <v>0.1</v>
      </c>
      <c r="G64" s="4">
        <v>80</v>
      </c>
      <c r="H64" s="4">
        <v>80</v>
      </c>
      <c r="I64" s="5">
        <f t="shared" si="0"/>
        <v>150</v>
      </c>
      <c r="J64" s="6">
        <v>0.146484375</v>
      </c>
      <c r="K64" s="6">
        <v>3.90625E-2</v>
      </c>
      <c r="L64" s="6">
        <v>3.90625E-2</v>
      </c>
    </row>
    <row r="65" spans="2:12" x14ac:dyDescent="0.15">
      <c r="B65" s="1" t="s">
        <v>154</v>
      </c>
      <c r="C65" s="2" t="s">
        <v>155</v>
      </c>
      <c r="D65" s="2">
        <v>1.3906365711591206E-3</v>
      </c>
      <c r="E65" s="3">
        <v>0.1</v>
      </c>
      <c r="F65" s="3">
        <v>0.1</v>
      </c>
      <c r="G65" s="4">
        <v>80</v>
      </c>
      <c r="H65" s="4">
        <v>80</v>
      </c>
      <c r="I65" s="5">
        <f t="shared" si="0"/>
        <v>150</v>
      </c>
      <c r="J65" s="6">
        <v>0.17578125</v>
      </c>
      <c r="K65" s="6">
        <v>3.90625E-2</v>
      </c>
      <c r="L65" s="6">
        <v>3.90625E-2</v>
      </c>
    </row>
    <row r="66" spans="2:12" x14ac:dyDescent="0.15">
      <c r="B66" s="1" t="s">
        <v>156</v>
      </c>
      <c r="C66" s="2" t="s">
        <v>157</v>
      </c>
      <c r="D66" s="2">
        <v>1.4144675951683894E-3</v>
      </c>
      <c r="E66" s="3">
        <v>0.1</v>
      </c>
      <c r="F66" s="3">
        <v>0.1</v>
      </c>
      <c r="G66" s="4">
        <v>80</v>
      </c>
      <c r="H66" s="4">
        <v>80</v>
      </c>
      <c r="I66" s="5">
        <f t="shared" si="0"/>
        <v>150</v>
      </c>
      <c r="J66" s="6">
        <v>0.15625</v>
      </c>
      <c r="K66" s="6">
        <v>3.90625E-2</v>
      </c>
      <c r="L66" s="6">
        <v>3.90625E-2</v>
      </c>
    </row>
    <row r="67" spans="2:12" x14ac:dyDescent="0.15">
      <c r="B67" s="1" t="s">
        <v>158</v>
      </c>
      <c r="C67" s="2" t="s">
        <v>159</v>
      </c>
      <c r="D67" s="2">
        <v>1.4382986119017005E-3</v>
      </c>
      <c r="E67" s="3">
        <v>0.1</v>
      </c>
      <c r="F67" s="3">
        <v>0.1</v>
      </c>
      <c r="G67" s="4">
        <v>80</v>
      </c>
      <c r="H67" s="4">
        <v>80</v>
      </c>
      <c r="I67" s="5">
        <f t="shared" si="0"/>
        <v>150</v>
      </c>
      <c r="J67" s="6">
        <v>0.15625</v>
      </c>
      <c r="K67" s="6">
        <v>3.90625E-2</v>
      </c>
      <c r="L67" s="6">
        <v>2.9296875E-2</v>
      </c>
    </row>
    <row r="68" spans="2:12" x14ac:dyDescent="0.15">
      <c r="B68" s="1" t="s">
        <v>160</v>
      </c>
      <c r="C68" s="2" t="s">
        <v>161</v>
      </c>
      <c r="D68" s="2">
        <v>1.4621412046835758E-3</v>
      </c>
      <c r="E68" s="3">
        <v>0.1</v>
      </c>
      <c r="F68" s="3">
        <v>0.1</v>
      </c>
      <c r="G68" s="4">
        <v>80</v>
      </c>
      <c r="H68" s="4">
        <v>80</v>
      </c>
      <c r="I68" s="5">
        <f t="shared" si="0"/>
        <v>150</v>
      </c>
      <c r="J68" s="6">
        <v>0.146484375</v>
      </c>
      <c r="K68" s="6">
        <v>3.90625E-2</v>
      </c>
      <c r="L68" s="6">
        <v>3.90625E-2</v>
      </c>
    </row>
    <row r="69" spans="2:12" x14ac:dyDescent="0.15">
      <c r="B69" s="1" t="s">
        <v>162</v>
      </c>
      <c r="C69" s="2" t="s">
        <v>163</v>
      </c>
      <c r="D69" s="2">
        <v>1.4859722214168869E-3</v>
      </c>
      <c r="E69" s="3">
        <v>0.1</v>
      </c>
      <c r="F69" s="3">
        <v>0.1</v>
      </c>
      <c r="G69" s="4">
        <v>80</v>
      </c>
      <c r="H69" s="4">
        <v>80</v>
      </c>
      <c r="I69" s="5">
        <f t="shared" ref="I69:I132" si="1">IF(ISNUMBER(G69),IF(G69+H69=0,0,0.4*60*1000/(G69+H69)),"")</f>
        <v>150</v>
      </c>
      <c r="J69" s="6">
        <v>0.146484375</v>
      </c>
      <c r="K69" s="6">
        <v>3.90625E-2</v>
      </c>
      <c r="L69" s="6">
        <v>2.9296875E-2</v>
      </c>
    </row>
    <row r="70" spans="2:12" x14ac:dyDescent="0.15">
      <c r="B70" s="1" t="s">
        <v>164</v>
      </c>
      <c r="C70" s="2" t="s">
        <v>165</v>
      </c>
      <c r="D70" s="2">
        <v>1.5096180577529594E-3</v>
      </c>
      <c r="E70" s="3">
        <v>0.1</v>
      </c>
      <c r="F70" s="3">
        <v>0.1</v>
      </c>
      <c r="G70" s="4">
        <v>80</v>
      </c>
      <c r="H70" s="4">
        <v>80</v>
      </c>
      <c r="I70" s="5">
        <f t="shared" si="1"/>
        <v>150</v>
      </c>
      <c r="J70" s="6">
        <v>0.107421875</v>
      </c>
      <c r="K70" s="6">
        <v>3.90625E-2</v>
      </c>
      <c r="L70" s="6">
        <v>3.90625E-2</v>
      </c>
    </row>
    <row r="71" spans="2:12" x14ac:dyDescent="0.15">
      <c r="B71" s="1" t="s">
        <v>166</v>
      </c>
      <c r="C71" s="2" t="s">
        <v>167</v>
      </c>
      <c r="D71" s="2">
        <v>1.5330902751884423E-3</v>
      </c>
      <c r="E71" s="3">
        <v>0.1</v>
      </c>
      <c r="F71" s="3">
        <v>0.1</v>
      </c>
      <c r="G71" s="4">
        <v>80</v>
      </c>
      <c r="H71" s="4">
        <v>80</v>
      </c>
      <c r="I71" s="5">
        <f t="shared" si="1"/>
        <v>150</v>
      </c>
      <c r="J71" s="6">
        <v>7.8125E-2</v>
      </c>
      <c r="K71" s="6">
        <v>3.90625E-2</v>
      </c>
      <c r="L71" s="6">
        <v>3.90625E-2</v>
      </c>
    </row>
    <row r="72" spans="2:12" x14ac:dyDescent="0.15">
      <c r="B72" s="1" t="s">
        <v>168</v>
      </c>
      <c r="C72" s="2" t="s">
        <v>169</v>
      </c>
      <c r="D72" s="2">
        <v>1.5565624998998828E-3</v>
      </c>
      <c r="E72" s="3">
        <v>0.1</v>
      </c>
      <c r="F72" s="3">
        <v>0.1</v>
      </c>
      <c r="G72" s="4">
        <v>80</v>
      </c>
      <c r="H72" s="4">
        <v>80</v>
      </c>
      <c r="I72" s="5">
        <f t="shared" si="1"/>
        <v>150</v>
      </c>
      <c r="J72" s="6">
        <v>6.8359375E-2</v>
      </c>
      <c r="K72" s="6">
        <v>3.90625E-2</v>
      </c>
      <c r="L72" s="6">
        <v>3.90625E-2</v>
      </c>
    </row>
    <row r="73" spans="2:12" x14ac:dyDescent="0.15">
      <c r="B73" s="1" t="s">
        <v>170</v>
      </c>
      <c r="C73" s="2" t="s">
        <v>171</v>
      </c>
      <c r="D73" s="2">
        <v>1.5742592586320825E-3</v>
      </c>
      <c r="E73" s="3">
        <v>0.1</v>
      </c>
      <c r="F73" s="3">
        <v>0.1</v>
      </c>
      <c r="G73" s="4">
        <v>80</v>
      </c>
      <c r="H73" s="4">
        <v>80</v>
      </c>
      <c r="I73" s="5">
        <f t="shared" si="1"/>
        <v>150</v>
      </c>
      <c r="J73" s="6">
        <v>6.8359375E-2</v>
      </c>
      <c r="K73" s="6">
        <v>3.90625E-2</v>
      </c>
      <c r="L73" s="6">
        <v>5.859375E-2</v>
      </c>
    </row>
    <row r="74" spans="2:12" x14ac:dyDescent="0.15">
      <c r="B74" s="1" t="s">
        <v>172</v>
      </c>
      <c r="C74" s="2" t="s">
        <v>173</v>
      </c>
      <c r="D74" s="2">
        <v>1.597731483343523E-3</v>
      </c>
      <c r="E74" s="3">
        <v>0.1</v>
      </c>
      <c r="F74" s="3">
        <v>0.1</v>
      </c>
      <c r="G74" s="4">
        <v>80</v>
      </c>
      <c r="H74" s="4">
        <v>80</v>
      </c>
      <c r="I74" s="5">
        <f t="shared" si="1"/>
        <v>150</v>
      </c>
      <c r="J74" s="6">
        <v>5.859375E-2</v>
      </c>
      <c r="K74" s="6">
        <v>3.90625E-2</v>
      </c>
      <c r="L74" s="6">
        <v>2.9296875E-2</v>
      </c>
    </row>
    <row r="75" spans="2:12" x14ac:dyDescent="0.15">
      <c r="B75" s="1" t="s">
        <v>174</v>
      </c>
      <c r="C75" s="2" t="s">
        <v>175</v>
      </c>
      <c r="D75" s="2">
        <v>1.6212037007790059E-3</v>
      </c>
      <c r="E75" s="3">
        <v>0.1</v>
      </c>
      <c r="F75" s="3">
        <v>0.1</v>
      </c>
      <c r="G75" s="4">
        <v>80</v>
      </c>
      <c r="H75" s="4">
        <v>80</v>
      </c>
      <c r="I75" s="5">
        <f t="shared" si="1"/>
        <v>150</v>
      </c>
      <c r="J75" s="6">
        <v>5.859375E-2</v>
      </c>
      <c r="K75" s="6">
        <v>3.90625E-2</v>
      </c>
      <c r="L75" s="6">
        <v>3.90625E-2</v>
      </c>
    </row>
    <row r="76" spans="2:12" x14ac:dyDescent="0.15">
      <c r="B76" s="1" t="s">
        <v>176</v>
      </c>
      <c r="C76" s="2" t="s">
        <v>177</v>
      </c>
      <c r="D76" s="2">
        <v>1.6446759254904464E-3</v>
      </c>
      <c r="E76" s="3">
        <v>0.1</v>
      </c>
      <c r="F76" s="3">
        <v>0.1</v>
      </c>
      <c r="G76" s="4">
        <v>80</v>
      </c>
      <c r="H76" s="4">
        <v>80</v>
      </c>
      <c r="I76" s="5">
        <f t="shared" si="1"/>
        <v>150</v>
      </c>
      <c r="J76" s="6">
        <v>5.859375E-2</v>
      </c>
      <c r="K76" s="6">
        <v>3.90625E-2</v>
      </c>
      <c r="L76" s="6">
        <v>3.90625E-2</v>
      </c>
    </row>
    <row r="77" spans="2:12" x14ac:dyDescent="0.15">
      <c r="B77" s="1" t="s">
        <v>178</v>
      </c>
      <c r="C77" s="2" t="s">
        <v>179</v>
      </c>
      <c r="D77" s="2">
        <v>1.6681481502018869E-3</v>
      </c>
      <c r="E77" s="3">
        <v>0.1</v>
      </c>
      <c r="F77" s="3">
        <v>0.1</v>
      </c>
      <c r="G77" s="4">
        <v>80</v>
      </c>
      <c r="H77" s="4">
        <v>80</v>
      </c>
      <c r="I77" s="5">
        <f t="shared" si="1"/>
        <v>150</v>
      </c>
      <c r="J77" s="6">
        <v>5.859375E-2</v>
      </c>
      <c r="K77" s="6">
        <v>3.90625E-2</v>
      </c>
      <c r="L77" s="6">
        <v>3.90625E-2</v>
      </c>
    </row>
    <row r="78" spans="2:12" x14ac:dyDescent="0.15">
      <c r="B78" s="1" t="s">
        <v>180</v>
      </c>
      <c r="C78" s="2" t="s">
        <v>181</v>
      </c>
      <c r="D78" s="2">
        <v>1.691805555310566E-3</v>
      </c>
      <c r="E78" s="3">
        <v>0.1</v>
      </c>
      <c r="F78" s="3">
        <v>0.1</v>
      </c>
      <c r="G78" s="4">
        <v>80</v>
      </c>
      <c r="H78" s="4">
        <v>80</v>
      </c>
      <c r="I78" s="5">
        <f t="shared" si="1"/>
        <v>150</v>
      </c>
      <c r="J78" s="6">
        <v>6.8359375E-2</v>
      </c>
      <c r="K78" s="6">
        <v>3.90625E-2</v>
      </c>
      <c r="L78" s="6">
        <v>3.90625E-2</v>
      </c>
    </row>
    <row r="79" spans="2:12" x14ac:dyDescent="0.15">
      <c r="B79" s="1" t="s">
        <v>182</v>
      </c>
      <c r="C79" s="2" t="s">
        <v>183</v>
      </c>
      <c r="D79" s="2">
        <v>1.7156365720438771E-3</v>
      </c>
      <c r="E79" s="3">
        <v>0.1</v>
      </c>
      <c r="F79" s="3">
        <v>0.1</v>
      </c>
      <c r="G79" s="4">
        <v>80</v>
      </c>
      <c r="H79" s="4">
        <v>80</v>
      </c>
      <c r="I79" s="5">
        <f t="shared" si="1"/>
        <v>150</v>
      </c>
      <c r="J79" s="6">
        <v>6.8359375E-2</v>
      </c>
      <c r="K79" s="6">
        <v>3.90625E-2</v>
      </c>
      <c r="L79" s="6">
        <v>3.90625E-2</v>
      </c>
    </row>
    <row r="80" spans="2:12" x14ac:dyDescent="0.15">
      <c r="B80" s="1" t="s">
        <v>184</v>
      </c>
      <c r="C80" s="2" t="s">
        <v>185</v>
      </c>
      <c r="D80" s="2">
        <v>1.7394675887771882E-3</v>
      </c>
      <c r="E80" s="3">
        <v>0.1</v>
      </c>
      <c r="F80" s="3">
        <v>0.1</v>
      </c>
      <c r="G80" s="4">
        <v>80</v>
      </c>
      <c r="H80" s="4">
        <v>80</v>
      </c>
      <c r="I80" s="5">
        <f t="shared" si="1"/>
        <v>150</v>
      </c>
      <c r="J80" s="6">
        <v>5.859375E-2</v>
      </c>
      <c r="K80" s="6">
        <v>3.90625E-2</v>
      </c>
      <c r="L80" s="6">
        <v>3.90625E-2</v>
      </c>
    </row>
    <row r="81" spans="2:12" x14ac:dyDescent="0.15">
      <c r="B81" s="1" t="s">
        <v>186</v>
      </c>
      <c r="C81" s="2" t="s">
        <v>187</v>
      </c>
      <c r="D81" s="2">
        <v>1.7632986127864569E-3</v>
      </c>
      <c r="E81" s="3">
        <v>0.1</v>
      </c>
      <c r="F81" s="3">
        <v>0.1</v>
      </c>
      <c r="G81" s="4">
        <v>80</v>
      </c>
      <c r="H81" s="4">
        <v>80</v>
      </c>
      <c r="I81" s="5">
        <f t="shared" si="1"/>
        <v>150</v>
      </c>
      <c r="J81" s="6">
        <v>5.859375E-2</v>
      </c>
      <c r="K81" s="6">
        <v>3.90625E-2</v>
      </c>
      <c r="L81" s="6">
        <v>2.9296875E-2</v>
      </c>
    </row>
    <row r="82" spans="2:12" x14ac:dyDescent="0.15">
      <c r="B82" s="1" t="s">
        <v>188</v>
      </c>
      <c r="C82" s="2" t="s">
        <v>189</v>
      </c>
      <c r="D82" s="2">
        <v>1.7871412055683322E-3</v>
      </c>
      <c r="E82" s="3">
        <v>0.1</v>
      </c>
      <c r="F82" s="3">
        <v>0.1</v>
      </c>
      <c r="G82" s="4">
        <v>80</v>
      </c>
      <c r="H82" s="4">
        <v>80</v>
      </c>
      <c r="I82" s="5">
        <f t="shared" si="1"/>
        <v>150</v>
      </c>
      <c r="J82" s="6">
        <v>5.859375E-2</v>
      </c>
      <c r="K82" s="6">
        <v>3.90625E-2</v>
      </c>
      <c r="L82" s="6">
        <v>2.9296875E-2</v>
      </c>
    </row>
    <row r="83" spans="2:12" x14ac:dyDescent="0.15">
      <c r="B83" s="1" t="s">
        <v>190</v>
      </c>
      <c r="C83" s="2" t="s">
        <v>191</v>
      </c>
      <c r="D83" s="2">
        <v>1.8109722223016433E-3</v>
      </c>
      <c r="E83" s="3">
        <v>0.1</v>
      </c>
      <c r="F83" s="3">
        <v>0.1</v>
      </c>
      <c r="G83" s="4">
        <v>80</v>
      </c>
      <c r="H83" s="4">
        <v>80</v>
      </c>
      <c r="I83" s="5">
        <f t="shared" si="1"/>
        <v>150</v>
      </c>
      <c r="J83" s="6">
        <v>5.859375E-2</v>
      </c>
      <c r="K83" s="6">
        <v>3.90625E-2</v>
      </c>
      <c r="L83" s="6">
        <v>3.90625E-2</v>
      </c>
    </row>
    <row r="84" spans="2:12" x14ac:dyDescent="0.15">
      <c r="B84" s="1" t="s">
        <v>192</v>
      </c>
      <c r="C84" s="2" t="s">
        <v>193</v>
      </c>
      <c r="D84" s="2">
        <v>1.828842592658475E-3</v>
      </c>
      <c r="E84" s="3">
        <v>0.1</v>
      </c>
      <c r="F84" s="3">
        <v>0.1</v>
      </c>
      <c r="G84" s="4">
        <v>80</v>
      </c>
      <c r="H84" s="4">
        <v>80</v>
      </c>
      <c r="I84" s="5">
        <f t="shared" si="1"/>
        <v>150</v>
      </c>
      <c r="J84" s="6">
        <v>5.859375E-2</v>
      </c>
      <c r="K84" s="6">
        <v>3.90625E-2</v>
      </c>
      <c r="L84" s="6">
        <v>2.9296875E-2</v>
      </c>
    </row>
    <row r="85" spans="2:12" x14ac:dyDescent="0.15">
      <c r="B85" s="1" t="s">
        <v>194</v>
      </c>
      <c r="C85" s="2" t="s">
        <v>195</v>
      </c>
      <c r="D85" s="2">
        <v>1.8526736093917862E-3</v>
      </c>
      <c r="E85" s="3">
        <v>0.1</v>
      </c>
      <c r="F85" s="3">
        <v>0.1</v>
      </c>
      <c r="G85" s="4">
        <v>80</v>
      </c>
      <c r="H85" s="4">
        <v>80</v>
      </c>
      <c r="I85" s="5">
        <f t="shared" si="1"/>
        <v>150</v>
      </c>
      <c r="J85" s="6">
        <v>5.859375E-2</v>
      </c>
      <c r="K85" s="6">
        <v>3.90625E-2</v>
      </c>
      <c r="L85" s="6">
        <v>2.9296875E-2</v>
      </c>
    </row>
    <row r="86" spans="2:12" x14ac:dyDescent="0.15">
      <c r="B86" s="1" t="s">
        <v>196</v>
      </c>
      <c r="C86" s="2" t="s">
        <v>197</v>
      </c>
      <c r="D86" s="2">
        <v>1.8765162021736614E-3</v>
      </c>
      <c r="E86" s="3">
        <v>0.1</v>
      </c>
      <c r="F86" s="3">
        <v>0.1</v>
      </c>
      <c r="G86" s="4">
        <v>80</v>
      </c>
      <c r="H86" s="4">
        <v>80</v>
      </c>
      <c r="I86" s="5">
        <f t="shared" si="1"/>
        <v>150</v>
      </c>
      <c r="J86" s="6">
        <v>5.859375E-2</v>
      </c>
      <c r="K86" s="6">
        <v>3.90625E-2</v>
      </c>
      <c r="L86" s="6">
        <v>3.90625E-2</v>
      </c>
    </row>
    <row r="87" spans="2:12" x14ac:dyDescent="0.15">
      <c r="B87" s="1" t="s">
        <v>198</v>
      </c>
      <c r="C87" s="2" t="s">
        <v>199</v>
      </c>
      <c r="D87" s="2">
        <v>1.9003472189069726E-3</v>
      </c>
      <c r="E87" s="3">
        <v>0.1</v>
      </c>
      <c r="F87" s="3">
        <v>0.1</v>
      </c>
      <c r="G87" s="4">
        <v>80</v>
      </c>
      <c r="H87" s="4">
        <v>80</v>
      </c>
      <c r="I87" s="5">
        <f t="shared" si="1"/>
        <v>150</v>
      </c>
      <c r="J87" s="6">
        <v>5.859375E-2</v>
      </c>
      <c r="K87" s="6">
        <v>3.90625E-2</v>
      </c>
      <c r="L87" s="6">
        <v>3.90625E-2</v>
      </c>
    </row>
    <row r="88" spans="2:12" x14ac:dyDescent="0.15">
      <c r="B88" s="1" t="s">
        <v>200</v>
      </c>
      <c r="C88" s="2" t="s">
        <v>201</v>
      </c>
      <c r="D88" s="2">
        <v>1.9241782429162413E-3</v>
      </c>
      <c r="E88" s="3">
        <v>0.1</v>
      </c>
      <c r="F88" s="3">
        <v>0.1</v>
      </c>
      <c r="G88" s="4">
        <v>80</v>
      </c>
      <c r="H88" s="4">
        <v>80</v>
      </c>
      <c r="I88" s="5">
        <f t="shared" si="1"/>
        <v>150</v>
      </c>
      <c r="J88" s="6">
        <v>5.859375E-2</v>
      </c>
      <c r="K88" s="6">
        <v>3.90625E-2</v>
      </c>
      <c r="L88" s="6">
        <v>3.90625E-2</v>
      </c>
    </row>
    <row r="89" spans="2:12" x14ac:dyDescent="0.15">
      <c r="B89" s="1" t="s">
        <v>202</v>
      </c>
      <c r="C89" s="2" t="s">
        <v>203</v>
      </c>
      <c r="D89" s="2">
        <v>1.9480092596495524E-3</v>
      </c>
      <c r="E89" s="3">
        <v>0.1</v>
      </c>
      <c r="F89" s="3">
        <v>0.1</v>
      </c>
      <c r="G89" s="4">
        <v>80</v>
      </c>
      <c r="H89" s="4">
        <v>80</v>
      </c>
      <c r="I89" s="5">
        <f t="shared" si="1"/>
        <v>150</v>
      </c>
      <c r="J89" s="6">
        <v>4.8828125E-2</v>
      </c>
      <c r="K89" s="6">
        <v>3.90625E-2</v>
      </c>
      <c r="L89" s="6">
        <v>4.8828125E-2</v>
      </c>
    </row>
    <row r="90" spans="2:12" x14ac:dyDescent="0.15">
      <c r="B90" s="1" t="s">
        <v>204</v>
      </c>
      <c r="C90" s="2" t="s">
        <v>205</v>
      </c>
      <c r="D90" s="2">
        <v>1.9718402763828635E-3</v>
      </c>
      <c r="E90" s="3">
        <v>0.1</v>
      </c>
      <c r="F90" s="3">
        <v>0.1</v>
      </c>
      <c r="G90" s="4">
        <v>80</v>
      </c>
      <c r="H90" s="4">
        <v>80</v>
      </c>
      <c r="I90" s="5">
        <f t="shared" si="1"/>
        <v>150</v>
      </c>
      <c r="J90" s="6">
        <v>5.859375E-2</v>
      </c>
      <c r="K90" s="6">
        <v>3.90625E-2</v>
      </c>
      <c r="L90" s="6">
        <v>5.859375E-2</v>
      </c>
    </row>
    <row r="91" spans="2:12" x14ac:dyDescent="0.15">
      <c r="B91" s="1" t="s">
        <v>206</v>
      </c>
      <c r="C91" s="2" t="s">
        <v>207</v>
      </c>
      <c r="D91" s="2">
        <v>1.9954976814915426E-3</v>
      </c>
      <c r="E91" s="3">
        <v>0.1</v>
      </c>
      <c r="F91" s="3">
        <v>0.1</v>
      </c>
      <c r="G91" s="4">
        <v>80</v>
      </c>
      <c r="H91" s="4">
        <v>80</v>
      </c>
      <c r="I91" s="5">
        <f t="shared" si="1"/>
        <v>150</v>
      </c>
      <c r="J91" s="6">
        <v>5.859375E-2</v>
      </c>
      <c r="K91" s="6">
        <v>4.8828125E-2</v>
      </c>
      <c r="L91" s="6">
        <v>8.7890625E-2</v>
      </c>
    </row>
    <row r="92" spans="2:12" x14ac:dyDescent="0.15">
      <c r="B92" s="1" t="s">
        <v>208</v>
      </c>
      <c r="C92" s="2" t="s">
        <v>209</v>
      </c>
      <c r="D92" s="2">
        <v>2.0193287055008113E-3</v>
      </c>
      <c r="E92" s="3">
        <v>0.1</v>
      </c>
      <c r="F92" s="3">
        <v>0.1</v>
      </c>
      <c r="G92" s="4">
        <v>80</v>
      </c>
      <c r="H92" s="4">
        <v>80</v>
      </c>
      <c r="I92" s="5">
        <f t="shared" si="1"/>
        <v>150</v>
      </c>
      <c r="J92" s="6">
        <v>5.859375E-2</v>
      </c>
      <c r="K92" s="6">
        <v>3.90625E-2</v>
      </c>
      <c r="L92" s="6">
        <v>0.107421875</v>
      </c>
    </row>
    <row r="93" spans="2:12" x14ac:dyDescent="0.15">
      <c r="B93" s="1" t="s">
        <v>210</v>
      </c>
      <c r="C93" s="2" t="s">
        <v>211</v>
      </c>
      <c r="D93" s="2">
        <v>2.0429861106094904E-3</v>
      </c>
      <c r="E93" s="3">
        <v>0.1</v>
      </c>
      <c r="F93" s="3">
        <v>0.1</v>
      </c>
      <c r="G93" s="4">
        <v>80</v>
      </c>
      <c r="H93" s="4">
        <v>80</v>
      </c>
      <c r="I93" s="5">
        <f t="shared" si="1"/>
        <v>150</v>
      </c>
      <c r="J93" s="6">
        <v>5.859375E-2</v>
      </c>
      <c r="K93" s="6">
        <v>3.90625E-2</v>
      </c>
      <c r="L93" s="6">
        <v>0.166015625</v>
      </c>
    </row>
    <row r="94" spans="2:12" x14ac:dyDescent="0.15">
      <c r="B94" s="1" t="s">
        <v>212</v>
      </c>
      <c r="C94" s="2" t="s">
        <v>213</v>
      </c>
      <c r="D94" s="2">
        <v>2.0608564809663221E-3</v>
      </c>
      <c r="E94" s="3">
        <v>0.1</v>
      </c>
      <c r="F94" s="3">
        <v>0.1</v>
      </c>
      <c r="G94" s="4">
        <v>80</v>
      </c>
      <c r="H94" s="4">
        <v>80</v>
      </c>
      <c r="I94" s="5">
        <f t="shared" si="1"/>
        <v>150</v>
      </c>
      <c r="J94" s="6">
        <v>5.859375E-2</v>
      </c>
      <c r="K94" s="6">
        <v>3.90625E-2</v>
      </c>
      <c r="L94" s="6">
        <v>0.205078125</v>
      </c>
    </row>
    <row r="95" spans="2:12" x14ac:dyDescent="0.15">
      <c r="B95" s="1" t="s">
        <v>214</v>
      </c>
      <c r="C95" s="2" t="s">
        <v>215</v>
      </c>
      <c r="D95" s="2">
        <v>2.0846874976996332E-3</v>
      </c>
      <c r="E95" s="3">
        <v>0.1</v>
      </c>
      <c r="F95" s="3">
        <v>0.1</v>
      </c>
      <c r="G95" s="4">
        <v>80</v>
      </c>
      <c r="H95" s="4">
        <v>80</v>
      </c>
      <c r="I95" s="5">
        <f t="shared" si="1"/>
        <v>150</v>
      </c>
      <c r="J95" s="6">
        <v>5.859375E-2</v>
      </c>
      <c r="K95" s="6">
        <v>3.90625E-2</v>
      </c>
      <c r="L95" s="6">
        <v>0.29296875</v>
      </c>
    </row>
    <row r="96" spans="2:12" x14ac:dyDescent="0.15">
      <c r="B96" s="1" t="s">
        <v>216</v>
      </c>
      <c r="C96" s="2" t="s">
        <v>217</v>
      </c>
      <c r="D96" s="2">
        <v>2.1085300904815085E-3</v>
      </c>
      <c r="E96" s="3">
        <v>0.1</v>
      </c>
      <c r="F96" s="3">
        <v>0.1</v>
      </c>
      <c r="G96" s="4">
        <v>80</v>
      </c>
      <c r="H96" s="4">
        <v>80</v>
      </c>
      <c r="I96" s="5">
        <f t="shared" si="1"/>
        <v>150</v>
      </c>
      <c r="J96" s="6">
        <v>5.859375E-2</v>
      </c>
      <c r="K96" s="6">
        <v>3.90625E-2</v>
      </c>
      <c r="L96" s="6">
        <v>0.41015625</v>
      </c>
    </row>
    <row r="97" spans="2:12" x14ac:dyDescent="0.15">
      <c r="B97" s="1" t="s">
        <v>218</v>
      </c>
      <c r="C97" s="2" t="s">
        <v>219</v>
      </c>
      <c r="D97" s="2">
        <v>2.1323611072148196E-3</v>
      </c>
      <c r="E97" s="3">
        <v>0.1</v>
      </c>
      <c r="F97" s="3">
        <v>0.1</v>
      </c>
      <c r="G97" s="4">
        <v>80</v>
      </c>
      <c r="H97" s="4">
        <v>80</v>
      </c>
      <c r="I97" s="5">
        <f t="shared" si="1"/>
        <v>150</v>
      </c>
      <c r="J97" s="6">
        <v>5.859375E-2</v>
      </c>
      <c r="K97" s="6">
        <v>3.90625E-2</v>
      </c>
      <c r="L97" s="6">
        <v>0.546875</v>
      </c>
    </row>
    <row r="98" spans="2:12" x14ac:dyDescent="0.15">
      <c r="B98" s="1" t="s">
        <v>220</v>
      </c>
      <c r="C98" s="2" t="s">
        <v>221</v>
      </c>
      <c r="D98" s="2">
        <v>2.1561921312240884E-3</v>
      </c>
      <c r="E98" s="3">
        <v>0.1</v>
      </c>
      <c r="F98" s="3">
        <v>0.1</v>
      </c>
      <c r="G98" s="4">
        <v>80</v>
      </c>
      <c r="H98" s="4">
        <v>80</v>
      </c>
      <c r="I98" s="5">
        <f t="shared" si="1"/>
        <v>150</v>
      </c>
      <c r="J98" s="6">
        <v>5.859375E-2</v>
      </c>
      <c r="K98" s="6">
        <v>4.8828125E-2</v>
      </c>
      <c r="L98" s="6">
        <v>0.869140625</v>
      </c>
    </row>
    <row r="99" spans="2:12" x14ac:dyDescent="0.15">
      <c r="B99" s="1" t="s">
        <v>222</v>
      </c>
      <c r="C99" s="2" t="s">
        <v>223</v>
      </c>
      <c r="D99" s="2">
        <v>2.1800231479573995E-3</v>
      </c>
      <c r="E99" s="3">
        <v>0.1</v>
      </c>
      <c r="F99" s="3">
        <v>0.1</v>
      </c>
      <c r="G99" s="4">
        <v>80</v>
      </c>
      <c r="H99" s="4">
        <v>80</v>
      </c>
      <c r="I99" s="5">
        <f t="shared" si="1"/>
        <v>150</v>
      </c>
      <c r="J99" s="6">
        <v>5.859375E-2</v>
      </c>
      <c r="K99" s="6">
        <v>4.8828125E-2</v>
      </c>
      <c r="L99" s="6">
        <v>1.181640625</v>
      </c>
    </row>
    <row r="100" spans="2:12" x14ac:dyDescent="0.15">
      <c r="B100" s="1" t="s">
        <v>224</v>
      </c>
      <c r="C100" s="2" t="s">
        <v>225</v>
      </c>
      <c r="D100" s="2">
        <v>2.2036805530660786E-3</v>
      </c>
      <c r="E100" s="3">
        <v>0.1</v>
      </c>
      <c r="F100" s="3">
        <v>0.1</v>
      </c>
      <c r="G100" s="4">
        <v>80</v>
      </c>
      <c r="H100" s="4">
        <v>80</v>
      </c>
      <c r="I100" s="5">
        <f t="shared" si="1"/>
        <v>150</v>
      </c>
      <c r="J100" s="6">
        <v>5.859375E-2</v>
      </c>
      <c r="K100" s="6">
        <v>3.90625E-2</v>
      </c>
      <c r="L100" s="6">
        <v>1.46484375</v>
      </c>
    </row>
    <row r="101" spans="2:12" x14ac:dyDescent="0.15">
      <c r="B101" s="1" t="s">
        <v>226</v>
      </c>
      <c r="C101" s="2" t="s">
        <v>227</v>
      </c>
      <c r="D101" s="2">
        <v>2.2275115697993897E-3</v>
      </c>
      <c r="E101" s="3">
        <v>0.1</v>
      </c>
      <c r="F101" s="3">
        <v>0.1</v>
      </c>
      <c r="G101" s="4">
        <v>80</v>
      </c>
      <c r="H101" s="4">
        <v>80</v>
      </c>
      <c r="I101" s="5">
        <f t="shared" si="1"/>
        <v>150</v>
      </c>
      <c r="J101" s="6">
        <v>5.859375E-2</v>
      </c>
      <c r="K101" s="6">
        <v>3.90625E-2</v>
      </c>
      <c r="L101" s="6">
        <v>1.748046875</v>
      </c>
    </row>
    <row r="102" spans="2:12" x14ac:dyDescent="0.15">
      <c r="B102" s="1" t="s">
        <v>228</v>
      </c>
      <c r="C102" s="2" t="s">
        <v>229</v>
      </c>
      <c r="D102" s="2">
        <v>2.2453819401562214E-3</v>
      </c>
      <c r="E102" s="3">
        <v>0.1</v>
      </c>
      <c r="F102" s="3">
        <v>0.1</v>
      </c>
      <c r="G102" s="4">
        <v>80</v>
      </c>
      <c r="H102" s="4">
        <v>80</v>
      </c>
      <c r="I102" s="5">
        <f t="shared" si="1"/>
        <v>150</v>
      </c>
      <c r="J102" s="6">
        <v>7.8125E-2</v>
      </c>
      <c r="K102" s="6">
        <v>3.90625E-2</v>
      </c>
      <c r="L102" s="6">
        <v>1.962890625</v>
      </c>
    </row>
    <row r="103" spans="2:12" x14ac:dyDescent="0.15">
      <c r="B103" s="1" t="s">
        <v>230</v>
      </c>
      <c r="C103" s="2" t="s">
        <v>231</v>
      </c>
      <c r="D103" s="2">
        <v>2.2692245329380967E-3</v>
      </c>
      <c r="E103" s="3">
        <v>0.1</v>
      </c>
      <c r="F103" s="3">
        <v>0.1</v>
      </c>
      <c r="G103" s="4">
        <v>80</v>
      </c>
      <c r="H103" s="4">
        <v>80</v>
      </c>
      <c r="I103" s="5">
        <f t="shared" si="1"/>
        <v>150</v>
      </c>
      <c r="J103" s="6">
        <v>0.185546875</v>
      </c>
      <c r="K103" s="6">
        <v>0.3125</v>
      </c>
      <c r="L103" s="6">
        <v>2.24609375</v>
      </c>
    </row>
    <row r="104" spans="2:12" x14ac:dyDescent="0.15">
      <c r="B104" s="1" t="s">
        <v>232</v>
      </c>
      <c r="C104" s="2" t="s">
        <v>233</v>
      </c>
      <c r="D104" s="2">
        <v>2.2930555569473654E-3</v>
      </c>
      <c r="E104" s="3">
        <v>0.1</v>
      </c>
      <c r="F104" s="3">
        <v>0.1</v>
      </c>
      <c r="G104" s="4">
        <v>80</v>
      </c>
      <c r="H104" s="4">
        <v>80</v>
      </c>
      <c r="I104" s="5">
        <f t="shared" si="1"/>
        <v>150</v>
      </c>
      <c r="J104" s="6">
        <v>0.380859375</v>
      </c>
      <c r="K104" s="6">
        <v>1.30859375</v>
      </c>
      <c r="L104" s="6">
        <v>2.529296875</v>
      </c>
    </row>
    <row r="105" spans="2:12" x14ac:dyDescent="0.15">
      <c r="B105" s="1" t="s">
        <v>234</v>
      </c>
      <c r="C105" s="2" t="s">
        <v>235</v>
      </c>
      <c r="D105" s="2">
        <v>2.3167013860074803E-3</v>
      </c>
      <c r="E105" s="3">
        <v>0.1</v>
      </c>
      <c r="F105" s="3">
        <v>0.1</v>
      </c>
      <c r="G105" s="4">
        <v>80</v>
      </c>
      <c r="H105" s="4">
        <v>80</v>
      </c>
      <c r="I105" s="5">
        <f t="shared" si="1"/>
        <v>150</v>
      </c>
      <c r="J105" s="6">
        <v>0.712890625</v>
      </c>
      <c r="K105" s="6">
        <v>2.392578125</v>
      </c>
      <c r="L105" s="6">
        <v>2.841796875</v>
      </c>
    </row>
    <row r="106" spans="2:12" x14ac:dyDescent="0.15">
      <c r="B106" s="1" t="s">
        <v>236</v>
      </c>
      <c r="C106" s="2" t="s">
        <v>237</v>
      </c>
      <c r="D106" s="2">
        <v>2.3405439787893556E-3</v>
      </c>
      <c r="E106" s="3">
        <v>0.1</v>
      </c>
      <c r="F106" s="3">
        <v>0.1</v>
      </c>
      <c r="G106" s="4">
        <v>80</v>
      </c>
      <c r="H106" s="4">
        <v>80</v>
      </c>
      <c r="I106" s="5">
        <f t="shared" si="1"/>
        <v>150</v>
      </c>
      <c r="J106" s="6">
        <v>1.484375</v>
      </c>
      <c r="K106" s="6">
        <v>2.998046875</v>
      </c>
      <c r="L106" s="6">
        <v>3.134765625</v>
      </c>
    </row>
    <row r="107" spans="2:12" x14ac:dyDescent="0.15">
      <c r="B107" s="1" t="s">
        <v>238</v>
      </c>
      <c r="C107" s="2" t="s">
        <v>239</v>
      </c>
      <c r="D107" s="2">
        <v>2.3643749955226667E-3</v>
      </c>
      <c r="E107" s="3">
        <v>0.1</v>
      </c>
      <c r="F107" s="3">
        <v>0.1</v>
      </c>
      <c r="G107" s="4">
        <v>80</v>
      </c>
      <c r="H107" s="4">
        <v>80</v>
      </c>
      <c r="I107" s="5">
        <f t="shared" si="1"/>
        <v>150</v>
      </c>
      <c r="J107" s="6">
        <v>1.9140625</v>
      </c>
      <c r="K107" s="6">
        <v>3.291015625</v>
      </c>
      <c r="L107" s="6">
        <v>3.4765625</v>
      </c>
    </row>
    <row r="108" spans="2:12" x14ac:dyDescent="0.15">
      <c r="B108" s="1" t="s">
        <v>240</v>
      </c>
      <c r="C108" s="2" t="s">
        <v>241</v>
      </c>
      <c r="D108" s="2">
        <v>2.3882060195319355E-3</v>
      </c>
      <c r="E108" s="3">
        <v>0.1</v>
      </c>
      <c r="F108" s="3">
        <v>0.1</v>
      </c>
      <c r="G108" s="4">
        <v>80</v>
      </c>
      <c r="H108" s="4">
        <v>80</v>
      </c>
      <c r="I108" s="5">
        <f t="shared" si="1"/>
        <v>150</v>
      </c>
      <c r="J108" s="6">
        <v>3.154296875</v>
      </c>
      <c r="K108" s="6">
        <v>3.583984375</v>
      </c>
      <c r="L108" s="6">
        <v>3.759765625</v>
      </c>
    </row>
    <row r="109" spans="2:12" x14ac:dyDescent="0.15">
      <c r="B109" s="1" t="s">
        <v>242</v>
      </c>
      <c r="C109" s="2" t="s">
        <v>243</v>
      </c>
      <c r="D109" s="2">
        <v>2.4118634246406145E-3</v>
      </c>
      <c r="E109" s="3">
        <v>0.1</v>
      </c>
      <c r="F109" s="3">
        <v>0.1</v>
      </c>
      <c r="G109" s="4">
        <v>80</v>
      </c>
      <c r="H109" s="4">
        <v>80</v>
      </c>
      <c r="I109" s="5">
        <f t="shared" si="1"/>
        <v>150</v>
      </c>
      <c r="J109" s="6">
        <v>3.505859375</v>
      </c>
      <c r="K109" s="6">
        <v>3.798828125</v>
      </c>
      <c r="L109" s="6">
        <v>4.072265625</v>
      </c>
    </row>
    <row r="110" spans="2:12" x14ac:dyDescent="0.15">
      <c r="B110" s="1" t="s">
        <v>244</v>
      </c>
      <c r="C110" s="2" t="s">
        <v>245</v>
      </c>
      <c r="D110" s="2">
        <v>2.4356944413739257E-3</v>
      </c>
      <c r="E110" s="3">
        <v>0.1</v>
      </c>
      <c r="F110" s="3">
        <v>0.1</v>
      </c>
      <c r="G110" s="4">
        <v>80</v>
      </c>
      <c r="H110" s="4">
        <v>80</v>
      </c>
      <c r="I110" s="5">
        <f t="shared" si="1"/>
        <v>150</v>
      </c>
      <c r="J110" s="6">
        <v>3.75</v>
      </c>
      <c r="K110" s="6">
        <v>3.974609375</v>
      </c>
      <c r="L110" s="6">
        <v>4.35546875</v>
      </c>
    </row>
    <row r="111" spans="2:12" x14ac:dyDescent="0.15">
      <c r="B111" s="1" t="s">
        <v>246</v>
      </c>
      <c r="C111" s="2" t="s">
        <v>247</v>
      </c>
      <c r="D111" s="2">
        <v>2.4595254653831944E-3</v>
      </c>
      <c r="E111" s="3">
        <v>0.1</v>
      </c>
      <c r="F111" s="3">
        <v>0.1</v>
      </c>
      <c r="G111" s="4">
        <v>80</v>
      </c>
      <c r="H111" s="4">
        <v>80</v>
      </c>
      <c r="I111" s="5">
        <f t="shared" si="1"/>
        <v>150</v>
      </c>
      <c r="J111" s="6">
        <v>3.59375</v>
      </c>
      <c r="K111" s="6">
        <v>4.66796875</v>
      </c>
      <c r="L111" s="6">
        <v>4.619140625</v>
      </c>
    </row>
    <row r="112" spans="2:12" x14ac:dyDescent="0.15">
      <c r="B112" s="1" t="s">
        <v>248</v>
      </c>
      <c r="C112" s="2" t="s">
        <v>249</v>
      </c>
      <c r="D112" s="2">
        <v>2.4774074045126326E-3</v>
      </c>
      <c r="E112" s="3">
        <v>0.1</v>
      </c>
      <c r="F112" s="3">
        <v>0.1</v>
      </c>
      <c r="G112" s="4">
        <v>80</v>
      </c>
      <c r="H112" s="4">
        <v>80</v>
      </c>
      <c r="I112" s="5">
        <f t="shared" si="1"/>
        <v>150</v>
      </c>
      <c r="J112" s="6">
        <v>4.208984375</v>
      </c>
      <c r="K112" s="6">
        <v>5.068359375</v>
      </c>
      <c r="L112" s="6">
        <v>4.82421875</v>
      </c>
    </row>
    <row r="113" spans="2:12" x14ac:dyDescent="0.15">
      <c r="B113" s="1" t="s">
        <v>250</v>
      </c>
      <c r="C113" s="2" t="s">
        <v>251</v>
      </c>
      <c r="D113" s="2">
        <v>2.5012384285219014E-3</v>
      </c>
      <c r="E113" s="3">
        <v>0.1</v>
      </c>
      <c r="F113" s="3">
        <v>0.1</v>
      </c>
      <c r="G113" s="4">
        <v>80</v>
      </c>
      <c r="H113" s="4">
        <v>80</v>
      </c>
      <c r="I113" s="5">
        <f t="shared" si="1"/>
        <v>150</v>
      </c>
      <c r="J113" s="6">
        <v>5.29296875</v>
      </c>
      <c r="K113" s="6">
        <v>5.33203125</v>
      </c>
      <c r="L113" s="6">
        <v>5.17578125</v>
      </c>
    </row>
    <row r="114" spans="2:12" x14ac:dyDescent="0.15">
      <c r="B114" s="1" t="s">
        <v>252</v>
      </c>
      <c r="C114" s="2" t="s">
        <v>253</v>
      </c>
      <c r="D114" s="2">
        <v>2.5250694452552125E-3</v>
      </c>
      <c r="E114" s="3">
        <v>0.1</v>
      </c>
      <c r="F114" s="3">
        <v>0.1</v>
      </c>
      <c r="G114" s="4">
        <v>80</v>
      </c>
      <c r="H114" s="4">
        <v>80</v>
      </c>
      <c r="I114" s="5">
        <f t="shared" si="1"/>
        <v>150</v>
      </c>
      <c r="J114" s="6">
        <v>5.869140625</v>
      </c>
      <c r="K114" s="6">
        <v>5.5078125</v>
      </c>
      <c r="L114" s="6">
        <v>5.517578125</v>
      </c>
    </row>
    <row r="115" spans="2:12" x14ac:dyDescent="0.15">
      <c r="B115" s="1" t="s">
        <v>254</v>
      </c>
      <c r="C115" s="2" t="s">
        <v>255</v>
      </c>
      <c r="D115" s="2">
        <v>2.5489004619885236E-3</v>
      </c>
      <c r="E115" s="3">
        <v>0.1</v>
      </c>
      <c r="F115" s="3">
        <v>0.1</v>
      </c>
      <c r="G115" s="4">
        <v>80</v>
      </c>
      <c r="H115" s="4">
        <v>80</v>
      </c>
      <c r="I115" s="5">
        <f t="shared" si="1"/>
        <v>150</v>
      </c>
      <c r="J115" s="6">
        <v>6.5234375</v>
      </c>
      <c r="K115" s="6">
        <v>5.673828125</v>
      </c>
      <c r="L115" s="6">
        <v>5.771484375</v>
      </c>
    </row>
    <row r="116" spans="2:12" x14ac:dyDescent="0.15">
      <c r="B116" s="1" t="s">
        <v>256</v>
      </c>
      <c r="C116" s="2" t="s">
        <v>257</v>
      </c>
      <c r="D116" s="2">
        <v>2.5727314787218347E-3</v>
      </c>
      <c r="E116" s="3">
        <v>0.1</v>
      </c>
      <c r="F116" s="3">
        <v>0.1</v>
      </c>
      <c r="G116" s="4">
        <v>80</v>
      </c>
      <c r="H116" s="4">
        <v>80</v>
      </c>
      <c r="I116" s="5">
        <f t="shared" si="1"/>
        <v>150</v>
      </c>
      <c r="J116" s="6">
        <v>6.826171875</v>
      </c>
      <c r="K116" s="6">
        <v>5.791015625</v>
      </c>
      <c r="L116" s="6">
        <v>5.99609375</v>
      </c>
    </row>
    <row r="117" spans="2:12" x14ac:dyDescent="0.15">
      <c r="B117" s="1" t="s">
        <v>258</v>
      </c>
      <c r="C117" s="2" t="s">
        <v>259</v>
      </c>
      <c r="D117" s="2">
        <v>2.5963888911064714E-3</v>
      </c>
      <c r="E117" s="3">
        <v>0.1</v>
      </c>
      <c r="F117" s="3">
        <v>0.1</v>
      </c>
      <c r="G117" s="4">
        <v>80</v>
      </c>
      <c r="H117" s="4">
        <v>80</v>
      </c>
      <c r="I117" s="5">
        <f t="shared" si="1"/>
        <v>150</v>
      </c>
      <c r="J117" s="6">
        <v>6.875</v>
      </c>
      <c r="K117" s="6">
        <v>5.91796875</v>
      </c>
      <c r="L117" s="6">
        <v>6.181640625</v>
      </c>
    </row>
    <row r="118" spans="2:12" x14ac:dyDescent="0.15">
      <c r="B118" s="1" t="s">
        <v>260</v>
      </c>
      <c r="C118" s="2" t="s">
        <v>261</v>
      </c>
      <c r="D118" s="2">
        <v>2.6202199078397825E-3</v>
      </c>
      <c r="E118" s="3">
        <v>0.1</v>
      </c>
      <c r="F118" s="3">
        <v>0.1</v>
      </c>
      <c r="G118" s="4">
        <v>80</v>
      </c>
      <c r="H118" s="4">
        <v>80</v>
      </c>
      <c r="I118" s="5">
        <f t="shared" si="1"/>
        <v>150</v>
      </c>
      <c r="J118" s="6">
        <v>6.943359375</v>
      </c>
      <c r="K118" s="6">
        <v>6.0546875</v>
      </c>
      <c r="L118" s="6">
        <v>6.396484375</v>
      </c>
    </row>
    <row r="119" spans="2:12" x14ac:dyDescent="0.15">
      <c r="B119" s="1" t="s">
        <v>262</v>
      </c>
      <c r="C119" s="2" t="s">
        <v>263</v>
      </c>
      <c r="D119" s="2">
        <v>2.6440509245730937E-3</v>
      </c>
      <c r="E119" s="3">
        <v>0.1</v>
      </c>
      <c r="F119" s="3">
        <v>0.1</v>
      </c>
      <c r="G119" s="4">
        <v>80</v>
      </c>
      <c r="H119" s="4">
        <v>80</v>
      </c>
      <c r="I119" s="5">
        <f t="shared" si="1"/>
        <v>150</v>
      </c>
      <c r="J119" s="6">
        <v>7.109375</v>
      </c>
      <c r="K119" s="6">
        <v>6.279296875</v>
      </c>
      <c r="L119" s="6">
        <v>6.5625</v>
      </c>
    </row>
    <row r="120" spans="2:12" x14ac:dyDescent="0.15">
      <c r="B120" s="1" t="s">
        <v>264</v>
      </c>
      <c r="C120" s="2" t="s">
        <v>265</v>
      </c>
      <c r="D120" s="2">
        <v>2.6677083296817727E-3</v>
      </c>
      <c r="E120" s="3">
        <v>0.1</v>
      </c>
      <c r="F120" s="3">
        <v>0.1</v>
      </c>
      <c r="G120" s="4">
        <v>80</v>
      </c>
      <c r="H120" s="4">
        <v>80</v>
      </c>
      <c r="I120" s="5">
        <f t="shared" si="1"/>
        <v>150</v>
      </c>
      <c r="J120" s="6">
        <v>7.28515625</v>
      </c>
      <c r="K120" s="6">
        <v>6.5234375</v>
      </c>
      <c r="L120" s="6">
        <v>6.69921875</v>
      </c>
    </row>
    <row r="121" spans="2:12" x14ac:dyDescent="0.15">
      <c r="B121" s="1" t="s">
        <v>266</v>
      </c>
      <c r="C121" s="2" t="s">
        <v>267</v>
      </c>
      <c r="D121" s="2">
        <v>2.6855787000386044E-3</v>
      </c>
      <c r="E121" s="3">
        <v>0.1</v>
      </c>
      <c r="F121" s="3">
        <v>0.1</v>
      </c>
      <c r="G121" s="4">
        <v>80</v>
      </c>
      <c r="H121" s="4">
        <v>80</v>
      </c>
      <c r="I121" s="5">
        <f t="shared" si="1"/>
        <v>150</v>
      </c>
      <c r="J121" s="6">
        <v>7.34375</v>
      </c>
      <c r="K121" s="6">
        <v>6.71875</v>
      </c>
      <c r="L121" s="6">
        <v>6.796875</v>
      </c>
    </row>
    <row r="122" spans="2:12" x14ac:dyDescent="0.15">
      <c r="B122" s="1" t="s">
        <v>268</v>
      </c>
      <c r="C122" s="2" t="s">
        <v>269</v>
      </c>
      <c r="D122" s="2">
        <v>2.7094212928204797E-3</v>
      </c>
      <c r="E122" s="3">
        <v>0.1</v>
      </c>
      <c r="F122" s="3">
        <v>0.1</v>
      </c>
      <c r="G122" s="4">
        <v>80</v>
      </c>
      <c r="H122" s="4">
        <v>80</v>
      </c>
      <c r="I122" s="5">
        <f t="shared" si="1"/>
        <v>150</v>
      </c>
      <c r="J122" s="6">
        <v>7.412109375</v>
      </c>
      <c r="K122" s="6">
        <v>6.962890625</v>
      </c>
      <c r="L122" s="6">
        <v>6.884765625</v>
      </c>
    </row>
    <row r="123" spans="2:12" x14ac:dyDescent="0.15">
      <c r="B123" s="1" t="s">
        <v>270</v>
      </c>
      <c r="C123" s="2" t="s">
        <v>271</v>
      </c>
      <c r="D123" s="2">
        <v>2.7332523168297485E-3</v>
      </c>
      <c r="E123" s="3">
        <v>0.1</v>
      </c>
      <c r="F123" s="3">
        <v>0.1</v>
      </c>
      <c r="G123" s="4">
        <v>80</v>
      </c>
      <c r="H123" s="4">
        <v>80</v>
      </c>
      <c r="I123" s="5">
        <f t="shared" si="1"/>
        <v>150</v>
      </c>
      <c r="J123" s="6">
        <v>7.4609375</v>
      </c>
      <c r="K123" s="6">
        <v>7.12890625</v>
      </c>
      <c r="L123" s="6">
        <v>7.001953125</v>
      </c>
    </row>
    <row r="124" spans="2:12" x14ac:dyDescent="0.15">
      <c r="B124" s="1" t="s">
        <v>272</v>
      </c>
      <c r="C124" s="2" t="s">
        <v>273</v>
      </c>
      <c r="D124" s="2">
        <v>2.7570833335630596E-3</v>
      </c>
      <c r="E124" s="3">
        <v>0.1</v>
      </c>
      <c r="F124" s="3">
        <v>0.1</v>
      </c>
      <c r="G124" s="4">
        <v>80</v>
      </c>
      <c r="H124" s="4">
        <v>80</v>
      </c>
      <c r="I124" s="5">
        <f t="shared" si="1"/>
        <v>150</v>
      </c>
      <c r="J124" s="6">
        <v>7.51953125</v>
      </c>
      <c r="K124" s="6">
        <v>7.255859375</v>
      </c>
      <c r="L124" s="6">
        <v>7.080078125</v>
      </c>
    </row>
    <row r="125" spans="2:12" x14ac:dyDescent="0.15">
      <c r="B125" s="1" t="s">
        <v>274</v>
      </c>
      <c r="C125" s="2" t="s">
        <v>275</v>
      </c>
      <c r="D125" s="2">
        <v>2.7809143502963707E-3</v>
      </c>
      <c r="E125" s="3">
        <v>0.1</v>
      </c>
      <c r="F125" s="3">
        <v>0.1</v>
      </c>
      <c r="G125" s="4">
        <v>80</v>
      </c>
      <c r="H125" s="4">
        <v>80</v>
      </c>
      <c r="I125" s="5">
        <f t="shared" si="1"/>
        <v>150</v>
      </c>
      <c r="J125" s="6">
        <v>7.509765625</v>
      </c>
      <c r="K125" s="6">
        <v>7.32421875</v>
      </c>
      <c r="L125" s="6">
        <v>7.16796875</v>
      </c>
    </row>
    <row r="126" spans="2:12" x14ac:dyDescent="0.15">
      <c r="B126" s="1" t="s">
        <v>276</v>
      </c>
      <c r="C126" s="2" t="s">
        <v>277</v>
      </c>
      <c r="D126" s="2">
        <v>2.8045717554050498E-3</v>
      </c>
      <c r="E126" s="3">
        <v>0.1</v>
      </c>
      <c r="F126" s="3">
        <v>0.1</v>
      </c>
      <c r="G126" s="4">
        <v>80</v>
      </c>
      <c r="H126" s="4">
        <v>80</v>
      </c>
      <c r="I126" s="5">
        <f t="shared" si="1"/>
        <v>150</v>
      </c>
      <c r="J126" s="6">
        <v>7.529296875</v>
      </c>
      <c r="K126" s="6">
        <v>7.373046875</v>
      </c>
      <c r="L126" s="6">
        <v>7.236328125</v>
      </c>
    </row>
    <row r="127" spans="2:12" x14ac:dyDescent="0.15">
      <c r="B127" s="1" t="s">
        <v>278</v>
      </c>
      <c r="C127" s="2" t="s">
        <v>279</v>
      </c>
      <c r="D127" s="2">
        <v>2.8280439801164903E-3</v>
      </c>
      <c r="E127" s="3">
        <v>0.1</v>
      </c>
      <c r="F127" s="3">
        <v>0.1</v>
      </c>
      <c r="G127" s="4">
        <v>80</v>
      </c>
      <c r="H127" s="4">
        <v>80</v>
      </c>
      <c r="I127" s="5">
        <f t="shared" si="1"/>
        <v>150</v>
      </c>
      <c r="J127" s="6">
        <v>7.607421875</v>
      </c>
      <c r="K127" s="6">
        <v>7.44140625</v>
      </c>
      <c r="L127" s="6">
        <v>7.294921875</v>
      </c>
    </row>
    <row r="128" spans="2:12" x14ac:dyDescent="0.15">
      <c r="B128" s="1" t="s">
        <v>280</v>
      </c>
      <c r="C128" s="2" t="s">
        <v>281</v>
      </c>
      <c r="D128" s="2">
        <v>2.8518749968498014E-3</v>
      </c>
      <c r="E128" s="3">
        <v>0.1</v>
      </c>
      <c r="F128" s="3">
        <v>0.1</v>
      </c>
      <c r="G128" s="4">
        <v>80</v>
      </c>
      <c r="H128" s="4">
        <v>80</v>
      </c>
      <c r="I128" s="5">
        <f t="shared" si="1"/>
        <v>150</v>
      </c>
      <c r="J128" s="6">
        <v>7.6953125</v>
      </c>
      <c r="K128" s="6">
        <v>7.490234375</v>
      </c>
      <c r="L128" s="6">
        <v>7.353515625</v>
      </c>
    </row>
    <row r="129" spans="2:12" x14ac:dyDescent="0.15">
      <c r="B129" s="1" t="s">
        <v>282</v>
      </c>
      <c r="C129" s="2" t="s">
        <v>283</v>
      </c>
      <c r="D129" s="2">
        <v>2.8757060208590701E-3</v>
      </c>
      <c r="E129" s="3">
        <v>0.1</v>
      </c>
      <c r="F129" s="3">
        <v>0.1</v>
      </c>
      <c r="G129" s="4">
        <v>80</v>
      </c>
      <c r="H129" s="4">
        <v>80</v>
      </c>
      <c r="I129" s="5">
        <f t="shared" si="1"/>
        <v>150</v>
      </c>
      <c r="J129" s="6">
        <v>7.705078125</v>
      </c>
      <c r="K129" s="6">
        <v>7.529296875</v>
      </c>
      <c r="L129" s="6">
        <v>7.421875</v>
      </c>
    </row>
    <row r="130" spans="2:12" x14ac:dyDescent="0.15">
      <c r="B130" s="1" t="s">
        <v>284</v>
      </c>
      <c r="C130" s="2" t="s">
        <v>285</v>
      </c>
      <c r="D130" s="2">
        <v>2.8935879599885084E-3</v>
      </c>
      <c r="E130" s="3">
        <v>0.1</v>
      </c>
      <c r="F130" s="3">
        <v>0.1</v>
      </c>
      <c r="G130" s="4">
        <v>80</v>
      </c>
      <c r="H130" s="4">
        <v>80</v>
      </c>
      <c r="I130" s="5">
        <f t="shared" si="1"/>
        <v>150</v>
      </c>
      <c r="J130" s="6">
        <v>7.734375</v>
      </c>
      <c r="K130" s="6">
        <v>7.55859375</v>
      </c>
      <c r="L130" s="6">
        <v>7.451171875</v>
      </c>
    </row>
    <row r="131" spans="2:12" x14ac:dyDescent="0.15">
      <c r="B131" s="1" t="s">
        <v>286</v>
      </c>
      <c r="C131" s="2" t="s">
        <v>287</v>
      </c>
      <c r="D131" s="2">
        <v>2.9174189839977771E-3</v>
      </c>
      <c r="E131" s="3">
        <v>0.1</v>
      </c>
      <c r="F131" s="3">
        <v>0.1</v>
      </c>
      <c r="G131" s="4">
        <v>80</v>
      </c>
      <c r="H131" s="4">
        <v>80</v>
      </c>
      <c r="I131" s="5">
        <f t="shared" si="1"/>
        <v>150</v>
      </c>
      <c r="J131" s="6">
        <v>7.744140625</v>
      </c>
      <c r="K131" s="6">
        <v>7.578125</v>
      </c>
      <c r="L131" s="6">
        <v>7.5</v>
      </c>
    </row>
    <row r="132" spans="2:12" x14ac:dyDescent="0.15">
      <c r="B132" s="1" t="s">
        <v>288</v>
      </c>
      <c r="C132" s="2" t="s">
        <v>289</v>
      </c>
      <c r="D132" s="2">
        <v>2.941064813057892E-3</v>
      </c>
      <c r="E132" s="3">
        <v>0.1</v>
      </c>
      <c r="F132" s="3">
        <v>0.1</v>
      </c>
      <c r="G132" s="4">
        <v>80</v>
      </c>
      <c r="H132" s="4">
        <v>80</v>
      </c>
      <c r="I132" s="5">
        <f t="shared" si="1"/>
        <v>150</v>
      </c>
      <c r="J132" s="6">
        <v>7.75390625</v>
      </c>
      <c r="K132" s="6">
        <v>7.6171875</v>
      </c>
      <c r="L132" s="6">
        <v>7.529296875</v>
      </c>
    </row>
    <row r="133" spans="2:12" x14ac:dyDescent="0.15">
      <c r="B133" s="1" t="s">
        <v>290</v>
      </c>
      <c r="C133" s="2" t="s">
        <v>291</v>
      </c>
      <c r="D133" s="2">
        <v>2.9649074058397673E-3</v>
      </c>
      <c r="E133" s="3">
        <v>0.1</v>
      </c>
      <c r="F133" s="3">
        <v>0.1</v>
      </c>
      <c r="G133" s="4">
        <v>80</v>
      </c>
      <c r="H133" s="4">
        <v>80</v>
      </c>
      <c r="I133" s="5">
        <f t="shared" ref="I133:I167" si="2">IF(ISNUMBER(G133),IF(G133+H133=0,0,0.4*60*1000/(G133+H133)),"")</f>
        <v>150</v>
      </c>
      <c r="J133" s="6">
        <v>7.7734375</v>
      </c>
      <c r="K133" s="6">
        <v>7.646484375</v>
      </c>
      <c r="L133" s="6">
        <v>7.607421875</v>
      </c>
    </row>
    <row r="134" spans="2:12" x14ac:dyDescent="0.15">
      <c r="B134" s="1" t="s">
        <v>292</v>
      </c>
      <c r="C134" s="2" t="s">
        <v>293</v>
      </c>
      <c r="D134" s="2">
        <v>2.9885532421758398E-3</v>
      </c>
      <c r="E134" s="3">
        <v>0.1</v>
      </c>
      <c r="F134" s="3">
        <v>0.1</v>
      </c>
      <c r="G134" s="4">
        <v>80</v>
      </c>
      <c r="H134" s="4">
        <v>80</v>
      </c>
      <c r="I134" s="5">
        <f t="shared" si="2"/>
        <v>150</v>
      </c>
      <c r="J134" s="6">
        <v>7.783203125</v>
      </c>
      <c r="K134" s="6">
        <v>7.666015625</v>
      </c>
      <c r="L134" s="6">
        <v>7.587890625</v>
      </c>
    </row>
    <row r="135" spans="2:12" x14ac:dyDescent="0.15">
      <c r="B135" s="1" t="s">
        <v>294</v>
      </c>
      <c r="C135" s="2" t="s">
        <v>295</v>
      </c>
      <c r="D135" s="2">
        <v>3.012384258909151E-3</v>
      </c>
      <c r="E135" s="3">
        <v>0.1</v>
      </c>
      <c r="F135" s="3">
        <v>0.1</v>
      </c>
      <c r="G135" s="4">
        <v>80</v>
      </c>
      <c r="H135" s="4">
        <v>80</v>
      </c>
      <c r="I135" s="5">
        <f t="shared" si="2"/>
        <v>150</v>
      </c>
      <c r="J135" s="6">
        <v>7.79296875</v>
      </c>
      <c r="K135" s="6">
        <v>7.67578125</v>
      </c>
      <c r="L135" s="6">
        <v>7.59765625</v>
      </c>
    </row>
    <row r="136" spans="2:12" x14ac:dyDescent="0.15">
      <c r="B136" s="1" t="s">
        <v>296</v>
      </c>
      <c r="C136" s="2" t="s">
        <v>297</v>
      </c>
      <c r="D136" s="2">
        <v>3.0362268516910262E-3</v>
      </c>
      <c r="E136" s="3">
        <v>0.1</v>
      </c>
      <c r="F136" s="3">
        <v>0.1</v>
      </c>
      <c r="G136" s="4">
        <v>80</v>
      </c>
      <c r="H136" s="4">
        <v>80</v>
      </c>
      <c r="I136" s="5">
        <f t="shared" si="2"/>
        <v>150</v>
      </c>
      <c r="J136" s="6">
        <v>7.802734375</v>
      </c>
      <c r="K136" s="6">
        <v>7.71484375</v>
      </c>
      <c r="L136" s="6">
        <v>7.6171875</v>
      </c>
    </row>
    <row r="137" spans="2:12" x14ac:dyDescent="0.15">
      <c r="B137" s="1" t="s">
        <v>298</v>
      </c>
      <c r="C137" s="2" t="s">
        <v>299</v>
      </c>
      <c r="D137" s="2">
        <v>3.0596990764024667E-3</v>
      </c>
      <c r="E137" s="3">
        <v>0.1</v>
      </c>
      <c r="F137" s="3">
        <v>0.1</v>
      </c>
      <c r="G137" s="4">
        <v>80</v>
      </c>
      <c r="H137" s="4">
        <v>80</v>
      </c>
      <c r="I137" s="5">
        <f t="shared" si="2"/>
        <v>150</v>
      </c>
      <c r="J137" s="6">
        <v>7.802734375</v>
      </c>
      <c r="K137" s="6">
        <v>7.724609375</v>
      </c>
      <c r="L137" s="6">
        <v>7.6171875</v>
      </c>
    </row>
    <row r="138" spans="2:12" x14ac:dyDescent="0.15">
      <c r="B138" s="1" t="s">
        <v>300</v>
      </c>
      <c r="C138" s="2" t="s">
        <v>301</v>
      </c>
      <c r="D138" s="2">
        <v>3.0835300931357779E-3</v>
      </c>
      <c r="E138" s="3">
        <v>0.1</v>
      </c>
      <c r="F138" s="3">
        <v>0.1</v>
      </c>
      <c r="G138" s="4">
        <v>80</v>
      </c>
      <c r="H138" s="4">
        <v>80</v>
      </c>
      <c r="I138" s="5">
        <f t="shared" si="2"/>
        <v>150</v>
      </c>
      <c r="J138" s="6">
        <v>7.79296875</v>
      </c>
      <c r="K138" s="6">
        <v>7.744140625</v>
      </c>
      <c r="L138" s="6">
        <v>7.626953125</v>
      </c>
    </row>
    <row r="139" spans="2:12" x14ac:dyDescent="0.15">
      <c r="B139" s="1" t="s">
        <v>302</v>
      </c>
      <c r="C139" s="2" t="s">
        <v>303</v>
      </c>
      <c r="D139" s="2">
        <v>3.107361109869089E-3</v>
      </c>
      <c r="E139" s="3">
        <v>0.1</v>
      </c>
      <c r="F139" s="3">
        <v>0.1</v>
      </c>
      <c r="G139" s="4">
        <v>80</v>
      </c>
      <c r="H139" s="4">
        <v>80</v>
      </c>
      <c r="I139" s="5">
        <f t="shared" si="2"/>
        <v>150</v>
      </c>
      <c r="J139" s="6">
        <v>7.822265625</v>
      </c>
      <c r="K139" s="6">
        <v>7.744140625</v>
      </c>
      <c r="L139" s="6">
        <v>7.63671875</v>
      </c>
    </row>
    <row r="140" spans="2:12" x14ac:dyDescent="0.15">
      <c r="B140" s="1" t="s">
        <v>304</v>
      </c>
      <c r="C140" s="2" t="s">
        <v>305</v>
      </c>
      <c r="D140" s="2">
        <v>3.1252314802259207E-3</v>
      </c>
      <c r="E140" s="3">
        <v>0.1</v>
      </c>
      <c r="F140" s="3">
        <v>0.1</v>
      </c>
      <c r="G140" s="4">
        <v>80</v>
      </c>
      <c r="H140" s="4">
        <v>80</v>
      </c>
      <c r="I140" s="5">
        <f t="shared" si="2"/>
        <v>150</v>
      </c>
      <c r="J140" s="6">
        <v>7.8125</v>
      </c>
      <c r="K140" s="6">
        <v>7.7734375</v>
      </c>
      <c r="L140" s="6">
        <v>7.63671875</v>
      </c>
    </row>
    <row r="141" spans="2:12" x14ac:dyDescent="0.15">
      <c r="B141" s="1" t="s">
        <v>306</v>
      </c>
      <c r="C141" s="2" t="s">
        <v>307</v>
      </c>
      <c r="D141" s="2">
        <v>3.149074073007796E-3</v>
      </c>
      <c r="E141" s="3">
        <v>0.1</v>
      </c>
      <c r="F141" s="3">
        <v>0.1</v>
      </c>
      <c r="G141" s="4">
        <v>80</v>
      </c>
      <c r="H141" s="4">
        <v>80</v>
      </c>
      <c r="I141" s="5">
        <f t="shared" si="2"/>
        <v>150</v>
      </c>
      <c r="J141" s="6">
        <v>7.8125</v>
      </c>
      <c r="K141" s="6">
        <v>7.744140625</v>
      </c>
      <c r="L141" s="6">
        <v>7.646484375</v>
      </c>
    </row>
    <row r="142" spans="2:12" x14ac:dyDescent="0.15">
      <c r="B142" s="1" t="s">
        <v>308</v>
      </c>
      <c r="C142" s="2" t="s">
        <v>309</v>
      </c>
      <c r="D142" s="2">
        <v>3.1729050897411071E-3</v>
      </c>
      <c r="E142" s="3">
        <v>0.1</v>
      </c>
      <c r="F142" s="3">
        <v>0.1</v>
      </c>
      <c r="G142" s="4">
        <v>80</v>
      </c>
      <c r="H142" s="4">
        <v>80</v>
      </c>
      <c r="I142" s="5">
        <f t="shared" si="2"/>
        <v>150</v>
      </c>
      <c r="J142" s="6">
        <v>7.822265625</v>
      </c>
      <c r="K142" s="6">
        <v>7.783203125</v>
      </c>
      <c r="L142" s="6">
        <v>7.646484375</v>
      </c>
    </row>
    <row r="143" spans="2:12" x14ac:dyDescent="0.15">
      <c r="B143" s="1" t="s">
        <v>310</v>
      </c>
      <c r="C143" s="2" t="s">
        <v>311</v>
      </c>
      <c r="D143" s="2">
        <v>3.1967361064744182E-3</v>
      </c>
      <c r="E143" s="3">
        <v>0.1</v>
      </c>
      <c r="F143" s="3">
        <v>0.1</v>
      </c>
      <c r="G143" s="4">
        <v>80</v>
      </c>
      <c r="H143" s="4">
        <v>80</v>
      </c>
      <c r="I143" s="5">
        <f t="shared" si="2"/>
        <v>150</v>
      </c>
      <c r="J143" s="6">
        <v>7.83203125</v>
      </c>
      <c r="K143" s="6">
        <v>7.79296875</v>
      </c>
      <c r="L143" s="6">
        <v>7.65625</v>
      </c>
    </row>
    <row r="144" spans="2:12" x14ac:dyDescent="0.15">
      <c r="B144" s="1" t="s">
        <v>312</v>
      </c>
      <c r="C144" s="2" t="s">
        <v>313</v>
      </c>
      <c r="D144" s="2">
        <v>3.2205671304836869E-3</v>
      </c>
      <c r="E144" s="3">
        <v>0.1</v>
      </c>
      <c r="F144" s="3">
        <v>0.1</v>
      </c>
      <c r="G144" s="4">
        <v>80</v>
      </c>
      <c r="H144" s="4">
        <v>80</v>
      </c>
      <c r="I144" s="5">
        <f t="shared" si="2"/>
        <v>150</v>
      </c>
      <c r="J144" s="6">
        <v>7.83203125</v>
      </c>
      <c r="K144" s="6">
        <v>7.79296875</v>
      </c>
      <c r="L144" s="6">
        <v>7.63671875</v>
      </c>
    </row>
    <row r="145" spans="2:12" x14ac:dyDescent="0.15">
      <c r="B145" s="1" t="s">
        <v>314</v>
      </c>
      <c r="C145" s="2" t="s">
        <v>315</v>
      </c>
      <c r="D145" s="2">
        <v>3.244398147216998E-3</v>
      </c>
      <c r="E145" s="3">
        <v>0.1</v>
      </c>
      <c r="F145" s="3">
        <v>0.1</v>
      </c>
      <c r="G145" s="4">
        <v>80</v>
      </c>
      <c r="H145" s="4">
        <v>80</v>
      </c>
      <c r="I145" s="5">
        <f t="shared" si="2"/>
        <v>150</v>
      </c>
      <c r="J145" s="6">
        <v>7.83203125</v>
      </c>
      <c r="K145" s="6">
        <v>7.783203125</v>
      </c>
      <c r="L145" s="6">
        <v>7.666015625</v>
      </c>
    </row>
    <row r="146" spans="2:12" x14ac:dyDescent="0.15">
      <c r="B146" s="1" t="s">
        <v>316</v>
      </c>
      <c r="C146" s="2" t="s">
        <v>317</v>
      </c>
      <c r="D146" s="2">
        <v>3.2682407399988733E-3</v>
      </c>
      <c r="E146" s="3">
        <v>0.1</v>
      </c>
      <c r="F146" s="3">
        <v>0.1</v>
      </c>
      <c r="G146" s="4">
        <v>80</v>
      </c>
      <c r="H146" s="4">
        <v>80</v>
      </c>
      <c r="I146" s="5">
        <f t="shared" si="2"/>
        <v>150</v>
      </c>
      <c r="J146" s="6">
        <v>7.841796875</v>
      </c>
      <c r="K146" s="6">
        <v>7.783203125</v>
      </c>
      <c r="L146" s="6">
        <v>7.65625</v>
      </c>
    </row>
    <row r="147" spans="2:12" x14ac:dyDescent="0.15">
      <c r="B147" s="1" t="s">
        <v>318</v>
      </c>
      <c r="C147" s="2" t="s">
        <v>319</v>
      </c>
      <c r="D147" s="2">
        <v>3.2920717567321844E-3</v>
      </c>
      <c r="E147" s="3">
        <v>0.1</v>
      </c>
      <c r="F147" s="3">
        <v>0.1</v>
      </c>
      <c r="G147" s="4">
        <v>80</v>
      </c>
      <c r="H147" s="4">
        <v>80</v>
      </c>
      <c r="I147" s="5">
        <f t="shared" si="2"/>
        <v>150</v>
      </c>
      <c r="J147" s="6">
        <v>7.83203125</v>
      </c>
      <c r="K147" s="6">
        <v>7.7734375</v>
      </c>
      <c r="L147" s="6">
        <v>7.67578125</v>
      </c>
    </row>
    <row r="148" spans="2:12" x14ac:dyDescent="0.15">
      <c r="B148" s="1" t="s">
        <v>320</v>
      </c>
      <c r="C148" s="2" t="s">
        <v>321</v>
      </c>
      <c r="D148" s="2">
        <v>3.3159027734654956E-3</v>
      </c>
      <c r="E148" s="3">
        <v>0.1</v>
      </c>
      <c r="F148" s="3">
        <v>0.1</v>
      </c>
      <c r="G148" s="4">
        <v>80</v>
      </c>
      <c r="H148" s="4">
        <v>80</v>
      </c>
      <c r="I148" s="5">
        <f t="shared" si="2"/>
        <v>150</v>
      </c>
      <c r="J148" s="6">
        <v>7.841796875</v>
      </c>
      <c r="K148" s="6">
        <v>7.783203125</v>
      </c>
      <c r="L148" s="6">
        <v>7.67578125</v>
      </c>
    </row>
    <row r="149" spans="2:12" x14ac:dyDescent="0.15">
      <c r="B149" s="1" t="s">
        <v>322</v>
      </c>
      <c r="C149" s="2" t="s">
        <v>323</v>
      </c>
      <c r="D149" s="2">
        <v>3.3337731438223273E-3</v>
      </c>
      <c r="E149" s="3">
        <v>0.1</v>
      </c>
      <c r="F149" s="3">
        <v>0.1</v>
      </c>
      <c r="G149" s="4">
        <v>80</v>
      </c>
      <c r="H149" s="4">
        <v>80</v>
      </c>
      <c r="I149" s="5">
        <f t="shared" si="2"/>
        <v>150</v>
      </c>
      <c r="J149" s="6">
        <v>7.841796875</v>
      </c>
      <c r="K149" s="6">
        <v>7.783203125</v>
      </c>
      <c r="L149" s="6">
        <v>7.67578125</v>
      </c>
    </row>
    <row r="150" spans="2:12" x14ac:dyDescent="0.15">
      <c r="B150" s="1" t="s">
        <v>324</v>
      </c>
      <c r="C150" s="2" t="s">
        <v>325</v>
      </c>
      <c r="D150" s="2">
        <v>3.3576157366042025E-3</v>
      </c>
      <c r="E150" s="3">
        <v>0.1</v>
      </c>
      <c r="F150" s="3">
        <v>0.1</v>
      </c>
      <c r="G150" s="4">
        <v>80</v>
      </c>
      <c r="H150" s="4">
        <v>80</v>
      </c>
      <c r="I150" s="5">
        <f t="shared" si="2"/>
        <v>150</v>
      </c>
      <c r="J150" s="6">
        <v>7.841796875</v>
      </c>
      <c r="K150" s="6">
        <v>7.79296875</v>
      </c>
      <c r="L150" s="6">
        <v>7.685546875</v>
      </c>
    </row>
    <row r="151" spans="2:12" x14ac:dyDescent="0.15">
      <c r="B151" s="1" t="s">
        <v>326</v>
      </c>
      <c r="C151" s="2" t="s">
        <v>327</v>
      </c>
      <c r="D151" s="2">
        <v>3.3814467606134713E-3</v>
      </c>
      <c r="E151" s="3">
        <v>0.1</v>
      </c>
      <c r="F151" s="3">
        <v>0.1</v>
      </c>
      <c r="G151" s="4">
        <v>80</v>
      </c>
      <c r="H151" s="4">
        <v>80</v>
      </c>
      <c r="I151" s="5">
        <f t="shared" si="2"/>
        <v>150</v>
      </c>
      <c r="J151" s="6">
        <v>7.841796875</v>
      </c>
      <c r="K151" s="6">
        <v>7.79296875</v>
      </c>
      <c r="L151" s="6">
        <v>7.685546875</v>
      </c>
    </row>
    <row r="152" spans="2:12" x14ac:dyDescent="0.15">
      <c r="B152" s="1" t="s">
        <v>328</v>
      </c>
      <c r="C152" s="2" t="s">
        <v>329</v>
      </c>
      <c r="D152" s="2">
        <v>3.4050925896735862E-3</v>
      </c>
      <c r="E152" s="3">
        <v>0.1</v>
      </c>
      <c r="F152" s="3">
        <v>0.1</v>
      </c>
      <c r="G152" s="4">
        <v>80</v>
      </c>
      <c r="H152" s="4">
        <v>80</v>
      </c>
      <c r="I152" s="5">
        <f t="shared" si="2"/>
        <v>150</v>
      </c>
      <c r="J152" s="6">
        <v>7.841796875</v>
      </c>
      <c r="K152" s="6">
        <v>7.783203125</v>
      </c>
      <c r="L152" s="6">
        <v>7.685546875</v>
      </c>
    </row>
    <row r="153" spans="2:12" x14ac:dyDescent="0.15">
      <c r="B153" s="1" t="s">
        <v>330</v>
      </c>
      <c r="C153" s="2" t="s">
        <v>331</v>
      </c>
      <c r="D153" s="2">
        <v>3.4285648143850267E-3</v>
      </c>
      <c r="E153" s="3">
        <v>0.1</v>
      </c>
      <c r="F153" s="3">
        <v>0.1</v>
      </c>
      <c r="G153" s="4">
        <v>80</v>
      </c>
      <c r="H153" s="4">
        <v>80</v>
      </c>
      <c r="I153" s="5">
        <f t="shared" si="2"/>
        <v>150</v>
      </c>
      <c r="J153" s="6">
        <v>7.841796875</v>
      </c>
      <c r="K153" s="6">
        <v>7.79296875</v>
      </c>
      <c r="L153" s="6">
        <v>7.6953125</v>
      </c>
    </row>
    <row r="154" spans="2:12" x14ac:dyDescent="0.15">
      <c r="B154" s="1" t="s">
        <v>332</v>
      </c>
      <c r="C154" s="2" t="s">
        <v>333</v>
      </c>
      <c r="D154" s="2">
        <v>3.4520370390964672E-3</v>
      </c>
      <c r="E154" s="3">
        <v>0.1</v>
      </c>
      <c r="F154" s="3">
        <v>0.1</v>
      </c>
      <c r="G154" s="4">
        <v>80</v>
      </c>
      <c r="H154" s="4">
        <v>80</v>
      </c>
      <c r="I154" s="5">
        <f t="shared" si="2"/>
        <v>150</v>
      </c>
      <c r="J154" s="6">
        <v>7.841796875</v>
      </c>
      <c r="K154" s="6">
        <v>7.79296875</v>
      </c>
      <c r="L154" s="6">
        <v>7.685546875</v>
      </c>
    </row>
    <row r="155" spans="2:12" x14ac:dyDescent="0.15">
      <c r="B155" s="1" t="s">
        <v>334</v>
      </c>
      <c r="C155" s="2" t="s">
        <v>335</v>
      </c>
      <c r="D155" s="2">
        <v>3.4755092565319501E-3</v>
      </c>
      <c r="E155" s="3">
        <v>0.1</v>
      </c>
      <c r="F155" s="3">
        <v>0.1</v>
      </c>
      <c r="G155" s="4">
        <v>80</v>
      </c>
      <c r="H155" s="4">
        <v>80</v>
      </c>
      <c r="I155" s="5">
        <f t="shared" si="2"/>
        <v>150</v>
      </c>
      <c r="J155" s="6">
        <v>7.841796875</v>
      </c>
      <c r="K155" s="6">
        <v>7.802734375</v>
      </c>
      <c r="L155" s="6">
        <v>7.685546875</v>
      </c>
    </row>
    <row r="156" spans="2:12" x14ac:dyDescent="0.15">
      <c r="B156" s="1" t="s">
        <v>336</v>
      </c>
      <c r="C156" s="2" t="s">
        <v>337</v>
      </c>
      <c r="D156" s="2">
        <v>3.4991666689165868E-3</v>
      </c>
      <c r="E156" s="3">
        <v>0.1</v>
      </c>
      <c r="F156" s="3">
        <v>0.1</v>
      </c>
      <c r="G156" s="4">
        <v>80</v>
      </c>
      <c r="H156" s="4">
        <v>80</v>
      </c>
      <c r="I156" s="5">
        <f t="shared" si="2"/>
        <v>150</v>
      </c>
      <c r="J156" s="6">
        <v>7.841796875</v>
      </c>
      <c r="K156" s="6">
        <v>7.83203125</v>
      </c>
      <c r="L156" s="6">
        <v>7.685546875</v>
      </c>
    </row>
    <row r="157" spans="2:12" x14ac:dyDescent="0.15">
      <c r="B157" s="1" t="s">
        <v>338</v>
      </c>
      <c r="C157" s="2" t="s">
        <v>339</v>
      </c>
      <c r="D157" s="2">
        <v>3.5229976856498979E-3</v>
      </c>
      <c r="E157" s="3">
        <v>0.1</v>
      </c>
      <c r="F157" s="3">
        <v>0.1</v>
      </c>
      <c r="G157" s="4">
        <v>80</v>
      </c>
      <c r="H157" s="4">
        <v>80</v>
      </c>
      <c r="I157" s="5">
        <f t="shared" si="2"/>
        <v>150</v>
      </c>
      <c r="J157" s="6">
        <v>7.83203125</v>
      </c>
      <c r="K157" s="6">
        <v>7.802734375</v>
      </c>
      <c r="L157" s="6">
        <v>7.685546875</v>
      </c>
    </row>
    <row r="158" spans="2:12" x14ac:dyDescent="0.15">
      <c r="B158" s="1" t="s">
        <v>340</v>
      </c>
      <c r="C158" s="2" t="s">
        <v>341</v>
      </c>
      <c r="D158" s="2">
        <v>3.546828702383209E-3</v>
      </c>
      <c r="E158" s="3">
        <v>0.1</v>
      </c>
      <c r="F158" s="3">
        <v>0.1</v>
      </c>
      <c r="G158" s="4">
        <v>80</v>
      </c>
      <c r="H158" s="4">
        <v>80</v>
      </c>
      <c r="I158" s="5">
        <f t="shared" si="2"/>
        <v>150</v>
      </c>
      <c r="J158" s="6">
        <v>7.841796875</v>
      </c>
      <c r="K158" s="6">
        <v>7.802734375</v>
      </c>
      <c r="L158" s="6">
        <v>7.685546875</v>
      </c>
    </row>
    <row r="159" spans="2:12" x14ac:dyDescent="0.15">
      <c r="B159" s="1" t="s">
        <v>342</v>
      </c>
      <c r="C159" s="2" t="s">
        <v>343</v>
      </c>
      <c r="D159" s="2">
        <v>3.5706712951650843E-3</v>
      </c>
      <c r="E159" s="3">
        <v>0.1</v>
      </c>
      <c r="F159" s="3">
        <v>0.1</v>
      </c>
      <c r="G159" s="4">
        <v>80</v>
      </c>
      <c r="H159" s="4">
        <v>80</v>
      </c>
      <c r="I159" s="5">
        <f t="shared" si="2"/>
        <v>150</v>
      </c>
      <c r="J159" s="6">
        <v>7.841796875</v>
      </c>
      <c r="K159" s="6">
        <v>7.79296875</v>
      </c>
      <c r="L159" s="6">
        <v>7.685546875</v>
      </c>
    </row>
    <row r="160" spans="2:12" x14ac:dyDescent="0.15">
      <c r="B160" s="1" t="s">
        <v>344</v>
      </c>
      <c r="C160" s="2" t="s">
        <v>345</v>
      </c>
      <c r="D160" s="2">
        <v>3.588541665521916E-3</v>
      </c>
      <c r="E160" s="3">
        <v>0.1</v>
      </c>
      <c r="F160" s="3">
        <v>0.1</v>
      </c>
      <c r="G160" s="4">
        <v>80</v>
      </c>
      <c r="H160" s="4">
        <v>80</v>
      </c>
      <c r="I160" s="5">
        <f t="shared" si="2"/>
        <v>150</v>
      </c>
      <c r="J160" s="6">
        <v>7.841796875</v>
      </c>
      <c r="K160" s="6">
        <v>7.79296875</v>
      </c>
      <c r="L160" s="6">
        <v>7.67578125</v>
      </c>
    </row>
    <row r="161" spans="2:12" x14ac:dyDescent="0.15">
      <c r="B161" s="1" t="s">
        <v>346</v>
      </c>
      <c r="C161" s="2" t="s">
        <v>347</v>
      </c>
      <c r="D161" s="2">
        <v>3.6123726822552271E-3</v>
      </c>
      <c r="E161" s="3">
        <v>0.1</v>
      </c>
      <c r="F161" s="3">
        <v>0.1</v>
      </c>
      <c r="G161" s="4">
        <v>80</v>
      </c>
      <c r="H161" s="4">
        <v>80</v>
      </c>
      <c r="I161" s="5">
        <f t="shared" si="2"/>
        <v>150</v>
      </c>
      <c r="J161" s="6">
        <v>7.841796875</v>
      </c>
      <c r="K161" s="6">
        <v>7.802734375</v>
      </c>
      <c r="L161" s="6">
        <v>7.67578125</v>
      </c>
    </row>
    <row r="162" spans="2:12" x14ac:dyDescent="0.15">
      <c r="B162" s="1" t="s">
        <v>348</v>
      </c>
      <c r="C162" s="2" t="s">
        <v>349</v>
      </c>
      <c r="D162" s="2">
        <v>3.6362037062644958E-3</v>
      </c>
      <c r="E162" s="3">
        <v>0.1</v>
      </c>
      <c r="F162" s="3">
        <v>0.1</v>
      </c>
      <c r="G162" s="4">
        <v>80</v>
      </c>
      <c r="H162" s="4">
        <v>80</v>
      </c>
      <c r="I162" s="5">
        <f t="shared" si="2"/>
        <v>150</v>
      </c>
      <c r="J162" s="6">
        <v>7.841796875</v>
      </c>
      <c r="K162" s="6">
        <v>7.79296875</v>
      </c>
      <c r="L162" s="6">
        <v>7.71</v>
      </c>
    </row>
    <row r="163" spans="2:12" x14ac:dyDescent="0.15">
      <c r="B163" s="1" t="s">
        <v>350</v>
      </c>
      <c r="C163" s="2" t="s">
        <v>351</v>
      </c>
      <c r="D163" s="2">
        <v>3.6600462917704135E-3</v>
      </c>
      <c r="E163" s="3">
        <v>0.1</v>
      </c>
      <c r="F163" s="3">
        <v>0.1</v>
      </c>
      <c r="G163" s="4">
        <v>80</v>
      </c>
      <c r="H163" s="4">
        <v>80</v>
      </c>
      <c r="I163" s="5">
        <f t="shared" si="2"/>
        <v>150</v>
      </c>
      <c r="J163" s="6">
        <v>7.841796875</v>
      </c>
      <c r="K163" s="6">
        <v>7.79296875</v>
      </c>
      <c r="L163" s="6">
        <v>7.71</v>
      </c>
    </row>
    <row r="164" spans="2:12" x14ac:dyDescent="0.15">
      <c r="B164" s="1" t="s">
        <v>352</v>
      </c>
      <c r="C164" s="2" t="s">
        <v>353</v>
      </c>
      <c r="D164" s="2">
        <v>3.6836921281064861E-3</v>
      </c>
      <c r="E164" s="3">
        <v>0.1</v>
      </c>
      <c r="F164" s="3">
        <v>0.1</v>
      </c>
      <c r="G164" s="4">
        <v>80</v>
      </c>
      <c r="H164" s="4">
        <v>80</v>
      </c>
      <c r="I164" s="5">
        <f t="shared" si="2"/>
        <v>150</v>
      </c>
      <c r="J164" s="6">
        <v>7.841796875</v>
      </c>
      <c r="K164" s="6">
        <v>7.783203125</v>
      </c>
      <c r="L164" s="6">
        <v>7.71</v>
      </c>
    </row>
    <row r="165" spans="2:12" x14ac:dyDescent="0.15">
      <c r="B165" s="1" t="s">
        <v>354</v>
      </c>
      <c r="C165" s="2" t="s">
        <v>355</v>
      </c>
      <c r="D165" s="2">
        <v>3.7075231448397972E-3</v>
      </c>
      <c r="E165" s="3">
        <v>0.1</v>
      </c>
      <c r="F165" s="3">
        <v>0.1</v>
      </c>
      <c r="G165" s="4">
        <v>80</v>
      </c>
      <c r="H165" s="4">
        <v>80</v>
      </c>
      <c r="I165" s="5">
        <f t="shared" si="2"/>
        <v>150</v>
      </c>
      <c r="J165" s="6">
        <v>7.841796875</v>
      </c>
      <c r="K165" s="6">
        <v>7.783203125</v>
      </c>
      <c r="L165" s="6">
        <v>7.71</v>
      </c>
    </row>
    <row r="166" spans="2:12" x14ac:dyDescent="0.15">
      <c r="B166" s="1" t="s">
        <v>356</v>
      </c>
      <c r="C166" s="2" t="s">
        <v>357</v>
      </c>
      <c r="D166" s="2">
        <v>3.7313657376216725E-3</v>
      </c>
      <c r="E166" s="3">
        <v>0.1</v>
      </c>
      <c r="F166" s="3">
        <v>0.1</v>
      </c>
      <c r="G166" s="4">
        <v>80</v>
      </c>
      <c r="H166" s="4">
        <v>80</v>
      </c>
      <c r="I166" s="5">
        <f t="shared" si="2"/>
        <v>150</v>
      </c>
      <c r="J166" s="6">
        <v>7.841796875</v>
      </c>
      <c r="K166" s="6">
        <v>7.7734375</v>
      </c>
      <c r="L166" s="6">
        <v>7.71</v>
      </c>
    </row>
    <row r="167" spans="2:12" x14ac:dyDescent="0.15">
      <c r="B167" s="1" t="s">
        <v>358</v>
      </c>
      <c r="C167" s="2" t="s">
        <v>359</v>
      </c>
      <c r="D167" s="2">
        <v>3.7551967616309412E-3</v>
      </c>
      <c r="E167" s="3">
        <v>0.1</v>
      </c>
      <c r="F167" s="3">
        <v>0.1</v>
      </c>
      <c r="G167" s="4">
        <v>80</v>
      </c>
      <c r="H167" s="4">
        <v>80</v>
      </c>
      <c r="I167" s="5">
        <f t="shared" si="2"/>
        <v>150</v>
      </c>
      <c r="J167" s="6">
        <v>7.841796875</v>
      </c>
      <c r="K167" s="6">
        <v>7.783203125</v>
      </c>
      <c r="L167" s="6">
        <v>7.71</v>
      </c>
    </row>
    <row r="168" spans="2:12" x14ac:dyDescent="0.15">
      <c r="B168" s="1"/>
      <c r="C168" s="2"/>
      <c r="D168" s="2"/>
      <c r="E168" s="3"/>
      <c r="F168" s="3"/>
      <c r="G168" s="4"/>
      <c r="H168" s="4"/>
      <c r="I168" s="5"/>
      <c r="J168" s="6"/>
      <c r="K168" s="4"/>
      <c r="L168" s="12" t="s">
        <v>35</v>
      </c>
    </row>
    <row r="169" spans="2:12" x14ac:dyDescent="0.15">
      <c r="B169" s="1"/>
      <c r="C169" s="2"/>
      <c r="D169" s="2"/>
      <c r="E169" s="3"/>
      <c r="F169" s="3"/>
      <c r="G169" s="4"/>
      <c r="H169" s="4"/>
      <c r="I169" s="5"/>
      <c r="J169" s="6"/>
      <c r="K169" s="4"/>
      <c r="L169" s="12" t="s">
        <v>35</v>
      </c>
    </row>
    <row r="170" spans="2:12" x14ac:dyDescent="0.15">
      <c r="B170" s="1"/>
      <c r="C170" s="2"/>
      <c r="D170" s="2"/>
      <c r="E170" s="3"/>
      <c r="F170" s="3"/>
      <c r="G170" s="4"/>
      <c r="H170" s="4"/>
      <c r="I170" s="5"/>
      <c r="J170" s="6"/>
      <c r="K170" s="4"/>
      <c r="L170" s="12" t="s">
        <v>35</v>
      </c>
    </row>
    <row r="171" spans="2:12" x14ac:dyDescent="0.15">
      <c r="B171" s="1"/>
      <c r="C171" s="2"/>
      <c r="D171" s="2"/>
      <c r="E171" s="3"/>
      <c r="F171" s="3"/>
      <c r="G171" s="4"/>
      <c r="H171" s="4"/>
      <c r="I171" s="5"/>
      <c r="J171" s="6"/>
      <c r="K171" s="4"/>
      <c r="L171" s="12" t="s">
        <v>35</v>
      </c>
    </row>
    <row r="172" spans="2:12" x14ac:dyDescent="0.15">
      <c r="B172" s="1"/>
      <c r="C172" s="2"/>
      <c r="D172" s="2"/>
      <c r="E172" s="3"/>
      <c r="F172" s="3"/>
      <c r="G172" s="4"/>
      <c r="H172" s="4"/>
      <c r="I172" s="5"/>
      <c r="J172" s="6"/>
      <c r="K172" s="4"/>
      <c r="L172" s="12" t="s">
        <v>35</v>
      </c>
    </row>
    <row r="173" spans="2:12" x14ac:dyDescent="0.15">
      <c r="B173" s="1"/>
      <c r="C173" s="2"/>
      <c r="D173" s="2"/>
      <c r="E173" s="3"/>
      <c r="F173" s="3"/>
      <c r="G173" s="4"/>
      <c r="H173" s="4"/>
      <c r="I173" s="5"/>
      <c r="J173" s="6"/>
      <c r="K173" s="4"/>
      <c r="L173" s="12" t="s">
        <v>35</v>
      </c>
    </row>
  </sheetData>
  <mergeCells count="1">
    <mergeCell ref="J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25C</vt:lpstr>
      <vt:lpstr>30C</vt:lpstr>
      <vt:lpstr>35C</vt:lpstr>
      <vt:lpstr>Analysis</vt:lpstr>
      <vt:lpstr>Conductivity 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Hua</dc:creator>
  <cp:lastModifiedBy>Ranjeet Utikar</cp:lastModifiedBy>
  <dcterms:created xsi:type="dcterms:W3CDTF">2020-03-24T06:39:06Z</dcterms:created>
  <dcterms:modified xsi:type="dcterms:W3CDTF">2020-06-15T14:03:09Z</dcterms:modified>
</cp:coreProperties>
</file>