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roger\Downloads\"/>
    </mc:Choice>
  </mc:AlternateContent>
  <xr:revisionPtr revIDLastSave="0" documentId="13_ncr:1_{AE88BD92-C10F-4DA3-8DE9-69FF425BDE6F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Sheet2" sheetId="1" r:id="rId1"/>
  </sheets>
  <definedNames>
    <definedName name="A">Sheet2!$C$9</definedName>
    <definedName name="g">Sheet2!$C$38</definedName>
    <definedName name="I_a">Sheet2!$C$48</definedName>
    <definedName name="I_bolt1">Sheet2!$C$49</definedName>
    <definedName name="I_bolt2">Sheet2!$C$50</definedName>
    <definedName name="I_bolt3">Sheet2!$C$51</definedName>
    <definedName name="I_bolt4">Sheet2!$C$52</definedName>
    <definedName name="I_bolt5">Sheet2!$C$53</definedName>
    <definedName name="I_bolt6">Sheet2!$C$54</definedName>
    <definedName name="I_bolt7">Sheet2!$C$55</definedName>
    <definedName name="I_bolt8">Sheet2!$C$56</definedName>
    <definedName name="I_total">Sheet2!$C$57</definedName>
    <definedName name="I_total_kgm2">Sheet2!$C$58</definedName>
    <definedName name="L_bolt1">Sheet2!$C$24</definedName>
    <definedName name="L_bolt2">Sheet2!$C$25</definedName>
    <definedName name="L_bolt3">Sheet2!$C$26</definedName>
    <definedName name="L_bolt4">Sheet2!$C$27</definedName>
    <definedName name="L_bolt5">Sheet2!$C$28</definedName>
    <definedName name="L_bolt6">Sheet2!$C$29</definedName>
    <definedName name="L_bolt7">Sheet2!$C$30</definedName>
    <definedName name="L_bolt8">Sheet2!$C$31</definedName>
    <definedName name="L_bolt9">#REF!</definedName>
    <definedName name="La">Sheet2!$C$16</definedName>
    <definedName name="Lcom">Sheet2!$C$32</definedName>
    <definedName name="Lcom_error">Sheet2!$C$35</definedName>
    <definedName name="Lcom_est">Sheet2!$C$34</definedName>
    <definedName name="Lcom_meter">Sheet2!$C$33</definedName>
    <definedName name="M_Act">Sheet2!$C$14</definedName>
    <definedName name="M_Calc">Sheet2!$C$13</definedName>
    <definedName name="Mb2_">Sheet2!$C$19</definedName>
    <definedName name="Mt">Sheet2!$C$21</definedName>
    <definedName name="N2_">Sheet2!$C$20</definedName>
    <definedName name="nat_freq_hz">Sheet2!$C$40</definedName>
    <definedName name="nat_freq_rad_sec">Sheet2!$C$39</definedName>
    <definedName name="nteeth">Sheet2!$C$42</definedName>
    <definedName name="p">Sheet2!$C$12</definedName>
    <definedName name="per_diff">Sheet2!$C$63</definedName>
    <definedName name="period">Sheet2!$C$41</definedName>
    <definedName name="rb_nat_freq_hz">Sheet2!$C$60</definedName>
    <definedName name="rb_nat_freq_rad_sec">Sheet2!$C$59</definedName>
    <definedName name="rb_period">Sheet2!$C$61</definedName>
    <definedName name="rb_time_calc">Sheet2!$C$62</definedName>
    <definedName name="rb_time_error">Sheet2!$C$64</definedName>
    <definedName name="rb_time_meas">#REF!</definedName>
    <definedName name="t">Sheet2!$C$10</definedName>
    <definedName name="time_calc">Sheet2!$C$43</definedName>
    <definedName name="time_error">Sheet2!$C$45</definedName>
    <definedName name="time_meas">Sheet2!$C$44</definedName>
    <definedName name="Vol">Sheet2!$C$11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5Zbu//zEF6WMHYhGpHsDEmTBc0Q=="/>
    </ext>
  </extLst>
</workbook>
</file>

<file path=xl/calcChain.xml><?xml version="1.0" encoding="utf-8"?>
<calcChain xmlns="http://schemas.openxmlformats.org/spreadsheetml/2006/main">
  <c r="C13" i="1" l="1"/>
  <c r="C56" i="1"/>
  <c r="C55" i="1"/>
  <c r="C54" i="1"/>
  <c r="C53" i="1"/>
  <c r="C52" i="1"/>
  <c r="C51" i="1"/>
  <c r="C50" i="1"/>
  <c r="C49" i="1"/>
  <c r="C11" i="1"/>
  <c r="C57" i="1" l="1"/>
  <c r="C58" i="1" s="1"/>
  <c r="C21" i="1"/>
  <c r="C32" i="1" s="1"/>
  <c r="C15" i="1"/>
  <c r="C33" i="1" l="1"/>
  <c r="C39" i="1" s="1"/>
  <c r="C40" i="1" s="1"/>
  <c r="C41" i="1" s="1"/>
  <c r="C43" i="1" s="1"/>
  <c r="C45" i="1" s="1"/>
  <c r="C35" i="1"/>
  <c r="C59" i="1"/>
  <c r="C60" i="1" s="1"/>
  <c r="C61" i="1" s="1"/>
  <c r="C62" i="1" s="1"/>
  <c r="C63" i="1" l="1"/>
  <c r="C64" i="1"/>
</calcChain>
</file>

<file path=xl/sharedStrings.xml><?xml version="1.0" encoding="utf-8"?>
<sst xmlns="http://schemas.openxmlformats.org/spreadsheetml/2006/main" count="162" uniqueCount="120">
  <si>
    <t>Pendulum Timing Analysis</t>
  </si>
  <si>
    <t>Name: Roger Nguyen</t>
  </si>
  <si>
    <t>Section: A04</t>
  </si>
  <si>
    <t>Variable Description</t>
  </si>
  <si>
    <t>Variable Name</t>
  </si>
  <si>
    <t>Values/Equations</t>
  </si>
  <si>
    <t>Units</t>
  </si>
  <si>
    <t>Comments</t>
  </si>
  <si>
    <t xml:space="preserve">                                                                                      Acrylic Pendulum Specifications</t>
  </si>
  <si>
    <t>Area</t>
  </si>
  <si>
    <t>A</t>
  </si>
  <si>
    <t>cm^2</t>
  </si>
  <si>
    <t>Thickness</t>
  </si>
  <si>
    <t>t</t>
  </si>
  <si>
    <t>cm</t>
  </si>
  <si>
    <t>Volume</t>
  </si>
  <si>
    <t>Vol</t>
  </si>
  <si>
    <t>cm^3</t>
  </si>
  <si>
    <t>Density</t>
  </si>
  <si>
    <t>p</t>
  </si>
  <si>
    <t>g/cm^3</t>
  </si>
  <si>
    <t>Calculated Mass of Acrylic</t>
  </si>
  <si>
    <t>M_Calc</t>
  </si>
  <si>
    <t>g</t>
  </si>
  <si>
    <t>Actual Mass of Acrylic</t>
  </si>
  <si>
    <t>M_Act</t>
  </si>
  <si>
    <t>Percent Error of Mass Calculation</t>
  </si>
  <si>
    <t>M_Error</t>
  </si>
  <si>
    <t>Length to Center of Mass of Acrylic</t>
  </si>
  <si>
    <t>La</t>
  </si>
  <si>
    <t>Calculate Total Mass of Pendulum</t>
  </si>
  <si>
    <t>Mass of one bolt and two nut (Bottom Bolts)</t>
  </si>
  <si>
    <t>Mb2</t>
  </si>
  <si>
    <t>given</t>
  </si>
  <si>
    <t>Number of bolts with 2 nuts</t>
  </si>
  <si>
    <t>N2</t>
  </si>
  <si>
    <t>Total mass of pendulum with adapter and bolts and nuts</t>
  </si>
  <si>
    <t>Mt</t>
  </si>
  <si>
    <t>calculated</t>
  </si>
  <si>
    <t>Calculate Center of Mass of Pendulum with Bolts</t>
  </si>
  <si>
    <t>Length to Center of Mass of Bolt 1</t>
  </si>
  <si>
    <t>L_bolt1</t>
  </si>
  <si>
    <t>distance from pivot point to bolt</t>
  </si>
  <si>
    <t>Length to Center of Mass of Bolt 2</t>
  </si>
  <si>
    <t>L_bolt2</t>
  </si>
  <si>
    <t>Length to Center of Mass of Bolt 3</t>
  </si>
  <si>
    <t>L_bolt3</t>
  </si>
  <si>
    <t>Length to Center of Mass of Bolt 4</t>
  </si>
  <si>
    <t>L_bolt4</t>
  </si>
  <si>
    <t>Length to Center of Mass of Bolt 5</t>
  </si>
  <si>
    <t>L_bolt5</t>
  </si>
  <si>
    <t>Length to Center of Mass of Bolt 6</t>
  </si>
  <si>
    <t>L_bolt6</t>
  </si>
  <si>
    <t>Length to Center of Mass of Bolt 7</t>
  </si>
  <si>
    <t>L_bolt7</t>
  </si>
  <si>
    <t>Length to Center of Mass of Bolt 8</t>
  </si>
  <si>
    <t>L_bolt8</t>
  </si>
  <si>
    <t>Lcom_est</t>
  </si>
  <si>
    <r>
      <rPr>
        <sz val="10"/>
        <color theme="1"/>
        <rFont val="Arial"/>
      </rPr>
      <t>Length to Center of Mass of Pendulum with nuts and bolts</t>
    </r>
    <r>
      <rPr>
        <b/>
        <sz val="10"/>
        <color theme="1"/>
        <rFont val="Arial"/>
      </rPr>
      <t xml:space="preserve"> In Meters</t>
    </r>
  </si>
  <si>
    <t>Lcom_meter</t>
  </si>
  <si>
    <t>meters</t>
  </si>
  <si>
    <t>Calculate Natural Frequency and Timing using Point Mass Assumption</t>
  </si>
  <si>
    <t>Gravitational Constant</t>
  </si>
  <si>
    <t>m/s^2</t>
  </si>
  <si>
    <t>Natural Frequency in radians/sec</t>
  </si>
  <si>
    <t>nat_freq_rad_sec</t>
  </si>
  <si>
    <t>rad/s</t>
  </si>
  <si>
    <t>Natural Frequency in Hz</t>
  </si>
  <si>
    <t>nat_freq_hz</t>
  </si>
  <si>
    <t>Hz</t>
  </si>
  <si>
    <t>Period of Oscillation</t>
  </si>
  <si>
    <t>period</t>
  </si>
  <si>
    <t>s</t>
  </si>
  <si>
    <t>Number of teeth of escapement wheel</t>
  </si>
  <si>
    <t>nteeth</t>
  </si>
  <si>
    <t>Calculated time of one revolution of escapement wheel</t>
  </si>
  <si>
    <t>time_calc</t>
  </si>
  <si>
    <t>Calculate Natural Frequency and Timing using Rigid Body Assumption</t>
  </si>
  <si>
    <t>moment of inertia of acrylic pendulum</t>
  </si>
  <si>
    <t>I_a</t>
  </si>
  <si>
    <t>g*cm^2</t>
  </si>
  <si>
    <t>moment of inertia of bolt 1</t>
  </si>
  <si>
    <t>I_bolt1</t>
  </si>
  <si>
    <t>moment of inertia of bolt 2</t>
  </si>
  <si>
    <t>I_bolt2</t>
  </si>
  <si>
    <t>moment of inertia of bolt 3</t>
  </si>
  <si>
    <t>I_bolt3</t>
  </si>
  <si>
    <t>moment of inertia of bolt 4</t>
  </si>
  <si>
    <t>I_bolt4</t>
  </si>
  <si>
    <t>moment of inertia of bolt 5</t>
  </si>
  <si>
    <t>I_bolt5</t>
  </si>
  <si>
    <t>moment of inertia of bolt 6</t>
  </si>
  <si>
    <t>I_bolt6</t>
  </si>
  <si>
    <t>moment of inertia of bolt 7</t>
  </si>
  <si>
    <t>I_bolt7</t>
  </si>
  <si>
    <t>moment of inertia of bolt 8</t>
  </si>
  <si>
    <t>I_bolt8</t>
  </si>
  <si>
    <t>total moment of inertia</t>
  </si>
  <si>
    <t>I_total</t>
  </si>
  <si>
    <t>total moment of inertia in kilogram-meter squared</t>
  </si>
  <si>
    <t>I_total_kgm2</t>
  </si>
  <si>
    <t>kg*m^2</t>
  </si>
  <si>
    <t>rb_nat_freq_rad_sec</t>
  </si>
  <si>
    <t>Mt converted to kg</t>
  </si>
  <si>
    <t>rb_nat_freq_hz</t>
  </si>
  <si>
    <t>rb_period</t>
  </si>
  <si>
    <t>rb_time_calc</t>
  </si>
  <si>
    <t>Percent difference of point mass and rigid body assumption</t>
  </si>
  <si>
    <t>per_diff</t>
  </si>
  <si>
    <t>Measured time of One Revolution of Escapement Wheel</t>
  </si>
  <si>
    <t>time_meas</t>
  </si>
  <si>
    <t>Percent Error in Clock Timing</t>
  </si>
  <si>
    <t>time_error</t>
  </si>
  <si>
    <t>rb_time_error</t>
  </si>
  <si>
    <t xml:space="preserve">Percent Error in Pendulum Nuts and Bolts </t>
  </si>
  <si>
    <t>Lcom_error</t>
  </si>
  <si>
    <t>Lcom</t>
  </si>
  <si>
    <t>Estimated Length to Center of Mass of Pendulum with nuts and bolts</t>
  </si>
  <si>
    <t>Length to Center of Mass of Pendulum with nuts and bolts</t>
  </si>
  <si>
    <t>recorded with brass bearing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</si>
</sst>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0"/>
      <color rgb="FF000000"/>
      <name val="Arial"/>
    </font>
    <font>
      <b/>
      <sz val="24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0"/>
      <color rgb="FFC00000"/>
      <name val="Arial"/>
    </font>
    <font>
      <sz val="10"/>
      <color rgb="FF000000"/>
      <name val="Arial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EB4E3"/>
        <bgColor rgb="FF8EB4E3"/>
      </patternFill>
    </fill>
    <fill>
      <patternFill patternType="solid">
        <fgColor rgb="FFC9DAF8"/>
        <bgColor rgb="FFC9DAF8"/>
      </patternFill>
    </fill>
    <fill>
      <patternFill patternType="solid">
        <fgColor rgb="FFC6D9F1"/>
        <bgColor rgb="FFC6D9F1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/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3" fillId="0" borderId="0" xfId="0" applyFont="1"/>
    <xf numFmtId="10" fontId="2" fillId="0" borderId="0" xfId="0" applyNumberFormat="1" applyFont="1" applyAlignment="1">
      <alignment vertical="center"/>
    </xf>
    <xf numFmtId="164" fontId="2" fillId="0" borderId="0" xfId="0" applyNumberFormat="1" applyFont="1"/>
    <xf numFmtId="0" fontId="3" fillId="4" borderId="1" xfId="0" applyFont="1" applyFill="1" applyBorder="1"/>
    <xf numFmtId="1" fontId="2" fillId="0" borderId="0" xfId="0" applyNumberFormat="1" applyFont="1"/>
    <xf numFmtId="0" fontId="5" fillId="4" borderId="1" xfId="0" applyFont="1" applyFill="1" applyBorder="1"/>
    <xf numFmtId="10" fontId="2" fillId="0" borderId="0" xfId="0" applyNumberFormat="1" applyFont="1"/>
    <xf numFmtId="0" fontId="0" fillId="0" borderId="0" xfId="0" applyFont="1" applyAlignment="1"/>
    <xf numFmtId="9" fontId="2" fillId="0" borderId="0" xfId="1" applyFont="1"/>
    <xf numFmtId="0" fontId="7" fillId="0" borderId="0" xfId="0" applyFont="1"/>
    <xf numFmtId="0" fontId="3" fillId="4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3" borderId="2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4"/>
  <sheetViews>
    <sheetView tabSelected="1" topLeftCell="A52" workbookViewId="0">
      <selection activeCell="C14" sqref="C14"/>
    </sheetView>
  </sheetViews>
  <sheetFormatPr defaultColWidth="14.46484375" defaultRowHeight="15" customHeight="1" x14ac:dyDescent="0.35"/>
  <cols>
    <col min="1" max="1" width="57.796875" customWidth="1"/>
    <col min="2" max="2" width="18" customWidth="1"/>
    <col min="3" max="3" width="15.33203125" customWidth="1"/>
    <col min="4" max="4" width="7" customWidth="1"/>
    <col min="5" max="5" width="26.1328125" customWidth="1"/>
    <col min="6" max="6" width="8.796875" customWidth="1"/>
    <col min="7" max="25" width="8" customWidth="1"/>
  </cols>
  <sheetData>
    <row r="1" spans="1:26" ht="30" x14ac:dyDescent="0.8">
      <c r="A1" s="23" t="s">
        <v>0</v>
      </c>
      <c r="B1" s="24"/>
      <c r="C1" s="24"/>
      <c r="D1" s="24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6" ht="12.75" customHeigh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6" ht="12.75" customHeight="1" x14ac:dyDescent="0.3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6" ht="12.75" customHeight="1" x14ac:dyDescent="0.35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6" ht="12.75" customHeight="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6" ht="12.75" customHeight="1" x14ac:dyDescent="0.35">
      <c r="A6" s="3" t="s">
        <v>3</v>
      </c>
      <c r="B6" s="4" t="s">
        <v>4</v>
      </c>
      <c r="C6" s="4" t="s">
        <v>5</v>
      </c>
      <c r="D6" s="3" t="s">
        <v>6</v>
      </c>
      <c r="E6" s="3" t="s">
        <v>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6" ht="12.75" customHeight="1" x14ac:dyDescent="0.35">
      <c r="A7" s="5"/>
      <c r="B7" s="6"/>
      <c r="C7" s="6"/>
      <c r="D7" s="5"/>
      <c r="E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7"/>
    </row>
    <row r="8" spans="1:26" ht="12.75" customHeight="1" x14ac:dyDescent="0.4">
      <c r="A8" s="25" t="s">
        <v>8</v>
      </c>
      <c r="B8" s="21"/>
      <c r="C8" s="21"/>
      <c r="D8" s="21"/>
      <c r="E8" s="2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6" ht="12.75" customHeight="1" x14ac:dyDescent="0.4">
      <c r="A9" s="8" t="s">
        <v>9</v>
      </c>
      <c r="B9" s="8" t="s">
        <v>10</v>
      </c>
      <c r="C9" s="9">
        <v>105.672</v>
      </c>
      <c r="D9" s="8" t="s">
        <v>11</v>
      </c>
      <c r="E9" s="1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6" ht="12.75" customHeight="1" x14ac:dyDescent="0.4">
      <c r="A10" s="8" t="s">
        <v>12</v>
      </c>
      <c r="B10" s="8" t="s">
        <v>13</v>
      </c>
      <c r="C10" s="9">
        <v>0.63500000000000001</v>
      </c>
      <c r="D10" s="8" t="s">
        <v>14</v>
      </c>
      <c r="E10" s="1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6" ht="12.75" customHeight="1" x14ac:dyDescent="0.4">
      <c r="A11" s="8" t="s">
        <v>15</v>
      </c>
      <c r="B11" s="8" t="s">
        <v>16</v>
      </c>
      <c r="C11" s="9">
        <f>A*t</f>
        <v>67.10172</v>
      </c>
      <c r="D11" s="8" t="s">
        <v>17</v>
      </c>
      <c r="E11" s="1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6" ht="12.75" customHeight="1" x14ac:dyDescent="0.4">
      <c r="A12" s="8" t="s">
        <v>18</v>
      </c>
      <c r="B12" s="8" t="s">
        <v>19</v>
      </c>
      <c r="C12" s="9">
        <v>1.18849844</v>
      </c>
      <c r="D12" s="8" t="s">
        <v>20</v>
      </c>
      <c r="E12" s="1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6" ht="12.75" customHeight="1" x14ac:dyDescent="0.4">
      <c r="A13" s="8" t="s">
        <v>21</v>
      </c>
      <c r="B13" s="8" t="s">
        <v>22</v>
      </c>
      <c r="C13" s="9">
        <f>p*Vol</f>
        <v>79.750289541316803</v>
      </c>
      <c r="D13" s="8" t="s">
        <v>23</v>
      </c>
      <c r="E13" s="1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6" ht="12.75" customHeight="1" x14ac:dyDescent="0.4">
      <c r="A14" s="8" t="s">
        <v>24</v>
      </c>
      <c r="B14" s="8" t="s">
        <v>25</v>
      </c>
      <c r="C14" s="9">
        <v>66</v>
      </c>
      <c r="D14" s="8" t="s">
        <v>23</v>
      </c>
      <c r="E14" s="10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6" ht="12.75" customHeight="1" x14ac:dyDescent="0.4">
      <c r="A15" s="8" t="s">
        <v>26</v>
      </c>
      <c r="B15" s="8" t="s">
        <v>27</v>
      </c>
      <c r="C15" s="11">
        <f>(M_Act - M_Calc) / M_Act</f>
        <v>-0.20833772032298187</v>
      </c>
      <c r="D15" s="8"/>
      <c r="E15" s="10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6" ht="12.75" customHeight="1" x14ac:dyDescent="0.4">
      <c r="A16" s="8" t="s">
        <v>28</v>
      </c>
      <c r="B16" s="8" t="s">
        <v>29</v>
      </c>
      <c r="C16" s="9">
        <v>5.33908</v>
      </c>
      <c r="D16" s="8" t="s">
        <v>14</v>
      </c>
      <c r="E16" s="1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6" ht="12.75" customHeight="1" x14ac:dyDescent="0.4">
      <c r="A17" s="2"/>
      <c r="B17" s="2"/>
      <c r="C17" s="12"/>
      <c r="D17" s="2"/>
      <c r="E17" s="1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7"/>
    </row>
    <row r="18" spans="1:26" ht="12.75" customHeight="1" x14ac:dyDescent="0.4">
      <c r="A18" s="20" t="s">
        <v>30</v>
      </c>
      <c r="B18" s="21"/>
      <c r="C18" s="21"/>
      <c r="D18" s="22"/>
      <c r="E18" s="1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6" ht="12.75" customHeight="1" x14ac:dyDescent="0.35">
      <c r="A19" s="2" t="s">
        <v>31</v>
      </c>
      <c r="B19" s="2" t="s">
        <v>32</v>
      </c>
      <c r="C19" s="12">
        <v>4</v>
      </c>
      <c r="D19" s="2" t="s">
        <v>23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6" ht="12.75" customHeight="1" x14ac:dyDescent="0.35">
      <c r="A20" s="2" t="s">
        <v>34</v>
      </c>
      <c r="B20" s="2" t="s">
        <v>35</v>
      </c>
      <c r="C20" s="14">
        <v>8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6" ht="12.75" customHeight="1" x14ac:dyDescent="0.35">
      <c r="A21" s="2" t="s">
        <v>36</v>
      </c>
      <c r="B21" s="2" t="s">
        <v>37</v>
      </c>
      <c r="C21" s="12">
        <f>M_Calc + (Mb2_* N2_)</f>
        <v>111.7502895413168</v>
      </c>
      <c r="D21" s="2" t="s">
        <v>23</v>
      </c>
      <c r="E21" s="2" t="s">
        <v>38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6" ht="12.7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6" ht="12.75" customHeight="1" x14ac:dyDescent="0.4">
      <c r="A23" s="20" t="s">
        <v>39</v>
      </c>
      <c r="B23" s="21"/>
      <c r="C23" s="21"/>
      <c r="D23" s="22"/>
      <c r="E23" s="15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6" ht="12.75" customHeight="1" x14ac:dyDescent="0.35">
      <c r="A24" s="2" t="s">
        <v>40</v>
      </c>
      <c r="B24" s="2" t="s">
        <v>41</v>
      </c>
      <c r="C24" s="12">
        <v>14.37894</v>
      </c>
      <c r="D24" s="2" t="s">
        <v>14</v>
      </c>
      <c r="E24" s="2" t="s">
        <v>42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6" ht="12.75" customHeight="1" x14ac:dyDescent="0.35">
      <c r="A25" s="2" t="s">
        <v>43</v>
      </c>
      <c r="B25" s="2" t="s">
        <v>44</v>
      </c>
      <c r="C25" s="12">
        <v>14.37894</v>
      </c>
      <c r="D25" s="2" t="s">
        <v>14</v>
      </c>
      <c r="E25" s="2" t="s">
        <v>42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6" ht="12.75" customHeight="1" x14ac:dyDescent="0.35">
      <c r="A26" s="2" t="s">
        <v>45</v>
      </c>
      <c r="B26" s="2" t="s">
        <v>46</v>
      </c>
      <c r="C26" s="12">
        <v>14.368779999999999</v>
      </c>
      <c r="D26" s="2" t="s">
        <v>14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6" ht="12.75" customHeight="1" x14ac:dyDescent="0.35">
      <c r="A27" s="2" t="s">
        <v>47</v>
      </c>
      <c r="B27" s="2" t="s">
        <v>48</v>
      </c>
      <c r="C27" s="12">
        <v>14.368779999999999</v>
      </c>
      <c r="D27" s="2" t="s">
        <v>14</v>
      </c>
      <c r="E27" s="2" t="s">
        <v>42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6" ht="12.75" customHeight="1" x14ac:dyDescent="0.35">
      <c r="A28" s="2" t="s">
        <v>49</v>
      </c>
      <c r="B28" s="2" t="s">
        <v>50</v>
      </c>
      <c r="C28" s="12">
        <v>14.368779999999999</v>
      </c>
      <c r="D28" s="2" t="s">
        <v>14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6" ht="12.75" customHeight="1" x14ac:dyDescent="0.35">
      <c r="A29" s="2" t="s">
        <v>51</v>
      </c>
      <c r="B29" s="2" t="s">
        <v>52</v>
      </c>
      <c r="C29" s="12">
        <v>14.368779999999999</v>
      </c>
      <c r="D29" s="2" t="s">
        <v>14</v>
      </c>
      <c r="E29" s="2" t="s">
        <v>42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6" ht="12.75" customHeight="1" x14ac:dyDescent="0.35">
      <c r="A30" s="2" t="s">
        <v>53</v>
      </c>
      <c r="B30" s="2" t="s">
        <v>54</v>
      </c>
      <c r="C30" s="12">
        <v>13.55344</v>
      </c>
      <c r="D30" s="2" t="s">
        <v>14</v>
      </c>
      <c r="E30" s="2" t="s">
        <v>42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6" ht="12.75" customHeight="1" x14ac:dyDescent="0.35">
      <c r="A31" s="2" t="s">
        <v>55</v>
      </c>
      <c r="B31" s="2" t="s">
        <v>56</v>
      </c>
      <c r="C31" s="12">
        <v>13.55344</v>
      </c>
      <c r="D31" s="2" t="s">
        <v>14</v>
      </c>
      <c r="E31" s="2" t="s">
        <v>42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6" ht="12.75" customHeight="1" x14ac:dyDescent="0.35">
      <c r="A32" s="2" t="s">
        <v>118</v>
      </c>
      <c r="B32" s="2" t="s">
        <v>116</v>
      </c>
      <c r="C32" s="12">
        <f>(M_Calc*La+Mb2_*(L_bolt1+L_bolt2+L_bolt3+L_bolt4+L_bolt5+L_bolt6+L_bolt7+L_bolt8))/Mt</f>
        <v>7.8671178347077975</v>
      </c>
      <c r="D32" s="2" t="s">
        <v>14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6" ht="12.75" customHeight="1" x14ac:dyDescent="0.4">
      <c r="A33" s="2" t="s">
        <v>58</v>
      </c>
      <c r="B33" s="2" t="s">
        <v>59</v>
      </c>
      <c r="C33" s="12">
        <f>Lcom/100</f>
        <v>7.8671178347077972E-2</v>
      </c>
      <c r="D33" s="10" t="s">
        <v>60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7"/>
    </row>
    <row r="34" spans="1:26" s="17" customFormat="1" ht="12.75" customHeight="1" x14ac:dyDescent="0.35">
      <c r="A34" s="2" t="s">
        <v>117</v>
      </c>
      <c r="B34" s="2" t="s">
        <v>57</v>
      </c>
      <c r="C34" s="12">
        <v>8</v>
      </c>
      <c r="D34" s="19" t="s">
        <v>14</v>
      </c>
      <c r="E34" s="19" t="s">
        <v>119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7"/>
    </row>
    <row r="35" spans="1:26" s="17" customFormat="1" ht="12.75" customHeight="1" x14ac:dyDescent="0.4">
      <c r="A35" s="2" t="s">
        <v>114</v>
      </c>
      <c r="B35" s="2" t="s">
        <v>115</v>
      </c>
      <c r="C35" s="18">
        <f>(Lcom_est-Lcom)/Lcom_est</f>
        <v>1.6610270661525317E-2</v>
      </c>
      <c r="D35" s="10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7"/>
    </row>
    <row r="36" spans="1:26" ht="12.7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6" ht="12.75" customHeight="1" x14ac:dyDescent="0.4">
      <c r="A37" s="20" t="s">
        <v>61</v>
      </c>
      <c r="B37" s="21"/>
      <c r="C37" s="21"/>
      <c r="D37" s="22"/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6" ht="12.75" customHeight="1" x14ac:dyDescent="0.35">
      <c r="A38" s="2" t="s">
        <v>62</v>
      </c>
      <c r="B38" s="2" t="s">
        <v>23</v>
      </c>
      <c r="C38" s="12">
        <v>9.81</v>
      </c>
      <c r="D38" s="2" t="s">
        <v>63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6" ht="12.75" customHeight="1" x14ac:dyDescent="0.35">
      <c r="A39" s="2" t="s">
        <v>64</v>
      </c>
      <c r="B39" s="2" t="s">
        <v>65</v>
      </c>
      <c r="C39" s="12">
        <f>SQRT(g/Lcom_meter)</f>
        <v>11.166746986840318</v>
      </c>
      <c r="D39" s="2" t="s">
        <v>66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6" ht="12.75" customHeight="1" x14ac:dyDescent="0.35">
      <c r="A40" s="2" t="s">
        <v>67</v>
      </c>
      <c r="B40" s="2" t="s">
        <v>68</v>
      </c>
      <c r="C40" s="12">
        <f>nat_freq_rad_sec/(2*PI())</f>
        <v>1.7772429812121646</v>
      </c>
      <c r="D40" s="2" t="s">
        <v>69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6" ht="12.75" customHeight="1" x14ac:dyDescent="0.35">
      <c r="A41" s="2" t="s">
        <v>70</v>
      </c>
      <c r="B41" s="2" t="s">
        <v>71</v>
      </c>
      <c r="C41" s="12">
        <f>1/nat_freq_hz</f>
        <v>0.56266926389432259</v>
      </c>
      <c r="D41" s="2" t="s">
        <v>72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6" ht="12.75" customHeight="1" x14ac:dyDescent="0.35">
      <c r="A42" s="2" t="s">
        <v>73</v>
      </c>
      <c r="B42" s="2" t="s">
        <v>74</v>
      </c>
      <c r="C42" s="2">
        <v>14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6" ht="12.75" customHeight="1" x14ac:dyDescent="0.35">
      <c r="A43" s="2" t="s">
        <v>75</v>
      </c>
      <c r="B43" s="2" t="s">
        <v>76</v>
      </c>
      <c r="C43" s="12">
        <f>period*nteeth</f>
        <v>7.8773696945205165</v>
      </c>
      <c r="D43" s="2" t="s">
        <v>72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6" ht="12.75" customHeight="1" x14ac:dyDescent="0.35">
      <c r="A44" s="2" t="s">
        <v>109</v>
      </c>
      <c r="B44" s="2" t="s">
        <v>110</v>
      </c>
      <c r="C44" s="12">
        <v>9.81</v>
      </c>
      <c r="D44" s="2" t="s">
        <v>72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6" ht="12.75" customHeight="1" x14ac:dyDescent="0.35">
      <c r="A45" s="2" t="s">
        <v>111</v>
      </c>
      <c r="B45" s="2" t="s">
        <v>112</v>
      </c>
      <c r="C45" s="16">
        <f>(time_meas-time_calc)/time_meas</f>
        <v>0.19700614734755187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6" ht="12.7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6" ht="12.75" customHeight="1" x14ac:dyDescent="0.4">
      <c r="A47" s="20" t="s">
        <v>77</v>
      </c>
      <c r="B47" s="21"/>
      <c r="C47" s="21"/>
      <c r="D47" s="22"/>
      <c r="E47" s="1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6" ht="12" customHeight="1" x14ac:dyDescent="0.35">
      <c r="A48" s="2" t="s">
        <v>78</v>
      </c>
      <c r="B48" s="2" t="s">
        <v>79</v>
      </c>
      <c r="C48" s="2">
        <v>597.31299999999999</v>
      </c>
      <c r="D48" s="2" t="s">
        <v>80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6" ht="12.75" customHeight="1" x14ac:dyDescent="0.35">
      <c r="A49" s="2" t="s">
        <v>81</v>
      </c>
      <c r="B49" s="2" t="s">
        <v>82</v>
      </c>
      <c r="C49" s="12">
        <f>Mb2_ * (14.808)^2</f>
        <v>877.10745599999996</v>
      </c>
      <c r="D49" s="2" t="s">
        <v>80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6" ht="12.75" customHeight="1" x14ac:dyDescent="0.35">
      <c r="A50" s="2" t="s">
        <v>83</v>
      </c>
      <c r="B50" s="2" t="s">
        <v>84</v>
      </c>
      <c r="C50" s="12">
        <f>Mb2_ * (14.808)^2</f>
        <v>877.10745599999996</v>
      </c>
      <c r="D50" s="2" t="s">
        <v>80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6" ht="12.75" customHeight="1" x14ac:dyDescent="0.35">
      <c r="A51" s="2" t="s">
        <v>85</v>
      </c>
      <c r="B51" s="2" t="s">
        <v>86</v>
      </c>
      <c r="C51" s="12">
        <f>Mb2_ * (14.56)^2</f>
        <v>847.97440000000006</v>
      </c>
      <c r="D51" s="2" t="s">
        <v>80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6" ht="12.75" customHeight="1" x14ac:dyDescent="0.35">
      <c r="A52" s="2" t="s">
        <v>87</v>
      </c>
      <c r="B52" s="2" t="s">
        <v>88</v>
      </c>
      <c r="C52" s="12">
        <f>Mb2_ * (14.56)^2</f>
        <v>847.97440000000006</v>
      </c>
      <c r="D52" s="2" t="s">
        <v>80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6" ht="12.75" customHeight="1" x14ac:dyDescent="0.35">
      <c r="A53" s="2" t="s">
        <v>89</v>
      </c>
      <c r="B53" s="2" t="s">
        <v>90</v>
      </c>
      <c r="C53" s="12">
        <f>Mb2_ * (13.36)^2</f>
        <v>713.95839999999998</v>
      </c>
      <c r="D53" s="2" t="s">
        <v>80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6" ht="12.75" customHeight="1" x14ac:dyDescent="0.35">
      <c r="A54" s="2" t="s">
        <v>91</v>
      </c>
      <c r="B54" s="2" t="s">
        <v>92</v>
      </c>
      <c r="C54" s="12">
        <f>Mb2_ * (13.36)^2</f>
        <v>713.95839999999998</v>
      </c>
      <c r="D54" s="2" t="s">
        <v>80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6" ht="12.75" customHeight="1" x14ac:dyDescent="0.35">
      <c r="A55" s="2" t="s">
        <v>93</v>
      </c>
      <c r="B55" s="2" t="s">
        <v>94</v>
      </c>
      <c r="C55" s="12">
        <f>Mb2_ * (14.383)^2</f>
        <v>827.48275599999988</v>
      </c>
      <c r="D55" s="2" t="s">
        <v>80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6" ht="12.75" customHeight="1" x14ac:dyDescent="0.35">
      <c r="A56" s="2" t="s">
        <v>95</v>
      </c>
      <c r="B56" s="2" t="s">
        <v>96</v>
      </c>
      <c r="C56" s="12">
        <f>Mb2_ * (14.383)^2</f>
        <v>827.48275599999988</v>
      </c>
      <c r="D56" s="2" t="s">
        <v>80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6" ht="12.75" customHeight="1" x14ac:dyDescent="0.35">
      <c r="A57" s="2" t="s">
        <v>97</v>
      </c>
      <c r="B57" s="2" t="s">
        <v>98</v>
      </c>
      <c r="C57" s="12">
        <f>SUM(C48:C56)</f>
        <v>7130.3590239999976</v>
      </c>
      <c r="D57" s="2" t="s">
        <v>80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6" ht="12.75" customHeight="1" x14ac:dyDescent="0.35">
      <c r="A58" s="2" t="s">
        <v>99</v>
      </c>
      <c r="B58" s="2" t="s">
        <v>100</v>
      </c>
      <c r="C58" s="12">
        <f>I_total*10^-7</f>
        <v>7.1303590239999977E-4</v>
      </c>
      <c r="D58" s="2" t="s">
        <v>101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7"/>
    </row>
    <row r="59" spans="1:26" ht="12.75" customHeight="1" x14ac:dyDescent="0.35">
      <c r="A59" s="2" t="s">
        <v>64</v>
      </c>
      <c r="B59" s="2" t="s">
        <v>102</v>
      </c>
      <c r="C59" s="12">
        <f>SQRT((Mt/1000)*g*Lcom_meter/I_total_kgm2)</f>
        <v>10.99793024710489</v>
      </c>
      <c r="D59" s="2" t="s">
        <v>66</v>
      </c>
      <c r="E59" s="2" t="s">
        <v>103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6" ht="12.75" customHeight="1" x14ac:dyDescent="0.35">
      <c r="A60" s="2" t="s">
        <v>67</v>
      </c>
      <c r="B60" s="2" t="s">
        <v>104</v>
      </c>
      <c r="C60" s="12">
        <f>rb_nat_freq_rad_sec/(2*PI())</f>
        <v>1.7503749626066132</v>
      </c>
      <c r="D60" s="2" t="s">
        <v>69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6" ht="12.75" customHeight="1" x14ac:dyDescent="0.35">
      <c r="A61" s="2" t="s">
        <v>70</v>
      </c>
      <c r="B61" s="2" t="s">
        <v>105</v>
      </c>
      <c r="C61" s="12">
        <f>1/rb_nat_freq_hz</f>
        <v>0.5713061608872797</v>
      </c>
      <c r="D61" s="2" t="s">
        <v>72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6" ht="12.75" customHeight="1" x14ac:dyDescent="0.35">
      <c r="A62" s="2" t="s">
        <v>75</v>
      </c>
      <c r="B62" s="2" t="s">
        <v>106</v>
      </c>
      <c r="C62" s="12">
        <f>rb_period*nteeth</f>
        <v>7.9982862524219156</v>
      </c>
      <c r="D62" s="2" t="s">
        <v>72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6" ht="12.75" customHeight="1" x14ac:dyDescent="0.35">
      <c r="A63" s="2" t="s">
        <v>107</v>
      </c>
      <c r="B63" s="2" t="s">
        <v>108</v>
      </c>
      <c r="C63" s="16">
        <f>(rb_time_calc-time_calc) / rb_time_calc</f>
        <v>1.5117808251084417E-2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6" ht="12.75" customHeight="1" x14ac:dyDescent="0.35">
      <c r="A64" s="2" t="s">
        <v>111</v>
      </c>
      <c r="B64" s="2" t="s">
        <v>113</v>
      </c>
      <c r="C64" s="18">
        <f>(time_meas-rb_time_calc)/time_meas</f>
        <v>0.1846803004666753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7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7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7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7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7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7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7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7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7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7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7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7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7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7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5.75" customHeight="1" x14ac:dyDescent="0.35"/>
    <row r="264" spans="1:25" ht="15.75" customHeight="1" x14ac:dyDescent="0.35"/>
    <row r="265" spans="1:25" ht="15.75" customHeight="1" x14ac:dyDescent="0.35"/>
    <row r="266" spans="1:25" ht="15.75" customHeight="1" x14ac:dyDescent="0.35"/>
    <row r="267" spans="1:25" ht="15.75" customHeight="1" x14ac:dyDescent="0.35"/>
    <row r="268" spans="1:25" ht="15.75" customHeight="1" x14ac:dyDescent="0.35"/>
    <row r="269" spans="1:25" ht="15.75" customHeight="1" x14ac:dyDescent="0.35"/>
    <row r="270" spans="1:25" ht="15.75" customHeight="1" x14ac:dyDescent="0.35"/>
    <row r="271" spans="1:25" ht="15.75" customHeight="1" x14ac:dyDescent="0.35"/>
    <row r="272" spans="1:25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</sheetData>
  <mergeCells count="6">
    <mergeCell ref="A47:D47"/>
    <mergeCell ref="A1:D1"/>
    <mergeCell ref="A8:E8"/>
    <mergeCell ref="A18:D18"/>
    <mergeCell ref="A23:D23"/>
    <mergeCell ref="A37:D37"/>
  </mergeCells>
  <pageMargins left="0.25" right="0.25" top="0.75" bottom="0.75" header="0" footer="0"/>
  <pageSetup orientation="landscape"/>
  <rowBreaks count="1" manualBreakCount="1">
    <brk id="36" man="1"/>
  </rowBreaks>
  <colBreaks count="1" manualBreakCount="1">
    <brk id="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47</vt:i4>
      </vt:variant>
    </vt:vector>
  </HeadingPairs>
  <TitlesOfParts>
    <vt:vector size="48" baseType="lpstr">
      <vt:lpstr>Sheet2</vt:lpstr>
      <vt:lpstr>A</vt:lpstr>
      <vt:lpstr>g</vt:lpstr>
      <vt:lpstr>I_a</vt:lpstr>
      <vt:lpstr>I_bolt1</vt:lpstr>
      <vt:lpstr>I_bolt2</vt:lpstr>
      <vt:lpstr>I_bolt3</vt:lpstr>
      <vt:lpstr>I_bolt4</vt:lpstr>
      <vt:lpstr>I_bolt5</vt:lpstr>
      <vt:lpstr>I_bolt6</vt:lpstr>
      <vt:lpstr>I_bolt7</vt:lpstr>
      <vt:lpstr>I_bolt8</vt:lpstr>
      <vt:lpstr>I_total</vt:lpstr>
      <vt:lpstr>I_total_kgm2</vt:lpstr>
      <vt:lpstr>L_bolt1</vt:lpstr>
      <vt:lpstr>L_bolt2</vt:lpstr>
      <vt:lpstr>L_bolt3</vt:lpstr>
      <vt:lpstr>L_bolt4</vt:lpstr>
      <vt:lpstr>L_bolt5</vt:lpstr>
      <vt:lpstr>L_bolt6</vt:lpstr>
      <vt:lpstr>L_bolt7</vt:lpstr>
      <vt:lpstr>L_bolt8</vt:lpstr>
      <vt:lpstr>La</vt:lpstr>
      <vt:lpstr>Lcom</vt:lpstr>
      <vt:lpstr>Lcom_error</vt:lpstr>
      <vt:lpstr>Lcom_est</vt:lpstr>
      <vt:lpstr>Lcom_meter</vt:lpstr>
      <vt:lpstr>M_Act</vt:lpstr>
      <vt:lpstr>M_Calc</vt:lpstr>
      <vt:lpstr>Mb2_</vt:lpstr>
      <vt:lpstr>Mt</vt:lpstr>
      <vt:lpstr>N2_</vt:lpstr>
      <vt:lpstr>nat_freq_hz</vt:lpstr>
      <vt:lpstr>nat_freq_rad_sec</vt:lpstr>
      <vt:lpstr>nteeth</vt:lpstr>
      <vt:lpstr>p</vt:lpstr>
      <vt:lpstr>per_diff</vt:lpstr>
      <vt:lpstr>period</vt:lpstr>
      <vt:lpstr>rb_nat_freq_hz</vt:lpstr>
      <vt:lpstr>rb_nat_freq_rad_sec</vt:lpstr>
      <vt:lpstr>rb_period</vt:lpstr>
      <vt:lpstr>rb_time_calc</vt:lpstr>
      <vt:lpstr>rb_time_error</vt:lpstr>
      <vt:lpstr>t</vt:lpstr>
      <vt:lpstr>time_calc</vt:lpstr>
      <vt:lpstr>time_error</vt:lpstr>
      <vt:lpstr>time_meas</vt:lpstr>
      <vt:lpstr>Vol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Roger Nguyen</cp:lastModifiedBy>
  <dcterms:modified xsi:type="dcterms:W3CDTF">2021-10-16T04:54:00Z</dcterms:modified>
</cp:coreProperties>
</file>