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5554629_ad_unsw_edu_au/Documents/UNSW (ADFA)/Project Data/AAA - Linked Estimates Completed Projects/Finalised/"/>
    </mc:Choice>
  </mc:AlternateContent>
  <xr:revisionPtr revIDLastSave="302" documentId="114_{903516CF-991E-409F-A497-3418846F6182}" xr6:coauthVersionLast="45" xr6:coauthVersionMax="45" xr10:uidLastSave="{97A88527-6F0C-473E-B59F-18C21909183A}"/>
  <bookViews>
    <workbookView xWindow="-120" yWindow="-120" windowWidth="29040" windowHeight="17640" xr2:uid="{00000000-000D-0000-FFFF-FFFF00000000}"/>
  </bookViews>
  <sheets>
    <sheet name="Estimate" sheetId="1" r:id="rId1"/>
    <sheet name="Resources" sheetId="2" r:id="rId2"/>
    <sheet name="Model Inputs" sheetId="4" r:id="rId3"/>
    <sheet name="Non-Work Days" sheetId="3" r:id="rId4"/>
    <sheet name="Program Links" sheetId="5" r:id="rId5"/>
    <sheet name="Budget &amp; Revenue" sheetId="6" r:id="rId6"/>
    <sheet name="Portfolio WBS" sheetId="7" r:id="rId7"/>
    <sheet name="Actual Costs" sheetId="9" r:id="rId8"/>
  </sheets>
  <definedNames>
    <definedName name="work">'Non-Work Days'!$C$71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4" i="9" l="1"/>
  <c r="G1300" i="9"/>
  <c r="AD19" i="9" l="1"/>
  <c r="AD18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AD17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AD16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AD15" i="9"/>
  <c r="AD14" i="9"/>
  <c r="AD13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AD12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AD11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AD10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AD9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AD8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AD7" i="9"/>
  <c r="AD6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AD5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AD4" i="9"/>
  <c r="AD3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3" i="9"/>
  <c r="M4" i="9"/>
  <c r="M5" i="9"/>
  <c r="M6" i="9"/>
  <c r="M7" i="9"/>
  <c r="M8" i="9"/>
  <c r="M9" i="9"/>
  <c r="M10" i="9"/>
  <c r="M11" i="9"/>
  <c r="M12" i="9"/>
  <c r="M13" i="9"/>
  <c r="M2" i="9"/>
  <c r="L2" i="9"/>
  <c r="L3" i="9"/>
  <c r="L4" i="9"/>
  <c r="L5" i="9"/>
  <c r="L6" i="9"/>
  <c r="L7" i="9"/>
  <c r="L8" i="9"/>
  <c r="L9" i="9"/>
  <c r="L10" i="9"/>
  <c r="L11" i="9"/>
  <c r="L12" i="9"/>
  <c r="L13" i="9"/>
  <c r="R14" i="9" l="1"/>
  <c r="V14" i="9"/>
  <c r="Z14" i="9"/>
  <c r="N14" i="9"/>
  <c r="O14" i="9"/>
  <c r="S14" i="9"/>
  <c r="W14" i="9"/>
  <c r="AA14" i="9"/>
  <c r="Q14" i="9"/>
  <c r="U14" i="9"/>
  <c r="Y14" i="9"/>
  <c r="AC14" i="9"/>
  <c r="P14" i="9"/>
  <c r="T14" i="9"/>
  <c r="X14" i="9"/>
  <c r="AB14" i="9"/>
  <c r="M14" i="9"/>
  <c r="L14" i="9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K4" i="5"/>
  <c r="J4" i="5"/>
  <c r="I4" i="5"/>
  <c r="H4" i="5"/>
  <c r="G4" i="5"/>
  <c r="G5" i="5"/>
  <c r="G6" i="5"/>
  <c r="G7" i="5"/>
  <c r="G8" i="5"/>
  <c r="G9" i="5"/>
  <c r="G10" i="5"/>
  <c r="H3" i="5"/>
  <c r="I3" i="5"/>
  <c r="J3" i="5"/>
  <c r="K3" i="5"/>
  <c r="G3" i="5"/>
  <c r="C8" i="5"/>
  <c r="C9" i="5"/>
  <c r="X17" i="6"/>
  <c r="Y17" i="6"/>
  <c r="Z17" i="6"/>
  <c r="AA17" i="6"/>
  <c r="W17" i="6"/>
  <c r="W11" i="6"/>
  <c r="X11" i="6"/>
  <c r="Y11" i="6"/>
  <c r="Z11" i="6"/>
  <c r="AA11" i="6"/>
  <c r="U11" i="6"/>
  <c r="S11" i="6"/>
  <c r="Q11" i="6"/>
  <c r="O11" i="6"/>
  <c r="M11" i="6"/>
  <c r="X10" i="6"/>
  <c r="Y10" i="6"/>
  <c r="Z10" i="6"/>
  <c r="AA10" i="6"/>
  <c r="X12" i="6"/>
  <c r="Y12" i="6"/>
  <c r="Z12" i="6"/>
  <c r="AA12" i="6"/>
  <c r="X13" i="6"/>
  <c r="Y13" i="6"/>
  <c r="Z13" i="6"/>
  <c r="AA13" i="6"/>
  <c r="X14" i="6"/>
  <c r="Y14" i="6"/>
  <c r="Z14" i="6"/>
  <c r="AA14" i="6"/>
  <c r="W14" i="6"/>
  <c r="W13" i="6"/>
  <c r="W12" i="6"/>
  <c r="W10" i="6"/>
  <c r="X6" i="6"/>
  <c r="Y6" i="6"/>
  <c r="Z6" i="6"/>
  <c r="AA6" i="6"/>
  <c r="W6" i="6"/>
  <c r="U14" i="6"/>
  <c r="U13" i="6"/>
  <c r="U12" i="6"/>
  <c r="U10" i="6"/>
  <c r="U6" i="6"/>
  <c r="S14" i="6"/>
  <c r="S13" i="6"/>
  <c r="S12" i="6"/>
  <c r="S10" i="6"/>
  <c r="S6" i="6"/>
  <c r="Q14" i="6"/>
  <c r="Q13" i="6"/>
  <c r="Q12" i="6"/>
  <c r="Q10" i="6"/>
  <c r="Q6" i="6"/>
  <c r="O14" i="6"/>
  <c r="O13" i="6"/>
  <c r="O12" i="6"/>
  <c r="O10" i="6"/>
  <c r="O6" i="6"/>
  <c r="M14" i="6"/>
  <c r="M13" i="6"/>
  <c r="M12" i="6"/>
  <c r="M10" i="6"/>
  <c r="M6" i="6"/>
  <c r="K7" i="6"/>
  <c r="K12" i="6"/>
  <c r="K13" i="6"/>
  <c r="K14" i="6"/>
  <c r="K11" i="6"/>
  <c r="K15" i="6" s="1"/>
  <c r="K17" i="6" l="1"/>
  <c r="H66" i="1" l="1"/>
  <c r="H63" i="1"/>
  <c r="H57" i="1"/>
  <c r="G55" i="1"/>
  <c r="G54" i="1"/>
  <c r="G36" i="1"/>
  <c r="H32" i="1"/>
  <c r="H36" i="1" s="1"/>
  <c r="H29" i="1"/>
  <c r="H30" i="1" s="1"/>
  <c r="G27" i="1"/>
  <c r="G26" i="1"/>
  <c r="G8" i="1"/>
  <c r="H4" i="1"/>
  <c r="B8" i="4"/>
  <c r="B2" i="4"/>
  <c r="B3" i="4"/>
  <c r="B4" i="4"/>
  <c r="B5" i="4"/>
  <c r="B6" i="4"/>
  <c r="B7" i="4"/>
  <c r="B9" i="4"/>
  <c r="B10" i="4"/>
  <c r="B11" i="4"/>
  <c r="B12" i="4"/>
  <c r="B13" i="4"/>
  <c r="B14" i="4"/>
  <c r="B15" i="4"/>
  <c r="H52" i="1"/>
  <c r="H43" i="1"/>
  <c r="P55" i="1"/>
  <c r="O55" i="1"/>
  <c r="M55" i="1"/>
  <c r="L55" i="1"/>
  <c r="I55" i="1"/>
  <c r="P54" i="1"/>
  <c r="O54" i="1"/>
  <c r="M54" i="1"/>
  <c r="L54" i="1"/>
  <c r="I54" i="1"/>
  <c r="I53" i="1"/>
  <c r="P52" i="1"/>
  <c r="O52" i="1"/>
  <c r="N52" i="1"/>
  <c r="I52" i="1"/>
  <c r="P51" i="1"/>
  <c r="N51" i="1"/>
  <c r="M51" i="1"/>
  <c r="I51" i="1"/>
  <c r="I50" i="1"/>
  <c r="I49" i="1"/>
  <c r="O48" i="1"/>
  <c r="N48" i="1"/>
  <c r="M48" i="1"/>
  <c r="I48" i="1"/>
  <c r="I47" i="1"/>
  <c r="P46" i="1"/>
  <c r="O46" i="1"/>
  <c r="N46" i="1"/>
  <c r="I46" i="1"/>
  <c r="P45" i="1"/>
  <c r="N45" i="1"/>
  <c r="M45" i="1"/>
  <c r="I45" i="1"/>
  <c r="P44" i="1"/>
  <c r="N44" i="1"/>
  <c r="M44" i="1"/>
  <c r="I44" i="1"/>
  <c r="P43" i="1"/>
  <c r="N43" i="1"/>
  <c r="M43" i="1"/>
  <c r="I43" i="1"/>
  <c r="O42" i="1"/>
  <c r="N42" i="1"/>
  <c r="M42" i="1"/>
  <c r="I42" i="1"/>
  <c r="P41" i="1"/>
  <c r="N41" i="1"/>
  <c r="M41" i="1"/>
  <c r="I41" i="1"/>
  <c r="P40" i="1"/>
  <c r="N40" i="1"/>
  <c r="M40" i="1"/>
  <c r="I40" i="1"/>
  <c r="P39" i="1"/>
  <c r="N39" i="1"/>
  <c r="M39" i="1"/>
  <c r="I39" i="1"/>
  <c r="P38" i="1"/>
  <c r="N38" i="1"/>
  <c r="M38" i="1"/>
  <c r="I38" i="1"/>
  <c r="P37" i="1"/>
  <c r="N37" i="1"/>
  <c r="M37" i="1"/>
  <c r="I37" i="1"/>
  <c r="P36" i="1"/>
  <c r="N36" i="1"/>
  <c r="M36" i="1"/>
  <c r="I36" i="1"/>
  <c r="P35" i="1"/>
  <c r="O35" i="1"/>
  <c r="N35" i="1"/>
  <c r="I35" i="1"/>
  <c r="I34" i="1"/>
  <c r="P33" i="1"/>
  <c r="O33" i="1"/>
  <c r="M33" i="1"/>
  <c r="L33" i="1"/>
  <c r="I33" i="1"/>
  <c r="P30" i="1"/>
  <c r="M30" i="1"/>
  <c r="M29" i="1" s="1"/>
  <c r="I30" i="1"/>
  <c r="I29" i="1" s="1"/>
  <c r="G10" i="6" s="1"/>
  <c r="H42" i="1" l="1"/>
  <c r="H35" i="1"/>
  <c r="H39" i="1"/>
  <c r="H46" i="1"/>
  <c r="H51" i="1"/>
  <c r="H38" i="1"/>
  <c r="H55" i="1"/>
  <c r="J55" i="1" s="1"/>
  <c r="N55" i="1" s="1"/>
  <c r="Q55" i="1" s="1"/>
  <c r="H45" i="1"/>
  <c r="H41" i="1"/>
  <c r="H37" i="1"/>
  <c r="H44" i="1"/>
  <c r="H40" i="1"/>
  <c r="H33" i="1"/>
  <c r="J33" i="1" s="1"/>
  <c r="H54" i="1"/>
  <c r="J54" i="1" s="1"/>
  <c r="N54" i="1" s="1"/>
  <c r="Q54" i="1" s="1"/>
  <c r="H48" i="1"/>
  <c r="P29" i="1"/>
  <c r="J30" i="1"/>
  <c r="N30" i="1" s="1"/>
  <c r="N29" i="1" s="1"/>
  <c r="L48" i="1" l="1"/>
  <c r="K48" i="1" s="1"/>
  <c r="J48" i="1"/>
  <c r="P48" i="1" s="1"/>
  <c r="Q48" i="1" s="1"/>
  <c r="N33" i="1"/>
  <c r="L30" i="1"/>
  <c r="F3" i="5"/>
  <c r="C3" i="5"/>
  <c r="H58" i="1"/>
  <c r="I66" i="1"/>
  <c r="I65" i="1" s="1"/>
  <c r="G14" i="6" s="1"/>
  <c r="I63" i="1"/>
  <c r="I62" i="1" s="1"/>
  <c r="G13" i="6" s="1"/>
  <c r="I60" i="1"/>
  <c r="I59" i="1"/>
  <c r="I5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6" i="1"/>
  <c r="I5" i="1"/>
  <c r="H59" i="1" l="1"/>
  <c r="H24" i="1"/>
  <c r="H23" i="1"/>
  <c r="G24" i="1"/>
  <c r="J24" i="1" s="1"/>
  <c r="M24" i="1" s="1"/>
  <c r="G51" i="1"/>
  <c r="G46" i="1"/>
  <c r="G39" i="1"/>
  <c r="G35" i="1"/>
  <c r="G45" i="1"/>
  <c r="G40" i="1"/>
  <c r="G42" i="1"/>
  <c r="G38" i="1"/>
  <c r="G52" i="1"/>
  <c r="G44" i="1"/>
  <c r="G41" i="1"/>
  <c r="G37" i="1"/>
  <c r="N32" i="1"/>
  <c r="Q33" i="1"/>
  <c r="O30" i="1"/>
  <c r="H60" i="1"/>
  <c r="J60" i="1" s="1"/>
  <c r="P60" i="1" s="1"/>
  <c r="H27" i="1"/>
  <c r="J27" i="1" s="1"/>
  <c r="N27" i="1" s="1"/>
  <c r="G12" i="1"/>
  <c r="G7" i="1"/>
  <c r="G16" i="1"/>
  <c r="G9" i="1"/>
  <c r="G17" i="1"/>
  <c r="G23" i="1"/>
  <c r="L23" i="1" s="1"/>
  <c r="K23" i="1" s="1"/>
  <c r="G13" i="1"/>
  <c r="G11" i="1"/>
  <c r="G18" i="1"/>
  <c r="G14" i="1"/>
  <c r="G10" i="1"/>
  <c r="H15" i="1"/>
  <c r="J15" i="1" s="1"/>
  <c r="O15" i="1" s="1"/>
  <c r="H18" i="1"/>
  <c r="H14" i="1"/>
  <c r="H10" i="1"/>
  <c r="H8" i="1"/>
  <c r="H17" i="1"/>
  <c r="H13" i="1"/>
  <c r="H9" i="1"/>
  <c r="H26" i="1"/>
  <c r="J26" i="1" s="1"/>
  <c r="N26" i="1" s="1"/>
  <c r="H11" i="1"/>
  <c r="H7" i="1"/>
  <c r="H16" i="1"/>
  <c r="H12" i="1"/>
  <c r="P66" i="1"/>
  <c r="P65" i="1" s="1"/>
  <c r="O66" i="1"/>
  <c r="O65" i="1" s="1"/>
  <c r="M66" i="1"/>
  <c r="M65" i="1" s="1"/>
  <c r="L66" i="1"/>
  <c r="J66" i="1"/>
  <c r="P63" i="1"/>
  <c r="P62" i="1" s="1"/>
  <c r="O63" i="1"/>
  <c r="O62" i="1" s="1"/>
  <c r="M63" i="1"/>
  <c r="M62" i="1" s="1"/>
  <c r="L63" i="1"/>
  <c r="J63" i="1"/>
  <c r="O60" i="1"/>
  <c r="N60" i="1"/>
  <c r="M60" i="1"/>
  <c r="P59" i="1"/>
  <c r="N59" i="1"/>
  <c r="M59" i="1"/>
  <c r="P58" i="1"/>
  <c r="N58" i="1"/>
  <c r="M58" i="1"/>
  <c r="J58" i="1"/>
  <c r="L58" i="1"/>
  <c r="N7" i="1"/>
  <c r="O7" i="1"/>
  <c r="P7" i="1"/>
  <c r="M8" i="1"/>
  <c r="N8" i="1"/>
  <c r="P8" i="1"/>
  <c r="M9" i="1"/>
  <c r="N9" i="1"/>
  <c r="P9" i="1"/>
  <c r="M10" i="1"/>
  <c r="N10" i="1"/>
  <c r="P10" i="1"/>
  <c r="M11" i="1"/>
  <c r="N11" i="1"/>
  <c r="P11" i="1"/>
  <c r="M12" i="1"/>
  <c r="N12" i="1"/>
  <c r="P12" i="1"/>
  <c r="M13" i="1"/>
  <c r="N13" i="1"/>
  <c r="P13" i="1"/>
  <c r="M14" i="1"/>
  <c r="N14" i="1"/>
  <c r="O14" i="1"/>
  <c r="M15" i="1"/>
  <c r="N15" i="1"/>
  <c r="P15" i="1"/>
  <c r="M16" i="1"/>
  <c r="N16" i="1"/>
  <c r="P16" i="1"/>
  <c r="M17" i="1"/>
  <c r="N17" i="1"/>
  <c r="P17" i="1"/>
  <c r="N18" i="1"/>
  <c r="O18" i="1"/>
  <c r="P18" i="1"/>
  <c r="M20" i="1"/>
  <c r="N20" i="1"/>
  <c r="O20" i="1"/>
  <c r="M23" i="1"/>
  <c r="N23" i="1"/>
  <c r="P23" i="1"/>
  <c r="N24" i="1"/>
  <c r="O24" i="1"/>
  <c r="P24" i="1"/>
  <c r="M26" i="1"/>
  <c r="O26" i="1"/>
  <c r="P26" i="1"/>
  <c r="M27" i="1"/>
  <c r="O27" i="1"/>
  <c r="P27" i="1"/>
  <c r="P5" i="1"/>
  <c r="O5" i="1"/>
  <c r="M5" i="1"/>
  <c r="J23" i="1"/>
  <c r="O23" i="1" s="1"/>
  <c r="H20" i="1"/>
  <c r="H5" i="1"/>
  <c r="L26" i="1"/>
  <c r="L27" i="1"/>
  <c r="L5" i="1"/>
  <c r="L7" i="1" l="1"/>
  <c r="J20" i="1"/>
  <c r="P20" i="1" s="1"/>
  <c r="J5" i="1"/>
  <c r="N5" i="1" s="1"/>
  <c r="J13" i="1"/>
  <c r="O13" i="1" s="1"/>
  <c r="N63" i="1"/>
  <c r="N62" i="1" s="1"/>
  <c r="J62" i="1"/>
  <c r="N66" i="1"/>
  <c r="J65" i="1"/>
  <c r="L35" i="1"/>
  <c r="J35" i="1"/>
  <c r="J46" i="1"/>
  <c r="M46" i="1" s="1"/>
  <c r="Q46" i="1" s="1"/>
  <c r="L46" i="1"/>
  <c r="K46" i="1" s="1"/>
  <c r="L43" i="1"/>
  <c r="K43" i="1" s="1"/>
  <c r="J43" i="1"/>
  <c r="O43" i="1" s="1"/>
  <c r="Q43" i="1" s="1"/>
  <c r="J38" i="1"/>
  <c r="O38" i="1" s="1"/>
  <c r="Q38" i="1" s="1"/>
  <c r="L38" i="1"/>
  <c r="K38" i="1" s="1"/>
  <c r="J39" i="1"/>
  <c r="O39" i="1" s="1"/>
  <c r="Q39" i="1" s="1"/>
  <c r="L39" i="1"/>
  <c r="K39" i="1" s="1"/>
  <c r="J37" i="1"/>
  <c r="O37" i="1" s="1"/>
  <c r="Q37" i="1" s="1"/>
  <c r="L37" i="1"/>
  <c r="K37" i="1" s="1"/>
  <c r="J42" i="1"/>
  <c r="P42" i="1" s="1"/>
  <c r="L42" i="1"/>
  <c r="K42" i="1" s="1"/>
  <c r="L41" i="1"/>
  <c r="K41" i="1" s="1"/>
  <c r="J41" i="1"/>
  <c r="O41" i="1" s="1"/>
  <c r="Q41" i="1" s="1"/>
  <c r="L36" i="1"/>
  <c r="K36" i="1" s="1"/>
  <c r="J36" i="1"/>
  <c r="O36" i="1" s="1"/>
  <c r="J52" i="1"/>
  <c r="M52" i="1" s="1"/>
  <c r="Q52" i="1" s="1"/>
  <c r="L52" i="1"/>
  <c r="K52" i="1" s="1"/>
  <c r="L51" i="1"/>
  <c r="K51" i="1" s="1"/>
  <c r="J51" i="1"/>
  <c r="O51" i="1" s="1"/>
  <c r="Q51" i="1" s="1"/>
  <c r="J45" i="1"/>
  <c r="O45" i="1" s="1"/>
  <c r="Q45" i="1" s="1"/>
  <c r="L45" i="1"/>
  <c r="K45" i="1" s="1"/>
  <c r="J44" i="1"/>
  <c r="O44" i="1" s="1"/>
  <c r="Q44" i="1" s="1"/>
  <c r="L44" i="1"/>
  <c r="K44" i="1" s="1"/>
  <c r="L40" i="1"/>
  <c r="K40" i="1" s="1"/>
  <c r="J40" i="1"/>
  <c r="O40" i="1" s="1"/>
  <c r="Q40" i="1" s="1"/>
  <c r="L29" i="1"/>
  <c r="C5" i="5" s="1"/>
  <c r="O29" i="1"/>
  <c r="Q30" i="1"/>
  <c r="L15" i="1"/>
  <c r="K15" i="1" s="1"/>
  <c r="J29" i="1"/>
  <c r="K58" i="1"/>
  <c r="K7" i="1"/>
  <c r="P57" i="1"/>
  <c r="Q27" i="1"/>
  <c r="N57" i="1"/>
  <c r="L60" i="1"/>
  <c r="K60" i="1" s="1"/>
  <c r="Q63" i="1"/>
  <c r="O58" i="1"/>
  <c r="Q58" i="1" s="1"/>
  <c r="Q60" i="1"/>
  <c r="M57" i="1"/>
  <c r="Q26" i="1"/>
  <c r="N4" i="1"/>
  <c r="Q13" i="1"/>
  <c r="Q23" i="1"/>
  <c r="L24" i="1"/>
  <c r="K24" i="1" s="1"/>
  <c r="Q5" i="1"/>
  <c r="Q24" i="1"/>
  <c r="Q20" i="1"/>
  <c r="Q15" i="1"/>
  <c r="L13" i="1"/>
  <c r="K13" i="1" s="1"/>
  <c r="J7" i="1"/>
  <c r="M7" i="1" s="1"/>
  <c r="Q7" i="1" s="1"/>
  <c r="J16" i="1"/>
  <c r="O16" i="1" s="1"/>
  <c r="Q16" i="1" s="1"/>
  <c r="L14" i="1"/>
  <c r="K14" i="1" s="1"/>
  <c r="J14" i="1"/>
  <c r="P14" i="1" s="1"/>
  <c r="Q14" i="1" s="1"/>
  <c r="L17" i="1"/>
  <c r="K17" i="1" s="1"/>
  <c r="L20" i="1"/>
  <c r="K20" i="1" s="1"/>
  <c r="Q29" i="1" l="1"/>
  <c r="Q62" i="1"/>
  <c r="F8" i="5" s="1"/>
  <c r="H10" i="6"/>
  <c r="I10" i="6" s="1"/>
  <c r="F5" i="5"/>
  <c r="Q66" i="1"/>
  <c r="N65" i="1"/>
  <c r="N1" i="1" s="1"/>
  <c r="O32" i="1"/>
  <c r="Q36" i="1"/>
  <c r="Q42" i="1"/>
  <c r="P32" i="1"/>
  <c r="M35" i="1"/>
  <c r="J32" i="1"/>
  <c r="I32" i="1" s="1"/>
  <c r="G11" i="6" s="1"/>
  <c r="K35" i="1"/>
  <c r="L32" i="1"/>
  <c r="C6" i="5" s="1"/>
  <c r="J59" i="1"/>
  <c r="L59" i="1"/>
  <c r="L57" i="1" s="1"/>
  <c r="C7" i="5" s="1"/>
  <c r="P4" i="1"/>
  <c r="L16" i="1"/>
  <c r="K16" i="1" s="1"/>
  <c r="J9" i="1"/>
  <c r="O9" i="1" s="1"/>
  <c r="Q9" i="1" s="1"/>
  <c r="L9" i="1"/>
  <c r="K9" i="1" s="1"/>
  <c r="J11" i="1"/>
  <c r="O11" i="1" s="1"/>
  <c r="Q11" i="1" s="1"/>
  <c r="L11" i="1"/>
  <c r="K11" i="1" s="1"/>
  <c r="L10" i="1"/>
  <c r="K10" i="1" s="1"/>
  <c r="J10" i="1"/>
  <c r="O10" i="1" s="1"/>
  <c r="Q10" i="1" s="1"/>
  <c r="L12" i="1"/>
  <c r="K12" i="1" s="1"/>
  <c r="J12" i="1"/>
  <c r="O12" i="1" s="1"/>
  <c r="Q12" i="1" s="1"/>
  <c r="L8" i="1"/>
  <c r="J8" i="1"/>
  <c r="O8" i="1" s="1"/>
  <c r="J17" i="1"/>
  <c r="O17" i="1" s="1"/>
  <c r="Q17" i="1" s="1"/>
  <c r="L18" i="1"/>
  <c r="K18" i="1" s="1"/>
  <c r="J18" i="1"/>
  <c r="M18" i="1" s="1"/>
  <c r="Q18" i="1" s="1"/>
  <c r="P1" i="1" l="1"/>
  <c r="Q65" i="1"/>
  <c r="H13" i="6"/>
  <c r="I13" i="6" s="1"/>
  <c r="H14" i="6"/>
  <c r="I14" i="6" s="1"/>
  <c r="F9" i="5"/>
  <c r="M32" i="1"/>
  <c r="Q35" i="1"/>
  <c r="L4" i="1"/>
  <c r="C4" i="5" s="1"/>
  <c r="K59" i="1"/>
  <c r="K8" i="1"/>
  <c r="O59" i="1"/>
  <c r="J57" i="1"/>
  <c r="I57" i="1" s="1"/>
  <c r="G12" i="6" s="1"/>
  <c r="J4" i="1"/>
  <c r="Q8" i="1"/>
  <c r="O4" i="1"/>
  <c r="M4" i="1"/>
  <c r="M1" i="1" s="1"/>
  <c r="Q32" i="1" l="1"/>
  <c r="F6" i="5" s="1"/>
  <c r="Q4" i="1"/>
  <c r="F4" i="5" s="1"/>
  <c r="H11" i="6"/>
  <c r="H6" i="6"/>
  <c r="I4" i="1"/>
  <c r="G6" i="6" s="1"/>
  <c r="I6" i="6" s="1"/>
  <c r="J1" i="1"/>
  <c r="Q59" i="1"/>
  <c r="O57" i="1"/>
  <c r="O1" i="1" s="1"/>
  <c r="Q1" i="1" s="1"/>
  <c r="Q57" i="1" l="1"/>
  <c r="H12" i="6"/>
  <c r="I12" i="6" s="1"/>
  <c r="F7" i="5"/>
  <c r="I11" i="6"/>
  <c r="H7" i="6"/>
  <c r="I7" i="6"/>
  <c r="H15" i="6" l="1"/>
  <c r="H17" i="6" s="1"/>
  <c r="I15" i="6"/>
  <c r="I17" i="6" s="1"/>
</calcChain>
</file>

<file path=xl/sharedStrings.xml><?xml version="1.0" encoding="utf-8"?>
<sst xmlns="http://schemas.openxmlformats.org/spreadsheetml/2006/main" count="7630" uniqueCount="474">
  <si>
    <t xml:space="preserve"> </t>
  </si>
  <si>
    <t>Cement</t>
  </si>
  <si>
    <t>tonne</t>
  </si>
  <si>
    <t>Stabilising Crew</t>
  </si>
  <si>
    <t>Project Supervisor</t>
  </si>
  <si>
    <t xml:space="preserve">hr   </t>
  </si>
  <si>
    <t>CAT297</t>
  </si>
  <si>
    <t>UD Spreader</t>
  </si>
  <si>
    <t>Water Cart - Hire</t>
  </si>
  <si>
    <t>Grader</t>
  </si>
  <si>
    <t>NH Grader</t>
  </si>
  <si>
    <t>SD Roller - Wet (No Op)</t>
  </si>
  <si>
    <t>Traffic Ute</t>
  </si>
  <si>
    <t xml:space="preserve">Traffic Lights           </t>
  </si>
  <si>
    <t xml:space="preserve">day  </t>
  </si>
  <si>
    <t>Plant Float - Allciv</t>
  </si>
  <si>
    <t>Tipper</t>
  </si>
  <si>
    <t>Labour</t>
  </si>
  <si>
    <t>Accommodation</t>
  </si>
  <si>
    <t xml:space="preserve">Paveline                 </t>
  </si>
  <si>
    <t xml:space="preserve">10 mm Aggregate          </t>
  </si>
  <si>
    <t xml:space="preserve">7 mm Aggregate           </t>
  </si>
  <si>
    <t>Unit</t>
  </si>
  <si>
    <t>Quantity</t>
  </si>
  <si>
    <t>Total</t>
  </si>
  <si>
    <t>QM2.3</t>
  </si>
  <si>
    <t>Line No.</t>
  </si>
  <si>
    <t>Resource Name</t>
  </si>
  <si>
    <t>Type</t>
  </si>
  <si>
    <t>No</t>
  </si>
  <si>
    <r>
      <t>Prod</t>
    </r>
    <r>
      <rPr>
        <b/>
        <vertAlign val="superscript"/>
        <sz val="8"/>
        <color theme="1"/>
        <rFont val="Calibri"/>
        <family val="2"/>
        <scheme val="minor"/>
      </rPr>
      <t>n</t>
    </r>
  </si>
  <si>
    <t>Rate</t>
  </si>
  <si>
    <t>Cost</t>
  </si>
  <si>
    <t>Usage</t>
  </si>
  <si>
    <t>Duration</t>
  </si>
  <si>
    <t>Material</t>
  </si>
  <si>
    <t>Plant</t>
  </si>
  <si>
    <t>Subcontract</t>
  </si>
  <si>
    <t>Portfolio WBS</t>
  </si>
  <si>
    <t xml:space="preserve">Item </t>
  </si>
  <si>
    <t>P</t>
  </si>
  <si>
    <t>S</t>
  </si>
  <si>
    <t>L</t>
  </si>
  <si>
    <t>M</t>
  </si>
  <si>
    <t>WBS</t>
  </si>
  <si>
    <t>PRELIMINARIES</t>
  </si>
  <si>
    <t>Stabilising</t>
  </si>
  <si>
    <t>Accommodation Requirements</t>
  </si>
  <si>
    <t>Holding Seals CRS60</t>
  </si>
  <si>
    <t>VARIATION - Clearing Table Drains</t>
  </si>
  <si>
    <t>Day</t>
  </si>
  <si>
    <t>PV01</t>
  </si>
  <si>
    <t>Excavator - 15T</t>
  </si>
  <si>
    <t>d</t>
  </si>
  <si>
    <t>PV02</t>
  </si>
  <si>
    <t>VARIATION - Supply Additional Materials</t>
  </si>
  <si>
    <t>CBR80</t>
  </si>
  <si>
    <t>Sealing Aggregate 7/10</t>
  </si>
  <si>
    <t>CSA</t>
  </si>
  <si>
    <t>QMR</t>
  </si>
  <si>
    <t>Currency</t>
  </si>
  <si>
    <t>Base Rate</t>
  </si>
  <si>
    <t>week</t>
  </si>
  <si>
    <t>hr</t>
  </si>
  <si>
    <t>day</t>
  </si>
  <si>
    <t>AUD</t>
  </si>
  <si>
    <t>Labour Resources</t>
  </si>
  <si>
    <t>Material Resources</t>
  </si>
  <si>
    <t>Plant Resources</t>
  </si>
  <si>
    <t>Sub-Contract Resources</t>
  </si>
  <si>
    <t>Non-Working Calendar 2011 - 2015 (Queensland - Australia)</t>
  </si>
  <si>
    <t>Christmas Day</t>
  </si>
  <si>
    <t>Boxing Day</t>
  </si>
  <si>
    <t>New Years Day</t>
  </si>
  <si>
    <t>Australia Day</t>
  </si>
  <si>
    <t>Good Friday</t>
  </si>
  <si>
    <t>Easter Monday</t>
  </si>
  <si>
    <t>ANZAC Day</t>
  </si>
  <si>
    <t>Labour Day</t>
  </si>
  <si>
    <t>Queen's Birthday</t>
  </si>
  <si>
    <t>Xmas S/D</t>
  </si>
  <si>
    <t>Work Hours Per Day</t>
  </si>
  <si>
    <t>Description</t>
  </si>
  <si>
    <t>Model Input</t>
  </si>
  <si>
    <t>UOM</t>
  </si>
  <si>
    <t>Q</t>
  </si>
  <si>
    <t>days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</si>
  <si>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</si>
  <si>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kq/m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</si>
  <si>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/hr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</si>
  <si>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</si>
  <si>
    <t>Budget</t>
  </si>
  <si>
    <t>Predessors</t>
  </si>
  <si>
    <t>Successors</t>
  </si>
  <si>
    <t>Practical Completion</t>
  </si>
  <si>
    <t>4FF</t>
  </si>
  <si>
    <t>%C Jul-11</t>
  </si>
  <si>
    <t>%C Aug-11</t>
  </si>
  <si>
    <t>%C Sep-11</t>
  </si>
  <si>
    <t>%C Oct-11</t>
  </si>
  <si>
    <t>Item No</t>
  </si>
  <si>
    <t>SQ</t>
  </si>
  <si>
    <t>AQ</t>
  </si>
  <si>
    <t>Contract Items</t>
  </si>
  <si>
    <t xml:space="preserve">            </t>
  </si>
  <si>
    <t>SARAJI ROAD</t>
  </si>
  <si>
    <t xml:space="preserve">     </t>
  </si>
  <si>
    <t xml:space="preserve">sqm  </t>
  </si>
  <si>
    <t>Supply Additional Road Base Gravel</t>
  </si>
  <si>
    <t>Supply Sealing Aggregate 7/10 mm</t>
  </si>
  <si>
    <t>Variations</t>
  </si>
  <si>
    <t>Emulsion Used By Allciv for Training</t>
  </si>
  <si>
    <t>litre</t>
  </si>
  <si>
    <t>Additional Stabilising works North of Saraji Mine</t>
  </si>
  <si>
    <t xml:space="preserve">m²   </t>
  </si>
  <si>
    <t>V03</t>
  </si>
  <si>
    <t>V04</t>
  </si>
  <si>
    <t>Clearing Table Drains</t>
  </si>
  <si>
    <t>V05</t>
  </si>
  <si>
    <t>VARIATION - Emulsion Used for Training</t>
  </si>
  <si>
    <t>CRS60 Emulsion</t>
  </si>
  <si>
    <t>VARIATION - Additional Stabilising North of Mine Access Road</t>
  </si>
  <si>
    <t>PV03</t>
  </si>
  <si>
    <t>PV04</t>
  </si>
  <si>
    <t>PV05</t>
  </si>
  <si>
    <t>Stabilising Works: 3% cement by mass &amp; CRS60 10/7 holding seal</t>
  </si>
  <si>
    <t>Budget Rate</t>
  </si>
  <si>
    <t>Original Budget</t>
  </si>
  <si>
    <t>Final Budget</t>
  </si>
  <si>
    <t>Contract Sell Rate</t>
  </si>
  <si>
    <t>Contract Sell Total</t>
  </si>
  <si>
    <t>TOTALS Original Works</t>
  </si>
  <si>
    <t>TOTALS Variations</t>
  </si>
  <si>
    <t>%C Jun-11</t>
  </si>
  <si>
    <t>Revenue Jun-11</t>
  </si>
  <si>
    <t>Revenue Jul-11</t>
  </si>
  <si>
    <t>Revenue Aug-11</t>
  </si>
  <si>
    <t>Revenue Sep-11</t>
  </si>
  <si>
    <t>Revenue Oct-11</t>
  </si>
  <si>
    <t>Total contract items and variations</t>
  </si>
  <si>
    <t>V02</t>
  </si>
  <si>
    <t>VO1</t>
  </si>
  <si>
    <t>6,8FF,7FF</t>
  </si>
  <si>
    <t>8FF,9FF,10</t>
  </si>
  <si>
    <t>6FF,4FF</t>
  </si>
  <si>
    <t>6FF</t>
  </si>
  <si>
    <t>ENSURE BELOW IS PASTED INTO ROW 3 OF MS-PROJECT</t>
  </si>
  <si>
    <t>Date</t>
  </si>
  <si>
    <t>Resource</t>
  </si>
  <si>
    <t>Cost Code</t>
  </si>
  <si>
    <t>Supplier</t>
  </si>
  <si>
    <t>Cost Code 013</t>
  </si>
  <si>
    <t>Inv 69103445</t>
  </si>
  <si>
    <t xml:space="preserve">Field Density            </t>
  </si>
  <si>
    <t xml:space="preserve">Bowler Geotechnical      </t>
  </si>
  <si>
    <t>Inv 69121257</t>
  </si>
  <si>
    <t>Inv 69121531</t>
  </si>
  <si>
    <t xml:space="preserve">Subtotal for 013                   </t>
  </si>
  <si>
    <t>Allciv - Labour Hire</t>
  </si>
  <si>
    <t xml:space="preserve">                         </t>
  </si>
  <si>
    <t xml:space="preserve">Allciv Plant - Excavator </t>
  </si>
  <si>
    <t>Allciv -  Labour Hire</t>
  </si>
  <si>
    <t>Cost Code 062</t>
  </si>
  <si>
    <t>Inv No 71014</t>
  </si>
  <si>
    <t xml:space="preserve">Water Usage              </t>
  </si>
  <si>
    <t xml:space="preserve">Isaac Regioal Council    </t>
  </si>
  <si>
    <t xml:space="preserve">Subtotal for 062                   </t>
  </si>
  <si>
    <t>Cost Code 064</t>
  </si>
  <si>
    <t>10 mm sealing aggregate - Inv 2198</t>
  </si>
  <si>
    <t xml:space="preserve">Crushing Insudtries Aust </t>
  </si>
  <si>
    <t>Purchase Poly Tank - Emulsion</t>
  </si>
  <si>
    <t xml:space="preserve">Poly Tank                </t>
  </si>
  <si>
    <t xml:space="preserve">Middlemount Rural        </t>
  </si>
  <si>
    <t>10 mm sealing aggregate Inv 2173</t>
  </si>
  <si>
    <t>6 x Loose Stones Signs</t>
  </si>
  <si>
    <t xml:space="preserve">Signs - General          </t>
  </si>
  <si>
    <t xml:space="preserve">Artcraft                 </t>
  </si>
  <si>
    <t>Sealing Truck</t>
  </si>
  <si>
    <t xml:space="preserve">Paveline Truck           </t>
  </si>
  <si>
    <t>Tipper - Allciv (No Driver)</t>
  </si>
  <si>
    <t xml:space="preserve">Tipper - Allciv          </t>
  </si>
  <si>
    <t xml:space="preserve">Plant Float - Allciv     </t>
  </si>
  <si>
    <t>Truck Driver</t>
  </si>
  <si>
    <t>Stand Down SD Roller</t>
  </si>
  <si>
    <t xml:space="preserve">Bomag 124DH (Stand Down) </t>
  </si>
  <si>
    <t>Tipper 3T - Kennards Hire</t>
  </si>
  <si>
    <t xml:space="preserve">Tipper 3T                </t>
  </si>
  <si>
    <t>10 mm sealing aggregate - Inv 2227</t>
  </si>
  <si>
    <t>10 mm sealing aggregate - Inv 2268</t>
  </si>
  <si>
    <t>Work Place Health &amp; Safety Officer</t>
  </si>
  <si>
    <t xml:space="preserve">WHSO                     </t>
  </si>
  <si>
    <t xml:space="preserve">week </t>
  </si>
  <si>
    <t>Labour Hire</t>
  </si>
  <si>
    <t>SD Roller - Cat Rentals</t>
  </si>
  <si>
    <t xml:space="preserve">SD Roller                </t>
  </si>
  <si>
    <t>10 mm sealing aggregate - Inv 2316</t>
  </si>
  <si>
    <t>10 mm sealing aggregate - Inv 2342</t>
  </si>
  <si>
    <t>10 mm sealing aggregate - Inv 2359</t>
  </si>
  <si>
    <t>10 mm sealing aggregate Inv -2563</t>
  </si>
  <si>
    <t>10 mm sealing aggregate Inv 2564</t>
  </si>
  <si>
    <t>10 mm sealing aggregate Inv 2625</t>
  </si>
  <si>
    <t>10 mm sealing aggregate Inv- 2575</t>
  </si>
  <si>
    <t>10 mm sealing aggregate Inv 2612</t>
  </si>
  <si>
    <t>Inv - 2638</t>
  </si>
  <si>
    <t>inv - 2663</t>
  </si>
  <si>
    <t xml:space="preserve">Primer Seal - 10mm       </t>
  </si>
  <si>
    <t>10 mm sealing aggregate  Inv  2698</t>
  </si>
  <si>
    <t>CAT297 Stabiliser - No operator</t>
  </si>
  <si>
    <t xml:space="preserve">CAT297 Stabiliser        </t>
  </si>
  <si>
    <t>10 mm sealing aggregate  Inv - 2716</t>
  </si>
  <si>
    <t>7mm Primer Seal  Inv  -  2765</t>
  </si>
  <si>
    <t>SD Roller - Dry   from the ( 31/08/2011  to 30/09/2011 )   Inv - 7771117</t>
  </si>
  <si>
    <t xml:space="preserve">Multi Roller             </t>
  </si>
  <si>
    <t xml:space="preserve">Tutt Bryant Hire         </t>
  </si>
  <si>
    <t>Multi Roller Hire</t>
  </si>
  <si>
    <t>Tipper (Wet Hire)  Inv - 13095422</t>
  </si>
  <si>
    <t xml:space="preserve">Tipper                   </t>
  </si>
  <si>
    <t xml:space="preserve">Kennards Hire            </t>
  </si>
  <si>
    <t>10 mm sealing aggregate  Inv - 2805</t>
  </si>
  <si>
    <t>From the   ( 31/08/2011  to  30/09/2011 )                       Inv - 7771116</t>
  </si>
  <si>
    <t>10 mm sealing aggregatem  INv - 2840</t>
  </si>
  <si>
    <t>truck and trailer hire</t>
  </si>
  <si>
    <t xml:space="preserve">Michael Biles ( dog)     </t>
  </si>
  <si>
    <t xml:space="preserve">7mm/10mmm Con Agg, Dock 29823.29840,29865.     Inv - 2878 </t>
  </si>
  <si>
    <t>10 mm sealing aggregate  Dock  No 29886,29888,29892,29893,29894                                Inv - 2907</t>
  </si>
  <si>
    <t>Tipper (Wet Hire)   Inv- 13132038</t>
  </si>
  <si>
    <t xml:space="preserve">Insurances               </t>
  </si>
  <si>
    <t>Hire of Trafic Lights (sola)  Inv- 7771849</t>
  </si>
  <si>
    <t>Tipper (Wet Hire)  Inv - 13132038</t>
  </si>
  <si>
    <t>SD Roller - Dry  Inv - 6000030975</t>
  </si>
  <si>
    <t xml:space="preserve">Hastings Deering         </t>
  </si>
  <si>
    <t>10 mm sealing aggregate  Inv - 2778</t>
  </si>
  <si>
    <t>Tipper (Wet Hire)  2 Tonne  Inv - 13169436</t>
  </si>
  <si>
    <t xml:space="preserve">Subtotal for 064                   </t>
  </si>
  <si>
    <t>Cost Code 066</t>
  </si>
  <si>
    <t xml:space="preserve">Subtotal for 066                   </t>
  </si>
  <si>
    <t>Cost Code 068</t>
  </si>
  <si>
    <t>Bomag 124DH-3 SD Roller (3.5 T) - No Operator</t>
  </si>
  <si>
    <t xml:space="preserve">Bomag 124DH              </t>
  </si>
  <si>
    <t>New Holland Compact Grader - No Operator</t>
  </si>
  <si>
    <t xml:space="preserve">NH Grader                </t>
  </si>
  <si>
    <t>UD Spreader Truck - No Driver</t>
  </si>
  <si>
    <t xml:space="preserve">UD Spreader              </t>
  </si>
  <si>
    <t>Repairs to Skid Steer Inv MKY258144</t>
  </si>
  <si>
    <t xml:space="preserve">Repairs &amp; Maint          </t>
  </si>
  <si>
    <t xml:space="preserve">Pirtek                   </t>
  </si>
  <si>
    <t>Dry Hire - Cat Rentals</t>
  </si>
  <si>
    <t xml:space="preserve">Grader 120H              </t>
  </si>
  <si>
    <t>Tipper Hire</t>
  </si>
  <si>
    <t xml:space="preserve">PR &amp; HT Gourlay          </t>
  </si>
  <si>
    <t>Inv 1961</t>
  </si>
  <si>
    <t xml:space="preserve">2.3 Roadbase             </t>
  </si>
  <si>
    <t>Inv 1940</t>
  </si>
  <si>
    <t>Water Charges from 7/6/11 to 15/06/11</t>
  </si>
  <si>
    <t xml:space="preserve">Water Meter Interface    </t>
  </si>
  <si>
    <t xml:space="preserve">Isaac Regional Council   </t>
  </si>
  <si>
    <t>Tipper 3T - Kennards Hire Inv 12956963</t>
  </si>
  <si>
    <t>Dry Hire Cat Rentals</t>
  </si>
  <si>
    <t xml:space="preserve">Excavator 12T            </t>
  </si>
  <si>
    <t>Tipper 3T - Kennards Hire Inv - 12986562</t>
  </si>
  <si>
    <t>SD Roller - Dry  Inv - 6000028675</t>
  </si>
  <si>
    <t xml:space="preserve">Hastings                 </t>
  </si>
  <si>
    <t>Plate Compactor - Dry Hire Inv -7767555</t>
  </si>
  <si>
    <t xml:space="preserve">Plate Compactor          </t>
  </si>
  <si>
    <t>Stabilising In House iNV 70224</t>
  </si>
  <si>
    <t xml:space="preserve">Stabilising              </t>
  </si>
  <si>
    <t>Grader - Wet Hire Inv - 6000028834</t>
  </si>
  <si>
    <t xml:space="preserve">Grader                   </t>
  </si>
  <si>
    <t>Labour / Standown</t>
  </si>
  <si>
    <t>Tipper 3T - Kennards Hire Inv-13022993</t>
  </si>
  <si>
    <t>Stabilising In House Inv - 7769049  Whacker Packer.</t>
  </si>
  <si>
    <t>Spreader Truck - 30T</t>
  </si>
  <si>
    <t xml:space="preserve">Spreader Truck - 30T     </t>
  </si>
  <si>
    <t xml:space="preserve">Tipper (Wet Hire)  2  Ton    Inv- 13059076 </t>
  </si>
  <si>
    <t>Vehicle Cover  Plus Over 25 yrs    Inv - 13059076</t>
  </si>
  <si>
    <t>Bobcat - Wet Hire  From (  20/09/2011 m to 21/09/2011 )    Inv - 7769830</t>
  </si>
  <si>
    <t xml:space="preserve">Bobcat                   </t>
  </si>
  <si>
    <t xml:space="preserve">SD Roller - Dry     (   21/08/2011  to  20/09/2011  )       Inv - 6000029921   </t>
  </si>
  <si>
    <t>10 mm sealing aggregate    Inv - 2698</t>
  </si>
  <si>
    <t xml:space="preserve">N25                      </t>
  </si>
  <si>
    <t>Grader - Wet Hire   from ( 28/09/2011  to 27/10/2011 )  Inv - 6000030076</t>
  </si>
  <si>
    <t>10 mm sealing aggregate Inv 2860</t>
  </si>
  <si>
    <t>Tractor and Stabiliser/Profiler</t>
  </si>
  <si>
    <t xml:space="preserve">Tractor Mixer            </t>
  </si>
  <si>
    <t>Stabilising In House</t>
  </si>
  <si>
    <t xml:space="preserve">BCLA  PTL  LTD           </t>
  </si>
  <si>
    <t>Vib Multi Tyres Roller  Inv - 7773436</t>
  </si>
  <si>
    <t xml:space="preserve">Subtotal for 068                   </t>
  </si>
  <si>
    <t>Cost Code 191</t>
  </si>
  <si>
    <t>Shannon Excavations (Labo</t>
  </si>
  <si>
    <t>Traffic Control</t>
  </si>
  <si>
    <t xml:space="preserve">Michael J Biles Tipper   </t>
  </si>
  <si>
    <t>Dry Hire Cat Rentals 6000028530</t>
  </si>
  <si>
    <t xml:space="preserve">Hurst Backhoe Hire       </t>
  </si>
  <si>
    <t>14 Tonne Excavator      (  P&amp;H Gourlay )</t>
  </si>
  <si>
    <t xml:space="preserve">Excavator Hyundi         </t>
  </si>
  <si>
    <t xml:space="preserve">   (  21 T Tag Trailor )</t>
  </si>
  <si>
    <t>SD Roller - Dry Inv - 6000031453</t>
  </si>
  <si>
    <t xml:space="preserve">Subtotal for 191                   </t>
  </si>
  <si>
    <t>Cost Code 902</t>
  </si>
  <si>
    <t xml:space="preserve">Project Supervisor       </t>
  </si>
  <si>
    <t xml:space="preserve">Construction Manager     </t>
  </si>
  <si>
    <t>29/6, 30/6 &amp; 1/7 Traffic Control at Dysart</t>
  </si>
  <si>
    <t>Allciv Project - Supervisor</t>
  </si>
  <si>
    <t>Supervisors - Dual Cab Ute.</t>
  </si>
  <si>
    <t xml:space="preserve">Dual Cab Ute             </t>
  </si>
  <si>
    <t xml:space="preserve">Subtotal for 902                   </t>
  </si>
  <si>
    <t>Cost Code 905</t>
  </si>
  <si>
    <t>Ratchet, Padlock etc</t>
  </si>
  <si>
    <t xml:space="preserve">Small Tools              </t>
  </si>
  <si>
    <t xml:space="preserve">John Crooks Hardware     </t>
  </si>
  <si>
    <t>Globe</t>
  </si>
  <si>
    <t xml:space="preserve">Dysart Engineering       </t>
  </si>
  <si>
    <t>Globes</t>
  </si>
  <si>
    <t>Fuel Filter</t>
  </si>
  <si>
    <t>EDT Treatment</t>
  </si>
  <si>
    <t>Electronic Fuel Filter</t>
  </si>
  <si>
    <t xml:space="preserve">Middlemount Engineering  </t>
  </si>
  <si>
    <t>Inv 10157725 - Spray &amp; Mark Camlocks etc</t>
  </si>
  <si>
    <t>Tools for Paveline Truck</t>
  </si>
  <si>
    <t xml:space="preserve">Bunnings                 </t>
  </si>
  <si>
    <t>Inv-  8467/23183</t>
  </si>
  <si>
    <t>Inv- 8467/23286</t>
  </si>
  <si>
    <t>Inv-8467/23365</t>
  </si>
  <si>
    <t>Inv - 10163037   Spray &amp; Mark White</t>
  </si>
  <si>
    <t xml:space="preserve">CRT                      </t>
  </si>
  <si>
    <t>Washer Flat,  Bolt and Nut cupid   Inv - 8467/24101</t>
  </si>
  <si>
    <t>Degreaser 20 ltrs Inv - 1051946</t>
  </si>
  <si>
    <t>Kerosene Household Diggers  Inv - 8467/24484</t>
  </si>
  <si>
    <t xml:space="preserve">Subtotal for 905                   </t>
  </si>
  <si>
    <t>Cost Code 907</t>
  </si>
  <si>
    <t>Float Container from Middlemount to Dysart</t>
  </si>
  <si>
    <t xml:space="preserve">Float                    </t>
  </si>
  <si>
    <t>Repairs to Skid Steer</t>
  </si>
  <si>
    <t>Repairs to Bomag Roller</t>
  </si>
  <si>
    <t>Repairs to Paveline Truck</t>
  </si>
  <si>
    <t>Damage Waiver Fees - Inv 7766335 (Traffic Lights)</t>
  </si>
  <si>
    <t>Load and Transport Grader Inv - 1049254</t>
  </si>
  <si>
    <t xml:space="preserve"> Load and Transport  Inv - 1049257</t>
  </si>
  <si>
    <t>Grader - Wet Hire Inv - 1050454</t>
  </si>
  <si>
    <t>Jumper Leads Inv - 8467/24536</t>
  </si>
  <si>
    <t>14 Tonne excavator  Inv - 00036926</t>
  </si>
  <si>
    <t xml:space="preserve">Excavator - 15T          </t>
  </si>
  <si>
    <t xml:space="preserve">CPL                      </t>
  </si>
  <si>
    <t>Tractor and Stabiliser/Profiler  Inv - 00036927</t>
  </si>
  <si>
    <t xml:space="preserve">Subtotal for 907                   </t>
  </si>
  <si>
    <t>Cost Code 911</t>
  </si>
  <si>
    <t>Accommodation - Inv 24.05.11</t>
  </si>
  <si>
    <t xml:space="preserve">Accommodation            </t>
  </si>
  <si>
    <t xml:space="preserve">The Whitsunday Hotel     </t>
  </si>
  <si>
    <t>2 x Weeks Rent Garnham Road</t>
  </si>
  <si>
    <t xml:space="preserve">Mackay Rentals           </t>
  </si>
  <si>
    <t>Accommodation &amp; 3 meals Rate - Inv 1031026</t>
  </si>
  <si>
    <t xml:space="preserve">The Mac                  </t>
  </si>
  <si>
    <t>Accommodation &amp; 3 meals Rate - Inv 1031141</t>
  </si>
  <si>
    <t>Accommodation &amp; 3 meals Rate - Inv 1031027</t>
  </si>
  <si>
    <t>2 Weeks Rent 4 McMullen St Dysart</t>
  </si>
  <si>
    <t>Accommodation - 7 Garnham Road Dysart 2 weeks rent</t>
  </si>
  <si>
    <t>Accommodation &amp; 3 meals Rate</t>
  </si>
  <si>
    <t>2 x Weeks Rent 4 McMullen Court Dysart</t>
  </si>
  <si>
    <t>2 x Rent - 7 Garnham Rd Dysart</t>
  </si>
  <si>
    <t>2 x Weeks Rent 4 McMullen Crt Dysart</t>
  </si>
  <si>
    <t>Accommodation - Inv 1032765</t>
  </si>
  <si>
    <t>2 x Weeks rent 7 Garnham Rd Dysart</t>
  </si>
  <si>
    <t>Accommodation Inv 1032905</t>
  </si>
  <si>
    <t>Accommodation Inv 1032655</t>
  </si>
  <si>
    <t>2 x Weeks Rent 4 McMullen Street Dysart</t>
  </si>
  <si>
    <t>Electricity Charges - 7 Garnham Dr Dysart</t>
  </si>
  <si>
    <t xml:space="preserve">Ergon Energy             </t>
  </si>
  <si>
    <t>2 x weeks rent 4 McMullen Crt Dysart</t>
  </si>
  <si>
    <t>2 x Weeks Rent 7 garnham Rd Dysart</t>
  </si>
  <si>
    <t>Electricity charges 4 McMullen St Dysart</t>
  </si>
  <si>
    <t>Accommodation &amp; Meals - Inv 1033585</t>
  </si>
  <si>
    <t>Accommodation &amp; Meals</t>
  </si>
  <si>
    <t>Accommodation ( 16/08/2011 TO 31/08/2011 )</t>
  </si>
  <si>
    <t xml:space="preserve">Accommodation &amp; 3 meals Rate (01/08/2011 to 14/08/2011 ) </t>
  </si>
  <si>
    <t>Accommodation &amp; 3 meals Ratem (01/08/2011 to 15/08/2011 inv 1034269</t>
  </si>
  <si>
    <t>Accommodatio and meals  (26/08/2011 TO 30/08/2011 )</t>
  </si>
  <si>
    <t xml:space="preserve">Accommodation &amp; 3 meals Rate (16/08/2011 to 31/08/2011 ) </t>
  </si>
  <si>
    <t>Accommodation &amp; 3 meals Rate ( 01/08/2011 to 15/08/2011 )</t>
  </si>
  <si>
    <t>Accommodation &amp; 3 meals Rate  Inv - 1035653  From  01/09/2011  to 15/09/2011</t>
  </si>
  <si>
    <t>Accommodation &amp; 3 meals Rate  Inv - 1035477 From 2/09/2011  to 13/09/2011</t>
  </si>
  <si>
    <t>Accommodation &amp; 3 meals Rate  From the    (16/09/2011  to 30/09/2011)                                           Inv - 1036287</t>
  </si>
  <si>
    <t xml:space="preserve">   Ergon Energy  Acc No 17482038</t>
  </si>
  <si>
    <t xml:space="preserve">Power                    </t>
  </si>
  <si>
    <t xml:space="preserve"> Ergon Energy  Acc No  16889789</t>
  </si>
  <si>
    <t>Accommodation &amp; 3 meals Rate  between the (6/10/2011 to 12/10/2011 )  Inv - 1037161</t>
  </si>
  <si>
    <t>Acc No - 16889762</t>
  </si>
  <si>
    <t>Accommodation &amp; 3 meals Rate From the 16/10/2011 to the 31/10/2011 Inv - 1038095</t>
  </si>
  <si>
    <t xml:space="preserve">Subtotal for 911                   </t>
  </si>
  <si>
    <t>Cost Code CSA</t>
  </si>
  <si>
    <t>Cement Powder - 2 Tonne Bag</t>
  </si>
  <si>
    <t xml:space="preserve">Cement - 2 Tonne Bag     </t>
  </si>
  <si>
    <t xml:space="preserve">Cement Australia         </t>
  </si>
  <si>
    <t>Bulk GP / GB Cement</t>
  </si>
  <si>
    <t xml:space="preserve">Cement                   </t>
  </si>
  <si>
    <t>Cement Powder - 2 Tonne Bag - Inv 94378799</t>
  </si>
  <si>
    <t>Bulk GP / GB Cement - Inv 94378799</t>
  </si>
  <si>
    <t>Bulk GP / GB Cement Inv- 94454644</t>
  </si>
  <si>
    <t>Bulk GP / GB Cement  Docket No 82894313  Inv - 94474917</t>
  </si>
  <si>
    <t>Bulk GP / GB Cement  Doc - 82899746                               Inv -   94477860</t>
  </si>
  <si>
    <t xml:space="preserve">Subtotal for CSA                   </t>
  </si>
  <si>
    <t>Cost Code QM2.3</t>
  </si>
  <si>
    <t>Inv 2043</t>
  </si>
  <si>
    <t>Inv 2075</t>
  </si>
  <si>
    <t>Inv 2092</t>
  </si>
  <si>
    <t>2.3 Roadbase - Inv 2239</t>
  </si>
  <si>
    <t>2.3 Road Base - Inv 2298</t>
  </si>
  <si>
    <t>2.3 Road base - Inv 2267</t>
  </si>
  <si>
    <t>2.3 Roadbase - Inv 2316</t>
  </si>
  <si>
    <t>2.3 Roadbase Inv 2341</t>
  </si>
  <si>
    <t>Inv 2388</t>
  </si>
  <si>
    <t xml:space="preserve">   Inv-2613</t>
  </si>
  <si>
    <t>10 mm sealing aggregate     2.3 Road Base           Dock - 29893</t>
  </si>
  <si>
    <t xml:space="preserve">CIA  Rankins Quarry      </t>
  </si>
  <si>
    <t xml:space="preserve">Subtotal for QM2.3                 </t>
  </si>
  <si>
    <t>Cost Code QMR</t>
  </si>
  <si>
    <t>Inv - 30624</t>
  </si>
  <si>
    <t>10 mm sealing aggregate  Inv 30677</t>
  </si>
  <si>
    <t>Bedding Sand  Docket No  30677</t>
  </si>
  <si>
    <t xml:space="preserve">Rock Breaker             </t>
  </si>
  <si>
    <t xml:space="preserve"> 7  mm  Aggr  Doc  -  30716</t>
  </si>
  <si>
    <t xml:space="preserve">  Doc  - 30716</t>
  </si>
  <si>
    <t>10 mm sealing aggregate  7  mm  Doc  - 30720</t>
  </si>
  <si>
    <t>10 mm sealing aggregate  Doc  -  30720</t>
  </si>
  <si>
    <t>10 mm sealing aggregate  7  mm  Agg                             Doc -   30723</t>
  </si>
  <si>
    <t>10 mm sealing aggregate   Doc  30723</t>
  </si>
  <si>
    <t>10 mm sealing aggregate  7 mm  Agg                                    Doc-   30725</t>
  </si>
  <si>
    <t>10 mm sealing aggregate   Doc  - 30725</t>
  </si>
  <si>
    <t>10 mm sealing aggregate  Doc  30748</t>
  </si>
  <si>
    <t>10 mm sealing aggregate   7 mm Agg                                  Doc  - 30748</t>
  </si>
  <si>
    <t>10 mm sealing aggregate   Doc  29780</t>
  </si>
  <si>
    <t>10 mm sealing aggregate   7 mm  Dock - 29784</t>
  </si>
  <si>
    <t>10 mm sealing aggregate  Dock - 29784</t>
  </si>
  <si>
    <t>10 mm sealing aggregate   7 mm agg                                         Doc- 29780</t>
  </si>
  <si>
    <t>10 mm sealing aggregate  7 mm Agg   Doct - 29824</t>
  </si>
  <si>
    <t xml:space="preserve">    7 mm    (   Dock - 29865   )</t>
  </si>
  <si>
    <t xml:space="preserve">  10mm     ( Dock - 29865)</t>
  </si>
  <si>
    <t xml:space="preserve">  10 mm  ( Dock - 29888 )</t>
  </si>
  <si>
    <t xml:space="preserve">   7 mm  ( Dock - 29888 )</t>
  </si>
  <si>
    <t>10 mm sealing aggregate  Dock - 29894</t>
  </si>
  <si>
    <t>7mm sealing aggregate  Dock - 29894</t>
  </si>
  <si>
    <t xml:space="preserve">Subtotal for QMR                   </t>
  </si>
  <si>
    <t>Grand Total</t>
  </si>
  <si>
    <t>Portfoliol WBS</t>
  </si>
  <si>
    <t>TOTAL</t>
  </si>
  <si>
    <t>Original Budget Rate</t>
  </si>
  <si>
    <t>BAC</t>
  </si>
  <si>
    <t>Final Qty</t>
  </si>
  <si>
    <t>Final Cost</t>
  </si>
  <si>
    <t>Final Rate</t>
  </si>
  <si>
    <t>Totals, all cost codes</t>
  </si>
  <si>
    <t>AC</t>
  </si>
  <si>
    <t>PQ</t>
  </si>
  <si>
    <t>PV</t>
  </si>
  <si>
    <t>EV</t>
  </si>
  <si>
    <t>QA Testing</t>
  </si>
  <si>
    <t>item</t>
  </si>
  <si>
    <t>Sweep &amp; Prime / Primer seal or Seal</t>
  </si>
  <si>
    <t>m2</t>
  </si>
  <si>
    <t>Insitu Stabilisation</t>
  </si>
  <si>
    <t>Dayworks - Cleaning Drains</t>
  </si>
  <si>
    <t>Project Supervision</t>
  </si>
  <si>
    <t>Small Tools</t>
  </si>
  <si>
    <t>Site Relocations (Along Road)</t>
  </si>
  <si>
    <t>month</t>
  </si>
  <si>
    <t>nights</t>
  </si>
  <si>
    <t>Cement Powder (Stabilising)</t>
  </si>
  <si>
    <t>Road Base</t>
  </si>
  <si>
    <t>Sealing Aggregate (10/7)</t>
  </si>
  <si>
    <t>Purchase Water - IRC</t>
  </si>
  <si>
    <t>WHSO</t>
  </si>
  <si>
    <t>Construction Manager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</si>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</sst>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;[Red]\-#,##0.000"/>
    <numFmt numFmtId="165" formatCode="yyyy"/>
    <numFmt numFmtId="166" formatCode="ddd"/>
    <numFmt numFmtId="167" formatCode="#,##0_ ;[Red]\-#,##0\ "/>
    <numFmt numFmtId="168" formatCode="#,##0.0"/>
    <numFmt numFmtId="169" formatCode="dd\ mmm\ yyyy"/>
    <numFmt numFmtId="170" formatCode="_-&quot;$&quot;* #,##0_-;\-&quot;$&quot;* #,##0_-;_-&quot;$&quot;* &quot;-&quot;??_-;_-@_-"/>
    <numFmt numFmtId="171" formatCode="#,##0.00_ ;[Red]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BF5B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3">
    <xf numFmtId="0" fontId="0" fillId="0" borderId="0" xfId="0"/>
    <xf numFmtId="164" fontId="3" fillId="3" borderId="0" xfId="0" applyNumberFormat="1" applyFont="1" applyFill="1" applyAlignment="1">
      <alignment horizontal="righ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right" vertical="top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164" fontId="4" fillId="2" borderId="0" xfId="0" applyNumberFormat="1" applyFont="1" applyFill="1" applyAlignment="1">
      <alignment vertical="top"/>
    </xf>
    <xf numFmtId="164" fontId="3" fillId="0" borderId="0" xfId="0" applyNumberFormat="1" applyFont="1" applyAlignment="1">
      <alignment vertical="top"/>
    </xf>
    <xf numFmtId="164" fontId="3" fillId="3" borderId="0" xfId="0" applyNumberFormat="1" applyFont="1" applyFill="1" applyAlignment="1">
      <alignment vertical="top"/>
    </xf>
    <xf numFmtId="38" fontId="3" fillId="0" borderId="0" xfId="0" applyNumberFormat="1" applyFont="1" applyAlignment="1">
      <alignment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3" fontId="4" fillId="0" borderId="0" xfId="0" applyNumberFormat="1" applyFont="1" applyAlignment="1">
      <alignment vertical="top"/>
    </xf>
    <xf numFmtId="167" fontId="4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164" fontId="4" fillId="2" borderId="0" xfId="0" applyNumberFormat="1" applyFont="1" applyFill="1" applyAlignment="1">
      <alignment horizontal="center" vertical="top"/>
    </xf>
    <xf numFmtId="164" fontId="3" fillId="3" borderId="0" xfId="0" applyNumberFormat="1" applyFont="1" applyFill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8" fontId="4" fillId="0" borderId="0" xfId="0" applyNumberFormat="1" applyFont="1" applyAlignment="1">
      <alignment vertical="top"/>
    </xf>
    <xf numFmtId="168" fontId="4" fillId="0" borderId="0" xfId="0" applyNumberFormat="1" applyFont="1" applyAlignment="1">
      <alignment horizontal="right" vertical="top"/>
    </xf>
    <xf numFmtId="168" fontId="4" fillId="2" borderId="0" xfId="0" applyNumberFormat="1" applyFont="1" applyFill="1" applyAlignment="1">
      <alignment vertical="top"/>
    </xf>
    <xf numFmtId="168" fontId="3" fillId="3" borderId="0" xfId="0" applyNumberFormat="1" applyFont="1" applyFill="1" applyAlignment="1">
      <alignment vertical="top"/>
    </xf>
    <xf numFmtId="168" fontId="3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4" fontId="4" fillId="0" borderId="0" xfId="0" applyNumberFormat="1" applyFont="1" applyAlignment="1">
      <alignment horizontal="right" vertical="top"/>
    </xf>
    <xf numFmtId="4" fontId="4" fillId="2" borderId="0" xfId="0" applyNumberFormat="1" applyFont="1" applyFill="1" applyAlignment="1">
      <alignment vertical="top"/>
    </xf>
    <xf numFmtId="4" fontId="3" fillId="0" borderId="0" xfId="0" applyNumberFormat="1" applyFont="1" applyAlignment="1">
      <alignment vertical="top"/>
    </xf>
    <xf numFmtId="3" fontId="4" fillId="0" borderId="0" xfId="0" applyNumberFormat="1" applyFont="1" applyAlignment="1">
      <alignment horizontal="center" vertical="top"/>
    </xf>
    <xf numFmtId="38" fontId="4" fillId="2" borderId="0" xfId="0" applyNumberFormat="1" applyFont="1" applyFill="1" applyAlignment="1">
      <alignment horizontal="center" vertical="top"/>
    </xf>
    <xf numFmtId="38" fontId="3" fillId="3" borderId="0" xfId="0" applyNumberFormat="1" applyFont="1" applyFill="1" applyAlignment="1">
      <alignment horizontal="center" vertical="top"/>
    </xf>
    <xf numFmtId="38" fontId="3" fillId="0" borderId="0" xfId="0" applyNumberFormat="1" applyFont="1" applyAlignment="1">
      <alignment horizontal="center" vertical="top"/>
    </xf>
    <xf numFmtId="164" fontId="4" fillId="7" borderId="0" xfId="0" applyNumberFormat="1" applyFont="1" applyFill="1" applyAlignment="1">
      <alignment vertical="top"/>
    </xf>
    <xf numFmtId="0" fontId="4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/>
    <xf numFmtId="164" fontId="4" fillId="2" borderId="0" xfId="0" applyNumberFormat="1" applyFont="1" applyFill="1" applyAlignment="1">
      <alignment vertical="top"/>
    </xf>
    <xf numFmtId="164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164" fontId="3" fillId="3" borderId="0" xfId="0" applyNumberFormat="1" applyFont="1" applyFill="1" applyAlignment="1">
      <alignment horizontal="center" vertical="top"/>
    </xf>
    <xf numFmtId="168" fontId="3" fillId="3" borderId="0" xfId="0" applyNumberFormat="1" applyFont="1" applyFill="1" applyAlignment="1">
      <alignment vertical="top"/>
    </xf>
    <xf numFmtId="4" fontId="3" fillId="3" borderId="0" xfId="0" applyNumberFormat="1" applyFont="1" applyFill="1" applyAlignment="1">
      <alignment vertical="top"/>
    </xf>
    <xf numFmtId="38" fontId="3" fillId="3" borderId="0" xfId="0" applyNumberFormat="1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44" fontId="0" fillId="0" borderId="0" xfId="1" applyFont="1"/>
    <xf numFmtId="0" fontId="0" fillId="0" borderId="0" xfId="0"/>
    <xf numFmtId="164" fontId="4" fillId="2" borderId="0" xfId="0" applyNumberFormat="1" applyFont="1" applyFill="1" applyAlignment="1">
      <alignment vertical="top"/>
    </xf>
    <xf numFmtId="164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38" fontId="3" fillId="3" borderId="0" xfId="0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164" fontId="3" fillId="3" borderId="0" xfId="0" applyNumberFormat="1" applyFont="1" applyFill="1" applyAlignment="1">
      <alignment horizontal="center" vertical="top"/>
    </xf>
    <xf numFmtId="168" fontId="3" fillId="3" borderId="0" xfId="0" applyNumberFormat="1" applyFont="1" applyFill="1" applyAlignment="1">
      <alignment vertical="top"/>
    </xf>
    <xf numFmtId="4" fontId="3" fillId="3" borderId="0" xfId="0" applyNumberFormat="1" applyFont="1" applyFill="1" applyAlignment="1">
      <alignment vertical="top"/>
    </xf>
    <xf numFmtId="38" fontId="3" fillId="3" borderId="0" xfId="0" applyNumberFormat="1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44" fontId="0" fillId="5" borderId="3" xfId="1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44" fontId="0" fillId="6" borderId="1" xfId="1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44" fontId="0" fillId="8" borderId="1" xfId="1" applyFont="1" applyFill="1" applyBorder="1"/>
    <xf numFmtId="0" fontId="0" fillId="8" borderId="18" xfId="0" applyFill="1" applyBorder="1"/>
    <xf numFmtId="0" fontId="0" fillId="8" borderId="18" xfId="0" applyFill="1" applyBorder="1" applyAlignment="1">
      <alignment horizontal="center"/>
    </xf>
    <xf numFmtId="44" fontId="0" fillId="8" borderId="18" xfId="1" applyFont="1" applyFill="1" applyBorder="1"/>
    <xf numFmtId="0" fontId="0" fillId="9" borderId="18" xfId="0" applyFill="1" applyBorder="1"/>
    <xf numFmtId="0" fontId="0" fillId="9" borderId="18" xfId="0" applyFill="1" applyBorder="1" applyAlignment="1">
      <alignment horizontal="center"/>
    </xf>
    <xf numFmtId="44" fontId="0" fillId="9" borderId="18" xfId="1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44" fontId="0" fillId="9" borderId="3" xfId="1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/>
    </xf>
    <xf numFmtId="44" fontId="0" fillId="8" borderId="3" xfId="1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44" fontId="0" fillId="6" borderId="3" xfId="1" applyFont="1" applyFill="1" applyBorder="1"/>
    <xf numFmtId="0" fontId="0" fillId="6" borderId="18" xfId="0" applyFill="1" applyBorder="1"/>
    <xf numFmtId="0" fontId="0" fillId="6" borderId="18" xfId="0" applyFill="1" applyBorder="1" applyAlignment="1">
      <alignment horizontal="center"/>
    </xf>
    <xf numFmtId="44" fontId="0" fillId="6" borderId="18" xfId="1" applyFont="1" applyFill="1" applyBorder="1"/>
    <xf numFmtId="0" fontId="0" fillId="5" borderId="18" xfId="0" applyFill="1" applyBorder="1"/>
    <xf numFmtId="0" fontId="0" fillId="5" borderId="18" xfId="0" applyFill="1" applyBorder="1" applyAlignment="1">
      <alignment horizontal="center"/>
    </xf>
    <xf numFmtId="44" fontId="0" fillId="5" borderId="18" xfId="1" applyFont="1" applyFill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2" xfId="0" applyFont="1" applyBorder="1" applyAlignment="1">
      <alignment vertical="center" textRotation="90"/>
    </xf>
    <xf numFmtId="0" fontId="2" fillId="0" borderId="0" xfId="0" applyFont="1" applyAlignment="1">
      <alignment vertical="center" textRotation="90"/>
    </xf>
    <xf numFmtId="0" fontId="0" fillId="0" borderId="0" xfId="0"/>
    <xf numFmtId="14" fontId="0" fillId="0" borderId="0" xfId="0" applyNumberFormat="1"/>
    <xf numFmtId="0" fontId="2" fillId="0" borderId="0" xfId="0" applyFont="1"/>
    <xf numFmtId="0" fontId="8" fillId="0" borderId="0" xfId="0" applyFont="1" applyAlignment="1">
      <alignment horizontal="left"/>
    </xf>
    <xf numFmtId="0" fontId="8" fillId="5" borderId="1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5" fontId="0" fillId="4" borderId="9" xfId="0" applyNumberFormat="1" applyFill="1" applyBorder="1" applyAlignment="1">
      <alignment horizontal="center"/>
    </xf>
    <xf numFmtId="15" fontId="0" fillId="4" borderId="2" xfId="0" applyNumberFormat="1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5" fontId="0" fillId="4" borderId="10" xfId="0" applyNumberFormat="1" applyFill="1" applyBorder="1" applyAlignment="1">
      <alignment horizontal="center"/>
    </xf>
    <xf numFmtId="15" fontId="0" fillId="4" borderId="15" xfId="0" applyNumberFormat="1" applyFill="1" applyBorder="1" applyAlignment="1">
      <alignment horizontal="center"/>
    </xf>
    <xf numFmtId="15" fontId="0" fillId="0" borderId="16" xfId="0" applyNumberFormat="1" applyBorder="1" applyAlignment="1">
      <alignment horizontal="center"/>
    </xf>
    <xf numFmtId="15" fontId="0" fillId="4" borderId="1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15" fontId="0" fillId="4" borderId="4" xfId="0" applyNumberFormat="1" applyFill="1" applyBorder="1" applyAlignment="1">
      <alignment horizontal="center"/>
    </xf>
    <xf numFmtId="15" fontId="0" fillId="4" borderId="3" xfId="0" applyNumberFormat="1" applyFill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5" fontId="0" fillId="4" borderId="11" xfId="0" applyNumberFormat="1" applyFill="1" applyBorder="1" applyAlignment="1">
      <alignment horizontal="center"/>
    </xf>
    <xf numFmtId="15" fontId="0" fillId="4" borderId="12" xfId="0" applyNumberFormat="1" applyFill="1" applyBorder="1" applyAlignment="1">
      <alignment horizontal="center"/>
    </xf>
    <xf numFmtId="15" fontId="0" fillId="4" borderId="13" xfId="0" applyNumberFormat="1" applyFill="1" applyBorder="1" applyAlignment="1">
      <alignment horizontal="center"/>
    </xf>
    <xf numFmtId="15" fontId="0" fillId="0" borderId="13" xfId="0" applyNumberFormat="1" applyBorder="1" applyAlignment="1">
      <alignment horizontal="center"/>
    </xf>
    <xf numFmtId="15" fontId="0" fillId="4" borderId="14" xfId="0" applyNumberFormat="1" applyFill="1" applyBorder="1" applyAlignment="1">
      <alignment horizontal="center"/>
    </xf>
    <xf numFmtId="15" fontId="7" fillId="4" borderId="16" xfId="0" applyNumberFormat="1" applyFont="1" applyFill="1" applyBorder="1" applyAlignment="1">
      <alignment horizontal="center"/>
    </xf>
    <xf numFmtId="166" fontId="2" fillId="4" borderId="9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4" borderId="10" xfId="0" applyNumberFormat="1" applyFont="1" applyFill="1" applyBorder="1" applyAlignment="1">
      <alignment horizontal="center"/>
    </xf>
    <xf numFmtId="166" fontId="2" fillId="0" borderId="0" xfId="0" applyNumberFormat="1" applyFont="1"/>
    <xf numFmtId="0" fontId="6" fillId="0" borderId="0" xfId="0" applyFont="1"/>
    <xf numFmtId="15" fontId="7" fillId="4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43" fontId="9" fillId="0" borderId="2" xfId="2" applyFont="1" applyBorder="1"/>
    <xf numFmtId="0" fontId="0" fillId="0" borderId="0" xfId="0" applyAlignment="1">
      <alignment wrapText="1"/>
    </xf>
    <xf numFmtId="0" fontId="12" fillId="0" borderId="0" xfId="0" applyFont="1" applyAlignment="1">
      <alignment horizontal="right"/>
    </xf>
    <xf numFmtId="43" fontId="0" fillId="0" borderId="0" xfId="2" applyFont="1" applyAlignment="1">
      <alignment horizontal="right"/>
    </xf>
    <xf numFmtId="0" fontId="9" fillId="0" borderId="0" xfId="0" applyFont="1"/>
    <xf numFmtId="0" fontId="10" fillId="0" borderId="2" xfId="0" applyFont="1" applyBorder="1"/>
    <xf numFmtId="0" fontId="0" fillId="0" borderId="0" xfId="0" applyFill="1"/>
    <xf numFmtId="0" fontId="6" fillId="0" borderId="0" xfId="0" applyFont="1" applyFill="1"/>
    <xf numFmtId="0" fontId="0" fillId="0" borderId="0" xfId="0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17" fontId="2" fillId="0" borderId="20" xfId="0" applyNumberFormat="1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11" borderId="20" xfId="0" applyFont="1" applyFill="1" applyBorder="1" applyAlignment="1">
      <alignment horizontal="center"/>
    </xf>
    <xf numFmtId="0" fontId="2" fillId="11" borderId="20" xfId="0" applyFont="1" applyFill="1" applyBorder="1"/>
    <xf numFmtId="0" fontId="2" fillId="11" borderId="20" xfId="0" applyFont="1" applyFill="1" applyBorder="1" applyAlignment="1">
      <alignment wrapText="1"/>
    </xf>
    <xf numFmtId="164" fontId="2" fillId="11" borderId="20" xfId="0" applyNumberFormat="1" applyFont="1" applyFill="1" applyBorder="1"/>
    <xf numFmtId="40" fontId="2" fillId="11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wrapText="1"/>
    </xf>
    <xf numFmtId="164" fontId="0" fillId="0" borderId="20" xfId="0" applyNumberFormat="1" applyBorder="1"/>
    <xf numFmtId="40" fontId="0" fillId="0" borderId="20" xfId="0" applyNumberFormat="1" applyBorder="1"/>
    <xf numFmtId="0" fontId="2" fillId="0" borderId="20" xfId="0" applyFont="1" applyFill="1" applyBorder="1" applyAlignment="1">
      <alignment horizontal="center"/>
    </xf>
    <xf numFmtId="0" fontId="0" fillId="0" borderId="20" xfId="0" applyFill="1" applyBorder="1"/>
    <xf numFmtId="0" fontId="0" fillId="0" borderId="20" xfId="0" applyFill="1" applyBorder="1" applyAlignment="1">
      <alignment wrapText="1"/>
    </xf>
    <xf numFmtId="164" fontId="0" fillId="0" borderId="20" xfId="0" applyNumberFormat="1" applyFill="1" applyBorder="1"/>
    <xf numFmtId="40" fontId="0" fillId="0" borderId="20" xfId="0" applyNumberFormat="1" applyFill="1" applyBorder="1"/>
    <xf numFmtId="10" fontId="0" fillId="0" borderId="20" xfId="3" applyNumberFormat="1" applyFont="1" applyFill="1" applyBorder="1"/>
    <xf numFmtId="43" fontId="0" fillId="0" borderId="20" xfId="2" applyFont="1" applyFill="1" applyBorder="1"/>
    <xf numFmtId="0" fontId="6" fillId="0" borderId="20" xfId="0" applyFont="1" applyFill="1" applyBorder="1" applyAlignment="1">
      <alignment horizontal="center"/>
    </xf>
    <xf numFmtId="0" fontId="6" fillId="0" borderId="20" xfId="0" applyFont="1" applyFill="1" applyBorder="1"/>
    <xf numFmtId="0" fontId="6" fillId="0" borderId="20" xfId="0" applyFont="1" applyFill="1" applyBorder="1" applyAlignment="1">
      <alignment wrapText="1"/>
    </xf>
    <xf numFmtId="164" fontId="6" fillId="0" borderId="20" xfId="0" applyNumberFormat="1" applyFont="1" applyFill="1" applyBorder="1"/>
    <xf numFmtId="40" fontId="6" fillId="0" borderId="20" xfId="0" applyNumberFormat="1" applyFont="1" applyFill="1" applyBorder="1"/>
    <xf numFmtId="43" fontId="6" fillId="0" borderId="20" xfId="2" applyFont="1" applyFill="1" applyBorder="1"/>
    <xf numFmtId="43" fontId="0" fillId="0" borderId="20" xfId="2" applyFont="1" applyBorder="1"/>
    <xf numFmtId="0" fontId="2" fillId="0" borderId="20" xfId="0" applyFont="1" applyBorder="1"/>
    <xf numFmtId="0" fontId="2" fillId="0" borderId="20" xfId="0" applyFont="1" applyBorder="1" applyAlignment="1">
      <alignment wrapText="1"/>
    </xf>
    <xf numFmtId="164" fontId="2" fillId="0" borderId="20" xfId="0" applyNumberFormat="1" applyFont="1" applyBorder="1"/>
    <xf numFmtId="40" fontId="2" fillId="0" borderId="20" xfId="0" applyNumberFormat="1" applyFont="1" applyBorder="1"/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Border="1" applyAlignment="1">
      <alignment wrapText="1"/>
    </xf>
    <xf numFmtId="43" fontId="0" fillId="0" borderId="2" xfId="2" applyFont="1" applyBorder="1" applyAlignment="1">
      <alignment horizontal="right"/>
    </xf>
    <xf numFmtId="0" fontId="12" fillId="10" borderId="2" xfId="0" applyFont="1" applyFill="1" applyBorder="1" applyAlignment="1">
      <alignment horizontal="right" vertical="center" wrapText="1"/>
    </xf>
    <xf numFmtId="10" fontId="0" fillId="0" borderId="2" xfId="3" applyNumberFormat="1" applyFont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17" fontId="2" fillId="12" borderId="2" xfId="0" applyNumberFormat="1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wrapText="1"/>
    </xf>
    <xf numFmtId="0" fontId="13" fillId="12" borderId="2" xfId="0" applyFont="1" applyFill="1" applyBorder="1" applyAlignment="1">
      <alignment horizontal="center"/>
    </xf>
    <xf numFmtId="43" fontId="2" fillId="12" borderId="2" xfId="2" applyFont="1" applyFill="1" applyBorder="1" applyAlignment="1">
      <alignment horizontal="center"/>
    </xf>
    <xf numFmtId="0" fontId="10" fillId="0" borderId="2" xfId="0" applyFont="1" applyBorder="1" applyAlignment="1">
      <alignment wrapText="1"/>
    </xf>
    <xf numFmtId="0" fontId="2" fillId="0" borderId="0" xfId="0" applyFont="1" applyAlignment="1"/>
    <xf numFmtId="0" fontId="0" fillId="0" borderId="0" xfId="0" applyAlignment="1"/>
    <xf numFmtId="169" fontId="2" fillId="0" borderId="0" xfId="0" applyNumberFormat="1" applyFont="1" applyAlignment="1"/>
    <xf numFmtId="164" fontId="2" fillId="0" borderId="0" xfId="0" applyNumberFormat="1" applyFont="1" applyAlignment="1"/>
    <xf numFmtId="40" fontId="2" fillId="0" borderId="0" xfId="0" applyNumberFormat="1" applyFont="1" applyAlignment="1"/>
    <xf numFmtId="169" fontId="0" fillId="0" borderId="0" xfId="0" applyNumberFormat="1" applyAlignment="1"/>
    <xf numFmtId="164" fontId="0" fillId="0" borderId="0" xfId="0" applyNumberFormat="1" applyAlignment="1"/>
    <xf numFmtId="40" fontId="0" fillId="0" borderId="0" xfId="0" applyNumberFormat="1" applyAlignment="1"/>
    <xf numFmtId="169" fontId="2" fillId="0" borderId="21" xfId="0" applyNumberFormat="1" applyFont="1" applyBorder="1" applyAlignment="1"/>
    <xf numFmtId="0" fontId="2" fillId="0" borderId="21" xfId="0" applyFont="1" applyBorder="1" applyAlignment="1"/>
    <xf numFmtId="164" fontId="2" fillId="0" borderId="21" xfId="0" applyNumberFormat="1" applyFont="1" applyBorder="1" applyAlignment="1"/>
    <xf numFmtId="40" fontId="2" fillId="0" borderId="21" xfId="0" applyNumberFormat="1" applyFont="1" applyBorder="1" applyAlignment="1"/>
    <xf numFmtId="169" fontId="2" fillId="0" borderId="22" xfId="0" applyNumberFormat="1" applyFont="1" applyBorder="1" applyAlignment="1"/>
    <xf numFmtId="0" fontId="2" fillId="0" borderId="22" xfId="0" applyFont="1" applyBorder="1" applyAlignment="1"/>
    <xf numFmtId="164" fontId="2" fillId="0" borderId="22" xfId="0" applyNumberFormat="1" applyFont="1" applyBorder="1" applyAlignment="1"/>
    <xf numFmtId="40" fontId="2" fillId="0" borderId="22" xfId="0" applyNumberFormat="1" applyFont="1" applyBorder="1" applyAlignment="1"/>
    <xf numFmtId="14" fontId="0" fillId="0" borderId="0" xfId="0" applyNumberFormat="1" applyAlignment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/>
    <xf numFmtId="17" fontId="0" fillId="0" borderId="2" xfId="0" applyNumberFormat="1" applyBorder="1" applyAlignment="1"/>
    <xf numFmtId="170" fontId="0" fillId="0" borderId="2" xfId="1" applyNumberFormat="1" applyFont="1" applyBorder="1" applyAlignment="1"/>
    <xf numFmtId="164" fontId="2" fillId="0" borderId="22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38" fontId="2" fillId="0" borderId="22" xfId="0" applyNumberFormat="1" applyFont="1" applyBorder="1" applyAlignment="1">
      <alignment horizontal="center"/>
    </xf>
    <xf numFmtId="38" fontId="2" fillId="0" borderId="25" xfId="0" applyNumberFormat="1" applyFont="1" applyBorder="1" applyAlignment="1">
      <alignment horizontal="center"/>
    </xf>
    <xf numFmtId="38" fontId="2" fillId="0" borderId="26" xfId="0" applyNumberFormat="1" applyFont="1" applyBorder="1" applyAlignment="1">
      <alignment horizontal="center"/>
    </xf>
    <xf numFmtId="17" fontId="0" fillId="0" borderId="0" xfId="0" applyNumberFormat="1" applyAlignment="1">
      <alignment horizontal="right"/>
    </xf>
    <xf numFmtId="17" fontId="2" fillId="0" borderId="23" xfId="0" applyNumberFormat="1" applyFont="1" applyBorder="1" applyAlignment="1"/>
    <xf numFmtId="17" fontId="2" fillId="0" borderId="0" xfId="0" applyNumberFormat="1" applyFont="1" applyAlignment="1"/>
    <xf numFmtId="17" fontId="2" fillId="0" borderId="24" xfId="0" applyNumberFormat="1" applyFont="1" applyBorder="1" applyAlignment="1"/>
    <xf numFmtId="38" fontId="2" fillId="0" borderId="22" xfId="0" applyNumberFormat="1" applyFont="1" applyBorder="1" applyAlignment="1"/>
    <xf numFmtId="171" fontId="0" fillId="0" borderId="0" xfId="0" applyNumberFormat="1" applyAlignment="1"/>
    <xf numFmtId="38" fontId="0" fillId="0" borderId="0" xfId="0" applyNumberFormat="1" applyAlignment="1"/>
    <xf numFmtId="167" fontId="0" fillId="0" borderId="0" xfId="0" applyNumberFormat="1" applyAlignment="1"/>
    <xf numFmtId="171" fontId="0" fillId="0" borderId="23" xfId="0" applyNumberFormat="1" applyBorder="1" applyAlignment="1"/>
    <xf numFmtId="4" fontId="0" fillId="0" borderId="0" xfId="0" applyNumberFormat="1" applyAlignment="1"/>
    <xf numFmtId="4" fontId="12" fillId="0" borderId="0" xfId="0" applyNumberFormat="1" applyFont="1" applyAlignment="1"/>
    <xf numFmtId="38" fontId="2" fillId="0" borderId="25" xfId="0" applyNumberFormat="1" applyFont="1" applyBorder="1" applyAlignment="1"/>
    <xf numFmtId="38" fontId="2" fillId="0" borderId="26" xfId="0" applyNumberFormat="1" applyFont="1" applyBorder="1" applyAlignment="1"/>
    <xf numFmtId="3" fontId="0" fillId="0" borderId="0" xfId="0" applyNumberFormat="1" applyAlignment="1"/>
    <xf numFmtId="10" fontId="0" fillId="0" borderId="0" xfId="0" applyNumberFormat="1" applyAlignment="1"/>
    <xf numFmtId="0" fontId="2" fillId="0" borderId="2" xfId="0" applyFont="1" applyBorder="1" applyAlignment="1">
      <alignment horizontal="center" vertical="center" textRotation="90"/>
    </xf>
    <xf numFmtId="15" fontId="2" fillId="0" borderId="5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38" fontId="0" fillId="0" borderId="24" xfId="0" applyNumberFormat="1" applyBorder="1" applyAlignment="1"/>
    <xf numFmtId="38" fontId="0" fillId="0" borderId="27" xfId="0" applyNumberFormat="1" applyBorder="1" applyAlignme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topLeftCell="C1" workbookViewId="0">
      <selection activeCell="X13" sqref="X13"/>
    </sheetView>
  </sheetViews>
  <sheetFormatPr defaultRowHeight="15" x14ac:dyDescent="0.25"/>
  <cols>
    <col min="3" max="3" width="25.5703125" customWidth="1"/>
    <col min="5" max="5" width="22.140625" bestFit="1" customWidth="1"/>
    <col min="7" max="8" width="10.140625" bestFit="1" customWidth="1"/>
    <col min="10" max="10" width="10.85546875" bestFit="1" customWidth="1"/>
    <col min="13" max="15" width="9.5703125" bestFit="1" customWidth="1"/>
    <col min="17" max="17" width="9.5703125" bestFit="1" customWidth="1"/>
    <col min="20" max="20" width="8.85546875" style="97"/>
  </cols>
  <sheetData>
    <row r="1" spans="1:21" x14ac:dyDescent="0.25">
      <c r="A1" s="17"/>
      <c r="B1" s="4"/>
      <c r="C1" s="5"/>
      <c r="D1" s="4"/>
      <c r="E1" s="17"/>
      <c r="F1" s="21"/>
      <c r="G1" s="4"/>
      <c r="H1" s="4"/>
      <c r="I1" s="4"/>
      <c r="J1" s="16">
        <f>SUBTOTAL(9,J4:J66)</f>
        <v>806368.66465476528</v>
      </c>
      <c r="K1" s="26"/>
      <c r="L1" s="26"/>
      <c r="M1" s="16">
        <f>SUBTOTAL(9,M4:M66)</f>
        <v>188502.7717771777</v>
      </c>
      <c r="N1" s="16">
        <f t="shared" ref="N1:P1" si="0">SUBTOTAL(9,N4:N66)</f>
        <v>153519.29200000002</v>
      </c>
      <c r="O1" s="16">
        <f t="shared" si="0"/>
        <v>389982.15443294338</v>
      </c>
      <c r="P1" s="16">
        <f t="shared" si="0"/>
        <v>74364.446444644476</v>
      </c>
      <c r="Q1" s="15">
        <f>SUM(M1:P1)</f>
        <v>806368.66465476563</v>
      </c>
      <c r="R1" s="30"/>
    </row>
    <row r="2" spans="1:21" x14ac:dyDescent="0.25">
      <c r="A2" s="17" t="s">
        <v>44</v>
      </c>
      <c r="B2" s="4" t="s">
        <v>26</v>
      </c>
      <c r="C2" s="5" t="s">
        <v>27</v>
      </c>
      <c r="D2" s="4" t="s">
        <v>22</v>
      </c>
      <c r="E2" s="17" t="s">
        <v>28</v>
      </c>
      <c r="F2" s="22" t="s">
        <v>29</v>
      </c>
      <c r="G2" s="6" t="s">
        <v>30</v>
      </c>
      <c r="H2" s="6" t="s">
        <v>23</v>
      </c>
      <c r="I2" s="6" t="s">
        <v>31</v>
      </c>
      <c r="J2" s="6" t="s">
        <v>32</v>
      </c>
      <c r="K2" s="27" t="s">
        <v>33</v>
      </c>
      <c r="L2" s="27" t="s">
        <v>34</v>
      </c>
      <c r="M2" s="6" t="s">
        <v>17</v>
      </c>
      <c r="N2" s="6" t="s">
        <v>35</v>
      </c>
      <c r="O2" s="6" t="s">
        <v>36</v>
      </c>
      <c r="P2" s="6" t="s">
        <v>37</v>
      </c>
      <c r="Q2" s="6" t="s">
        <v>24</v>
      </c>
      <c r="R2" s="17" t="s">
        <v>38</v>
      </c>
    </row>
    <row r="3" spans="1:21" x14ac:dyDescent="0.25">
      <c r="A3" s="17">
        <v>3</v>
      </c>
      <c r="B3" s="4"/>
      <c r="C3" s="5" t="s">
        <v>45</v>
      </c>
      <c r="D3" s="4"/>
      <c r="E3" s="17"/>
      <c r="F3" s="22"/>
      <c r="G3" s="6"/>
      <c r="H3" s="6"/>
      <c r="I3" s="6"/>
      <c r="J3" s="6"/>
      <c r="K3" s="27"/>
      <c r="L3" s="27"/>
      <c r="M3" s="6"/>
      <c r="N3" s="6"/>
      <c r="O3" s="6"/>
      <c r="P3" s="6"/>
      <c r="Q3" s="6"/>
      <c r="R3" s="17"/>
      <c r="U3" s="97"/>
    </row>
    <row r="4" spans="1:21" x14ac:dyDescent="0.25">
      <c r="A4" s="35">
        <v>4</v>
      </c>
      <c r="B4" s="7">
        <v>1</v>
      </c>
      <c r="C4" s="7" t="s">
        <v>46</v>
      </c>
      <c r="D4" s="8" t="s">
        <v>39</v>
      </c>
      <c r="E4" s="18"/>
      <c r="F4" s="23"/>
      <c r="G4" s="9">
        <v>44.44</v>
      </c>
      <c r="H4" s="34">
        <f>VLOOKUP($A4,'Model Inputs'!$A:$C,3,FALSE)</f>
        <v>20085.2</v>
      </c>
      <c r="I4" s="9">
        <f>J4/H4</f>
        <v>29.71727285425667</v>
      </c>
      <c r="J4" s="9">
        <f>SUBTOTAL(9,J5:J27)</f>
        <v>596877.36873231607</v>
      </c>
      <c r="K4" s="28"/>
      <c r="L4" s="28">
        <f>ROUNDUP(MAX(L7:L18,L23:L24)/work,0)</f>
        <v>48</v>
      </c>
      <c r="M4" s="39">
        <f>SUBTOTAL(9,M5:M27)</f>
        <v>150930.26452645264</v>
      </c>
      <c r="N4" s="39">
        <f t="shared" ref="N4:Q4" si="1">SUBTOTAL(9,N5:N27)</f>
        <v>116121.14914285715</v>
      </c>
      <c r="O4" s="39">
        <f t="shared" si="1"/>
        <v>276500.3024977498</v>
      </c>
      <c r="P4" s="39">
        <f t="shared" si="1"/>
        <v>53325.652565256532</v>
      </c>
      <c r="Q4" s="39">
        <f t="shared" si="1"/>
        <v>596877.36873231607</v>
      </c>
      <c r="R4" s="31"/>
      <c r="U4" s="97"/>
    </row>
    <row r="5" spans="1:21" s="38" customFormat="1" x14ac:dyDescent="0.25">
      <c r="A5" s="47">
        <v>4.01</v>
      </c>
      <c r="B5" s="41">
        <v>1</v>
      </c>
      <c r="C5" s="42" t="s">
        <v>1</v>
      </c>
      <c r="D5" s="43" t="s">
        <v>2</v>
      </c>
      <c r="E5" s="43" t="s">
        <v>43</v>
      </c>
      <c r="F5" s="44">
        <v>1</v>
      </c>
      <c r="G5" s="40">
        <v>1.2E-2</v>
      </c>
      <c r="H5" s="1">
        <f>(H4*G5*1.05)</f>
        <v>253.07352</v>
      </c>
      <c r="I5" s="40">
        <f>IFERROR(VLOOKUP(C5,Resources!B:F,5,FALSE)," ")</f>
        <v>375</v>
      </c>
      <c r="J5" s="40">
        <f>I5*H5</f>
        <v>94902.57</v>
      </c>
      <c r="K5" s="45"/>
      <c r="L5" s="45" t="str">
        <f>IF(E5="M"," ",H5/G5)</f>
        <v xml:space="preserve"> </v>
      </c>
      <c r="M5" s="54">
        <f>IF($E5="L",$J5,0)</f>
        <v>0</v>
      </c>
      <c r="N5" s="54">
        <f>IF($E5="M",$J5,0)</f>
        <v>94902.57</v>
      </c>
      <c r="O5" s="54">
        <f>IF($E5="P",$J5,0)</f>
        <v>0</v>
      </c>
      <c r="P5" s="54">
        <f>IF($E5="S",$J5,0)</f>
        <v>0</v>
      </c>
      <c r="Q5" s="54">
        <f>SUM(M5:P5)</f>
        <v>94902.57</v>
      </c>
      <c r="R5" s="46" t="s">
        <v>58</v>
      </c>
      <c r="T5" s="97"/>
      <c r="U5" s="97"/>
    </row>
    <row r="6" spans="1:21" s="38" customFormat="1" x14ac:dyDescent="0.25">
      <c r="A6" s="47" t="s">
        <v>0</v>
      </c>
      <c r="B6" s="41">
        <v>4</v>
      </c>
      <c r="C6" s="42" t="s">
        <v>3</v>
      </c>
      <c r="D6" s="43" t="s">
        <v>0</v>
      </c>
      <c r="E6" s="43"/>
      <c r="F6" s="44">
        <v>1</v>
      </c>
      <c r="G6" s="40"/>
      <c r="H6" s="1"/>
      <c r="I6" s="51" t="str">
        <f>IFERROR(VLOOKUP(C6,Resources!B:F,5,FALSE)," ")</f>
        <v xml:space="preserve"> </v>
      </c>
      <c r="J6" s="40"/>
      <c r="K6" s="45"/>
      <c r="L6" s="45"/>
      <c r="M6" s="54"/>
      <c r="N6" s="54"/>
      <c r="O6" s="54"/>
      <c r="P6" s="54"/>
      <c r="Q6" s="54"/>
      <c r="R6" s="46"/>
      <c r="T6" s="97"/>
      <c r="U6" s="97"/>
    </row>
    <row r="7" spans="1:21" s="38" customFormat="1" x14ac:dyDescent="0.25">
      <c r="A7" s="47" t="s">
        <v>0</v>
      </c>
      <c r="B7" s="41">
        <v>5</v>
      </c>
      <c r="C7" s="42" t="s">
        <v>4</v>
      </c>
      <c r="D7" s="43" t="s">
        <v>5</v>
      </c>
      <c r="E7" s="43" t="s">
        <v>42</v>
      </c>
      <c r="F7" s="44">
        <v>1</v>
      </c>
      <c r="G7" s="40">
        <f>G$8*45</f>
        <v>1999.8</v>
      </c>
      <c r="H7" s="1">
        <f>H$4</f>
        <v>20085.2</v>
      </c>
      <c r="I7" s="51">
        <f>IFERROR(VLOOKUP(C7,Resources!B:F,5,FALSE)," ")</f>
        <v>3350</v>
      </c>
      <c r="J7" s="40">
        <f t="shared" ref="J7:J24" si="2">(H7/(G7/F7))*I7</f>
        <v>33646.074607460745</v>
      </c>
      <c r="K7" s="45">
        <f t="shared" ref="K7:K24" si="3">L7*F7</f>
        <v>10.043604360436044</v>
      </c>
      <c r="L7" s="45">
        <f t="shared" ref="L7:L27" si="4">IF(E7="M"," ",H7/G7)</f>
        <v>10.043604360436044</v>
      </c>
      <c r="M7" s="54">
        <f t="shared" ref="M7:M27" si="5">IF($E7="L",$J7,0)</f>
        <v>33646.074607460745</v>
      </c>
      <c r="N7" s="54">
        <f t="shared" ref="N7:N27" si="6">IF($E7="M",$J7,0)</f>
        <v>0</v>
      </c>
      <c r="O7" s="54">
        <f t="shared" ref="O7:O27" si="7">IF($E7="P",$J7,0)</f>
        <v>0</v>
      </c>
      <c r="P7" s="54">
        <f t="shared" ref="P7:P27" si="8">IF($E7="S",$J7,0)</f>
        <v>0</v>
      </c>
      <c r="Q7" s="54">
        <f t="shared" ref="Q7:Q27" si="9">SUM(M7:P7)</f>
        <v>33646.074607460745</v>
      </c>
      <c r="R7" s="46">
        <v>902</v>
      </c>
      <c r="T7" s="97"/>
      <c r="U7" s="97"/>
    </row>
    <row r="8" spans="1:21" s="38" customFormat="1" x14ac:dyDescent="0.25">
      <c r="A8" s="47">
        <v>4.0199999999999996</v>
      </c>
      <c r="B8" s="41">
        <v>6</v>
      </c>
      <c r="C8" s="42" t="s">
        <v>6</v>
      </c>
      <c r="D8" s="43" t="s">
        <v>5</v>
      </c>
      <c r="E8" s="43" t="s">
        <v>40</v>
      </c>
      <c r="F8" s="44">
        <v>1</v>
      </c>
      <c r="G8" s="34">
        <f>VLOOKUP($A8,'Model Inputs'!$A:$C,3,FALSE)</f>
        <v>44.44</v>
      </c>
      <c r="H8" s="1">
        <f>H$4</f>
        <v>20085.2</v>
      </c>
      <c r="I8" s="51">
        <f>IFERROR(VLOOKUP(C8,Resources!B:F,5,FALSE)," ")</f>
        <v>46.5</v>
      </c>
      <c r="J8" s="40">
        <f t="shared" si="2"/>
        <v>21016.242124212422</v>
      </c>
      <c r="K8" s="45">
        <f t="shared" si="3"/>
        <v>451.962196219622</v>
      </c>
      <c r="L8" s="45">
        <f t="shared" si="4"/>
        <v>451.962196219622</v>
      </c>
      <c r="M8" s="54">
        <f t="shared" si="5"/>
        <v>0</v>
      </c>
      <c r="N8" s="54">
        <f t="shared" si="6"/>
        <v>0</v>
      </c>
      <c r="O8" s="54">
        <f t="shared" si="7"/>
        <v>21016.242124212422</v>
      </c>
      <c r="P8" s="54">
        <f t="shared" si="8"/>
        <v>0</v>
      </c>
      <c r="Q8" s="54">
        <f t="shared" si="9"/>
        <v>21016.242124212422</v>
      </c>
      <c r="R8" s="46">
        <v>68</v>
      </c>
      <c r="T8" s="97"/>
      <c r="U8" s="97"/>
    </row>
    <row r="9" spans="1:21" s="38" customFormat="1" x14ac:dyDescent="0.25">
      <c r="A9" s="47" t="s">
        <v>0</v>
      </c>
      <c r="B9" s="41">
        <v>7</v>
      </c>
      <c r="C9" s="42" t="s">
        <v>7</v>
      </c>
      <c r="D9" s="43" t="s">
        <v>5</v>
      </c>
      <c r="E9" s="43" t="s">
        <v>40</v>
      </c>
      <c r="F9" s="44">
        <v>1</v>
      </c>
      <c r="G9" s="40">
        <f>G$8</f>
        <v>44.44</v>
      </c>
      <c r="H9" s="1">
        <f t="shared" ref="H9:H18" si="10">H$4</f>
        <v>20085.2</v>
      </c>
      <c r="I9" s="51">
        <f>IFERROR(VLOOKUP(C9,Resources!B:F,5,FALSE)," ")</f>
        <v>21.61</v>
      </c>
      <c r="J9" s="40">
        <f t="shared" si="2"/>
        <v>9766.903060306031</v>
      </c>
      <c r="K9" s="45">
        <f t="shared" si="3"/>
        <v>451.962196219622</v>
      </c>
      <c r="L9" s="45">
        <f t="shared" si="4"/>
        <v>451.962196219622</v>
      </c>
      <c r="M9" s="54">
        <f t="shared" si="5"/>
        <v>0</v>
      </c>
      <c r="N9" s="54">
        <f t="shared" si="6"/>
        <v>0</v>
      </c>
      <c r="O9" s="54">
        <f t="shared" si="7"/>
        <v>9766.903060306031</v>
      </c>
      <c r="P9" s="54">
        <f t="shared" si="8"/>
        <v>0</v>
      </c>
      <c r="Q9" s="54">
        <f t="shared" si="9"/>
        <v>9766.903060306031</v>
      </c>
      <c r="R9" s="60">
        <v>68</v>
      </c>
      <c r="T9" s="97"/>
      <c r="U9" s="97"/>
    </row>
    <row r="10" spans="1:21" s="38" customFormat="1" x14ac:dyDescent="0.25">
      <c r="A10" s="47" t="s">
        <v>0</v>
      </c>
      <c r="B10" s="41">
        <v>8</v>
      </c>
      <c r="C10" s="42" t="s">
        <v>8</v>
      </c>
      <c r="D10" s="43" t="s">
        <v>5</v>
      </c>
      <c r="E10" s="43" t="s">
        <v>40</v>
      </c>
      <c r="F10" s="44">
        <v>1</v>
      </c>
      <c r="G10" s="51">
        <f t="shared" ref="G10:G18" si="11">G$8</f>
        <v>44.44</v>
      </c>
      <c r="H10" s="1">
        <f t="shared" si="10"/>
        <v>20085.2</v>
      </c>
      <c r="I10" s="51">
        <f>IFERROR(VLOOKUP(C10,Resources!B:F,5,FALSE)," ")</f>
        <v>95</v>
      </c>
      <c r="J10" s="40">
        <f t="shared" si="2"/>
        <v>42936.408640864087</v>
      </c>
      <c r="K10" s="45">
        <f t="shared" si="3"/>
        <v>451.962196219622</v>
      </c>
      <c r="L10" s="45">
        <f t="shared" si="4"/>
        <v>451.962196219622</v>
      </c>
      <c r="M10" s="54">
        <f t="shared" si="5"/>
        <v>0</v>
      </c>
      <c r="N10" s="54">
        <f t="shared" si="6"/>
        <v>0</v>
      </c>
      <c r="O10" s="54">
        <f t="shared" si="7"/>
        <v>42936.408640864087</v>
      </c>
      <c r="P10" s="54">
        <f t="shared" si="8"/>
        <v>0</v>
      </c>
      <c r="Q10" s="54">
        <f t="shared" si="9"/>
        <v>42936.408640864087</v>
      </c>
      <c r="R10" s="60">
        <v>68</v>
      </c>
      <c r="T10" s="97"/>
    </row>
    <row r="11" spans="1:21" s="38" customFormat="1" x14ac:dyDescent="0.25">
      <c r="A11" s="47" t="s">
        <v>0</v>
      </c>
      <c r="B11" s="41">
        <v>9</v>
      </c>
      <c r="C11" s="42" t="s">
        <v>9</v>
      </c>
      <c r="D11" s="43" t="s">
        <v>5</v>
      </c>
      <c r="E11" s="43" t="s">
        <v>40</v>
      </c>
      <c r="F11" s="44">
        <v>1</v>
      </c>
      <c r="G11" s="51">
        <f t="shared" si="11"/>
        <v>44.44</v>
      </c>
      <c r="H11" s="1">
        <f t="shared" si="10"/>
        <v>20085.2</v>
      </c>
      <c r="I11" s="51">
        <f>IFERROR(VLOOKUP(C11,Resources!B:F,5,FALSE)," ")</f>
        <v>160</v>
      </c>
      <c r="J11" s="40">
        <f t="shared" si="2"/>
        <v>72313.95139513952</v>
      </c>
      <c r="K11" s="45">
        <f t="shared" si="3"/>
        <v>451.962196219622</v>
      </c>
      <c r="L11" s="45">
        <f t="shared" si="4"/>
        <v>451.962196219622</v>
      </c>
      <c r="M11" s="54">
        <f t="shared" si="5"/>
        <v>0</v>
      </c>
      <c r="N11" s="54">
        <f t="shared" si="6"/>
        <v>0</v>
      </c>
      <c r="O11" s="54">
        <f t="shared" si="7"/>
        <v>72313.95139513952</v>
      </c>
      <c r="P11" s="54">
        <f t="shared" si="8"/>
        <v>0</v>
      </c>
      <c r="Q11" s="54">
        <f t="shared" si="9"/>
        <v>72313.95139513952</v>
      </c>
      <c r="R11" s="60">
        <v>68</v>
      </c>
      <c r="T11" s="97"/>
    </row>
    <row r="12" spans="1:21" s="38" customFormat="1" x14ac:dyDescent="0.25">
      <c r="A12" s="47" t="s">
        <v>0</v>
      </c>
      <c r="B12" s="41">
        <v>10</v>
      </c>
      <c r="C12" s="42" t="s">
        <v>10</v>
      </c>
      <c r="D12" s="43" t="s">
        <v>5</v>
      </c>
      <c r="E12" s="43" t="s">
        <v>40</v>
      </c>
      <c r="F12" s="44">
        <v>1</v>
      </c>
      <c r="G12" s="51">
        <f t="shared" si="11"/>
        <v>44.44</v>
      </c>
      <c r="H12" s="1">
        <f t="shared" si="10"/>
        <v>20085.2</v>
      </c>
      <c r="I12" s="51">
        <f>IFERROR(VLOOKUP(C12,Resources!B:F,5,FALSE)," ")</f>
        <v>25.78</v>
      </c>
      <c r="J12" s="40">
        <f t="shared" si="2"/>
        <v>11651.585418541856</v>
      </c>
      <c r="K12" s="45">
        <f t="shared" si="3"/>
        <v>451.962196219622</v>
      </c>
      <c r="L12" s="45">
        <f t="shared" si="4"/>
        <v>451.962196219622</v>
      </c>
      <c r="M12" s="54">
        <f t="shared" si="5"/>
        <v>0</v>
      </c>
      <c r="N12" s="54">
        <f t="shared" si="6"/>
        <v>0</v>
      </c>
      <c r="O12" s="54">
        <f t="shared" si="7"/>
        <v>11651.585418541856</v>
      </c>
      <c r="P12" s="54">
        <f t="shared" si="8"/>
        <v>0</v>
      </c>
      <c r="Q12" s="54">
        <f t="shared" si="9"/>
        <v>11651.585418541856</v>
      </c>
      <c r="R12" s="60">
        <v>68</v>
      </c>
      <c r="T12" s="97"/>
    </row>
    <row r="13" spans="1:21" s="38" customFormat="1" x14ac:dyDescent="0.25">
      <c r="A13" s="47" t="s">
        <v>0</v>
      </c>
      <c r="B13" s="41">
        <v>11</v>
      </c>
      <c r="C13" s="42" t="s">
        <v>11</v>
      </c>
      <c r="D13" s="43" t="s">
        <v>5</v>
      </c>
      <c r="E13" s="43" t="s">
        <v>40</v>
      </c>
      <c r="F13" s="44">
        <v>1</v>
      </c>
      <c r="G13" s="51">
        <f t="shared" si="11"/>
        <v>44.44</v>
      </c>
      <c r="H13" s="1">
        <f t="shared" si="10"/>
        <v>20085.2</v>
      </c>
      <c r="I13" s="51">
        <f>IFERROR(VLOOKUP(C13,Resources!B:F,5,FALSE)," ")</f>
        <v>55</v>
      </c>
      <c r="J13" s="40">
        <f t="shared" si="2"/>
        <v>24857.920792079211</v>
      </c>
      <c r="K13" s="45">
        <f t="shared" si="3"/>
        <v>451.962196219622</v>
      </c>
      <c r="L13" s="45">
        <f t="shared" si="4"/>
        <v>451.962196219622</v>
      </c>
      <c r="M13" s="54">
        <f t="shared" si="5"/>
        <v>0</v>
      </c>
      <c r="N13" s="54">
        <f t="shared" si="6"/>
        <v>0</v>
      </c>
      <c r="O13" s="54">
        <f t="shared" si="7"/>
        <v>24857.920792079211</v>
      </c>
      <c r="P13" s="54">
        <f t="shared" si="8"/>
        <v>0</v>
      </c>
      <c r="Q13" s="54">
        <f t="shared" si="9"/>
        <v>24857.920792079211</v>
      </c>
      <c r="R13" s="60">
        <v>68</v>
      </c>
      <c r="T13" s="97"/>
    </row>
    <row r="14" spans="1:21" s="38" customFormat="1" x14ac:dyDescent="0.25">
      <c r="A14" s="47"/>
      <c r="B14" s="41"/>
      <c r="C14" s="42" t="s">
        <v>12</v>
      </c>
      <c r="D14" s="43" t="s">
        <v>5</v>
      </c>
      <c r="E14" s="43" t="s">
        <v>41</v>
      </c>
      <c r="F14" s="44">
        <v>1</v>
      </c>
      <c r="G14" s="51">
        <f t="shared" si="11"/>
        <v>44.44</v>
      </c>
      <c r="H14" s="1">
        <f t="shared" si="10"/>
        <v>20085.2</v>
      </c>
      <c r="I14" s="51">
        <f>IFERROR(VLOOKUP(C14,Resources!B:F,5,FALSE)," ")</f>
        <v>25</v>
      </c>
      <c r="J14" s="40">
        <f t="shared" si="2"/>
        <v>11299.05490549055</v>
      </c>
      <c r="K14" s="45">
        <f t="shared" si="3"/>
        <v>451.962196219622</v>
      </c>
      <c r="L14" s="45">
        <f t="shared" si="4"/>
        <v>451.962196219622</v>
      </c>
      <c r="M14" s="54">
        <f t="shared" si="5"/>
        <v>0</v>
      </c>
      <c r="N14" s="54">
        <f t="shared" si="6"/>
        <v>0</v>
      </c>
      <c r="O14" s="54">
        <f t="shared" si="7"/>
        <v>0</v>
      </c>
      <c r="P14" s="54">
        <f t="shared" si="8"/>
        <v>11299.05490549055</v>
      </c>
      <c r="Q14" s="54">
        <f t="shared" si="9"/>
        <v>11299.05490549055</v>
      </c>
      <c r="R14" s="60">
        <v>68</v>
      </c>
      <c r="T14" s="97"/>
    </row>
    <row r="15" spans="1:21" s="38" customFormat="1" x14ac:dyDescent="0.25">
      <c r="A15" s="47"/>
      <c r="B15" s="41"/>
      <c r="C15" s="42" t="s">
        <v>13</v>
      </c>
      <c r="D15" s="43" t="s">
        <v>14</v>
      </c>
      <c r="E15" s="43" t="s">
        <v>40</v>
      </c>
      <c r="F15" s="44">
        <v>1</v>
      </c>
      <c r="G15" s="40">
        <v>400</v>
      </c>
      <c r="H15" s="1">
        <f t="shared" si="10"/>
        <v>20085.2</v>
      </c>
      <c r="I15" s="51">
        <f>IFERROR(VLOOKUP(C15,Resources!B:F,5,FALSE)," ")</f>
        <v>125</v>
      </c>
      <c r="J15" s="40">
        <f t="shared" si="2"/>
        <v>6276.625</v>
      </c>
      <c r="K15" s="45">
        <f t="shared" si="3"/>
        <v>50.213000000000001</v>
      </c>
      <c r="L15" s="45">
        <f t="shared" si="4"/>
        <v>50.213000000000001</v>
      </c>
      <c r="M15" s="54">
        <f t="shared" si="5"/>
        <v>0</v>
      </c>
      <c r="N15" s="54">
        <f t="shared" si="6"/>
        <v>0</v>
      </c>
      <c r="O15" s="54">
        <f t="shared" si="7"/>
        <v>6276.625</v>
      </c>
      <c r="P15" s="54">
        <f t="shared" si="8"/>
        <v>0</v>
      </c>
      <c r="Q15" s="54">
        <f t="shared" si="9"/>
        <v>6276.625</v>
      </c>
      <c r="R15" s="60">
        <v>68</v>
      </c>
      <c r="T15" s="97"/>
    </row>
    <row r="16" spans="1:21" s="38" customFormat="1" x14ac:dyDescent="0.25">
      <c r="A16" s="47"/>
      <c r="B16" s="41"/>
      <c r="C16" s="42" t="s">
        <v>15</v>
      </c>
      <c r="D16" s="43" t="s">
        <v>5</v>
      </c>
      <c r="E16" s="43" t="s">
        <v>40</v>
      </c>
      <c r="F16" s="44">
        <v>1</v>
      </c>
      <c r="G16" s="51">
        <f t="shared" si="11"/>
        <v>44.44</v>
      </c>
      <c r="H16" s="1">
        <f t="shared" si="10"/>
        <v>20085.2</v>
      </c>
      <c r="I16" s="51">
        <f>IFERROR(VLOOKUP(C16,Resources!B:F,5,FALSE)," ")</f>
        <v>7</v>
      </c>
      <c r="J16" s="40">
        <f t="shared" si="2"/>
        <v>3163.735373537354</v>
      </c>
      <c r="K16" s="45">
        <f t="shared" si="3"/>
        <v>451.962196219622</v>
      </c>
      <c r="L16" s="45">
        <f t="shared" si="4"/>
        <v>451.962196219622</v>
      </c>
      <c r="M16" s="54">
        <f t="shared" si="5"/>
        <v>0</v>
      </c>
      <c r="N16" s="54">
        <f t="shared" si="6"/>
        <v>0</v>
      </c>
      <c r="O16" s="54">
        <f t="shared" si="7"/>
        <v>3163.735373537354</v>
      </c>
      <c r="P16" s="54">
        <f t="shared" si="8"/>
        <v>0</v>
      </c>
      <c r="Q16" s="54">
        <f t="shared" si="9"/>
        <v>3163.735373537354</v>
      </c>
      <c r="R16" s="60">
        <v>68</v>
      </c>
      <c r="T16" s="97"/>
    </row>
    <row r="17" spans="1:20" s="38" customFormat="1" x14ac:dyDescent="0.25">
      <c r="A17" s="47"/>
      <c r="B17" s="41"/>
      <c r="C17" s="42" t="s">
        <v>16</v>
      </c>
      <c r="D17" s="43" t="s">
        <v>5</v>
      </c>
      <c r="E17" s="43" t="s">
        <v>40</v>
      </c>
      <c r="F17" s="44">
        <v>1</v>
      </c>
      <c r="G17" s="51">
        <f t="shared" si="11"/>
        <v>44.44</v>
      </c>
      <c r="H17" s="1">
        <f t="shared" si="10"/>
        <v>20085.2</v>
      </c>
      <c r="I17" s="51">
        <f>IFERROR(VLOOKUP(C17,Resources!B:F,5,FALSE)," ")</f>
        <v>120</v>
      </c>
      <c r="J17" s="40">
        <f t="shared" si="2"/>
        <v>54235.463546354644</v>
      </c>
      <c r="K17" s="45">
        <f t="shared" si="3"/>
        <v>451.962196219622</v>
      </c>
      <c r="L17" s="45">
        <f t="shared" si="4"/>
        <v>451.962196219622</v>
      </c>
      <c r="M17" s="54">
        <f t="shared" si="5"/>
        <v>0</v>
      </c>
      <c r="N17" s="54">
        <f t="shared" si="6"/>
        <v>0</v>
      </c>
      <c r="O17" s="54">
        <f t="shared" si="7"/>
        <v>54235.463546354644</v>
      </c>
      <c r="P17" s="54">
        <f t="shared" si="8"/>
        <v>0</v>
      </c>
      <c r="Q17" s="54">
        <f t="shared" si="9"/>
        <v>54235.463546354644</v>
      </c>
      <c r="R17" s="60">
        <v>68</v>
      </c>
      <c r="T17" s="97"/>
    </row>
    <row r="18" spans="1:20" s="38" customFormat="1" x14ac:dyDescent="0.25">
      <c r="A18" s="47"/>
      <c r="B18" s="41"/>
      <c r="C18" s="42" t="s">
        <v>17</v>
      </c>
      <c r="D18" s="43" t="s">
        <v>5</v>
      </c>
      <c r="E18" s="43" t="s">
        <v>42</v>
      </c>
      <c r="F18" s="44">
        <v>4</v>
      </c>
      <c r="G18" s="51">
        <f t="shared" si="11"/>
        <v>44.44</v>
      </c>
      <c r="H18" s="1">
        <f t="shared" si="10"/>
        <v>20085.2</v>
      </c>
      <c r="I18" s="51">
        <f>IFERROR(VLOOKUP(C18,Resources!B:F,5,FALSE)," ")</f>
        <v>51.9</v>
      </c>
      <c r="J18" s="40">
        <f t="shared" si="2"/>
        <v>93827.351935193525</v>
      </c>
      <c r="K18" s="45">
        <f t="shared" si="3"/>
        <v>1807.848784878488</v>
      </c>
      <c r="L18" s="45">
        <f t="shared" si="4"/>
        <v>451.962196219622</v>
      </c>
      <c r="M18" s="54">
        <f t="shared" si="5"/>
        <v>93827.351935193525</v>
      </c>
      <c r="N18" s="54">
        <f t="shared" si="6"/>
        <v>0</v>
      </c>
      <c r="O18" s="54">
        <f t="shared" si="7"/>
        <v>0</v>
      </c>
      <c r="P18" s="54">
        <f t="shared" si="8"/>
        <v>0</v>
      </c>
      <c r="Q18" s="54">
        <f t="shared" si="9"/>
        <v>93827.351935193525</v>
      </c>
      <c r="R18" s="60">
        <v>68</v>
      </c>
      <c r="T18" s="97"/>
    </row>
    <row r="19" spans="1:20" s="38" customFormat="1" x14ac:dyDescent="0.25">
      <c r="A19" s="47"/>
      <c r="B19" s="41"/>
      <c r="C19" s="42" t="s">
        <v>47</v>
      </c>
      <c r="D19" s="43" t="s">
        <v>0</v>
      </c>
      <c r="E19" s="43"/>
      <c r="F19" s="44"/>
      <c r="G19" s="40"/>
      <c r="H19" s="1"/>
      <c r="I19" s="51" t="str">
        <f>IFERROR(VLOOKUP(C19,Resources!B:F,5,FALSE)," ")</f>
        <v xml:space="preserve"> </v>
      </c>
      <c r="J19" s="40"/>
      <c r="K19" s="45"/>
      <c r="L19" s="45"/>
      <c r="M19" s="54"/>
      <c r="N19" s="54"/>
      <c r="O19" s="54"/>
      <c r="P19" s="54"/>
      <c r="Q19" s="54"/>
      <c r="R19" s="46"/>
      <c r="T19" s="97"/>
    </row>
    <row r="20" spans="1:20" s="38" customFormat="1" x14ac:dyDescent="0.25">
      <c r="A20" s="47"/>
      <c r="B20" s="41"/>
      <c r="C20" s="42" t="s">
        <v>18</v>
      </c>
      <c r="D20" s="43" t="s">
        <v>14</v>
      </c>
      <c r="E20" s="43" t="s">
        <v>41</v>
      </c>
      <c r="F20" s="44">
        <v>1</v>
      </c>
      <c r="G20" s="40">
        <v>1</v>
      </c>
      <c r="H20" s="1">
        <f>(H4*6/(G4*9))+10</f>
        <v>311.30813081308133</v>
      </c>
      <c r="I20" s="51">
        <f>IFERROR(VLOOKUP(C20,Resources!B:F,5,FALSE)," ")</f>
        <v>135</v>
      </c>
      <c r="J20" s="40">
        <f t="shared" si="2"/>
        <v>42026.597659765983</v>
      </c>
      <c r="K20" s="45">
        <f t="shared" si="3"/>
        <v>311.30813081308133</v>
      </c>
      <c r="L20" s="45">
        <f t="shared" si="4"/>
        <v>311.30813081308133</v>
      </c>
      <c r="M20" s="54">
        <f t="shared" si="5"/>
        <v>0</v>
      </c>
      <c r="N20" s="54">
        <f t="shared" si="6"/>
        <v>0</v>
      </c>
      <c r="O20" s="54">
        <f t="shared" si="7"/>
        <v>0</v>
      </c>
      <c r="P20" s="54">
        <f t="shared" si="8"/>
        <v>42026.597659765983</v>
      </c>
      <c r="Q20" s="54">
        <f t="shared" si="9"/>
        <v>42026.597659765983</v>
      </c>
      <c r="R20" s="46">
        <v>911</v>
      </c>
      <c r="T20" s="97"/>
    </row>
    <row r="21" spans="1:20" s="38" customFormat="1" x14ac:dyDescent="0.25">
      <c r="A21" s="47"/>
      <c r="B21" s="41"/>
      <c r="C21" s="42" t="s">
        <v>0</v>
      </c>
      <c r="D21" s="43" t="s">
        <v>0</v>
      </c>
      <c r="E21" s="43"/>
      <c r="F21" s="44"/>
      <c r="G21" s="40"/>
      <c r="H21" s="1"/>
      <c r="I21" s="51" t="str">
        <f>IFERROR(VLOOKUP(C21,Resources!B:F,5,FALSE)," ")</f>
        <v xml:space="preserve"> </v>
      </c>
      <c r="J21" s="40"/>
      <c r="K21" s="45"/>
      <c r="L21" s="45"/>
      <c r="M21" s="54"/>
      <c r="N21" s="54"/>
      <c r="O21" s="54"/>
      <c r="P21" s="54"/>
      <c r="Q21" s="54"/>
      <c r="R21" s="46"/>
      <c r="T21" s="97"/>
    </row>
    <row r="22" spans="1:20" s="38" customFormat="1" x14ac:dyDescent="0.25">
      <c r="A22" s="47"/>
      <c r="B22" s="41"/>
      <c r="C22" s="42" t="s">
        <v>48</v>
      </c>
      <c r="D22" s="43" t="s">
        <v>0</v>
      </c>
      <c r="E22" s="43"/>
      <c r="F22" s="44"/>
      <c r="G22" s="40"/>
      <c r="H22" s="1"/>
      <c r="I22" s="51" t="str">
        <f>IFERROR(VLOOKUP(C22,Resources!B:F,5,FALSE)," ")</f>
        <v xml:space="preserve"> </v>
      </c>
      <c r="J22" s="40"/>
      <c r="K22" s="45"/>
      <c r="L22" s="45"/>
      <c r="M22" s="54"/>
      <c r="N22" s="54"/>
      <c r="O22" s="54"/>
      <c r="P22" s="54"/>
      <c r="Q22" s="54"/>
      <c r="R22" s="46"/>
      <c r="T22" s="97"/>
    </row>
    <row r="23" spans="1:20" s="38" customFormat="1" x14ac:dyDescent="0.25">
      <c r="A23" s="47"/>
      <c r="B23" s="41"/>
      <c r="C23" s="42" t="s">
        <v>19</v>
      </c>
      <c r="D23" s="43" t="s">
        <v>5</v>
      </c>
      <c r="E23" s="43" t="s">
        <v>40</v>
      </c>
      <c r="F23" s="44">
        <v>1</v>
      </c>
      <c r="G23" s="51">
        <f t="shared" ref="G23:G24" si="12">G$8</f>
        <v>44.44</v>
      </c>
      <c r="H23" s="1">
        <f>H4</f>
        <v>20085.2</v>
      </c>
      <c r="I23" s="51">
        <f>IFERROR(VLOOKUP(C23,Resources!B:F,5,FALSE)," ")</f>
        <v>67</v>
      </c>
      <c r="J23" s="40">
        <f t="shared" si="2"/>
        <v>30281.467146714673</v>
      </c>
      <c r="K23" s="45">
        <f t="shared" si="3"/>
        <v>451.962196219622</v>
      </c>
      <c r="L23" s="45">
        <f t="shared" si="4"/>
        <v>451.962196219622</v>
      </c>
      <c r="M23" s="54">
        <f t="shared" si="5"/>
        <v>0</v>
      </c>
      <c r="N23" s="54">
        <f t="shared" si="6"/>
        <v>0</v>
      </c>
      <c r="O23" s="54">
        <f t="shared" si="7"/>
        <v>30281.467146714673</v>
      </c>
      <c r="P23" s="54">
        <f t="shared" si="8"/>
        <v>0</v>
      </c>
      <c r="Q23" s="54">
        <f t="shared" si="9"/>
        <v>30281.467146714673</v>
      </c>
      <c r="R23" s="46">
        <v>64</v>
      </c>
      <c r="T23" s="97"/>
    </row>
    <row r="24" spans="1:20" s="38" customFormat="1" x14ac:dyDescent="0.25">
      <c r="A24" s="47"/>
      <c r="B24" s="41"/>
      <c r="C24" s="42" t="s">
        <v>17</v>
      </c>
      <c r="D24" s="43" t="s">
        <v>5</v>
      </c>
      <c r="E24" s="43" t="s">
        <v>42</v>
      </c>
      <c r="F24" s="44">
        <v>1</v>
      </c>
      <c r="G24" s="51">
        <f t="shared" si="12"/>
        <v>44.44</v>
      </c>
      <c r="H24" s="1">
        <f>H4</f>
        <v>20085.2</v>
      </c>
      <c r="I24" s="51">
        <f>IFERROR(VLOOKUP(C24,Resources!B:F,5,FALSE)," ")</f>
        <v>51.9</v>
      </c>
      <c r="J24" s="40">
        <f t="shared" si="2"/>
        <v>23456.837983798381</v>
      </c>
      <c r="K24" s="45">
        <f t="shared" si="3"/>
        <v>451.962196219622</v>
      </c>
      <c r="L24" s="45">
        <f t="shared" si="4"/>
        <v>451.962196219622</v>
      </c>
      <c r="M24" s="54">
        <f t="shared" si="5"/>
        <v>23456.837983798381</v>
      </c>
      <c r="N24" s="54">
        <f t="shared" si="6"/>
        <v>0</v>
      </c>
      <c r="O24" s="54">
        <f t="shared" si="7"/>
        <v>0</v>
      </c>
      <c r="P24" s="54">
        <f t="shared" si="8"/>
        <v>0</v>
      </c>
      <c r="Q24" s="54">
        <f t="shared" si="9"/>
        <v>23456.837983798381</v>
      </c>
      <c r="R24" s="46">
        <v>64</v>
      </c>
      <c r="T24" s="97"/>
    </row>
    <row r="25" spans="1:20" s="38" customFormat="1" x14ac:dyDescent="0.25">
      <c r="A25" s="47"/>
      <c r="B25" s="41"/>
      <c r="C25" s="42" t="s">
        <v>0</v>
      </c>
      <c r="D25" s="43" t="s">
        <v>0</v>
      </c>
      <c r="E25" s="43"/>
      <c r="F25" s="44"/>
      <c r="G25" s="40"/>
      <c r="H25" s="1"/>
      <c r="I25" s="51" t="str">
        <f>IFERROR(VLOOKUP(C25,Resources!B:F,5,FALSE)," ")</f>
        <v xml:space="preserve"> </v>
      </c>
      <c r="J25" s="40"/>
      <c r="K25" s="45"/>
      <c r="L25" s="45"/>
      <c r="M25" s="54"/>
      <c r="N25" s="54"/>
      <c r="O25" s="54"/>
      <c r="P25" s="54"/>
      <c r="Q25" s="54"/>
      <c r="R25" s="46"/>
      <c r="T25" s="97"/>
    </row>
    <row r="26" spans="1:20" s="38" customFormat="1" x14ac:dyDescent="0.25">
      <c r="A26" s="47">
        <v>4.03</v>
      </c>
      <c r="B26" s="41"/>
      <c r="C26" s="42" t="s">
        <v>20</v>
      </c>
      <c r="D26" s="43" t="s">
        <v>2</v>
      </c>
      <c r="E26" s="43" t="s">
        <v>43</v>
      </c>
      <c r="F26" s="44">
        <v>1</v>
      </c>
      <c r="G26" s="34">
        <f>VLOOKUP($A26,'Model Inputs'!$A:$C,3,FALSE)</f>
        <v>120</v>
      </c>
      <c r="H26" s="51">
        <f>(H4/G26)*1.8</f>
        <v>301.27800000000002</v>
      </c>
      <c r="I26" s="51">
        <f>IFERROR(VLOOKUP(C26,Resources!B:F,5,FALSE)," ")</f>
        <v>37</v>
      </c>
      <c r="J26" s="40">
        <f>H26*I26</f>
        <v>11147.286</v>
      </c>
      <c r="K26" s="45"/>
      <c r="L26" s="45" t="str">
        <f t="shared" si="4"/>
        <v xml:space="preserve"> </v>
      </c>
      <c r="M26" s="54">
        <f t="shared" si="5"/>
        <v>0</v>
      </c>
      <c r="N26" s="54">
        <f t="shared" si="6"/>
        <v>11147.286</v>
      </c>
      <c r="O26" s="54">
        <f t="shared" si="7"/>
        <v>0</v>
      </c>
      <c r="P26" s="54">
        <f t="shared" si="8"/>
        <v>0</v>
      </c>
      <c r="Q26" s="54">
        <f t="shared" si="9"/>
        <v>11147.286</v>
      </c>
      <c r="R26" s="46">
        <v>64</v>
      </c>
      <c r="T26" s="97"/>
    </row>
    <row r="27" spans="1:20" s="38" customFormat="1" x14ac:dyDescent="0.25">
      <c r="A27" s="47">
        <v>4.04</v>
      </c>
      <c r="B27" s="41"/>
      <c r="C27" s="42" t="s">
        <v>21</v>
      </c>
      <c r="D27" s="43" t="s">
        <v>2</v>
      </c>
      <c r="E27" s="43" t="s">
        <v>43</v>
      </c>
      <c r="F27" s="44">
        <v>1</v>
      </c>
      <c r="G27" s="34">
        <f>VLOOKUP($A27,'Model Inputs'!$A:$C,3,FALSE)</f>
        <v>140</v>
      </c>
      <c r="H27" s="51">
        <f>(H4/G27)*1.8</f>
        <v>258.23828571428572</v>
      </c>
      <c r="I27" s="51">
        <f>IFERROR(VLOOKUP(C27,Resources!B:F,5,FALSE)," ")</f>
        <v>39</v>
      </c>
      <c r="J27" s="51">
        <f>H27*I27</f>
        <v>10071.293142857143</v>
      </c>
      <c r="K27" s="45"/>
      <c r="L27" s="45" t="str">
        <f t="shared" si="4"/>
        <v xml:space="preserve"> </v>
      </c>
      <c r="M27" s="54">
        <f t="shared" si="5"/>
        <v>0</v>
      </c>
      <c r="N27" s="54">
        <f t="shared" si="6"/>
        <v>10071.293142857143</v>
      </c>
      <c r="O27" s="54">
        <f t="shared" si="7"/>
        <v>0</v>
      </c>
      <c r="P27" s="54">
        <f t="shared" si="8"/>
        <v>0</v>
      </c>
      <c r="Q27" s="54">
        <f t="shared" si="9"/>
        <v>10071.293142857143</v>
      </c>
      <c r="R27" s="46">
        <v>64</v>
      </c>
      <c r="T27" s="97"/>
    </row>
    <row r="28" spans="1:20" s="97" customFormat="1" x14ac:dyDescent="0.25">
      <c r="A28" s="37" t="s">
        <v>0</v>
      </c>
      <c r="B28" s="2"/>
      <c r="C28" s="3"/>
      <c r="D28" s="2"/>
      <c r="E28" s="20"/>
      <c r="F28" s="25"/>
      <c r="G28" s="10"/>
      <c r="H28" s="10"/>
      <c r="I28" s="10"/>
      <c r="J28" s="10"/>
      <c r="K28" s="29"/>
      <c r="L28" s="29"/>
      <c r="M28" s="12"/>
      <c r="N28" s="12"/>
      <c r="O28" s="12"/>
      <c r="P28" s="12"/>
      <c r="Q28" s="12"/>
      <c r="R28" s="33"/>
    </row>
    <row r="29" spans="1:20" s="97" customFormat="1" ht="22.5" x14ac:dyDescent="0.25">
      <c r="A29" s="35">
        <v>5</v>
      </c>
      <c r="B29" s="7" t="s">
        <v>51</v>
      </c>
      <c r="C29" s="7" t="s">
        <v>119</v>
      </c>
      <c r="D29" s="8" t="s">
        <v>50</v>
      </c>
      <c r="E29" s="18"/>
      <c r="F29" s="23"/>
      <c r="G29" s="50"/>
      <c r="H29" s="34">
        <f>VLOOKUP($A29,'Model Inputs'!$A:$C,3,FALSE)</f>
        <v>2560</v>
      </c>
      <c r="I29" s="50">
        <f>I30</f>
        <v>1.4</v>
      </c>
      <c r="J29" s="50">
        <f>SUBTOTAL(9,J30:J30)</f>
        <v>-3584</v>
      </c>
      <c r="K29" s="28"/>
      <c r="L29" s="28">
        <f>ROUNDUP(MAX(L30:L30)/work,0)</f>
        <v>0</v>
      </c>
      <c r="M29" s="50">
        <f>SUBTOTAL(9,M30:M30)</f>
        <v>0</v>
      </c>
      <c r="N29" s="50">
        <f>SUBTOTAL(9,N30:N30)</f>
        <v>-3584</v>
      </c>
      <c r="O29" s="50">
        <f>SUBTOTAL(9,O30:O30)</f>
        <v>0</v>
      </c>
      <c r="P29" s="50">
        <f>SUBTOTAL(9,P30:P30)</f>
        <v>0</v>
      </c>
      <c r="Q29" s="50">
        <f>SUBTOTAL(9,Q30:Q30)</f>
        <v>-3584</v>
      </c>
      <c r="R29" s="31"/>
    </row>
    <row r="30" spans="1:20" s="97" customFormat="1" x14ac:dyDescent="0.25">
      <c r="A30" s="61"/>
      <c r="B30" s="52">
        <v>1</v>
      </c>
      <c r="C30" s="53" t="s">
        <v>120</v>
      </c>
      <c r="D30" s="57" t="s">
        <v>5</v>
      </c>
      <c r="E30" s="57" t="s">
        <v>43</v>
      </c>
      <c r="F30" s="58">
        <v>1</v>
      </c>
      <c r="G30" s="51">
        <v>1</v>
      </c>
      <c r="H30" s="51">
        <f>H29*-1</f>
        <v>-2560</v>
      </c>
      <c r="I30" s="51">
        <f>IFERROR(VLOOKUP(C30,Resources!B:F,5,FALSE)," ")</f>
        <v>1.4</v>
      </c>
      <c r="J30" s="51">
        <f>H30*I30</f>
        <v>-3584</v>
      </c>
      <c r="K30" s="59"/>
      <c r="L30" s="59" t="str">
        <f t="shared" ref="L30" si="13">IF(E30="M"," ",H30/G30)</f>
        <v xml:space="preserve"> </v>
      </c>
      <c r="M30" s="54">
        <f t="shared" ref="M30" si="14">IF($E30="L",$J30,0)</f>
        <v>0</v>
      </c>
      <c r="N30" s="54">
        <f t="shared" ref="N30" si="15">IF($E30="M",$J30,0)</f>
        <v>-3584</v>
      </c>
      <c r="O30" s="54">
        <f t="shared" ref="O30" si="16">IF($E30="P",$J30,0)</f>
        <v>0</v>
      </c>
      <c r="P30" s="54">
        <f t="shared" ref="P30" si="17">IF($E30="S",$J30,0)</f>
        <v>0</v>
      </c>
      <c r="Q30" s="54">
        <f t="shared" ref="Q30" si="18">SUM(M30:P30)</f>
        <v>-3584</v>
      </c>
      <c r="R30" s="60">
        <v>64</v>
      </c>
    </row>
    <row r="31" spans="1:20" s="97" customFormat="1" x14ac:dyDescent="0.25">
      <c r="A31" s="37" t="s">
        <v>0</v>
      </c>
      <c r="B31" s="2"/>
      <c r="C31" s="3"/>
      <c r="D31" s="2"/>
      <c r="E31" s="20"/>
      <c r="F31" s="25"/>
      <c r="G31" s="10"/>
      <c r="H31" s="10"/>
      <c r="I31" s="10"/>
      <c r="J31" s="10"/>
      <c r="K31" s="29"/>
      <c r="L31" s="29"/>
      <c r="M31" s="12"/>
      <c r="N31" s="12"/>
      <c r="O31" s="12"/>
      <c r="P31" s="12"/>
      <c r="Q31" s="12"/>
      <c r="R31" s="33"/>
    </row>
    <row r="32" spans="1:20" s="97" customFormat="1" ht="22.5" x14ac:dyDescent="0.25">
      <c r="A32" s="35">
        <v>6</v>
      </c>
      <c r="B32" s="7" t="s">
        <v>54</v>
      </c>
      <c r="C32" s="7" t="s">
        <v>121</v>
      </c>
      <c r="D32" s="8" t="s">
        <v>39</v>
      </c>
      <c r="E32" s="18"/>
      <c r="F32" s="23"/>
      <c r="G32" s="50">
        <v>44.44</v>
      </c>
      <c r="H32" s="34">
        <f>VLOOKUP($A32,'Model Inputs'!$A:$C,3,FALSE)</f>
        <v>5000</v>
      </c>
      <c r="I32" s="50">
        <f>J32/H32</f>
        <v>29.920059184489883</v>
      </c>
      <c r="J32" s="50">
        <f>SUBTOTAL(9,J33:J55)</f>
        <v>149600.29592244941</v>
      </c>
      <c r="K32" s="28"/>
      <c r="L32" s="28">
        <f>ROUNDUP(MAX(L35:L46,L51:L52)/work,0)</f>
        <v>12</v>
      </c>
      <c r="M32" s="50">
        <f>SUBTOTAL(9,M33:M55)</f>
        <v>37572.507250725073</v>
      </c>
      <c r="N32" s="50">
        <f t="shared" ref="N32:Q32" si="19">SUBTOTAL(9,N33:N55)</f>
        <v>28907.142857142859</v>
      </c>
      <c r="O32" s="50">
        <f t="shared" si="19"/>
        <v>68831.851935193525</v>
      </c>
      <c r="P32" s="50">
        <f t="shared" si="19"/>
        <v>14288.79387938794</v>
      </c>
      <c r="Q32" s="50">
        <f t="shared" si="19"/>
        <v>149600.29592244941</v>
      </c>
      <c r="R32" s="31"/>
    </row>
    <row r="33" spans="1:18" s="97" customFormat="1" x14ac:dyDescent="0.25">
      <c r="A33" s="61">
        <v>6.01</v>
      </c>
      <c r="B33" s="52">
        <v>1</v>
      </c>
      <c r="C33" s="53" t="s">
        <v>1</v>
      </c>
      <c r="D33" s="57" t="s">
        <v>2</v>
      </c>
      <c r="E33" s="57" t="s">
        <v>43</v>
      </c>
      <c r="F33" s="58">
        <v>1</v>
      </c>
      <c r="G33" s="51">
        <v>1.2E-2</v>
      </c>
      <c r="H33" s="1">
        <f>(H32*G33*1.05)</f>
        <v>63</v>
      </c>
      <c r="I33" s="51">
        <f>IFERROR(VLOOKUP(C33,Resources!B:F,5,FALSE)," ")</f>
        <v>375</v>
      </c>
      <c r="J33" s="51">
        <f>I33*H33</f>
        <v>23625</v>
      </c>
      <c r="K33" s="59"/>
      <c r="L33" s="59" t="str">
        <f>IF(E33="M"," ",H33/G33)</f>
        <v xml:space="preserve"> </v>
      </c>
      <c r="M33" s="54">
        <f>IF($E33="L",$J33,0)</f>
        <v>0</v>
      </c>
      <c r="N33" s="54">
        <f>IF($E33="M",$J33,0)</f>
        <v>23625</v>
      </c>
      <c r="O33" s="54">
        <f>IF($E33="P",$J33,0)</f>
        <v>0</v>
      </c>
      <c r="P33" s="54">
        <f>IF($E33="S",$J33,0)</f>
        <v>0</v>
      </c>
      <c r="Q33" s="54">
        <f>SUM(M33:P33)</f>
        <v>23625</v>
      </c>
      <c r="R33" s="60" t="s">
        <v>58</v>
      </c>
    </row>
    <row r="34" spans="1:18" s="97" customFormat="1" x14ac:dyDescent="0.25">
      <c r="A34" s="61" t="s">
        <v>0</v>
      </c>
      <c r="B34" s="52">
        <v>4</v>
      </c>
      <c r="C34" s="53" t="s">
        <v>3</v>
      </c>
      <c r="D34" s="57" t="s">
        <v>0</v>
      </c>
      <c r="E34" s="57"/>
      <c r="F34" s="58">
        <v>1</v>
      </c>
      <c r="G34" s="51"/>
      <c r="H34" s="1"/>
      <c r="I34" s="51" t="str">
        <f>IFERROR(VLOOKUP(C34,Resources!B:F,5,FALSE)," ")</f>
        <v xml:space="preserve"> </v>
      </c>
      <c r="J34" s="51"/>
      <c r="K34" s="59"/>
      <c r="L34" s="59"/>
      <c r="M34" s="54"/>
      <c r="N34" s="54"/>
      <c r="O34" s="54"/>
      <c r="P34" s="54"/>
      <c r="Q34" s="54"/>
      <c r="R34" s="60"/>
    </row>
    <row r="35" spans="1:18" s="97" customFormat="1" x14ac:dyDescent="0.25">
      <c r="A35" s="61" t="s">
        <v>0</v>
      </c>
      <c r="B35" s="52">
        <v>5</v>
      </c>
      <c r="C35" s="53" t="s">
        <v>4</v>
      </c>
      <c r="D35" s="57" t="s">
        <v>5</v>
      </c>
      <c r="E35" s="57" t="s">
        <v>42</v>
      </c>
      <c r="F35" s="58">
        <v>1</v>
      </c>
      <c r="G35" s="51">
        <f>G$8*45</f>
        <v>1999.8</v>
      </c>
      <c r="H35" s="1">
        <f>H$32</f>
        <v>5000</v>
      </c>
      <c r="I35" s="51">
        <f>IFERROR(VLOOKUP(C35,Resources!B:F,5,FALSE)," ")</f>
        <v>3350</v>
      </c>
      <c r="J35" s="51">
        <f t="shared" ref="J35:J46" si="20">(H35/(G35/F35))*I35</f>
        <v>8375.8375837583771</v>
      </c>
      <c r="K35" s="59">
        <f t="shared" ref="K35:K46" si="21">L35*F35</f>
        <v>2.5002500250025004</v>
      </c>
      <c r="L35" s="59">
        <f t="shared" ref="L35:L46" si="22">IF(E35="M"," ",H35/G35)</f>
        <v>2.5002500250025004</v>
      </c>
      <c r="M35" s="54">
        <f t="shared" ref="M35:M55" si="23">IF($E35="L",$J35,0)</f>
        <v>8375.8375837583771</v>
      </c>
      <c r="N35" s="54">
        <f t="shared" ref="N35:N55" si="24">IF($E35="M",$J35,0)</f>
        <v>0</v>
      </c>
      <c r="O35" s="54">
        <f t="shared" ref="O35:O55" si="25">IF($E35="P",$J35,0)</f>
        <v>0</v>
      </c>
      <c r="P35" s="54">
        <f t="shared" ref="P35:P55" si="26">IF($E35="S",$J35,0)</f>
        <v>0</v>
      </c>
      <c r="Q35" s="54">
        <f t="shared" ref="Q35:Q46" si="27">SUM(M35:P35)</f>
        <v>8375.8375837583771</v>
      </c>
      <c r="R35" s="60">
        <v>902</v>
      </c>
    </row>
    <row r="36" spans="1:18" s="97" customFormat="1" x14ac:dyDescent="0.25">
      <c r="A36" s="61">
        <v>6.02</v>
      </c>
      <c r="B36" s="52">
        <v>6</v>
      </c>
      <c r="C36" s="53" t="s">
        <v>6</v>
      </c>
      <c r="D36" s="57" t="s">
        <v>5</v>
      </c>
      <c r="E36" s="57" t="s">
        <v>40</v>
      </c>
      <c r="F36" s="58">
        <v>1</v>
      </c>
      <c r="G36" s="34">
        <f>VLOOKUP($A36,'Model Inputs'!$A:$C,3,FALSE)</f>
        <v>44.44</v>
      </c>
      <c r="H36" s="1">
        <f t="shared" ref="H36:H46" si="28">H$32</f>
        <v>5000</v>
      </c>
      <c r="I36" s="51">
        <f>IFERROR(VLOOKUP(C36,Resources!B:F,5,FALSE)," ")</f>
        <v>46.5</v>
      </c>
      <c r="J36" s="51">
        <f t="shared" si="20"/>
        <v>5231.773177317732</v>
      </c>
      <c r="K36" s="59">
        <f t="shared" si="21"/>
        <v>112.51125112511252</v>
      </c>
      <c r="L36" s="59">
        <f t="shared" si="22"/>
        <v>112.51125112511252</v>
      </c>
      <c r="M36" s="54">
        <f t="shared" si="23"/>
        <v>0</v>
      </c>
      <c r="N36" s="54">
        <f t="shared" si="24"/>
        <v>0</v>
      </c>
      <c r="O36" s="54">
        <f t="shared" si="25"/>
        <v>5231.773177317732</v>
      </c>
      <c r="P36" s="54">
        <f t="shared" si="26"/>
        <v>0</v>
      </c>
      <c r="Q36" s="54">
        <f t="shared" si="27"/>
        <v>5231.773177317732</v>
      </c>
      <c r="R36" s="60">
        <v>68</v>
      </c>
    </row>
    <row r="37" spans="1:18" s="97" customFormat="1" x14ac:dyDescent="0.25">
      <c r="A37" s="61" t="s">
        <v>0</v>
      </c>
      <c r="B37" s="52">
        <v>7</v>
      </c>
      <c r="C37" s="53" t="s">
        <v>7</v>
      </c>
      <c r="D37" s="57" t="s">
        <v>5</v>
      </c>
      <c r="E37" s="57" t="s">
        <v>40</v>
      </c>
      <c r="F37" s="58">
        <v>1</v>
      </c>
      <c r="G37" s="51">
        <f>G$8</f>
        <v>44.44</v>
      </c>
      <c r="H37" s="1">
        <f t="shared" si="28"/>
        <v>5000</v>
      </c>
      <c r="I37" s="51">
        <f>IFERROR(VLOOKUP(C37,Resources!B:F,5,FALSE)," ")</f>
        <v>21.61</v>
      </c>
      <c r="J37" s="51">
        <f t="shared" si="20"/>
        <v>2431.3681368136818</v>
      </c>
      <c r="K37" s="59">
        <f t="shared" si="21"/>
        <v>112.51125112511252</v>
      </c>
      <c r="L37" s="59">
        <f t="shared" si="22"/>
        <v>112.51125112511252</v>
      </c>
      <c r="M37" s="54">
        <f t="shared" si="23"/>
        <v>0</v>
      </c>
      <c r="N37" s="54">
        <f t="shared" si="24"/>
        <v>0</v>
      </c>
      <c r="O37" s="54">
        <f t="shared" si="25"/>
        <v>2431.3681368136818</v>
      </c>
      <c r="P37" s="54">
        <f t="shared" si="26"/>
        <v>0</v>
      </c>
      <c r="Q37" s="54">
        <f t="shared" si="27"/>
        <v>2431.3681368136818</v>
      </c>
      <c r="R37" s="60">
        <v>68</v>
      </c>
    </row>
    <row r="38" spans="1:18" s="97" customFormat="1" x14ac:dyDescent="0.25">
      <c r="A38" s="61" t="s">
        <v>0</v>
      </c>
      <c r="B38" s="52">
        <v>8</v>
      </c>
      <c r="C38" s="53" t="s">
        <v>8</v>
      </c>
      <c r="D38" s="57" t="s">
        <v>5</v>
      </c>
      <c r="E38" s="57" t="s">
        <v>40</v>
      </c>
      <c r="F38" s="58">
        <v>1</v>
      </c>
      <c r="G38" s="51">
        <f t="shared" ref="G38:G46" si="29">G$8</f>
        <v>44.44</v>
      </c>
      <c r="H38" s="1">
        <f t="shared" si="28"/>
        <v>5000</v>
      </c>
      <c r="I38" s="51">
        <f>IFERROR(VLOOKUP(C38,Resources!B:F,5,FALSE)," ")</f>
        <v>95</v>
      </c>
      <c r="J38" s="51">
        <f t="shared" si="20"/>
        <v>10688.568856885689</v>
      </c>
      <c r="K38" s="59">
        <f t="shared" si="21"/>
        <v>112.51125112511252</v>
      </c>
      <c r="L38" s="59">
        <f t="shared" si="22"/>
        <v>112.51125112511252</v>
      </c>
      <c r="M38" s="54">
        <f t="shared" si="23"/>
        <v>0</v>
      </c>
      <c r="N38" s="54">
        <f t="shared" si="24"/>
        <v>0</v>
      </c>
      <c r="O38" s="54">
        <f t="shared" si="25"/>
        <v>10688.568856885689</v>
      </c>
      <c r="P38" s="54">
        <f t="shared" si="26"/>
        <v>0</v>
      </c>
      <c r="Q38" s="54">
        <f t="shared" si="27"/>
        <v>10688.568856885689</v>
      </c>
      <c r="R38" s="60">
        <v>68</v>
      </c>
    </row>
    <row r="39" spans="1:18" s="97" customFormat="1" x14ac:dyDescent="0.25">
      <c r="A39" s="61" t="s">
        <v>0</v>
      </c>
      <c r="B39" s="52">
        <v>9</v>
      </c>
      <c r="C39" s="53" t="s">
        <v>9</v>
      </c>
      <c r="D39" s="57" t="s">
        <v>5</v>
      </c>
      <c r="E39" s="57" t="s">
        <v>40</v>
      </c>
      <c r="F39" s="58">
        <v>1</v>
      </c>
      <c r="G39" s="51">
        <f t="shared" si="29"/>
        <v>44.44</v>
      </c>
      <c r="H39" s="1">
        <f t="shared" si="28"/>
        <v>5000</v>
      </c>
      <c r="I39" s="51">
        <f>IFERROR(VLOOKUP(C39,Resources!B:F,5,FALSE)," ")</f>
        <v>160</v>
      </c>
      <c r="J39" s="51">
        <f t="shared" si="20"/>
        <v>18001.800180018003</v>
      </c>
      <c r="K39" s="59">
        <f t="shared" si="21"/>
        <v>112.51125112511252</v>
      </c>
      <c r="L39" s="59">
        <f t="shared" si="22"/>
        <v>112.51125112511252</v>
      </c>
      <c r="M39" s="54">
        <f t="shared" si="23"/>
        <v>0</v>
      </c>
      <c r="N39" s="54">
        <f t="shared" si="24"/>
        <v>0</v>
      </c>
      <c r="O39" s="54">
        <f t="shared" si="25"/>
        <v>18001.800180018003</v>
      </c>
      <c r="P39" s="54">
        <f t="shared" si="26"/>
        <v>0</v>
      </c>
      <c r="Q39" s="54">
        <f t="shared" si="27"/>
        <v>18001.800180018003</v>
      </c>
      <c r="R39" s="60">
        <v>68</v>
      </c>
    </row>
    <row r="40" spans="1:18" s="97" customFormat="1" x14ac:dyDescent="0.25">
      <c r="A40" s="61" t="s">
        <v>0</v>
      </c>
      <c r="B40" s="52">
        <v>10</v>
      </c>
      <c r="C40" s="53" t="s">
        <v>10</v>
      </c>
      <c r="D40" s="57" t="s">
        <v>5</v>
      </c>
      <c r="E40" s="57" t="s">
        <v>40</v>
      </c>
      <c r="F40" s="58">
        <v>1</v>
      </c>
      <c r="G40" s="51">
        <f t="shared" si="29"/>
        <v>44.44</v>
      </c>
      <c r="H40" s="1">
        <f t="shared" si="28"/>
        <v>5000</v>
      </c>
      <c r="I40" s="51">
        <f>IFERROR(VLOOKUP(C40,Resources!B:F,5,FALSE)," ")</f>
        <v>25.78</v>
      </c>
      <c r="J40" s="51">
        <f t="shared" si="20"/>
        <v>2900.5400540054011</v>
      </c>
      <c r="K40" s="59">
        <f t="shared" si="21"/>
        <v>112.51125112511252</v>
      </c>
      <c r="L40" s="59">
        <f t="shared" si="22"/>
        <v>112.51125112511252</v>
      </c>
      <c r="M40" s="54">
        <f t="shared" si="23"/>
        <v>0</v>
      </c>
      <c r="N40" s="54">
        <f t="shared" si="24"/>
        <v>0</v>
      </c>
      <c r="O40" s="54">
        <f t="shared" si="25"/>
        <v>2900.5400540054011</v>
      </c>
      <c r="P40" s="54">
        <f t="shared" si="26"/>
        <v>0</v>
      </c>
      <c r="Q40" s="54">
        <f t="shared" si="27"/>
        <v>2900.5400540054011</v>
      </c>
      <c r="R40" s="60">
        <v>68</v>
      </c>
    </row>
    <row r="41" spans="1:18" s="97" customFormat="1" x14ac:dyDescent="0.25">
      <c r="A41" s="61" t="s">
        <v>0</v>
      </c>
      <c r="B41" s="52">
        <v>11</v>
      </c>
      <c r="C41" s="53" t="s">
        <v>11</v>
      </c>
      <c r="D41" s="57" t="s">
        <v>5</v>
      </c>
      <c r="E41" s="57" t="s">
        <v>40</v>
      </c>
      <c r="F41" s="58">
        <v>1</v>
      </c>
      <c r="G41" s="51">
        <f t="shared" si="29"/>
        <v>44.44</v>
      </c>
      <c r="H41" s="1">
        <f t="shared" si="28"/>
        <v>5000</v>
      </c>
      <c r="I41" s="51">
        <f>IFERROR(VLOOKUP(C41,Resources!B:F,5,FALSE)," ")</f>
        <v>55</v>
      </c>
      <c r="J41" s="51">
        <f t="shared" si="20"/>
        <v>6188.1188118811888</v>
      </c>
      <c r="K41" s="59">
        <f t="shared" si="21"/>
        <v>112.51125112511252</v>
      </c>
      <c r="L41" s="59">
        <f t="shared" si="22"/>
        <v>112.51125112511252</v>
      </c>
      <c r="M41" s="54">
        <f t="shared" si="23"/>
        <v>0</v>
      </c>
      <c r="N41" s="54">
        <f t="shared" si="24"/>
        <v>0</v>
      </c>
      <c r="O41" s="54">
        <f t="shared" si="25"/>
        <v>6188.1188118811888</v>
      </c>
      <c r="P41" s="54">
        <f t="shared" si="26"/>
        <v>0</v>
      </c>
      <c r="Q41" s="54">
        <f t="shared" si="27"/>
        <v>6188.1188118811888</v>
      </c>
      <c r="R41" s="60">
        <v>68</v>
      </c>
    </row>
    <row r="42" spans="1:18" s="97" customFormat="1" x14ac:dyDescent="0.25">
      <c r="A42" s="61"/>
      <c r="B42" s="52"/>
      <c r="C42" s="53" t="s">
        <v>12</v>
      </c>
      <c r="D42" s="57" t="s">
        <v>5</v>
      </c>
      <c r="E42" s="57" t="s">
        <v>41</v>
      </c>
      <c r="F42" s="58">
        <v>1</v>
      </c>
      <c r="G42" s="51">
        <f t="shared" si="29"/>
        <v>44.44</v>
      </c>
      <c r="H42" s="1">
        <f t="shared" si="28"/>
        <v>5000</v>
      </c>
      <c r="I42" s="51">
        <f>IFERROR(VLOOKUP(C42,Resources!B:F,5,FALSE)," ")</f>
        <v>25</v>
      </c>
      <c r="J42" s="51">
        <f t="shared" si="20"/>
        <v>2812.781278127813</v>
      </c>
      <c r="K42" s="59">
        <f t="shared" si="21"/>
        <v>112.51125112511252</v>
      </c>
      <c r="L42" s="59">
        <f t="shared" si="22"/>
        <v>112.51125112511252</v>
      </c>
      <c r="M42" s="54">
        <f t="shared" si="23"/>
        <v>0</v>
      </c>
      <c r="N42" s="54">
        <f t="shared" si="24"/>
        <v>0</v>
      </c>
      <c r="O42" s="54">
        <f t="shared" si="25"/>
        <v>0</v>
      </c>
      <c r="P42" s="54">
        <f t="shared" si="26"/>
        <v>2812.781278127813</v>
      </c>
      <c r="Q42" s="54">
        <f t="shared" si="27"/>
        <v>2812.781278127813</v>
      </c>
      <c r="R42" s="60">
        <v>68</v>
      </c>
    </row>
    <row r="43" spans="1:18" s="97" customFormat="1" x14ac:dyDescent="0.25">
      <c r="A43" s="61"/>
      <c r="B43" s="52"/>
      <c r="C43" s="53" t="s">
        <v>13</v>
      </c>
      <c r="D43" s="57" t="s">
        <v>14</v>
      </c>
      <c r="E43" s="57" t="s">
        <v>40</v>
      </c>
      <c r="F43" s="58">
        <v>1</v>
      </c>
      <c r="G43" s="51">
        <v>400</v>
      </c>
      <c r="H43" s="1">
        <f t="shared" si="28"/>
        <v>5000</v>
      </c>
      <c r="I43" s="51">
        <f>IFERROR(VLOOKUP(C43,Resources!B:F,5,FALSE)," ")</f>
        <v>125</v>
      </c>
      <c r="J43" s="51">
        <f t="shared" si="20"/>
        <v>1562.5</v>
      </c>
      <c r="K43" s="59">
        <f t="shared" si="21"/>
        <v>12.5</v>
      </c>
      <c r="L43" s="59">
        <f t="shared" si="22"/>
        <v>12.5</v>
      </c>
      <c r="M43" s="54">
        <f t="shared" si="23"/>
        <v>0</v>
      </c>
      <c r="N43" s="54">
        <f t="shared" si="24"/>
        <v>0</v>
      </c>
      <c r="O43" s="54">
        <f t="shared" si="25"/>
        <v>1562.5</v>
      </c>
      <c r="P43" s="54">
        <f t="shared" si="26"/>
        <v>0</v>
      </c>
      <c r="Q43" s="54">
        <f t="shared" si="27"/>
        <v>1562.5</v>
      </c>
      <c r="R43" s="60">
        <v>68</v>
      </c>
    </row>
    <row r="44" spans="1:18" s="97" customFormat="1" x14ac:dyDescent="0.25">
      <c r="A44" s="61"/>
      <c r="B44" s="52"/>
      <c r="C44" s="53" t="s">
        <v>15</v>
      </c>
      <c r="D44" s="57" t="s">
        <v>5</v>
      </c>
      <c r="E44" s="57" t="s">
        <v>40</v>
      </c>
      <c r="F44" s="58">
        <v>1</v>
      </c>
      <c r="G44" s="51">
        <f t="shared" si="29"/>
        <v>44.44</v>
      </c>
      <c r="H44" s="1">
        <f t="shared" si="28"/>
        <v>5000</v>
      </c>
      <c r="I44" s="51">
        <f>IFERROR(VLOOKUP(C44,Resources!B:F,5,FALSE)," ")</f>
        <v>7</v>
      </c>
      <c r="J44" s="51">
        <f t="shared" si="20"/>
        <v>787.57875787578769</v>
      </c>
      <c r="K44" s="59">
        <f t="shared" si="21"/>
        <v>112.51125112511252</v>
      </c>
      <c r="L44" s="59">
        <f t="shared" si="22"/>
        <v>112.51125112511252</v>
      </c>
      <c r="M44" s="54">
        <f t="shared" si="23"/>
        <v>0</v>
      </c>
      <c r="N44" s="54">
        <f t="shared" si="24"/>
        <v>0</v>
      </c>
      <c r="O44" s="54">
        <f t="shared" si="25"/>
        <v>787.57875787578769</v>
      </c>
      <c r="P44" s="54">
        <f t="shared" si="26"/>
        <v>0</v>
      </c>
      <c r="Q44" s="54">
        <f t="shared" si="27"/>
        <v>787.57875787578769</v>
      </c>
      <c r="R44" s="60">
        <v>68</v>
      </c>
    </row>
    <row r="45" spans="1:18" s="97" customFormat="1" x14ac:dyDescent="0.25">
      <c r="A45" s="61"/>
      <c r="B45" s="52"/>
      <c r="C45" s="53" t="s">
        <v>16</v>
      </c>
      <c r="D45" s="57" t="s">
        <v>5</v>
      </c>
      <c r="E45" s="57" t="s">
        <v>40</v>
      </c>
      <c r="F45" s="58">
        <v>1</v>
      </c>
      <c r="G45" s="51">
        <f t="shared" si="29"/>
        <v>44.44</v>
      </c>
      <c r="H45" s="1">
        <f t="shared" si="28"/>
        <v>5000</v>
      </c>
      <c r="I45" s="51">
        <f>IFERROR(VLOOKUP(C45,Resources!B:F,5,FALSE)," ")</f>
        <v>120</v>
      </c>
      <c r="J45" s="51">
        <f t="shared" si="20"/>
        <v>13501.350135013503</v>
      </c>
      <c r="K45" s="59">
        <f t="shared" si="21"/>
        <v>112.51125112511252</v>
      </c>
      <c r="L45" s="59">
        <f t="shared" si="22"/>
        <v>112.51125112511252</v>
      </c>
      <c r="M45" s="54">
        <f t="shared" si="23"/>
        <v>0</v>
      </c>
      <c r="N45" s="54">
        <f t="shared" si="24"/>
        <v>0</v>
      </c>
      <c r="O45" s="54">
        <f t="shared" si="25"/>
        <v>13501.350135013503</v>
      </c>
      <c r="P45" s="54">
        <f t="shared" si="26"/>
        <v>0</v>
      </c>
      <c r="Q45" s="54">
        <f t="shared" si="27"/>
        <v>13501.350135013503</v>
      </c>
      <c r="R45" s="60">
        <v>68</v>
      </c>
    </row>
    <row r="46" spans="1:18" s="97" customFormat="1" x14ac:dyDescent="0.25">
      <c r="A46" s="61"/>
      <c r="B46" s="52"/>
      <c r="C46" s="53" t="s">
        <v>17</v>
      </c>
      <c r="D46" s="57" t="s">
        <v>5</v>
      </c>
      <c r="E46" s="57" t="s">
        <v>42</v>
      </c>
      <c r="F46" s="58">
        <v>4</v>
      </c>
      <c r="G46" s="51">
        <f t="shared" si="29"/>
        <v>44.44</v>
      </c>
      <c r="H46" s="1">
        <f t="shared" si="28"/>
        <v>5000</v>
      </c>
      <c r="I46" s="51">
        <f>IFERROR(VLOOKUP(C46,Resources!B:F,5,FALSE)," ")</f>
        <v>51.9</v>
      </c>
      <c r="J46" s="51">
        <f t="shared" si="20"/>
        <v>23357.33573357336</v>
      </c>
      <c r="K46" s="59">
        <f t="shared" si="21"/>
        <v>450.04500450045009</v>
      </c>
      <c r="L46" s="59">
        <f t="shared" si="22"/>
        <v>112.51125112511252</v>
      </c>
      <c r="M46" s="54">
        <f t="shared" si="23"/>
        <v>23357.33573357336</v>
      </c>
      <c r="N46" s="54">
        <f t="shared" si="24"/>
        <v>0</v>
      </c>
      <c r="O46" s="54">
        <f t="shared" si="25"/>
        <v>0</v>
      </c>
      <c r="P46" s="54">
        <f t="shared" si="26"/>
        <v>0</v>
      </c>
      <c r="Q46" s="54">
        <f t="shared" si="27"/>
        <v>23357.33573357336</v>
      </c>
      <c r="R46" s="60">
        <v>68</v>
      </c>
    </row>
    <row r="47" spans="1:18" s="97" customFormat="1" x14ac:dyDescent="0.25">
      <c r="A47" s="61"/>
      <c r="B47" s="52"/>
      <c r="C47" s="53" t="s">
        <v>47</v>
      </c>
      <c r="D47" s="57" t="s">
        <v>0</v>
      </c>
      <c r="E47" s="57"/>
      <c r="F47" s="58"/>
      <c r="G47" s="51"/>
      <c r="H47" s="1"/>
      <c r="I47" s="51" t="str">
        <f>IFERROR(VLOOKUP(C47,Resources!B:F,5,FALSE)," ")</f>
        <v xml:space="preserve"> </v>
      </c>
      <c r="J47" s="51"/>
      <c r="K47" s="59"/>
      <c r="L47" s="59"/>
      <c r="M47" s="54"/>
      <c r="N47" s="54"/>
      <c r="O47" s="54"/>
      <c r="P47" s="54"/>
      <c r="Q47" s="54"/>
      <c r="R47" s="60"/>
    </row>
    <row r="48" spans="1:18" s="97" customFormat="1" x14ac:dyDescent="0.25">
      <c r="A48" s="61"/>
      <c r="B48" s="52"/>
      <c r="C48" s="53" t="s">
        <v>18</v>
      </c>
      <c r="D48" s="57" t="s">
        <v>14</v>
      </c>
      <c r="E48" s="57" t="s">
        <v>41</v>
      </c>
      <c r="F48" s="58">
        <v>1</v>
      </c>
      <c r="G48" s="51">
        <v>1</v>
      </c>
      <c r="H48" s="1">
        <f>(H32*6/(G32*9))+10</f>
        <v>85.00750075007501</v>
      </c>
      <c r="I48" s="51">
        <f>IFERROR(VLOOKUP(C48,Resources!B:F,5,FALSE)," ")</f>
        <v>135</v>
      </c>
      <c r="J48" s="51">
        <f t="shared" ref="J48" si="30">(H48/(G48/F48))*I48</f>
        <v>11476.012601260127</v>
      </c>
      <c r="K48" s="59">
        <f t="shared" ref="K48" si="31">L48*F48</f>
        <v>85.00750075007501</v>
      </c>
      <c r="L48" s="59">
        <f t="shared" ref="L48" si="32">IF(E48="M"," ",H48/G48)</f>
        <v>85.00750075007501</v>
      </c>
      <c r="M48" s="54">
        <f t="shared" si="23"/>
        <v>0</v>
      </c>
      <c r="N48" s="54">
        <f t="shared" si="24"/>
        <v>0</v>
      </c>
      <c r="O48" s="54">
        <f t="shared" si="25"/>
        <v>0</v>
      </c>
      <c r="P48" s="54">
        <f t="shared" si="26"/>
        <v>11476.012601260127</v>
      </c>
      <c r="Q48" s="54">
        <f t="shared" ref="Q48" si="33">SUM(M48:P48)</f>
        <v>11476.012601260127</v>
      </c>
      <c r="R48" s="60">
        <v>911</v>
      </c>
    </row>
    <row r="49" spans="1:20" s="97" customFormat="1" x14ac:dyDescent="0.25">
      <c r="A49" s="61"/>
      <c r="B49" s="52"/>
      <c r="C49" s="53" t="s">
        <v>0</v>
      </c>
      <c r="D49" s="57" t="s">
        <v>0</v>
      </c>
      <c r="E49" s="57"/>
      <c r="F49" s="58"/>
      <c r="G49" s="51"/>
      <c r="H49" s="1"/>
      <c r="I49" s="51" t="str">
        <f>IFERROR(VLOOKUP(C49,Resources!B:F,5,FALSE)," ")</f>
        <v xml:space="preserve"> </v>
      </c>
      <c r="J49" s="51"/>
      <c r="K49" s="59"/>
      <c r="L49" s="59"/>
      <c r="M49" s="54"/>
      <c r="N49" s="54"/>
      <c r="O49" s="54"/>
      <c r="P49" s="54"/>
      <c r="Q49" s="54"/>
      <c r="R49" s="60"/>
    </row>
    <row r="50" spans="1:20" s="97" customFormat="1" x14ac:dyDescent="0.25">
      <c r="A50" s="61"/>
      <c r="B50" s="52"/>
      <c r="C50" s="53" t="s">
        <v>48</v>
      </c>
      <c r="D50" s="57" t="s">
        <v>0</v>
      </c>
      <c r="E50" s="57"/>
      <c r="F50" s="58"/>
      <c r="G50" s="51"/>
      <c r="H50" s="1"/>
      <c r="I50" s="51" t="str">
        <f>IFERROR(VLOOKUP(C50,Resources!B:F,5,FALSE)," ")</f>
        <v xml:space="preserve"> </v>
      </c>
      <c r="J50" s="51"/>
      <c r="K50" s="59"/>
      <c r="L50" s="59"/>
      <c r="M50" s="54"/>
      <c r="N50" s="54"/>
      <c r="O50" s="54"/>
      <c r="P50" s="54"/>
      <c r="Q50" s="54"/>
      <c r="R50" s="60"/>
    </row>
    <row r="51" spans="1:20" s="97" customFormat="1" x14ac:dyDescent="0.25">
      <c r="A51" s="61"/>
      <c r="B51" s="52"/>
      <c r="C51" s="53" t="s">
        <v>19</v>
      </c>
      <c r="D51" s="57" t="s">
        <v>5</v>
      </c>
      <c r="E51" s="57" t="s">
        <v>40</v>
      </c>
      <c r="F51" s="58">
        <v>1</v>
      </c>
      <c r="G51" s="51">
        <f t="shared" ref="G51:G52" si="34">G$8</f>
        <v>44.44</v>
      </c>
      <c r="H51" s="1">
        <f>H32</f>
        <v>5000</v>
      </c>
      <c r="I51" s="51">
        <f>IFERROR(VLOOKUP(C51,Resources!B:F,5,FALSE)," ")</f>
        <v>67</v>
      </c>
      <c r="J51" s="51">
        <f t="shared" ref="J51:J52" si="35">(H51/(G51/F51))*I51</f>
        <v>7538.2538253825387</v>
      </c>
      <c r="K51" s="59">
        <f t="shared" ref="K51:K52" si="36">L51*F51</f>
        <v>112.51125112511252</v>
      </c>
      <c r="L51" s="59">
        <f t="shared" ref="L51:L52" si="37">IF(E51="M"," ",H51/G51)</f>
        <v>112.51125112511252</v>
      </c>
      <c r="M51" s="54">
        <f t="shared" si="23"/>
        <v>0</v>
      </c>
      <c r="N51" s="54">
        <f t="shared" si="24"/>
        <v>0</v>
      </c>
      <c r="O51" s="54">
        <f t="shared" si="25"/>
        <v>7538.2538253825387</v>
      </c>
      <c r="P51" s="54">
        <f t="shared" si="26"/>
        <v>0</v>
      </c>
      <c r="Q51" s="54">
        <f t="shared" ref="Q51:Q52" si="38">SUM(M51:P51)</f>
        <v>7538.2538253825387</v>
      </c>
      <c r="R51" s="60">
        <v>64</v>
      </c>
    </row>
    <row r="52" spans="1:20" s="97" customFormat="1" x14ac:dyDescent="0.25">
      <c r="A52" s="61"/>
      <c r="B52" s="52"/>
      <c r="C52" s="53" t="s">
        <v>17</v>
      </c>
      <c r="D52" s="57" t="s">
        <v>5</v>
      </c>
      <c r="E52" s="57" t="s">
        <v>42</v>
      </c>
      <c r="F52" s="58">
        <v>1</v>
      </c>
      <c r="G52" s="51">
        <f t="shared" si="34"/>
        <v>44.44</v>
      </c>
      <c r="H52" s="1">
        <f>H32</f>
        <v>5000</v>
      </c>
      <c r="I52" s="51">
        <f>IFERROR(VLOOKUP(C52,Resources!B:F,5,FALSE)," ")</f>
        <v>51.9</v>
      </c>
      <c r="J52" s="51">
        <f t="shared" si="35"/>
        <v>5839.33393339334</v>
      </c>
      <c r="K52" s="59">
        <f t="shared" si="36"/>
        <v>112.51125112511252</v>
      </c>
      <c r="L52" s="59">
        <f t="shared" si="37"/>
        <v>112.51125112511252</v>
      </c>
      <c r="M52" s="54">
        <f t="shared" si="23"/>
        <v>5839.33393339334</v>
      </c>
      <c r="N52" s="54">
        <f t="shared" si="24"/>
        <v>0</v>
      </c>
      <c r="O52" s="54">
        <f t="shared" si="25"/>
        <v>0</v>
      </c>
      <c r="P52" s="54">
        <f t="shared" si="26"/>
        <v>0</v>
      </c>
      <c r="Q52" s="54">
        <f t="shared" si="38"/>
        <v>5839.33393339334</v>
      </c>
      <c r="R52" s="60">
        <v>64</v>
      </c>
    </row>
    <row r="53" spans="1:20" s="97" customFormat="1" x14ac:dyDescent="0.25">
      <c r="A53" s="61"/>
      <c r="B53" s="52"/>
      <c r="C53" s="53" t="s">
        <v>0</v>
      </c>
      <c r="D53" s="57" t="s">
        <v>0</v>
      </c>
      <c r="E53" s="57"/>
      <c r="F53" s="58"/>
      <c r="G53" s="51"/>
      <c r="H53" s="1"/>
      <c r="I53" s="51" t="str">
        <f>IFERROR(VLOOKUP(C53,Resources!B:F,5,FALSE)," ")</f>
        <v xml:space="preserve"> </v>
      </c>
      <c r="J53" s="51"/>
      <c r="K53" s="59"/>
      <c r="L53" s="59"/>
      <c r="M53" s="54"/>
      <c r="N53" s="54"/>
      <c r="O53" s="54"/>
      <c r="P53" s="54"/>
      <c r="Q53" s="54"/>
      <c r="R53" s="60"/>
    </row>
    <row r="54" spans="1:20" s="97" customFormat="1" x14ac:dyDescent="0.25">
      <c r="A54" s="61">
        <v>6.03</v>
      </c>
      <c r="B54" s="52"/>
      <c r="C54" s="53" t="s">
        <v>20</v>
      </c>
      <c r="D54" s="57" t="s">
        <v>2</v>
      </c>
      <c r="E54" s="57" t="s">
        <v>43</v>
      </c>
      <c r="F54" s="58">
        <v>1</v>
      </c>
      <c r="G54" s="34">
        <f>VLOOKUP($A54,'Model Inputs'!$A:$C,3,FALSE)</f>
        <v>120</v>
      </c>
      <c r="H54" s="51">
        <f>(H32/G54)*1.8</f>
        <v>75</v>
      </c>
      <c r="I54" s="51">
        <f>IFERROR(VLOOKUP(C54,Resources!B:F,5,FALSE)," ")</f>
        <v>37</v>
      </c>
      <c r="J54" s="51">
        <f>H54*I54</f>
        <v>2775</v>
      </c>
      <c r="K54" s="59"/>
      <c r="L54" s="59" t="str">
        <f t="shared" ref="L54:L55" si="39">IF(E54="M"," ",H54/G54)</f>
        <v xml:space="preserve"> </v>
      </c>
      <c r="M54" s="54">
        <f t="shared" si="23"/>
        <v>0</v>
      </c>
      <c r="N54" s="54">
        <f t="shared" si="24"/>
        <v>2775</v>
      </c>
      <c r="O54" s="54">
        <f t="shared" si="25"/>
        <v>0</v>
      </c>
      <c r="P54" s="54">
        <f t="shared" si="26"/>
        <v>0</v>
      </c>
      <c r="Q54" s="54">
        <f t="shared" ref="Q54:Q55" si="40">SUM(M54:P54)</f>
        <v>2775</v>
      </c>
      <c r="R54" s="60">
        <v>64</v>
      </c>
    </row>
    <row r="55" spans="1:20" s="97" customFormat="1" x14ac:dyDescent="0.25">
      <c r="A55" s="61">
        <v>6.04</v>
      </c>
      <c r="B55" s="52"/>
      <c r="C55" s="53" t="s">
        <v>21</v>
      </c>
      <c r="D55" s="57" t="s">
        <v>2</v>
      </c>
      <c r="E55" s="57" t="s">
        <v>43</v>
      </c>
      <c r="F55" s="58">
        <v>1</v>
      </c>
      <c r="G55" s="34">
        <f>VLOOKUP($A55,'Model Inputs'!$A:$C,3,FALSE)</f>
        <v>140</v>
      </c>
      <c r="H55" s="51">
        <f>(H32/G55)*1.8</f>
        <v>64.285714285714292</v>
      </c>
      <c r="I55" s="51">
        <f>IFERROR(VLOOKUP(C55,Resources!B:F,5,FALSE)," ")</f>
        <v>39</v>
      </c>
      <c r="J55" s="51">
        <f>H55*I55</f>
        <v>2507.1428571428573</v>
      </c>
      <c r="K55" s="59"/>
      <c r="L55" s="59" t="str">
        <f t="shared" si="39"/>
        <v xml:space="preserve"> </v>
      </c>
      <c r="M55" s="54">
        <f t="shared" si="23"/>
        <v>0</v>
      </c>
      <c r="N55" s="54">
        <f t="shared" si="24"/>
        <v>2507.1428571428573</v>
      </c>
      <c r="O55" s="54">
        <f t="shared" si="25"/>
        <v>0</v>
      </c>
      <c r="P55" s="54">
        <f t="shared" si="26"/>
        <v>0</v>
      </c>
      <c r="Q55" s="54">
        <f t="shared" si="40"/>
        <v>2507.1428571428573</v>
      </c>
      <c r="R55" s="60">
        <v>64</v>
      </c>
    </row>
    <row r="56" spans="1:20" x14ac:dyDescent="0.25">
      <c r="A56" s="37" t="s">
        <v>0</v>
      </c>
      <c r="B56" s="2"/>
      <c r="C56" s="3"/>
      <c r="D56" s="2"/>
      <c r="E56" s="20"/>
      <c r="F56" s="25"/>
      <c r="G56" s="10"/>
      <c r="H56" s="10"/>
      <c r="I56" s="10"/>
      <c r="J56" s="10"/>
      <c r="K56" s="29"/>
      <c r="L56" s="29"/>
      <c r="M56" s="12"/>
      <c r="N56" s="12"/>
      <c r="O56" s="12"/>
      <c r="P56" s="12"/>
      <c r="Q56" s="12"/>
      <c r="R56" s="33"/>
    </row>
    <row r="57" spans="1:20" x14ac:dyDescent="0.25">
      <c r="A57" s="35">
        <v>7</v>
      </c>
      <c r="B57" s="7" t="s">
        <v>122</v>
      </c>
      <c r="C57" s="7" t="s">
        <v>49</v>
      </c>
      <c r="D57" s="8" t="s">
        <v>50</v>
      </c>
      <c r="E57" s="18"/>
      <c r="F57" s="23"/>
      <c r="G57" s="9"/>
      <c r="H57" s="34">
        <f>VLOOKUP($A57,'Model Inputs'!$A:$C,3,FALSE)</f>
        <v>20</v>
      </c>
      <c r="I57" s="9">
        <f>J57/H57</f>
        <v>2570</v>
      </c>
      <c r="J57" s="9">
        <f>SUBTOTAL(9,J58:J60)</f>
        <v>51400</v>
      </c>
      <c r="K57" s="28"/>
      <c r="L57" s="28">
        <f>ROUNDUP(MAX(L58:L59)/work,0)</f>
        <v>20</v>
      </c>
      <c r="M57" s="50">
        <f>SUBTOTAL(9,M58:M60)</f>
        <v>0</v>
      </c>
      <c r="N57" s="50">
        <f>SUBTOTAL(9,N58:N60)</f>
        <v>0</v>
      </c>
      <c r="O57" s="50">
        <f>SUBTOTAL(9,O58:O60)</f>
        <v>44650</v>
      </c>
      <c r="P57" s="50">
        <f>SUBTOTAL(9,P58:P60)</f>
        <v>6750</v>
      </c>
      <c r="Q57" s="50">
        <f>SUBTOTAL(9,Q58:Q60)</f>
        <v>51400</v>
      </c>
      <c r="R57" s="31"/>
    </row>
    <row r="58" spans="1:20" x14ac:dyDescent="0.25">
      <c r="A58" s="36"/>
      <c r="B58" s="13">
        <v>1</v>
      </c>
      <c r="C58" s="14" t="s">
        <v>52</v>
      </c>
      <c r="D58" s="19" t="s">
        <v>5</v>
      </c>
      <c r="E58" s="19" t="s">
        <v>40</v>
      </c>
      <c r="F58" s="24">
        <v>1</v>
      </c>
      <c r="G58" s="11">
        <v>1</v>
      </c>
      <c r="H58" s="51">
        <f>H57*9.5</f>
        <v>190</v>
      </c>
      <c r="I58" s="51">
        <f>IFERROR(VLOOKUP(C58,Resources!B:F,5,FALSE)," ")</f>
        <v>115</v>
      </c>
      <c r="J58" s="51">
        <f t="shared" ref="J58:J60" si="41">(H58/(G58/F58))*I58</f>
        <v>21850</v>
      </c>
      <c r="K58" s="59">
        <f t="shared" ref="K58:K60" si="42">L58*F58</f>
        <v>190</v>
      </c>
      <c r="L58" s="59">
        <f t="shared" ref="L58:L60" si="43">IF(E58="M"," ",H58/G58)</f>
        <v>190</v>
      </c>
      <c r="M58" s="54">
        <f t="shared" ref="M58:M60" si="44">IF($E58="L",$J58,0)</f>
        <v>0</v>
      </c>
      <c r="N58" s="54">
        <f t="shared" ref="N58:N60" si="45">IF($E58="M",$J58,0)</f>
        <v>0</v>
      </c>
      <c r="O58" s="54">
        <f t="shared" ref="O58:O60" si="46">IF($E58="P",$J58,0)</f>
        <v>21850</v>
      </c>
      <c r="P58" s="54">
        <f t="shared" ref="P58:P60" si="47">IF($E58="S",$J58,0)</f>
        <v>0</v>
      </c>
      <c r="Q58" s="54">
        <f t="shared" ref="Q58:Q60" si="48">SUM(M58:P58)</f>
        <v>21850</v>
      </c>
      <c r="R58" s="32">
        <v>191</v>
      </c>
    </row>
    <row r="59" spans="1:20" x14ac:dyDescent="0.25">
      <c r="A59" s="36"/>
      <c r="B59" s="13">
        <v>2</v>
      </c>
      <c r="C59" s="14" t="s">
        <v>16</v>
      </c>
      <c r="D59" s="19" t="s">
        <v>5</v>
      </c>
      <c r="E59" s="19" t="s">
        <v>40</v>
      </c>
      <c r="F59" s="24">
        <v>1</v>
      </c>
      <c r="G59" s="11">
        <v>1</v>
      </c>
      <c r="H59" s="51">
        <f>H58</f>
        <v>190</v>
      </c>
      <c r="I59" s="51">
        <f>IFERROR(VLOOKUP(C59,Resources!B:F,5,FALSE)," ")</f>
        <v>120</v>
      </c>
      <c r="J59" s="51">
        <f t="shared" si="41"/>
        <v>22800</v>
      </c>
      <c r="K59" s="59">
        <f t="shared" si="42"/>
        <v>190</v>
      </c>
      <c r="L59" s="59">
        <f t="shared" si="43"/>
        <v>190</v>
      </c>
      <c r="M59" s="54">
        <f t="shared" si="44"/>
        <v>0</v>
      </c>
      <c r="N59" s="54">
        <f t="shared" si="45"/>
        <v>0</v>
      </c>
      <c r="O59" s="54">
        <f t="shared" si="46"/>
        <v>22800</v>
      </c>
      <c r="P59" s="54">
        <f t="shared" si="47"/>
        <v>0</v>
      </c>
      <c r="Q59" s="54">
        <f t="shared" si="48"/>
        <v>22800</v>
      </c>
      <c r="R59" s="32">
        <v>191</v>
      </c>
    </row>
    <row r="60" spans="1:20" s="49" customFormat="1" x14ac:dyDescent="0.25">
      <c r="A60" s="61"/>
      <c r="B60" s="52"/>
      <c r="C60" s="53" t="s">
        <v>18</v>
      </c>
      <c r="D60" s="57" t="s">
        <v>53</v>
      </c>
      <c r="E60" s="57" t="s">
        <v>41</v>
      </c>
      <c r="F60" s="58">
        <v>1</v>
      </c>
      <c r="G60" s="51">
        <v>1</v>
      </c>
      <c r="H60" s="51">
        <f>H57*2+10</f>
        <v>50</v>
      </c>
      <c r="I60" s="51">
        <f>IFERROR(VLOOKUP(C60,Resources!B:F,5,FALSE)," ")</f>
        <v>135</v>
      </c>
      <c r="J60" s="51">
        <f t="shared" si="41"/>
        <v>6750</v>
      </c>
      <c r="K60" s="59">
        <f t="shared" si="42"/>
        <v>50</v>
      </c>
      <c r="L60" s="59">
        <f t="shared" si="43"/>
        <v>50</v>
      </c>
      <c r="M60" s="54">
        <f t="shared" si="44"/>
        <v>0</v>
      </c>
      <c r="N60" s="54">
        <f t="shared" si="45"/>
        <v>0</v>
      </c>
      <c r="O60" s="54">
        <f t="shared" si="46"/>
        <v>0</v>
      </c>
      <c r="P60" s="54">
        <f t="shared" si="47"/>
        <v>6750</v>
      </c>
      <c r="Q60" s="54">
        <f t="shared" si="48"/>
        <v>6750</v>
      </c>
      <c r="R60" s="60">
        <v>911</v>
      </c>
      <c r="T60" s="97"/>
    </row>
    <row r="61" spans="1:20" x14ac:dyDescent="0.25">
      <c r="A61" s="37" t="s">
        <v>0</v>
      </c>
      <c r="B61" s="2"/>
      <c r="C61" s="3"/>
      <c r="D61" s="2"/>
      <c r="E61" s="20"/>
      <c r="F61" s="25"/>
      <c r="G61" s="10"/>
      <c r="H61" s="10"/>
      <c r="I61" s="10"/>
      <c r="J61" s="10"/>
      <c r="K61" s="29"/>
      <c r="L61" s="29"/>
      <c r="M61" s="12"/>
      <c r="N61" s="12"/>
      <c r="O61" s="12"/>
      <c r="P61" s="12"/>
      <c r="Q61" s="12"/>
      <c r="R61" s="33"/>
    </row>
    <row r="62" spans="1:20" ht="22.5" x14ac:dyDescent="0.25">
      <c r="A62" s="35">
        <v>8</v>
      </c>
      <c r="B62" s="7" t="s">
        <v>123</v>
      </c>
      <c r="C62" s="7" t="s">
        <v>55</v>
      </c>
      <c r="D62" s="8" t="s">
        <v>39</v>
      </c>
      <c r="E62" s="18"/>
      <c r="F62" s="23"/>
      <c r="G62" s="9"/>
      <c r="H62" s="50">
        <v>1</v>
      </c>
      <c r="I62" s="9">
        <f>I63</f>
        <v>21.5</v>
      </c>
      <c r="J62" s="9">
        <f>SUBTOTAL(9,J63:J63)</f>
        <v>5375</v>
      </c>
      <c r="K62" s="28"/>
      <c r="L62" s="28"/>
      <c r="M62" s="50">
        <f>SUBTOTAL(9,M63:M63)</f>
        <v>0</v>
      </c>
      <c r="N62" s="50">
        <f t="shared" ref="N62:Q62" si="49">SUBTOTAL(9,N63:N63)</f>
        <v>5375</v>
      </c>
      <c r="O62" s="50">
        <f t="shared" si="49"/>
        <v>0</v>
      </c>
      <c r="P62" s="50">
        <f t="shared" si="49"/>
        <v>0</v>
      </c>
      <c r="Q62" s="50">
        <f t="shared" si="49"/>
        <v>5375</v>
      </c>
      <c r="R62" s="31"/>
    </row>
    <row r="63" spans="1:20" x14ac:dyDescent="0.25">
      <c r="A63" s="36">
        <v>8.01</v>
      </c>
      <c r="B63" s="13">
        <v>1</v>
      </c>
      <c r="C63" s="14" t="s">
        <v>56</v>
      </c>
      <c r="D63" s="19" t="s">
        <v>2</v>
      </c>
      <c r="E63" s="19" t="s">
        <v>43</v>
      </c>
      <c r="F63" s="24">
        <v>1</v>
      </c>
      <c r="G63" s="11">
        <v>1</v>
      </c>
      <c r="H63" s="34">
        <f>VLOOKUP($A63,'Model Inputs'!$A:$C,3,FALSE)</f>
        <v>250</v>
      </c>
      <c r="I63" s="51">
        <f>IFERROR(VLOOKUP(C63,Resources!B:F,5,FALSE)," ")</f>
        <v>21.5</v>
      </c>
      <c r="J63" s="51">
        <f t="shared" ref="J63" si="50">(H63/(G63/F63))*I63</f>
        <v>5375</v>
      </c>
      <c r="K63" s="59"/>
      <c r="L63" s="59" t="str">
        <f t="shared" ref="L63" si="51">IF(E63="M"," ",H63/G63)</f>
        <v xml:space="preserve"> </v>
      </c>
      <c r="M63" s="54">
        <f t="shared" ref="M63" si="52">IF($E63="L",$J63,0)</f>
        <v>0</v>
      </c>
      <c r="N63" s="54">
        <f t="shared" ref="N63" si="53">IF($E63="M",$J63,0)</f>
        <v>5375</v>
      </c>
      <c r="O63" s="54">
        <f t="shared" ref="O63" si="54">IF($E63="P",$J63,0)</f>
        <v>0</v>
      </c>
      <c r="P63" s="54">
        <f t="shared" ref="P63" si="55">IF($E63="S",$J63,0)</f>
        <v>0</v>
      </c>
      <c r="Q63" s="54">
        <f t="shared" ref="Q63" si="56">SUM(M63:P63)</f>
        <v>5375</v>
      </c>
      <c r="R63" s="32" t="s">
        <v>25</v>
      </c>
    </row>
    <row r="64" spans="1:20" x14ac:dyDescent="0.25">
      <c r="A64" s="37" t="s">
        <v>0</v>
      </c>
      <c r="B64" s="2"/>
      <c r="C64" s="3"/>
      <c r="D64" s="2"/>
      <c r="E64" s="20"/>
      <c r="F64" s="25"/>
      <c r="G64" s="10"/>
      <c r="H64" s="10"/>
      <c r="I64" s="10"/>
      <c r="J64" s="10"/>
      <c r="K64" s="29"/>
      <c r="L64" s="29"/>
      <c r="M64" s="12"/>
      <c r="N64" s="12"/>
      <c r="O64" s="12"/>
      <c r="P64" s="12"/>
      <c r="Q64" s="12"/>
      <c r="R64" s="33"/>
    </row>
    <row r="65" spans="1:18" s="97" customFormat="1" ht="22.5" x14ac:dyDescent="0.25">
      <c r="A65" s="35">
        <v>9</v>
      </c>
      <c r="B65" s="7" t="s">
        <v>124</v>
      </c>
      <c r="C65" s="7" t="s">
        <v>55</v>
      </c>
      <c r="D65" s="8" t="s">
        <v>39</v>
      </c>
      <c r="E65" s="18"/>
      <c r="F65" s="23"/>
      <c r="G65" s="50"/>
      <c r="H65" s="50">
        <v>1</v>
      </c>
      <c r="I65" s="50">
        <f>I66</f>
        <v>33.5</v>
      </c>
      <c r="J65" s="50">
        <f>SUBTOTAL(9,J66:J66)</f>
        <v>6700</v>
      </c>
      <c r="K65" s="28"/>
      <c r="L65" s="28"/>
      <c r="M65" s="50">
        <f>SUBTOTAL(9,M66:M66)</f>
        <v>0</v>
      </c>
      <c r="N65" s="50">
        <f t="shared" ref="N65:Q65" si="57">SUBTOTAL(9,N66:N66)</f>
        <v>6700</v>
      </c>
      <c r="O65" s="50">
        <f t="shared" si="57"/>
        <v>0</v>
      </c>
      <c r="P65" s="50">
        <f t="shared" si="57"/>
        <v>0</v>
      </c>
      <c r="Q65" s="50">
        <f t="shared" si="57"/>
        <v>6700</v>
      </c>
      <c r="R65" s="31"/>
    </row>
    <row r="66" spans="1:18" x14ac:dyDescent="0.25">
      <c r="A66" s="36">
        <v>9.01</v>
      </c>
      <c r="B66" s="13">
        <v>1</v>
      </c>
      <c r="C66" s="14" t="s">
        <v>57</v>
      </c>
      <c r="D66" s="19" t="s">
        <v>2</v>
      </c>
      <c r="E66" s="19" t="s">
        <v>43</v>
      </c>
      <c r="F66" s="24">
        <v>1</v>
      </c>
      <c r="G66" s="11">
        <v>1</v>
      </c>
      <c r="H66" s="34">
        <f>VLOOKUP($A66,'Model Inputs'!$A:$C,3,FALSE)</f>
        <v>200</v>
      </c>
      <c r="I66" s="51">
        <f>IFERROR(VLOOKUP(C66,Resources!B:F,5,FALSE)," ")</f>
        <v>33.5</v>
      </c>
      <c r="J66" s="51">
        <f>(H66/(G66/F66))*I66</f>
        <v>6700</v>
      </c>
      <c r="K66" s="59"/>
      <c r="L66" s="59" t="str">
        <f>IF(E66="M"," ",H66/G66)</f>
        <v xml:space="preserve"> </v>
      </c>
      <c r="M66" s="54">
        <f>IF($E66="L",$J66,0)</f>
        <v>0</v>
      </c>
      <c r="N66" s="54">
        <f>IF($E66="M",$J66,0)</f>
        <v>6700</v>
      </c>
      <c r="O66" s="54">
        <f>IF($E66="P",$J66,0)</f>
        <v>0</v>
      </c>
      <c r="P66" s="54">
        <f>IF($E66="S",$J66,0)</f>
        <v>0</v>
      </c>
      <c r="Q66" s="54">
        <f>SUM(M66:P66)</f>
        <v>6700</v>
      </c>
      <c r="R66" s="3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opLeftCell="A21" workbookViewId="0">
      <selection activeCell="H14" sqref="H14"/>
    </sheetView>
  </sheetViews>
  <sheetFormatPr defaultRowHeight="15" x14ac:dyDescent="0.25"/>
  <cols>
    <col min="1" max="1" width="9.140625" style="96"/>
    <col min="2" max="2" width="38" bestFit="1" customWidth="1"/>
    <col min="3" max="5" width="9.140625" style="56"/>
    <col min="6" max="6" width="13.5703125" style="48" customWidth="1"/>
  </cols>
  <sheetData>
    <row r="1" spans="1:6" s="49" customFormat="1" x14ac:dyDescent="0.25">
      <c r="A1" s="96"/>
      <c r="C1" s="56"/>
      <c r="D1" s="56"/>
      <c r="E1" s="56"/>
      <c r="F1" s="48"/>
    </row>
    <row r="2" spans="1:6" s="55" customFormat="1" x14ac:dyDescent="0.25">
      <c r="A2" s="95"/>
      <c r="B2" s="92" t="s">
        <v>27</v>
      </c>
      <c r="C2" s="93" t="s">
        <v>28</v>
      </c>
      <c r="D2" s="93" t="s">
        <v>22</v>
      </c>
      <c r="E2" s="93" t="s">
        <v>60</v>
      </c>
      <c r="F2" s="94" t="s">
        <v>61</v>
      </c>
    </row>
    <row r="3" spans="1:6" ht="57" customHeight="1" x14ac:dyDescent="0.25">
      <c r="A3" s="225" t="s">
        <v>66</v>
      </c>
      <c r="B3" s="62" t="s">
        <v>4</v>
      </c>
      <c r="C3" s="63" t="s">
        <v>42</v>
      </c>
      <c r="D3" s="63" t="s">
        <v>62</v>
      </c>
      <c r="E3" s="63" t="s">
        <v>65</v>
      </c>
      <c r="F3" s="64">
        <v>3350</v>
      </c>
    </row>
    <row r="4" spans="1:6" ht="57" customHeight="1" x14ac:dyDescent="0.25">
      <c r="A4" s="225"/>
      <c r="B4" s="89" t="s">
        <v>17</v>
      </c>
      <c r="C4" s="90" t="s">
        <v>42</v>
      </c>
      <c r="D4" s="90" t="s">
        <v>63</v>
      </c>
      <c r="E4" s="90" t="s">
        <v>65</v>
      </c>
      <c r="F4" s="91">
        <v>51.9</v>
      </c>
    </row>
    <row r="5" spans="1:6" ht="33.75" customHeight="1" x14ac:dyDescent="0.25">
      <c r="A5" s="225" t="s">
        <v>67</v>
      </c>
      <c r="B5" s="83" t="s">
        <v>1</v>
      </c>
      <c r="C5" s="84" t="s">
        <v>43</v>
      </c>
      <c r="D5" s="84" t="s">
        <v>2</v>
      </c>
      <c r="E5" s="84" t="s">
        <v>65</v>
      </c>
      <c r="F5" s="85">
        <v>375</v>
      </c>
    </row>
    <row r="6" spans="1:6" ht="33.75" customHeight="1" x14ac:dyDescent="0.25">
      <c r="A6" s="225"/>
      <c r="B6" s="65" t="s">
        <v>20</v>
      </c>
      <c r="C6" s="66" t="s">
        <v>43</v>
      </c>
      <c r="D6" s="66" t="s">
        <v>2</v>
      </c>
      <c r="E6" s="66" t="s">
        <v>65</v>
      </c>
      <c r="F6" s="67">
        <v>37</v>
      </c>
    </row>
    <row r="7" spans="1:6" ht="33.75" customHeight="1" x14ac:dyDescent="0.25">
      <c r="A7" s="225"/>
      <c r="B7" s="65" t="s">
        <v>21</v>
      </c>
      <c r="C7" s="66" t="s">
        <v>43</v>
      </c>
      <c r="D7" s="66" t="s">
        <v>2</v>
      </c>
      <c r="E7" s="66" t="s">
        <v>65</v>
      </c>
      <c r="F7" s="67">
        <v>39</v>
      </c>
    </row>
    <row r="8" spans="1:6" ht="33.75" customHeight="1" x14ac:dyDescent="0.25">
      <c r="A8" s="225"/>
      <c r="B8" s="65" t="s">
        <v>56</v>
      </c>
      <c r="C8" s="66" t="s">
        <v>43</v>
      </c>
      <c r="D8" s="66" t="s">
        <v>2</v>
      </c>
      <c r="E8" s="66" t="s">
        <v>65</v>
      </c>
      <c r="F8" s="67">
        <v>21.5</v>
      </c>
    </row>
    <row r="9" spans="1:6" s="97" customFormat="1" ht="33.75" customHeight="1" x14ac:dyDescent="0.25">
      <c r="A9" s="225"/>
      <c r="B9" s="65" t="s">
        <v>120</v>
      </c>
      <c r="C9" s="66" t="s">
        <v>43</v>
      </c>
      <c r="D9" s="66" t="s">
        <v>112</v>
      </c>
      <c r="E9" s="66" t="s">
        <v>65</v>
      </c>
      <c r="F9" s="67">
        <v>1.4</v>
      </c>
    </row>
    <row r="10" spans="1:6" ht="33.75" customHeight="1" x14ac:dyDescent="0.25">
      <c r="A10" s="225"/>
      <c r="B10" s="86" t="s">
        <v>57</v>
      </c>
      <c r="C10" s="87" t="s">
        <v>43</v>
      </c>
      <c r="D10" s="87" t="s">
        <v>2</v>
      </c>
      <c r="E10" s="87" t="s">
        <v>65</v>
      </c>
      <c r="F10" s="88">
        <v>33.5</v>
      </c>
    </row>
    <row r="11" spans="1:6" x14ac:dyDescent="0.25">
      <c r="A11" s="225" t="s">
        <v>68</v>
      </c>
      <c r="B11" s="80" t="s">
        <v>6</v>
      </c>
      <c r="C11" s="81" t="s">
        <v>40</v>
      </c>
      <c r="D11" s="81" t="s">
        <v>63</v>
      </c>
      <c r="E11" s="81" t="s">
        <v>65</v>
      </c>
      <c r="F11" s="82">
        <v>46.5</v>
      </c>
    </row>
    <row r="12" spans="1:6" x14ac:dyDescent="0.25">
      <c r="A12" s="225"/>
      <c r="B12" s="68" t="s">
        <v>7</v>
      </c>
      <c r="C12" s="69" t="s">
        <v>40</v>
      </c>
      <c r="D12" s="69" t="s">
        <v>63</v>
      </c>
      <c r="E12" s="69" t="s">
        <v>65</v>
      </c>
      <c r="F12" s="70">
        <v>21.61</v>
      </c>
    </row>
    <row r="13" spans="1:6" x14ac:dyDescent="0.25">
      <c r="A13" s="225"/>
      <c r="B13" s="68" t="s">
        <v>8</v>
      </c>
      <c r="C13" s="69" t="s">
        <v>40</v>
      </c>
      <c r="D13" s="69" t="s">
        <v>63</v>
      </c>
      <c r="E13" s="69" t="s">
        <v>65</v>
      </c>
      <c r="F13" s="70">
        <v>95</v>
      </c>
    </row>
    <row r="14" spans="1:6" x14ac:dyDescent="0.25">
      <c r="A14" s="225"/>
      <c r="B14" s="68" t="s">
        <v>9</v>
      </c>
      <c r="C14" s="69" t="s">
        <v>40</v>
      </c>
      <c r="D14" s="69" t="s">
        <v>63</v>
      </c>
      <c r="E14" s="69" t="s">
        <v>65</v>
      </c>
      <c r="F14" s="70">
        <v>160</v>
      </c>
    </row>
    <row r="15" spans="1:6" x14ac:dyDescent="0.25">
      <c r="A15" s="225"/>
      <c r="B15" s="68" t="s">
        <v>10</v>
      </c>
      <c r="C15" s="69" t="s">
        <v>40</v>
      </c>
      <c r="D15" s="69" t="s">
        <v>63</v>
      </c>
      <c r="E15" s="69" t="s">
        <v>65</v>
      </c>
      <c r="F15" s="70">
        <v>25.78</v>
      </c>
    </row>
    <row r="16" spans="1:6" x14ac:dyDescent="0.25">
      <c r="A16" s="225"/>
      <c r="B16" s="68" t="s">
        <v>11</v>
      </c>
      <c r="C16" s="69" t="s">
        <v>40</v>
      </c>
      <c r="D16" s="69" t="s">
        <v>63</v>
      </c>
      <c r="E16" s="69" t="s">
        <v>65</v>
      </c>
      <c r="F16" s="70">
        <v>55</v>
      </c>
    </row>
    <row r="17" spans="1:6" x14ac:dyDescent="0.25">
      <c r="A17" s="225"/>
      <c r="B17" s="68" t="s">
        <v>13</v>
      </c>
      <c r="C17" s="69" t="s">
        <v>40</v>
      </c>
      <c r="D17" s="69" t="s">
        <v>64</v>
      </c>
      <c r="E17" s="69" t="s">
        <v>65</v>
      </c>
      <c r="F17" s="70">
        <v>125</v>
      </c>
    </row>
    <row r="18" spans="1:6" x14ac:dyDescent="0.25">
      <c r="A18" s="225"/>
      <c r="B18" s="68" t="s">
        <v>15</v>
      </c>
      <c r="C18" s="69" t="s">
        <v>40</v>
      </c>
      <c r="D18" s="69" t="s">
        <v>63</v>
      </c>
      <c r="E18" s="69" t="s">
        <v>65</v>
      </c>
      <c r="F18" s="70">
        <v>7</v>
      </c>
    </row>
    <row r="19" spans="1:6" x14ac:dyDescent="0.25">
      <c r="A19" s="225"/>
      <c r="B19" s="68" t="s">
        <v>16</v>
      </c>
      <c r="C19" s="69" t="s">
        <v>40</v>
      </c>
      <c r="D19" s="69" t="s">
        <v>63</v>
      </c>
      <c r="E19" s="69" t="s">
        <v>65</v>
      </c>
      <c r="F19" s="70">
        <v>120</v>
      </c>
    </row>
    <row r="20" spans="1:6" x14ac:dyDescent="0.25">
      <c r="A20" s="225"/>
      <c r="B20" s="68" t="s">
        <v>19</v>
      </c>
      <c r="C20" s="69" t="s">
        <v>40</v>
      </c>
      <c r="D20" s="69" t="s">
        <v>63</v>
      </c>
      <c r="E20" s="69" t="s">
        <v>65</v>
      </c>
      <c r="F20" s="70">
        <v>67</v>
      </c>
    </row>
    <row r="21" spans="1:6" x14ac:dyDescent="0.25">
      <c r="A21" s="225"/>
      <c r="B21" s="71" t="s">
        <v>52</v>
      </c>
      <c r="C21" s="72" t="s">
        <v>40</v>
      </c>
      <c r="D21" s="72" t="s">
        <v>63</v>
      </c>
      <c r="E21" s="72" t="s">
        <v>65</v>
      </c>
      <c r="F21" s="73">
        <v>115</v>
      </c>
    </row>
    <row r="22" spans="1:6" ht="64.5" customHeight="1" x14ac:dyDescent="0.25">
      <c r="A22" s="225" t="s">
        <v>69</v>
      </c>
      <c r="B22" s="77" t="s">
        <v>12</v>
      </c>
      <c r="C22" s="78" t="s">
        <v>41</v>
      </c>
      <c r="D22" s="78" t="s">
        <v>63</v>
      </c>
      <c r="E22" s="78" t="s">
        <v>65</v>
      </c>
      <c r="F22" s="79">
        <v>25</v>
      </c>
    </row>
    <row r="23" spans="1:6" ht="64.5" customHeight="1" x14ac:dyDescent="0.25">
      <c r="A23" s="225"/>
      <c r="B23" s="74" t="s">
        <v>18</v>
      </c>
      <c r="C23" s="75" t="s">
        <v>41</v>
      </c>
      <c r="D23" s="75" t="s">
        <v>64</v>
      </c>
      <c r="E23" s="75" t="s">
        <v>65</v>
      </c>
      <c r="F23" s="76">
        <v>135</v>
      </c>
    </row>
    <row r="25" spans="1:6" x14ac:dyDescent="0.25">
      <c r="C25"/>
      <c r="D25" s="49"/>
      <c r="E25" s="49"/>
    </row>
    <row r="26" spans="1:6" x14ac:dyDescent="0.25">
      <c r="C26"/>
      <c r="D26" s="49"/>
      <c r="E26" s="49"/>
    </row>
    <row r="27" spans="1:6" x14ac:dyDescent="0.25">
      <c r="C27"/>
      <c r="D27" s="49"/>
      <c r="E27" s="49"/>
    </row>
  </sheetData>
  <sortState xmlns:xlrd2="http://schemas.microsoft.com/office/spreadsheetml/2017/richdata2" ref="B1:C23">
    <sortCondition ref="C1:C23"/>
  </sortState>
  <mergeCells count="4">
    <mergeCell ref="A3:A4"/>
    <mergeCell ref="A5:A10"/>
    <mergeCell ref="A11:A21"/>
    <mergeCell ref="A22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BA0A-4861-4F2F-AAC3-83E69B1F8BC5}">
  <dimension ref="A1:F36"/>
  <sheetViews>
    <sheetView workbookViewId="0">
      <selection activeCell="C24" sqref="C24"/>
    </sheetView>
  </sheetViews>
  <sheetFormatPr defaultRowHeight="15" x14ac:dyDescent="0.25"/>
  <cols>
    <col min="1" max="1" width="9.140625" style="56"/>
    <col min="2" max="2" width="57" style="97" bestFit="1" customWidth="1"/>
    <col min="3" max="3" width="12" style="135" bestFit="1" customWidth="1"/>
    <col min="4" max="5" width="9.140625" style="56"/>
    <col min="6" max="6" width="9.140625" style="97"/>
  </cols>
  <sheetData>
    <row r="1" spans="1:5" s="99" customFormat="1" x14ac:dyDescent="0.25">
      <c r="A1" s="102" t="s">
        <v>44</v>
      </c>
      <c r="B1" s="128" t="s">
        <v>82</v>
      </c>
      <c r="C1" s="136" t="s">
        <v>83</v>
      </c>
      <c r="D1" s="129" t="s">
        <v>28</v>
      </c>
      <c r="E1" s="129" t="s">
        <v>84</v>
      </c>
    </row>
    <row r="2" spans="1:5" ht="17.25" x14ac:dyDescent="0.25">
      <c r="A2" s="102">
        <v>4</v>
      </c>
      <c r="B2" s="130" t="str">
        <f>VLOOKUP(A2,Estimate!A:C,3,FALSE)</f>
        <v>Stabilising</v>
      </c>
      <c r="C2" s="131">
        <v>20085.2</v>
      </c>
      <c r="D2" s="102" t="s">
        <v>85</v>
      </c>
      <c r="E2" s="102" t="s">
        <v>87</v>
      </c>
    </row>
    <row r="3" spans="1:5" ht="17.25" x14ac:dyDescent="0.25">
      <c r="A3" s="102">
        <v>4.01</v>
      </c>
      <c r="B3" s="130" t="str">
        <f>VLOOKUP(A3,Estimate!A:C,3,FALSE)</f>
        <v>Cement</v>
      </c>
      <c r="C3" s="131">
        <v>12</v>
      </c>
      <c r="D3" s="102" t="s">
        <v>40</v>
      </c>
      <c r="E3" s="102" t="s">
        <v>88</v>
      </c>
    </row>
    <row r="4" spans="1:5" ht="17.25" x14ac:dyDescent="0.25">
      <c r="A4" s="102">
        <v>4.0199999999999996</v>
      </c>
      <c r="B4" s="130" t="str">
        <f>VLOOKUP(A4,Estimate!A:C,3,FALSE)</f>
        <v>CAT297</v>
      </c>
      <c r="C4" s="131">
        <v>44.44</v>
      </c>
      <c r="D4" s="102" t="s">
        <v>40</v>
      </c>
      <c r="E4" s="102" t="s">
        <v>89</v>
      </c>
    </row>
    <row r="5" spans="1:5" ht="17.25" x14ac:dyDescent="0.25">
      <c r="A5" s="102">
        <v>4.03</v>
      </c>
      <c r="B5" s="130" t="str">
        <f>VLOOKUP(A5,Estimate!A:C,3,FALSE)</f>
        <v xml:space="preserve">10 mm Aggregate          </v>
      </c>
      <c r="C5" s="131">
        <v>120</v>
      </c>
      <c r="D5" s="102" t="s">
        <v>40</v>
      </c>
      <c r="E5" s="102" t="s">
        <v>90</v>
      </c>
    </row>
    <row r="6" spans="1:5" ht="17.25" x14ac:dyDescent="0.25">
      <c r="A6" s="102">
        <v>4.04</v>
      </c>
      <c r="B6" s="130" t="str">
        <f>VLOOKUP(A6,Estimate!A:C,3,FALSE)</f>
        <v xml:space="preserve">7 mm Aggregate           </v>
      </c>
      <c r="C6" s="131">
        <v>140</v>
      </c>
      <c r="D6" s="102" t="s">
        <v>40</v>
      </c>
      <c r="E6" s="102" t="s">
        <v>90</v>
      </c>
    </row>
    <row r="7" spans="1:5" x14ac:dyDescent="0.25">
      <c r="A7" s="102">
        <v>5</v>
      </c>
      <c r="B7" s="130" t="str">
        <f>VLOOKUP(A7,Estimate!A:C,3,FALSE)</f>
        <v>VARIATION - Emulsion Used for Training</v>
      </c>
      <c r="C7" s="131">
        <v>2560</v>
      </c>
      <c r="D7" s="102" t="s">
        <v>85</v>
      </c>
      <c r="E7" s="102" t="s">
        <v>112</v>
      </c>
    </row>
    <row r="8" spans="1:5" ht="17.25" x14ac:dyDescent="0.25">
      <c r="A8" s="102">
        <v>6</v>
      </c>
      <c r="B8" s="130" t="str">
        <f>VLOOKUP(A8,Estimate!A:C,3,FALSE)</f>
        <v>VARIATION - Additional Stabilising North of Mine Access Road</v>
      </c>
      <c r="C8" s="131">
        <v>5000</v>
      </c>
      <c r="D8" s="102" t="s">
        <v>85</v>
      </c>
      <c r="E8" s="102" t="s">
        <v>87</v>
      </c>
    </row>
    <row r="9" spans="1:5" ht="17.25" x14ac:dyDescent="0.25">
      <c r="A9" s="102">
        <v>6.01</v>
      </c>
      <c r="B9" s="130" t="str">
        <f>VLOOKUP(A9,Estimate!A:C,3,FALSE)</f>
        <v>Cement</v>
      </c>
      <c r="C9" s="131">
        <v>12</v>
      </c>
      <c r="D9" s="102" t="s">
        <v>40</v>
      </c>
      <c r="E9" s="102" t="s">
        <v>88</v>
      </c>
    </row>
    <row r="10" spans="1:5" s="97" customFormat="1" ht="17.25" x14ac:dyDescent="0.25">
      <c r="A10" s="102">
        <v>6.02</v>
      </c>
      <c r="B10" s="130" t="str">
        <f>VLOOKUP(A10,Estimate!A:C,3,FALSE)</f>
        <v>CAT297</v>
      </c>
      <c r="C10" s="131">
        <v>44.44</v>
      </c>
      <c r="D10" s="102" t="s">
        <v>40</v>
      </c>
      <c r="E10" s="102" t="s">
        <v>89</v>
      </c>
    </row>
    <row r="11" spans="1:5" ht="17.25" x14ac:dyDescent="0.25">
      <c r="A11" s="102">
        <v>6.03</v>
      </c>
      <c r="B11" s="130" t="str">
        <f>VLOOKUP(A11,Estimate!A:C,3,FALSE)</f>
        <v xml:space="preserve">10 mm Aggregate          </v>
      </c>
      <c r="C11" s="131">
        <v>120</v>
      </c>
      <c r="D11" s="102" t="s">
        <v>40</v>
      </c>
      <c r="E11" s="102" t="s">
        <v>90</v>
      </c>
    </row>
    <row r="12" spans="1:5" ht="17.25" x14ac:dyDescent="0.25">
      <c r="A12" s="102">
        <v>6.04</v>
      </c>
      <c r="B12" s="130" t="str">
        <f>VLOOKUP(A12,Estimate!A:C,3,FALSE)</f>
        <v xml:space="preserve">7 mm Aggregate           </v>
      </c>
      <c r="C12" s="131">
        <v>140</v>
      </c>
      <c r="D12" s="102" t="s">
        <v>40</v>
      </c>
      <c r="E12" s="102" t="s">
        <v>90</v>
      </c>
    </row>
    <row r="13" spans="1:5" x14ac:dyDescent="0.25">
      <c r="A13" s="102">
        <v>7</v>
      </c>
      <c r="B13" s="130" t="str">
        <f>VLOOKUP(A13,Estimate!A:C,3,FALSE)</f>
        <v>VARIATION - Clearing Table Drains</v>
      </c>
      <c r="C13" s="131">
        <v>20</v>
      </c>
      <c r="D13" s="102" t="s">
        <v>85</v>
      </c>
      <c r="E13" s="102" t="s">
        <v>86</v>
      </c>
    </row>
    <row r="14" spans="1:5" x14ac:dyDescent="0.25">
      <c r="A14" s="102">
        <v>8.01</v>
      </c>
      <c r="B14" s="130" t="str">
        <f>VLOOKUP(A14,Estimate!A:C,3,FALSE)</f>
        <v>CBR80</v>
      </c>
      <c r="C14" s="131">
        <v>250</v>
      </c>
      <c r="D14" s="102" t="s">
        <v>85</v>
      </c>
      <c r="E14" s="102" t="s">
        <v>2</v>
      </c>
    </row>
    <row r="15" spans="1:5" x14ac:dyDescent="0.25">
      <c r="A15" s="102">
        <v>9.01</v>
      </c>
      <c r="B15" s="130" t="str">
        <f>VLOOKUP(A15,Estimate!A:C,3,FALSE)</f>
        <v>Sealing Aggregate 7/10</v>
      </c>
      <c r="C15" s="131">
        <v>200</v>
      </c>
      <c r="D15" s="102" t="s">
        <v>85</v>
      </c>
      <c r="E15" s="102" t="s">
        <v>2</v>
      </c>
    </row>
    <row r="16" spans="1:5" x14ac:dyDescent="0.25">
      <c r="A16" s="56" t="s">
        <v>0</v>
      </c>
    </row>
    <row r="17" spans="1:1" x14ac:dyDescent="0.25">
      <c r="A17" s="56" t="s">
        <v>0</v>
      </c>
    </row>
    <row r="18" spans="1:1" x14ac:dyDescent="0.25">
      <c r="A18" s="56" t="s">
        <v>0</v>
      </c>
    </row>
    <row r="19" spans="1:1" x14ac:dyDescent="0.25">
      <c r="A19" s="56" t="s">
        <v>0</v>
      </c>
    </row>
    <row r="20" spans="1:1" x14ac:dyDescent="0.25">
      <c r="A20" s="56" t="s">
        <v>0</v>
      </c>
    </row>
    <row r="21" spans="1:1" x14ac:dyDescent="0.25">
      <c r="A21" s="56" t="s">
        <v>0</v>
      </c>
    </row>
    <row r="22" spans="1:1" x14ac:dyDescent="0.25">
      <c r="A22" s="56" t="s">
        <v>0</v>
      </c>
    </row>
    <row r="23" spans="1:1" x14ac:dyDescent="0.25">
      <c r="A23" s="56" t="s">
        <v>0</v>
      </c>
    </row>
    <row r="24" spans="1:1" x14ac:dyDescent="0.25">
      <c r="A24" s="56" t="s">
        <v>0</v>
      </c>
    </row>
    <row r="25" spans="1:1" x14ac:dyDescent="0.25">
      <c r="A25" s="56" t="s">
        <v>0</v>
      </c>
    </row>
    <row r="26" spans="1:1" x14ac:dyDescent="0.25">
      <c r="A26" s="56" t="s">
        <v>0</v>
      </c>
    </row>
    <row r="27" spans="1:1" x14ac:dyDescent="0.25">
      <c r="A27" s="56" t="s">
        <v>0</v>
      </c>
    </row>
    <row r="28" spans="1:1" x14ac:dyDescent="0.25">
      <c r="A28" s="56" t="s">
        <v>0</v>
      </c>
    </row>
    <row r="29" spans="1:1" x14ac:dyDescent="0.25">
      <c r="A29" s="56" t="s">
        <v>0</v>
      </c>
    </row>
    <row r="30" spans="1:1" x14ac:dyDescent="0.25">
      <c r="A30" s="56" t="s">
        <v>0</v>
      </c>
    </row>
    <row r="31" spans="1:1" x14ac:dyDescent="0.25">
      <c r="A31" s="56" t="s">
        <v>0</v>
      </c>
    </row>
    <row r="32" spans="1:1" x14ac:dyDescent="0.25">
      <c r="A32" s="56" t="s">
        <v>0</v>
      </c>
    </row>
    <row r="33" spans="1:1" x14ac:dyDescent="0.25">
      <c r="A33" s="56" t="s">
        <v>0</v>
      </c>
    </row>
    <row r="34" spans="1:1" x14ac:dyDescent="0.25">
      <c r="A34" s="56" t="s">
        <v>0</v>
      </c>
    </row>
    <row r="36" spans="1:1" x14ac:dyDescent="0.25">
      <c r="A36" s="1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1"/>
  <sheetViews>
    <sheetView topLeftCell="A26" workbookViewId="0">
      <selection activeCell="J79" sqref="J79"/>
    </sheetView>
  </sheetViews>
  <sheetFormatPr defaultRowHeight="15" x14ac:dyDescent="0.25"/>
  <cols>
    <col min="2" max="11" width="10.140625" bestFit="1" customWidth="1"/>
  </cols>
  <sheetData>
    <row r="1" spans="2:15" ht="15.75" thickBot="1" x14ac:dyDescent="0.3">
      <c r="B1" s="226" t="s">
        <v>70</v>
      </c>
      <c r="C1" s="226"/>
      <c r="D1" s="226"/>
      <c r="E1" s="226"/>
      <c r="F1" s="226"/>
      <c r="G1" s="226"/>
      <c r="H1" s="226"/>
      <c r="I1" s="226"/>
      <c r="J1" s="226"/>
      <c r="K1" s="226"/>
      <c r="L1" s="99"/>
      <c r="M1" s="99"/>
      <c r="N1" s="99"/>
      <c r="O1" s="99"/>
    </row>
    <row r="2" spans="2:15" x14ac:dyDescent="0.25">
      <c r="B2" s="227">
        <v>40544</v>
      </c>
      <c r="C2" s="228"/>
      <c r="D2" s="229">
        <v>40909</v>
      </c>
      <c r="E2" s="229"/>
      <c r="F2" s="228">
        <v>41275</v>
      </c>
      <c r="G2" s="228"/>
      <c r="H2" s="229">
        <v>41640</v>
      </c>
      <c r="I2" s="229"/>
      <c r="J2" s="228">
        <v>42005</v>
      </c>
      <c r="K2" s="230"/>
      <c r="L2" s="99"/>
      <c r="M2" s="99"/>
      <c r="N2" s="99"/>
      <c r="O2" s="99"/>
    </row>
    <row r="3" spans="2:15" x14ac:dyDescent="0.25">
      <c r="B3" s="120">
        <v>40551</v>
      </c>
      <c r="C3" s="121">
        <v>40552</v>
      </c>
      <c r="D3" s="122">
        <v>40922</v>
      </c>
      <c r="E3" s="122">
        <v>40923</v>
      </c>
      <c r="F3" s="121">
        <v>41293</v>
      </c>
      <c r="G3" s="121">
        <v>41294</v>
      </c>
      <c r="H3" s="122">
        <v>41657</v>
      </c>
      <c r="I3" s="122">
        <v>41658</v>
      </c>
      <c r="J3" s="121">
        <v>42021</v>
      </c>
      <c r="K3" s="123">
        <v>42022</v>
      </c>
      <c r="L3" s="124"/>
      <c r="M3" s="124"/>
      <c r="N3" s="124"/>
      <c r="O3" s="124"/>
    </row>
    <row r="4" spans="2:15" x14ac:dyDescent="0.25">
      <c r="B4" s="103">
        <v>40544</v>
      </c>
      <c r="C4" s="104">
        <v>40545</v>
      </c>
      <c r="D4" s="105"/>
      <c r="E4" s="105">
        <v>40909</v>
      </c>
      <c r="F4" s="104">
        <v>41279</v>
      </c>
      <c r="G4" s="104">
        <v>41280</v>
      </c>
      <c r="H4" s="105">
        <v>41643</v>
      </c>
      <c r="I4" s="105">
        <v>41644</v>
      </c>
      <c r="J4" s="104">
        <v>42007</v>
      </c>
      <c r="K4" s="106">
        <v>42008</v>
      </c>
      <c r="L4" s="97"/>
      <c r="M4" s="97"/>
      <c r="N4" s="98"/>
      <c r="O4" s="98"/>
    </row>
    <row r="5" spans="2:15" x14ac:dyDescent="0.25">
      <c r="B5" s="103">
        <v>40551</v>
      </c>
      <c r="C5" s="104">
        <v>40552</v>
      </c>
      <c r="D5" s="105">
        <v>40915</v>
      </c>
      <c r="E5" s="105">
        <v>40916</v>
      </c>
      <c r="F5" s="104">
        <v>41286</v>
      </c>
      <c r="G5" s="104">
        <v>41287</v>
      </c>
      <c r="H5" s="105">
        <v>41650</v>
      </c>
      <c r="I5" s="105">
        <v>41651</v>
      </c>
      <c r="J5" s="104">
        <v>42014</v>
      </c>
      <c r="K5" s="106">
        <v>42015</v>
      </c>
      <c r="L5" s="97"/>
      <c r="M5" s="97"/>
      <c r="N5" s="97"/>
      <c r="O5" s="97"/>
    </row>
    <row r="6" spans="2:15" x14ac:dyDescent="0.25">
      <c r="B6" s="103">
        <v>40558</v>
      </c>
      <c r="C6" s="104">
        <v>40559</v>
      </c>
      <c r="D6" s="105">
        <v>40922</v>
      </c>
      <c r="E6" s="105">
        <v>40923</v>
      </c>
      <c r="F6" s="104">
        <v>41293</v>
      </c>
      <c r="G6" s="104">
        <v>41294</v>
      </c>
      <c r="H6" s="105">
        <v>41657</v>
      </c>
      <c r="I6" s="105">
        <v>41658</v>
      </c>
      <c r="J6" s="104">
        <v>42021</v>
      </c>
      <c r="K6" s="106">
        <v>42022</v>
      </c>
      <c r="L6" s="97"/>
      <c r="M6" s="97"/>
      <c r="N6" s="97"/>
      <c r="O6" s="97"/>
    </row>
    <row r="7" spans="2:15" x14ac:dyDescent="0.25">
      <c r="B7" s="103">
        <v>40565</v>
      </c>
      <c r="C7" s="104">
        <v>40566</v>
      </c>
      <c r="D7" s="105">
        <v>40929</v>
      </c>
      <c r="E7" s="105">
        <v>40930</v>
      </c>
      <c r="F7" s="104">
        <v>41300</v>
      </c>
      <c r="G7" s="104">
        <v>41301</v>
      </c>
      <c r="H7" s="105">
        <v>41664</v>
      </c>
      <c r="I7" s="105">
        <v>41665</v>
      </c>
      <c r="J7" s="104">
        <v>42028</v>
      </c>
      <c r="K7" s="106">
        <v>42029</v>
      </c>
      <c r="L7" s="97"/>
      <c r="M7" s="97"/>
      <c r="N7" s="97"/>
      <c r="O7" s="97"/>
    </row>
    <row r="8" spans="2:15" x14ac:dyDescent="0.25">
      <c r="B8" s="103">
        <v>40572</v>
      </c>
      <c r="C8" s="104">
        <v>40573</v>
      </c>
      <c r="D8" s="105">
        <v>40936</v>
      </c>
      <c r="E8" s="105">
        <v>40937</v>
      </c>
      <c r="F8" s="104">
        <v>41307</v>
      </c>
      <c r="G8" s="104">
        <v>41308</v>
      </c>
      <c r="H8" s="105">
        <v>41671</v>
      </c>
      <c r="I8" s="105">
        <v>41672</v>
      </c>
      <c r="J8" s="104">
        <v>42035</v>
      </c>
      <c r="K8" s="106">
        <v>42036</v>
      </c>
      <c r="L8" s="97"/>
      <c r="M8" s="98"/>
      <c r="N8" s="97"/>
      <c r="O8" s="97"/>
    </row>
    <row r="9" spans="2:15" x14ac:dyDescent="0.25">
      <c r="B9" s="103">
        <v>40579</v>
      </c>
      <c r="C9" s="104">
        <v>40580</v>
      </c>
      <c r="D9" s="105">
        <v>40943</v>
      </c>
      <c r="E9" s="105">
        <v>40944</v>
      </c>
      <c r="F9" s="104">
        <v>41314</v>
      </c>
      <c r="G9" s="104">
        <v>41315</v>
      </c>
      <c r="H9" s="105">
        <v>41678</v>
      </c>
      <c r="I9" s="105">
        <v>41679</v>
      </c>
      <c r="J9" s="104">
        <v>42042</v>
      </c>
      <c r="K9" s="106">
        <v>42043</v>
      </c>
      <c r="L9" s="97"/>
      <c r="M9" s="97"/>
      <c r="N9" s="97"/>
      <c r="O9" s="97"/>
    </row>
    <row r="10" spans="2:15" x14ac:dyDescent="0.25">
      <c r="B10" s="103">
        <v>40586</v>
      </c>
      <c r="C10" s="104">
        <v>40587</v>
      </c>
      <c r="D10" s="105">
        <v>40950</v>
      </c>
      <c r="E10" s="105">
        <v>40951</v>
      </c>
      <c r="F10" s="104">
        <v>41321</v>
      </c>
      <c r="G10" s="104">
        <v>41322</v>
      </c>
      <c r="H10" s="105">
        <v>41685</v>
      </c>
      <c r="I10" s="105">
        <v>41686</v>
      </c>
      <c r="J10" s="104">
        <v>42049</v>
      </c>
      <c r="K10" s="106">
        <v>42050</v>
      </c>
      <c r="L10" s="97"/>
      <c r="M10" s="97"/>
      <c r="N10" s="97"/>
      <c r="O10" s="97"/>
    </row>
    <row r="11" spans="2:15" x14ac:dyDescent="0.25">
      <c r="B11" s="103">
        <v>40593</v>
      </c>
      <c r="C11" s="104">
        <v>40594</v>
      </c>
      <c r="D11" s="105">
        <v>40957</v>
      </c>
      <c r="E11" s="105">
        <v>40958</v>
      </c>
      <c r="F11" s="104">
        <v>41328</v>
      </c>
      <c r="G11" s="104">
        <v>41329</v>
      </c>
      <c r="H11" s="105">
        <v>41692</v>
      </c>
      <c r="I11" s="105">
        <v>41693</v>
      </c>
      <c r="J11" s="104">
        <v>42056</v>
      </c>
      <c r="K11" s="106">
        <v>42057</v>
      </c>
      <c r="L11" s="97"/>
      <c r="M11" s="97"/>
      <c r="N11" s="97"/>
      <c r="O11" s="97"/>
    </row>
    <row r="12" spans="2:15" x14ac:dyDescent="0.25">
      <c r="B12" s="103">
        <v>40600</v>
      </c>
      <c r="C12" s="104">
        <v>40601</v>
      </c>
      <c r="D12" s="105">
        <v>40964</v>
      </c>
      <c r="E12" s="105">
        <v>40965</v>
      </c>
      <c r="F12" s="104">
        <v>41335</v>
      </c>
      <c r="G12" s="104">
        <v>41336</v>
      </c>
      <c r="H12" s="105">
        <v>41699</v>
      </c>
      <c r="I12" s="105">
        <v>41700</v>
      </c>
      <c r="J12" s="104">
        <v>42063</v>
      </c>
      <c r="K12" s="106">
        <v>42064</v>
      </c>
      <c r="L12" s="97"/>
      <c r="M12" s="97"/>
      <c r="N12" s="97"/>
      <c r="O12" s="97"/>
    </row>
    <row r="13" spans="2:15" x14ac:dyDescent="0.25">
      <c r="B13" s="103">
        <v>40607</v>
      </c>
      <c r="C13" s="104">
        <v>40608</v>
      </c>
      <c r="D13" s="105">
        <v>40971</v>
      </c>
      <c r="E13" s="105">
        <v>40972</v>
      </c>
      <c r="F13" s="104">
        <v>41342</v>
      </c>
      <c r="G13" s="104">
        <v>41343</v>
      </c>
      <c r="H13" s="105">
        <v>41706</v>
      </c>
      <c r="I13" s="105">
        <v>41707</v>
      </c>
      <c r="J13" s="104">
        <v>42070</v>
      </c>
      <c r="K13" s="106">
        <v>42071</v>
      </c>
      <c r="L13" s="97"/>
      <c r="M13" s="97"/>
      <c r="N13" s="97"/>
      <c r="O13" s="97"/>
    </row>
    <row r="14" spans="2:15" x14ac:dyDescent="0.25">
      <c r="B14" s="103">
        <v>40614</v>
      </c>
      <c r="C14" s="104">
        <v>40615</v>
      </c>
      <c r="D14" s="105">
        <v>40978</v>
      </c>
      <c r="E14" s="105">
        <v>40979</v>
      </c>
      <c r="F14" s="104">
        <v>41349</v>
      </c>
      <c r="G14" s="104">
        <v>41350</v>
      </c>
      <c r="H14" s="105">
        <v>41713</v>
      </c>
      <c r="I14" s="105">
        <v>41714</v>
      </c>
      <c r="J14" s="104">
        <v>42077</v>
      </c>
      <c r="K14" s="106">
        <v>42078</v>
      </c>
      <c r="L14" s="97"/>
      <c r="M14" s="97"/>
      <c r="N14" s="97"/>
      <c r="O14" s="97"/>
    </row>
    <row r="15" spans="2:15" x14ac:dyDescent="0.25">
      <c r="B15" s="103">
        <v>40621</v>
      </c>
      <c r="C15" s="104">
        <v>40622</v>
      </c>
      <c r="D15" s="105">
        <v>40985</v>
      </c>
      <c r="E15" s="105">
        <v>40986</v>
      </c>
      <c r="F15" s="104">
        <v>41356</v>
      </c>
      <c r="G15" s="104">
        <v>41357</v>
      </c>
      <c r="H15" s="105">
        <v>41720</v>
      </c>
      <c r="I15" s="105">
        <v>41721</v>
      </c>
      <c r="J15" s="104">
        <v>42084</v>
      </c>
      <c r="K15" s="106">
        <v>42085</v>
      </c>
      <c r="L15" s="97"/>
      <c r="M15" s="97"/>
      <c r="N15" s="97"/>
      <c r="O15" s="97"/>
    </row>
    <row r="16" spans="2:15" x14ac:dyDescent="0.25">
      <c r="B16" s="103">
        <v>40628</v>
      </c>
      <c r="C16" s="104">
        <v>40629</v>
      </c>
      <c r="D16" s="105">
        <v>40992</v>
      </c>
      <c r="E16" s="105">
        <v>40993</v>
      </c>
      <c r="F16" s="104">
        <v>41363</v>
      </c>
      <c r="G16" s="104">
        <v>41364</v>
      </c>
      <c r="H16" s="105">
        <v>41727</v>
      </c>
      <c r="I16" s="105">
        <v>41728</v>
      </c>
      <c r="J16" s="104">
        <v>42091</v>
      </c>
      <c r="K16" s="106">
        <v>42092</v>
      </c>
      <c r="L16" s="97"/>
      <c r="M16" s="97"/>
      <c r="N16" s="97"/>
      <c r="O16" s="97"/>
    </row>
    <row r="17" spans="2:11" x14ac:dyDescent="0.25">
      <c r="B17" s="103">
        <v>40635</v>
      </c>
      <c r="C17" s="104">
        <v>40636</v>
      </c>
      <c r="D17" s="105">
        <v>40999</v>
      </c>
      <c r="E17" s="105">
        <v>41000</v>
      </c>
      <c r="F17" s="104">
        <v>41370</v>
      </c>
      <c r="G17" s="104">
        <v>41371</v>
      </c>
      <c r="H17" s="105">
        <v>41734</v>
      </c>
      <c r="I17" s="105">
        <v>41735</v>
      </c>
      <c r="J17" s="104">
        <v>42098</v>
      </c>
      <c r="K17" s="106">
        <v>42099</v>
      </c>
    </row>
    <row r="18" spans="2:11" x14ac:dyDescent="0.25">
      <c r="B18" s="103">
        <v>40642</v>
      </c>
      <c r="C18" s="104">
        <v>40643</v>
      </c>
      <c r="D18" s="105">
        <v>41006</v>
      </c>
      <c r="E18" s="105">
        <v>41007</v>
      </c>
      <c r="F18" s="104">
        <v>41377</v>
      </c>
      <c r="G18" s="104">
        <v>41378</v>
      </c>
      <c r="H18" s="105">
        <v>41741</v>
      </c>
      <c r="I18" s="105">
        <v>41742</v>
      </c>
      <c r="J18" s="104">
        <v>42105</v>
      </c>
      <c r="K18" s="106">
        <v>42106</v>
      </c>
    </row>
    <row r="19" spans="2:11" x14ac:dyDescent="0.25">
      <c r="B19" s="103">
        <v>40649</v>
      </c>
      <c r="C19" s="104">
        <v>40650</v>
      </c>
      <c r="D19" s="105">
        <v>41013</v>
      </c>
      <c r="E19" s="105">
        <v>41014</v>
      </c>
      <c r="F19" s="104">
        <v>41384</v>
      </c>
      <c r="G19" s="104">
        <v>41385</v>
      </c>
      <c r="H19" s="105">
        <v>41748</v>
      </c>
      <c r="I19" s="105">
        <v>41749</v>
      </c>
      <c r="J19" s="104">
        <v>42112</v>
      </c>
      <c r="K19" s="106">
        <v>42113</v>
      </c>
    </row>
    <row r="20" spans="2:11" x14ac:dyDescent="0.25">
      <c r="B20" s="103">
        <v>40656</v>
      </c>
      <c r="C20" s="104">
        <v>40657</v>
      </c>
      <c r="D20" s="105">
        <v>41020</v>
      </c>
      <c r="E20" s="105">
        <v>41021</v>
      </c>
      <c r="F20" s="104">
        <v>41391</v>
      </c>
      <c r="G20" s="104">
        <v>41392</v>
      </c>
      <c r="H20" s="105">
        <v>41755</v>
      </c>
      <c r="I20" s="105">
        <v>41756</v>
      </c>
      <c r="J20" s="104">
        <v>42119</v>
      </c>
      <c r="K20" s="106">
        <v>42120</v>
      </c>
    </row>
    <row r="21" spans="2:11" x14ac:dyDescent="0.25">
      <c r="B21" s="103">
        <v>40663</v>
      </c>
      <c r="C21" s="104">
        <v>40664</v>
      </c>
      <c r="D21" s="105">
        <v>41027</v>
      </c>
      <c r="E21" s="105">
        <v>41028</v>
      </c>
      <c r="F21" s="104">
        <v>41398</v>
      </c>
      <c r="G21" s="104">
        <v>41399</v>
      </c>
      <c r="H21" s="105">
        <v>41762</v>
      </c>
      <c r="I21" s="105">
        <v>41763</v>
      </c>
      <c r="J21" s="104">
        <v>42126</v>
      </c>
      <c r="K21" s="106">
        <v>42127</v>
      </c>
    </row>
    <row r="22" spans="2:11" x14ac:dyDescent="0.25">
      <c r="B22" s="103">
        <v>40670</v>
      </c>
      <c r="C22" s="104">
        <v>40671</v>
      </c>
      <c r="D22" s="105">
        <v>41034</v>
      </c>
      <c r="E22" s="105">
        <v>41035</v>
      </c>
      <c r="F22" s="104">
        <v>41405</v>
      </c>
      <c r="G22" s="104">
        <v>41406</v>
      </c>
      <c r="H22" s="105">
        <v>41769</v>
      </c>
      <c r="I22" s="105">
        <v>41770</v>
      </c>
      <c r="J22" s="104">
        <v>42133</v>
      </c>
      <c r="K22" s="106">
        <v>42134</v>
      </c>
    </row>
    <row r="23" spans="2:11" x14ac:dyDescent="0.25">
      <c r="B23" s="103">
        <v>40677</v>
      </c>
      <c r="C23" s="104">
        <v>40678</v>
      </c>
      <c r="D23" s="105">
        <v>41041</v>
      </c>
      <c r="E23" s="105">
        <v>41042</v>
      </c>
      <c r="F23" s="104">
        <v>41412</v>
      </c>
      <c r="G23" s="104">
        <v>41413</v>
      </c>
      <c r="H23" s="105">
        <v>41776</v>
      </c>
      <c r="I23" s="105">
        <v>41777</v>
      </c>
      <c r="J23" s="104">
        <v>42140</v>
      </c>
      <c r="K23" s="106">
        <v>42141</v>
      </c>
    </row>
    <row r="24" spans="2:11" x14ac:dyDescent="0.25">
      <c r="B24" s="103">
        <v>40684</v>
      </c>
      <c r="C24" s="104">
        <v>40685</v>
      </c>
      <c r="D24" s="105">
        <v>41048</v>
      </c>
      <c r="E24" s="105">
        <v>41049</v>
      </c>
      <c r="F24" s="104">
        <v>41419</v>
      </c>
      <c r="G24" s="104">
        <v>41420</v>
      </c>
      <c r="H24" s="105">
        <v>41783</v>
      </c>
      <c r="I24" s="105">
        <v>41784</v>
      </c>
      <c r="J24" s="104">
        <v>42147</v>
      </c>
      <c r="K24" s="106">
        <v>42148</v>
      </c>
    </row>
    <row r="25" spans="2:11" x14ac:dyDescent="0.25">
      <c r="B25" s="103">
        <v>40691</v>
      </c>
      <c r="C25" s="104">
        <v>40692</v>
      </c>
      <c r="D25" s="105">
        <v>41055</v>
      </c>
      <c r="E25" s="105">
        <v>41056</v>
      </c>
      <c r="F25" s="104">
        <v>41426</v>
      </c>
      <c r="G25" s="104">
        <v>41427</v>
      </c>
      <c r="H25" s="105">
        <v>41790</v>
      </c>
      <c r="I25" s="105">
        <v>41791</v>
      </c>
      <c r="J25" s="104">
        <v>42154</v>
      </c>
      <c r="K25" s="106">
        <v>42155</v>
      </c>
    </row>
    <row r="26" spans="2:11" x14ac:dyDescent="0.25">
      <c r="B26" s="103">
        <v>40698</v>
      </c>
      <c r="C26" s="104">
        <v>40699</v>
      </c>
      <c r="D26" s="105">
        <v>41062</v>
      </c>
      <c r="E26" s="105">
        <v>41063</v>
      </c>
      <c r="F26" s="104">
        <v>41433</v>
      </c>
      <c r="G26" s="104">
        <v>41434</v>
      </c>
      <c r="H26" s="105">
        <v>41797</v>
      </c>
      <c r="I26" s="105">
        <v>41798</v>
      </c>
      <c r="J26" s="104">
        <v>42161</v>
      </c>
      <c r="K26" s="106">
        <v>42162</v>
      </c>
    </row>
    <row r="27" spans="2:11" x14ac:dyDescent="0.25">
      <c r="B27" s="103">
        <v>40705</v>
      </c>
      <c r="C27" s="104">
        <v>40706</v>
      </c>
      <c r="D27" s="105">
        <v>41069</v>
      </c>
      <c r="E27" s="105">
        <v>41070</v>
      </c>
      <c r="F27" s="104">
        <v>41440</v>
      </c>
      <c r="G27" s="104">
        <v>41441</v>
      </c>
      <c r="H27" s="105">
        <v>41804</v>
      </c>
      <c r="I27" s="105">
        <v>41805</v>
      </c>
      <c r="J27" s="104">
        <v>42168</v>
      </c>
      <c r="K27" s="106">
        <v>42169</v>
      </c>
    </row>
    <row r="28" spans="2:11" x14ac:dyDescent="0.25">
      <c r="B28" s="103">
        <v>40712</v>
      </c>
      <c r="C28" s="104">
        <v>40713</v>
      </c>
      <c r="D28" s="105">
        <v>41076</v>
      </c>
      <c r="E28" s="105">
        <v>41077</v>
      </c>
      <c r="F28" s="104">
        <v>41447</v>
      </c>
      <c r="G28" s="104">
        <v>41448</v>
      </c>
      <c r="H28" s="105">
        <v>41811</v>
      </c>
      <c r="I28" s="105">
        <v>41812</v>
      </c>
      <c r="J28" s="104">
        <v>42175</v>
      </c>
      <c r="K28" s="106">
        <v>42176</v>
      </c>
    </row>
    <row r="29" spans="2:11" x14ac:dyDescent="0.25">
      <c r="B29" s="103">
        <v>40719</v>
      </c>
      <c r="C29" s="104">
        <v>40720</v>
      </c>
      <c r="D29" s="105">
        <v>41083</v>
      </c>
      <c r="E29" s="105">
        <v>41084</v>
      </c>
      <c r="F29" s="104">
        <v>41454</v>
      </c>
      <c r="G29" s="104">
        <v>41455</v>
      </c>
      <c r="H29" s="105">
        <v>41818</v>
      </c>
      <c r="I29" s="105">
        <v>41819</v>
      </c>
      <c r="J29" s="104">
        <v>42182</v>
      </c>
      <c r="K29" s="106">
        <v>42183</v>
      </c>
    </row>
    <row r="30" spans="2:11" x14ac:dyDescent="0.25">
      <c r="B30" s="103">
        <v>40726</v>
      </c>
      <c r="C30" s="104">
        <v>40727</v>
      </c>
      <c r="D30" s="105">
        <v>41090</v>
      </c>
      <c r="E30" s="105">
        <v>41091</v>
      </c>
      <c r="F30" s="104">
        <v>41461</v>
      </c>
      <c r="G30" s="104">
        <v>41462</v>
      </c>
      <c r="H30" s="105">
        <v>41825</v>
      </c>
      <c r="I30" s="105">
        <v>41826</v>
      </c>
      <c r="J30" s="104">
        <v>42189</v>
      </c>
      <c r="K30" s="106">
        <v>42190</v>
      </c>
    </row>
    <row r="31" spans="2:11" x14ac:dyDescent="0.25">
      <c r="B31" s="103">
        <v>40733</v>
      </c>
      <c r="C31" s="104">
        <v>40734</v>
      </c>
      <c r="D31" s="105">
        <v>41097</v>
      </c>
      <c r="E31" s="105">
        <v>41098</v>
      </c>
      <c r="F31" s="104">
        <v>41468</v>
      </c>
      <c r="G31" s="104">
        <v>41469</v>
      </c>
      <c r="H31" s="105">
        <v>41832</v>
      </c>
      <c r="I31" s="105">
        <v>41833</v>
      </c>
      <c r="J31" s="104">
        <v>42196</v>
      </c>
      <c r="K31" s="106">
        <v>42197</v>
      </c>
    </row>
    <row r="32" spans="2:11" x14ac:dyDescent="0.25">
      <c r="B32" s="103">
        <v>40740</v>
      </c>
      <c r="C32" s="104">
        <v>40741</v>
      </c>
      <c r="D32" s="105">
        <v>41104</v>
      </c>
      <c r="E32" s="105">
        <v>41105</v>
      </c>
      <c r="F32" s="104">
        <v>41475</v>
      </c>
      <c r="G32" s="104">
        <v>41476</v>
      </c>
      <c r="H32" s="105">
        <v>41839</v>
      </c>
      <c r="I32" s="105">
        <v>41840</v>
      </c>
      <c r="J32" s="104">
        <v>42203</v>
      </c>
      <c r="K32" s="106">
        <v>42204</v>
      </c>
    </row>
    <row r="33" spans="2:11" x14ac:dyDescent="0.25">
      <c r="B33" s="103">
        <v>40747</v>
      </c>
      <c r="C33" s="104">
        <v>40748</v>
      </c>
      <c r="D33" s="105">
        <v>41111</v>
      </c>
      <c r="E33" s="105">
        <v>41112</v>
      </c>
      <c r="F33" s="104">
        <v>41482</v>
      </c>
      <c r="G33" s="104">
        <v>41483</v>
      </c>
      <c r="H33" s="105">
        <v>41846</v>
      </c>
      <c r="I33" s="105">
        <v>41847</v>
      </c>
      <c r="J33" s="104">
        <v>42210</v>
      </c>
      <c r="K33" s="106">
        <v>42211</v>
      </c>
    </row>
    <row r="34" spans="2:11" x14ac:dyDescent="0.25">
      <c r="B34" s="103">
        <v>40754</v>
      </c>
      <c r="C34" s="104">
        <v>40755</v>
      </c>
      <c r="D34" s="105">
        <v>41118</v>
      </c>
      <c r="E34" s="105">
        <v>41119</v>
      </c>
      <c r="F34" s="104">
        <v>41489</v>
      </c>
      <c r="G34" s="104">
        <v>41490</v>
      </c>
      <c r="H34" s="105">
        <v>41853</v>
      </c>
      <c r="I34" s="105">
        <v>41854</v>
      </c>
      <c r="J34" s="104">
        <v>42217</v>
      </c>
      <c r="K34" s="106">
        <v>42218</v>
      </c>
    </row>
    <row r="35" spans="2:11" x14ac:dyDescent="0.25">
      <c r="B35" s="103">
        <v>40761</v>
      </c>
      <c r="C35" s="104">
        <v>40762</v>
      </c>
      <c r="D35" s="105">
        <v>41125</v>
      </c>
      <c r="E35" s="105">
        <v>41126</v>
      </c>
      <c r="F35" s="104">
        <v>41496</v>
      </c>
      <c r="G35" s="104">
        <v>41497</v>
      </c>
      <c r="H35" s="105">
        <v>41860</v>
      </c>
      <c r="I35" s="105">
        <v>41861</v>
      </c>
      <c r="J35" s="104">
        <v>42224</v>
      </c>
      <c r="K35" s="106">
        <v>42225</v>
      </c>
    </row>
    <row r="36" spans="2:11" x14ac:dyDescent="0.25">
      <c r="B36" s="103">
        <v>40768</v>
      </c>
      <c r="C36" s="104">
        <v>40769</v>
      </c>
      <c r="D36" s="105">
        <v>41132</v>
      </c>
      <c r="E36" s="105">
        <v>41133</v>
      </c>
      <c r="F36" s="104">
        <v>41503</v>
      </c>
      <c r="G36" s="104">
        <v>41504</v>
      </c>
      <c r="H36" s="105">
        <v>41867</v>
      </c>
      <c r="I36" s="105">
        <v>41868</v>
      </c>
      <c r="J36" s="104">
        <v>42231</v>
      </c>
      <c r="K36" s="106">
        <v>42232</v>
      </c>
    </row>
    <row r="37" spans="2:11" x14ac:dyDescent="0.25">
      <c r="B37" s="103">
        <v>40775</v>
      </c>
      <c r="C37" s="104">
        <v>40776</v>
      </c>
      <c r="D37" s="105">
        <v>41139</v>
      </c>
      <c r="E37" s="105">
        <v>41140</v>
      </c>
      <c r="F37" s="104">
        <v>41510</v>
      </c>
      <c r="G37" s="104">
        <v>41511</v>
      </c>
      <c r="H37" s="105">
        <v>41874</v>
      </c>
      <c r="I37" s="105">
        <v>41875</v>
      </c>
      <c r="J37" s="104">
        <v>42238</v>
      </c>
      <c r="K37" s="106">
        <v>42239</v>
      </c>
    </row>
    <row r="38" spans="2:11" x14ac:dyDescent="0.25">
      <c r="B38" s="103">
        <v>40782</v>
      </c>
      <c r="C38" s="104">
        <v>40783</v>
      </c>
      <c r="D38" s="105">
        <v>41146</v>
      </c>
      <c r="E38" s="105">
        <v>41147</v>
      </c>
      <c r="F38" s="104">
        <v>41517</v>
      </c>
      <c r="G38" s="104">
        <v>41518</v>
      </c>
      <c r="H38" s="105">
        <v>41881</v>
      </c>
      <c r="I38" s="105">
        <v>41882</v>
      </c>
      <c r="J38" s="104">
        <v>42245</v>
      </c>
      <c r="K38" s="106">
        <v>42246</v>
      </c>
    </row>
    <row r="39" spans="2:11" x14ac:dyDescent="0.25">
      <c r="B39" s="103">
        <v>40789</v>
      </c>
      <c r="C39" s="104">
        <v>40790</v>
      </c>
      <c r="D39" s="105">
        <v>41153</v>
      </c>
      <c r="E39" s="105">
        <v>41154</v>
      </c>
      <c r="F39" s="104">
        <v>41524</v>
      </c>
      <c r="G39" s="104">
        <v>41525</v>
      </c>
      <c r="H39" s="105">
        <v>41888</v>
      </c>
      <c r="I39" s="105">
        <v>41889</v>
      </c>
      <c r="J39" s="104">
        <v>42252</v>
      </c>
      <c r="K39" s="106">
        <v>42253</v>
      </c>
    </row>
    <row r="40" spans="2:11" x14ac:dyDescent="0.25">
      <c r="B40" s="103">
        <v>40796</v>
      </c>
      <c r="C40" s="104">
        <v>40797</v>
      </c>
      <c r="D40" s="105">
        <v>41160</v>
      </c>
      <c r="E40" s="105">
        <v>41161</v>
      </c>
      <c r="F40" s="104">
        <v>41531</v>
      </c>
      <c r="G40" s="104">
        <v>41532</v>
      </c>
      <c r="H40" s="105">
        <v>41895</v>
      </c>
      <c r="I40" s="105">
        <v>41896</v>
      </c>
      <c r="J40" s="104">
        <v>42259</v>
      </c>
      <c r="K40" s="106">
        <v>42260</v>
      </c>
    </row>
    <row r="41" spans="2:11" x14ac:dyDescent="0.25">
      <c r="B41" s="103">
        <v>40803</v>
      </c>
      <c r="C41" s="104">
        <v>40804</v>
      </c>
      <c r="D41" s="105">
        <v>41167</v>
      </c>
      <c r="E41" s="105">
        <v>41168</v>
      </c>
      <c r="F41" s="104">
        <v>41538</v>
      </c>
      <c r="G41" s="104">
        <v>41539</v>
      </c>
      <c r="H41" s="105">
        <v>41902</v>
      </c>
      <c r="I41" s="105">
        <v>41903</v>
      </c>
      <c r="J41" s="104">
        <v>42266</v>
      </c>
      <c r="K41" s="106">
        <v>42267</v>
      </c>
    </row>
    <row r="42" spans="2:11" x14ac:dyDescent="0.25">
      <c r="B42" s="103">
        <v>40810</v>
      </c>
      <c r="C42" s="104">
        <v>40811</v>
      </c>
      <c r="D42" s="105">
        <v>41174</v>
      </c>
      <c r="E42" s="105">
        <v>41175</v>
      </c>
      <c r="F42" s="104">
        <v>41545</v>
      </c>
      <c r="G42" s="104">
        <v>41546</v>
      </c>
      <c r="H42" s="105">
        <v>41909</v>
      </c>
      <c r="I42" s="105">
        <v>41910</v>
      </c>
      <c r="J42" s="104">
        <v>42273</v>
      </c>
      <c r="K42" s="106">
        <v>42274</v>
      </c>
    </row>
    <row r="43" spans="2:11" x14ac:dyDescent="0.25">
      <c r="B43" s="103">
        <v>40817</v>
      </c>
      <c r="C43" s="104">
        <v>40818</v>
      </c>
      <c r="D43" s="105">
        <v>41181</v>
      </c>
      <c r="E43" s="105">
        <v>41182</v>
      </c>
      <c r="F43" s="104">
        <v>41552</v>
      </c>
      <c r="G43" s="104">
        <v>41553</v>
      </c>
      <c r="H43" s="105">
        <v>41916</v>
      </c>
      <c r="I43" s="105">
        <v>41917</v>
      </c>
      <c r="J43" s="104">
        <v>42280</v>
      </c>
      <c r="K43" s="106">
        <v>42281</v>
      </c>
    </row>
    <row r="44" spans="2:11" x14ac:dyDescent="0.25">
      <c r="B44" s="103">
        <v>40824</v>
      </c>
      <c r="C44" s="104">
        <v>40825</v>
      </c>
      <c r="D44" s="105">
        <v>41188</v>
      </c>
      <c r="E44" s="105">
        <v>41189</v>
      </c>
      <c r="F44" s="104">
        <v>41559</v>
      </c>
      <c r="G44" s="104">
        <v>41560</v>
      </c>
      <c r="H44" s="105">
        <v>41923</v>
      </c>
      <c r="I44" s="105">
        <v>41924</v>
      </c>
      <c r="J44" s="104">
        <v>42287</v>
      </c>
      <c r="K44" s="106">
        <v>42288</v>
      </c>
    </row>
    <row r="45" spans="2:11" x14ac:dyDescent="0.25">
      <c r="B45" s="103">
        <v>40831</v>
      </c>
      <c r="C45" s="104">
        <v>40832</v>
      </c>
      <c r="D45" s="105">
        <v>41195</v>
      </c>
      <c r="E45" s="105">
        <v>41196</v>
      </c>
      <c r="F45" s="104">
        <v>41566</v>
      </c>
      <c r="G45" s="104">
        <v>41567</v>
      </c>
      <c r="H45" s="105">
        <v>41930</v>
      </c>
      <c r="I45" s="105">
        <v>41931</v>
      </c>
      <c r="J45" s="104">
        <v>42294</v>
      </c>
      <c r="K45" s="106">
        <v>42295</v>
      </c>
    </row>
    <row r="46" spans="2:11" x14ac:dyDescent="0.25">
      <c r="B46" s="103">
        <v>40838</v>
      </c>
      <c r="C46" s="104">
        <v>40839</v>
      </c>
      <c r="D46" s="105">
        <v>41202</v>
      </c>
      <c r="E46" s="105">
        <v>41203</v>
      </c>
      <c r="F46" s="104">
        <v>41573</v>
      </c>
      <c r="G46" s="104">
        <v>41574</v>
      </c>
      <c r="H46" s="105">
        <v>41937</v>
      </c>
      <c r="I46" s="105">
        <v>41938</v>
      </c>
      <c r="J46" s="104">
        <v>42301</v>
      </c>
      <c r="K46" s="106">
        <v>42302</v>
      </c>
    </row>
    <row r="47" spans="2:11" x14ac:dyDescent="0.25">
      <c r="B47" s="103">
        <v>40845</v>
      </c>
      <c r="C47" s="104">
        <v>40846</v>
      </c>
      <c r="D47" s="105">
        <v>41209</v>
      </c>
      <c r="E47" s="105">
        <v>41210</v>
      </c>
      <c r="F47" s="104">
        <v>41580</v>
      </c>
      <c r="G47" s="104">
        <v>41581</v>
      </c>
      <c r="H47" s="105">
        <v>41944</v>
      </c>
      <c r="I47" s="105">
        <v>41945</v>
      </c>
      <c r="J47" s="104">
        <v>42308</v>
      </c>
      <c r="K47" s="106">
        <v>42309</v>
      </c>
    </row>
    <row r="48" spans="2:11" x14ac:dyDescent="0.25">
      <c r="B48" s="103">
        <v>40852</v>
      </c>
      <c r="C48" s="104">
        <v>40853</v>
      </c>
      <c r="D48" s="105">
        <v>41216</v>
      </c>
      <c r="E48" s="105">
        <v>41217</v>
      </c>
      <c r="F48" s="104">
        <v>41587</v>
      </c>
      <c r="G48" s="104">
        <v>41588</v>
      </c>
      <c r="H48" s="105">
        <v>41951</v>
      </c>
      <c r="I48" s="105">
        <v>41952</v>
      </c>
      <c r="J48" s="104">
        <v>42315</v>
      </c>
      <c r="K48" s="106">
        <v>42316</v>
      </c>
    </row>
    <row r="49" spans="1:11" x14ac:dyDescent="0.25">
      <c r="A49" s="97"/>
      <c r="B49" s="103">
        <v>40859</v>
      </c>
      <c r="C49" s="104">
        <v>40860</v>
      </c>
      <c r="D49" s="105">
        <v>41223</v>
      </c>
      <c r="E49" s="105">
        <v>41224</v>
      </c>
      <c r="F49" s="104">
        <v>41594</v>
      </c>
      <c r="G49" s="104">
        <v>41595</v>
      </c>
      <c r="H49" s="105">
        <v>41958</v>
      </c>
      <c r="I49" s="105">
        <v>41959</v>
      </c>
      <c r="J49" s="104">
        <v>42322</v>
      </c>
      <c r="K49" s="106">
        <v>42323</v>
      </c>
    </row>
    <row r="50" spans="1:11" x14ac:dyDescent="0.25">
      <c r="A50" s="97"/>
      <c r="B50" s="103">
        <v>40866</v>
      </c>
      <c r="C50" s="104">
        <v>40867</v>
      </c>
      <c r="D50" s="105">
        <v>41230</v>
      </c>
      <c r="E50" s="105">
        <v>41231</v>
      </c>
      <c r="F50" s="104">
        <v>41601</v>
      </c>
      <c r="G50" s="104">
        <v>41602</v>
      </c>
      <c r="H50" s="105">
        <v>41965</v>
      </c>
      <c r="I50" s="105">
        <v>41966</v>
      </c>
      <c r="J50" s="104">
        <v>42329</v>
      </c>
      <c r="K50" s="106">
        <v>42330</v>
      </c>
    </row>
    <row r="51" spans="1:11" x14ac:dyDescent="0.25">
      <c r="A51" s="97"/>
      <c r="B51" s="103">
        <v>40873</v>
      </c>
      <c r="C51" s="104">
        <v>40874</v>
      </c>
      <c r="D51" s="105">
        <v>41237</v>
      </c>
      <c r="E51" s="105">
        <v>41238</v>
      </c>
      <c r="F51" s="104">
        <v>41608</v>
      </c>
      <c r="G51" s="104">
        <v>41609</v>
      </c>
      <c r="H51" s="105">
        <v>41972</v>
      </c>
      <c r="I51" s="105">
        <v>41973</v>
      </c>
      <c r="J51" s="104">
        <v>42336</v>
      </c>
      <c r="K51" s="106">
        <v>42337</v>
      </c>
    </row>
    <row r="52" spans="1:11" x14ac:dyDescent="0.25">
      <c r="A52" s="97"/>
      <c r="B52" s="103">
        <v>40880</v>
      </c>
      <c r="C52" s="104">
        <v>40881</v>
      </c>
      <c r="D52" s="105">
        <v>41244</v>
      </c>
      <c r="E52" s="105">
        <v>41245</v>
      </c>
      <c r="F52" s="104">
        <v>41615</v>
      </c>
      <c r="G52" s="104">
        <v>41616</v>
      </c>
      <c r="H52" s="105">
        <v>41979</v>
      </c>
      <c r="I52" s="105">
        <v>41980</v>
      </c>
      <c r="J52" s="104">
        <v>42343</v>
      </c>
      <c r="K52" s="106">
        <v>42344</v>
      </c>
    </row>
    <row r="53" spans="1:11" x14ac:dyDescent="0.25">
      <c r="A53" s="97"/>
      <c r="B53" s="103">
        <v>40887</v>
      </c>
      <c r="C53" s="104">
        <v>40888</v>
      </c>
      <c r="D53" s="105">
        <v>41251</v>
      </c>
      <c r="E53" s="105">
        <v>41252</v>
      </c>
      <c r="F53" s="104">
        <v>41622</v>
      </c>
      <c r="G53" s="104">
        <v>41623</v>
      </c>
      <c r="H53" s="105">
        <v>41986</v>
      </c>
      <c r="I53" s="105">
        <v>41987</v>
      </c>
      <c r="J53" s="104">
        <v>42350</v>
      </c>
      <c r="K53" s="106">
        <v>42351</v>
      </c>
    </row>
    <row r="54" spans="1:11" x14ac:dyDescent="0.25">
      <c r="A54" s="97"/>
      <c r="B54" s="103">
        <v>40894</v>
      </c>
      <c r="C54" s="104">
        <v>40895</v>
      </c>
      <c r="D54" s="105">
        <v>41258</v>
      </c>
      <c r="E54" s="105">
        <v>41259</v>
      </c>
      <c r="F54" s="104">
        <v>41629</v>
      </c>
      <c r="G54" s="104">
        <v>41630</v>
      </c>
      <c r="H54" s="105">
        <v>41993</v>
      </c>
      <c r="I54" s="105">
        <v>41994</v>
      </c>
      <c r="J54" s="104">
        <v>42357</v>
      </c>
      <c r="K54" s="106">
        <v>42358</v>
      </c>
    </row>
    <row r="55" spans="1:11" x14ac:dyDescent="0.25">
      <c r="A55" s="97"/>
      <c r="B55" s="103">
        <v>40901</v>
      </c>
      <c r="C55" s="104">
        <v>40902</v>
      </c>
      <c r="D55" s="105">
        <v>41265</v>
      </c>
      <c r="E55" s="105">
        <v>41266</v>
      </c>
      <c r="F55" s="104">
        <v>41636</v>
      </c>
      <c r="G55" s="104">
        <v>41637</v>
      </c>
      <c r="H55" s="105">
        <v>42000</v>
      </c>
      <c r="I55" s="105">
        <v>42001</v>
      </c>
      <c r="J55" s="104">
        <v>42364</v>
      </c>
      <c r="K55" s="106">
        <v>42365</v>
      </c>
    </row>
    <row r="56" spans="1:11" ht="15.75" thickBot="1" x14ac:dyDescent="0.3">
      <c r="A56" s="97"/>
      <c r="B56" s="111">
        <v>40908</v>
      </c>
      <c r="C56" s="112"/>
      <c r="D56" s="113">
        <v>41272</v>
      </c>
      <c r="E56" s="113">
        <v>41273</v>
      </c>
      <c r="F56" s="112"/>
      <c r="G56" s="112"/>
      <c r="H56" s="113"/>
      <c r="I56" s="113"/>
      <c r="J56" s="112"/>
      <c r="K56" s="114"/>
    </row>
    <row r="57" spans="1:11" ht="15.75" thickTop="1" x14ac:dyDescent="0.25">
      <c r="A57" s="125" t="s">
        <v>71</v>
      </c>
      <c r="B57" s="115">
        <v>40902</v>
      </c>
      <c r="C57" s="116">
        <v>40900</v>
      </c>
      <c r="D57" s="117">
        <v>41268</v>
      </c>
      <c r="E57" s="117">
        <v>40910</v>
      </c>
      <c r="F57" s="116">
        <v>41633</v>
      </c>
      <c r="G57" s="116">
        <v>41276</v>
      </c>
      <c r="H57" s="117">
        <v>41998</v>
      </c>
      <c r="I57" s="117">
        <v>41641</v>
      </c>
      <c r="J57" s="116">
        <v>42363</v>
      </c>
      <c r="K57" s="118">
        <v>42006</v>
      </c>
    </row>
    <row r="58" spans="1:11" x14ac:dyDescent="0.25">
      <c r="A58" s="125" t="s">
        <v>72</v>
      </c>
      <c r="B58" s="103">
        <v>40904</v>
      </c>
      <c r="C58" s="104">
        <v>40901</v>
      </c>
      <c r="D58" s="105">
        <v>41269</v>
      </c>
      <c r="E58" s="105">
        <v>40911</v>
      </c>
      <c r="F58" s="104">
        <v>41634</v>
      </c>
      <c r="G58" s="104">
        <v>41277</v>
      </c>
      <c r="H58" s="105">
        <v>41999</v>
      </c>
      <c r="I58" s="105">
        <v>41642</v>
      </c>
      <c r="J58" s="104">
        <v>42364</v>
      </c>
      <c r="K58" s="106">
        <v>42009</v>
      </c>
    </row>
    <row r="59" spans="1:11" x14ac:dyDescent="0.25">
      <c r="A59" s="125" t="s">
        <v>73</v>
      </c>
      <c r="B59" s="103">
        <v>40544</v>
      </c>
      <c r="C59" s="104">
        <v>40905</v>
      </c>
      <c r="D59" s="105">
        <v>40909</v>
      </c>
      <c r="E59" s="105">
        <v>40912</v>
      </c>
      <c r="F59" s="104">
        <v>41275</v>
      </c>
      <c r="G59" s="104">
        <v>41278</v>
      </c>
      <c r="H59" s="105">
        <v>41640</v>
      </c>
      <c r="I59" s="105">
        <v>41995</v>
      </c>
      <c r="J59" s="104">
        <v>42005</v>
      </c>
      <c r="K59" s="106">
        <v>42010</v>
      </c>
    </row>
    <row r="60" spans="1:11" x14ac:dyDescent="0.25">
      <c r="A60" s="125" t="s">
        <v>74</v>
      </c>
      <c r="B60" s="103">
        <v>40569</v>
      </c>
      <c r="C60" s="104">
        <v>40906</v>
      </c>
      <c r="D60" s="105">
        <v>41300</v>
      </c>
      <c r="E60" s="105">
        <v>40913</v>
      </c>
      <c r="F60" s="104">
        <v>41302</v>
      </c>
      <c r="G60" s="104">
        <v>41631</v>
      </c>
      <c r="H60" s="105">
        <v>41666</v>
      </c>
      <c r="I60" s="105">
        <v>41996</v>
      </c>
      <c r="J60" s="104">
        <v>42030</v>
      </c>
      <c r="K60" s="106">
        <v>42011</v>
      </c>
    </row>
    <row r="61" spans="1:11" x14ac:dyDescent="0.25">
      <c r="A61" s="125" t="s">
        <v>75</v>
      </c>
      <c r="B61" s="103">
        <v>40655</v>
      </c>
      <c r="C61" s="104">
        <v>40907</v>
      </c>
      <c r="D61" s="105">
        <v>41005</v>
      </c>
      <c r="E61" s="105">
        <v>40914</v>
      </c>
      <c r="F61" s="104">
        <v>41362</v>
      </c>
      <c r="G61" s="104">
        <v>41632</v>
      </c>
      <c r="H61" s="105">
        <v>41747</v>
      </c>
      <c r="I61" s="105">
        <v>41997</v>
      </c>
      <c r="J61" s="104">
        <v>42097</v>
      </c>
      <c r="K61" s="106">
        <v>42012</v>
      </c>
    </row>
    <row r="62" spans="1:11" x14ac:dyDescent="0.25">
      <c r="A62" s="125" t="s">
        <v>76</v>
      </c>
      <c r="B62" s="103">
        <v>40658</v>
      </c>
      <c r="C62" s="104"/>
      <c r="D62" s="105">
        <v>41008</v>
      </c>
      <c r="E62" s="105">
        <v>41267</v>
      </c>
      <c r="F62" s="104">
        <v>41365</v>
      </c>
      <c r="G62" s="104">
        <v>41635</v>
      </c>
      <c r="H62" s="105">
        <v>41750</v>
      </c>
      <c r="I62" s="105">
        <v>42002</v>
      </c>
      <c r="J62" s="104">
        <v>42100</v>
      </c>
      <c r="K62" s="106">
        <v>42013</v>
      </c>
    </row>
    <row r="63" spans="1:11" x14ac:dyDescent="0.25">
      <c r="A63" s="125" t="s">
        <v>77</v>
      </c>
      <c r="B63" s="103">
        <v>40659</v>
      </c>
      <c r="C63" s="104"/>
      <c r="D63" s="105">
        <v>41024</v>
      </c>
      <c r="E63" s="105">
        <v>41270</v>
      </c>
      <c r="F63" s="104">
        <v>41389</v>
      </c>
      <c r="G63" s="104">
        <v>41638</v>
      </c>
      <c r="H63" s="105">
        <v>41754</v>
      </c>
      <c r="I63" s="105">
        <v>42003</v>
      </c>
      <c r="J63" s="104">
        <v>42121</v>
      </c>
      <c r="K63" s="106">
        <v>42362</v>
      </c>
    </row>
    <row r="64" spans="1:11" x14ac:dyDescent="0.25">
      <c r="A64" s="125" t="s">
        <v>78</v>
      </c>
      <c r="B64" s="103">
        <v>40665</v>
      </c>
      <c r="C64" s="104"/>
      <c r="D64" s="105">
        <v>41036</v>
      </c>
      <c r="E64" s="105">
        <v>41271</v>
      </c>
      <c r="F64" s="104">
        <v>41435</v>
      </c>
      <c r="G64" s="104">
        <v>41639</v>
      </c>
      <c r="H64" s="105">
        <v>41918</v>
      </c>
      <c r="I64" s="105">
        <v>42004</v>
      </c>
      <c r="J64" s="104">
        <v>42282</v>
      </c>
      <c r="K64" s="106">
        <v>42365</v>
      </c>
    </row>
    <row r="65" spans="1:11" x14ac:dyDescent="0.25">
      <c r="A65" s="125" t="s">
        <v>79</v>
      </c>
      <c r="B65" s="103">
        <v>40707</v>
      </c>
      <c r="C65" s="104"/>
      <c r="D65" s="105">
        <v>41071</v>
      </c>
      <c r="E65" s="105">
        <v>41274</v>
      </c>
      <c r="F65" s="104">
        <v>41554</v>
      </c>
      <c r="G65" s="104"/>
      <c r="H65" s="105">
        <v>41799</v>
      </c>
      <c r="I65" s="105"/>
      <c r="J65" s="104">
        <v>42163</v>
      </c>
      <c r="K65" s="106">
        <v>42366</v>
      </c>
    </row>
    <row r="66" spans="1:11" x14ac:dyDescent="0.25">
      <c r="A66" s="97"/>
      <c r="B66" s="103"/>
      <c r="C66" s="104"/>
      <c r="D66" s="105"/>
      <c r="E66" s="105"/>
      <c r="F66" s="104"/>
      <c r="G66" s="104"/>
      <c r="H66" s="102"/>
      <c r="I66" s="102"/>
      <c r="J66" s="104"/>
      <c r="K66" s="106">
        <v>42367</v>
      </c>
    </row>
    <row r="67" spans="1:11" x14ac:dyDescent="0.25">
      <c r="A67" s="97"/>
      <c r="B67" s="103"/>
      <c r="C67" s="104"/>
      <c r="D67" s="105"/>
      <c r="E67" s="105"/>
      <c r="F67" s="104"/>
      <c r="G67" s="104"/>
      <c r="H67" s="102"/>
      <c r="I67" s="102"/>
      <c r="J67" s="104"/>
      <c r="K67" s="106">
        <v>42368</v>
      </c>
    </row>
    <row r="68" spans="1:11" x14ac:dyDescent="0.25">
      <c r="A68" s="97"/>
      <c r="B68" s="103"/>
      <c r="C68" s="104"/>
      <c r="D68" s="105"/>
      <c r="E68" s="105"/>
      <c r="F68" s="104"/>
      <c r="G68" s="104"/>
      <c r="H68" s="102"/>
      <c r="I68" s="102"/>
      <c r="J68" s="104"/>
      <c r="K68" s="106">
        <v>42369</v>
      </c>
    </row>
    <row r="69" spans="1:11" ht="15.75" thickBot="1" x14ac:dyDescent="0.3">
      <c r="A69" s="97"/>
      <c r="B69" s="107"/>
      <c r="C69" s="119" t="s">
        <v>80</v>
      </c>
      <c r="D69" s="108"/>
      <c r="E69" s="119" t="s">
        <v>80</v>
      </c>
      <c r="F69" s="109"/>
      <c r="G69" s="119" t="s">
        <v>80</v>
      </c>
      <c r="H69" s="110"/>
      <c r="I69" s="119" t="s">
        <v>80</v>
      </c>
      <c r="J69" s="109"/>
      <c r="K69" s="126" t="s">
        <v>80</v>
      </c>
    </row>
    <row r="70" spans="1:11" ht="15.75" thickBot="1" x14ac:dyDescent="0.3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1:11" ht="19.5" thickBot="1" x14ac:dyDescent="0.35">
      <c r="A71" s="100" t="s">
        <v>81</v>
      </c>
      <c r="B71" s="97"/>
      <c r="C71" s="101">
        <v>9.5</v>
      </c>
      <c r="D71" s="97"/>
      <c r="E71" s="97"/>
      <c r="F71" s="97"/>
      <c r="G71" s="97"/>
      <c r="H71" s="97"/>
      <c r="I71" s="97"/>
      <c r="J71" s="97"/>
      <c r="K71" s="97"/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3719-7DC2-46B4-88CC-CD8F844AB6C7}">
  <dimension ref="A1:K10"/>
  <sheetViews>
    <sheetView workbookViewId="0">
      <selection activeCell="B14" sqref="B14"/>
    </sheetView>
  </sheetViews>
  <sheetFormatPr defaultRowHeight="15" x14ac:dyDescent="0.25"/>
  <cols>
    <col min="1" max="1" width="13.42578125" style="56" bestFit="1" customWidth="1"/>
    <col min="2" max="2" width="38.85546875" style="132" customWidth="1"/>
    <col min="3" max="3" width="9.140625" style="56"/>
    <col min="4" max="5" width="14" style="133" customWidth="1"/>
    <col min="6" max="6" width="12.5703125" style="134" bestFit="1" customWidth="1"/>
    <col min="7" max="11" width="12.5703125" style="56" customWidth="1"/>
  </cols>
  <sheetData>
    <row r="1" spans="1:11" s="127" customFormat="1" x14ac:dyDescent="0.25">
      <c r="A1" s="177" t="s">
        <v>44</v>
      </c>
      <c r="B1" s="179" t="s">
        <v>82</v>
      </c>
      <c r="C1" s="177" t="s">
        <v>34</v>
      </c>
      <c r="D1" s="180" t="s">
        <v>92</v>
      </c>
      <c r="E1" s="180" t="s">
        <v>93</v>
      </c>
      <c r="F1" s="181" t="s">
        <v>91</v>
      </c>
      <c r="G1" s="178">
        <v>40695</v>
      </c>
      <c r="H1" s="178">
        <v>40725</v>
      </c>
      <c r="I1" s="178">
        <v>40756</v>
      </c>
      <c r="J1" s="178">
        <v>40787</v>
      </c>
      <c r="K1" s="178">
        <v>40817</v>
      </c>
    </row>
    <row r="2" spans="1:11" ht="30" x14ac:dyDescent="0.25">
      <c r="A2" s="102"/>
      <c r="B2" s="182" t="s">
        <v>146</v>
      </c>
      <c r="C2" s="102"/>
      <c r="D2" s="175"/>
      <c r="E2" s="175"/>
      <c r="F2" s="174"/>
      <c r="G2" s="102"/>
      <c r="H2" s="102"/>
      <c r="I2" s="102"/>
      <c r="J2" s="102"/>
      <c r="K2" s="102"/>
    </row>
    <row r="3" spans="1:11" x14ac:dyDescent="0.25">
      <c r="A3" s="102">
        <v>3</v>
      </c>
      <c r="B3" s="173" t="s">
        <v>45</v>
      </c>
      <c r="C3" s="102">
        <f>VLOOKUP(A3,Estimate!A:L,12,FALSE)</f>
        <v>0</v>
      </c>
      <c r="D3" s="175"/>
      <c r="E3" s="175"/>
      <c r="F3" s="174">
        <f>IFERROR(VLOOKUP(A3,Estimate!A:Q,17,FALSE),0)</f>
        <v>0</v>
      </c>
      <c r="G3" s="176" t="str">
        <f>IFERROR(VLOOKUP($A3,'Budget &amp; Revenue'!$A:$U,13,FALSE)," ")</f>
        <v xml:space="preserve"> </v>
      </c>
      <c r="H3" s="102" t="str">
        <f>IFERROR(VLOOKUP($A3,'Budget &amp; Revenue'!$A:$U,13,FALSE)," ")</f>
        <v xml:space="preserve"> </v>
      </c>
      <c r="I3" s="102" t="str">
        <f>IFERROR(VLOOKUP($A3,'Budget &amp; Revenue'!$A:$U,13,FALSE)," ")</f>
        <v xml:space="preserve"> </v>
      </c>
      <c r="J3" s="102" t="str">
        <f>IFERROR(VLOOKUP($A3,'Budget &amp; Revenue'!$A:$U,13,FALSE)," ")</f>
        <v xml:space="preserve"> </v>
      </c>
      <c r="K3" s="102" t="str">
        <f>IFERROR(VLOOKUP($A3,'Budget &amp; Revenue'!$A:$U,13,FALSE)," ")</f>
        <v xml:space="preserve"> </v>
      </c>
    </row>
    <row r="4" spans="1:11" x14ac:dyDescent="0.25">
      <c r="A4" s="102">
        <v>4</v>
      </c>
      <c r="B4" s="173" t="s">
        <v>46</v>
      </c>
      <c r="C4" s="102">
        <f>VLOOKUP(A4,Estimate!A:L,12,FALSE)</f>
        <v>48</v>
      </c>
      <c r="D4" s="175"/>
      <c r="E4" s="175" t="s">
        <v>142</v>
      </c>
      <c r="F4" s="174">
        <f>IFERROR(VLOOKUP(A4,Estimate!A:Q,17,FALSE),0)</f>
        <v>596877.36873231607</v>
      </c>
      <c r="G4" s="176">
        <f>IFERROR(VLOOKUP($A4,'Budget &amp; Revenue'!$A:$U,13,FALSE)," ")</f>
        <v>0.25262633806323126</v>
      </c>
      <c r="H4" s="176">
        <f>IFERROR(VLOOKUP($A4,'Budget &amp; Revenue'!$A:$U,15,FALSE)," ")</f>
        <v>0.48269853124222056</v>
      </c>
      <c r="I4" s="176">
        <f>IFERROR(VLOOKUP($A4,'Budget &amp; Revenue'!$A:$U,17,FALSE)," ")</f>
        <v>0.53119243216330592</v>
      </c>
      <c r="J4" s="176">
        <f>IFERROR(VLOOKUP($A4,'Budget &amp; Revenue'!$A:$U,19,FALSE)," ")</f>
        <v>0.63564849390092104</v>
      </c>
      <c r="K4" s="176">
        <f>IFERROR(VLOOKUP($A4,'Budget &amp; Revenue'!$A:$U,21,FALSE)," ")</f>
        <v>1.0595070948469008</v>
      </c>
    </row>
    <row r="5" spans="1:11" x14ac:dyDescent="0.25">
      <c r="A5" s="102">
        <v>5</v>
      </c>
      <c r="B5" s="173" t="s">
        <v>119</v>
      </c>
      <c r="C5" s="102">
        <f>VLOOKUP(A5,Estimate!A:L,12,FALSE)</f>
        <v>0</v>
      </c>
      <c r="D5" s="175"/>
      <c r="E5" s="175"/>
      <c r="F5" s="174">
        <f>IFERROR(VLOOKUP(A5,Estimate!A:Q,17,FALSE),0)</f>
        <v>-3584</v>
      </c>
      <c r="G5" s="176">
        <f>IFERROR(VLOOKUP($A5,'Budget &amp; Revenue'!$A:$U,13,FALSE)," ")</f>
        <v>0</v>
      </c>
      <c r="H5" s="176">
        <f>IFERROR(VLOOKUP($A5,'Budget &amp; Revenue'!$A:$U,15,FALSE)," ")</f>
        <v>1</v>
      </c>
      <c r="I5" s="176">
        <f>IFERROR(VLOOKUP($A5,'Budget &amp; Revenue'!$A:$U,17,FALSE)," ")</f>
        <v>1</v>
      </c>
      <c r="J5" s="176">
        <f>IFERROR(VLOOKUP($A5,'Budget &amp; Revenue'!$A:$U,19,FALSE)," ")</f>
        <v>1</v>
      </c>
      <c r="K5" s="176">
        <f>IFERROR(VLOOKUP($A5,'Budget &amp; Revenue'!$A:$U,21,FALSE)," ")</f>
        <v>1</v>
      </c>
    </row>
    <row r="6" spans="1:11" ht="30" x14ac:dyDescent="0.25">
      <c r="A6" s="102">
        <v>6</v>
      </c>
      <c r="B6" s="173" t="s">
        <v>121</v>
      </c>
      <c r="C6" s="102">
        <f>VLOOKUP(A6,Estimate!A:L,12,FALSE)</f>
        <v>12</v>
      </c>
      <c r="D6" s="175">
        <v>4</v>
      </c>
      <c r="E6" s="175" t="s">
        <v>143</v>
      </c>
      <c r="F6" s="174">
        <f>IFERROR(VLOOKUP(A6,Estimate!A:Q,17,FALSE),0)</f>
        <v>149600.29592244941</v>
      </c>
      <c r="G6" s="176">
        <f>IFERROR(VLOOKUP($A6,'Budget &amp; Revenue'!$A:$U,13,FALSE)," ")</f>
        <v>0</v>
      </c>
      <c r="H6" s="176">
        <f>IFERROR(VLOOKUP($A6,'Budget &amp; Revenue'!$A:$U,15,FALSE)," ")</f>
        <v>0</v>
      </c>
      <c r="I6" s="176">
        <f>IFERROR(VLOOKUP($A6,'Budget &amp; Revenue'!$A:$U,17,FALSE)," ")</f>
        <v>0.25779999999999997</v>
      </c>
      <c r="J6" s="176">
        <f>IFERROR(VLOOKUP($A6,'Budget &amp; Revenue'!$A:$U,19,FALSE)," ")</f>
        <v>0.25779999999999997</v>
      </c>
      <c r="K6" s="176">
        <f>IFERROR(VLOOKUP($A6,'Budget &amp; Revenue'!$A:$U,21,FALSE)," ")</f>
        <v>0.25779999999999997</v>
      </c>
    </row>
    <row r="7" spans="1:11" x14ac:dyDescent="0.25">
      <c r="A7" s="102">
        <v>7</v>
      </c>
      <c r="B7" s="173" t="s">
        <v>49</v>
      </c>
      <c r="C7" s="102">
        <f>VLOOKUP(A7,Estimate!A:L,12,FALSE)</f>
        <v>20</v>
      </c>
      <c r="D7" s="175" t="s">
        <v>95</v>
      </c>
      <c r="E7" s="175"/>
      <c r="F7" s="174">
        <f>IFERROR(VLOOKUP(A7,Estimate!A:Q,17,FALSE),0)</f>
        <v>51400</v>
      </c>
      <c r="G7" s="176">
        <f>IFERROR(VLOOKUP($A7,'Budget &amp; Revenue'!$A:$U,13,FALSE)," ")</f>
        <v>0.15</v>
      </c>
      <c r="H7" s="176">
        <f>IFERROR(VLOOKUP($A7,'Budget &amp; Revenue'!$A:$U,15,FALSE)," ")</f>
        <v>0.7</v>
      </c>
      <c r="I7" s="176">
        <f>IFERROR(VLOOKUP($A7,'Budget &amp; Revenue'!$A:$U,17,FALSE)," ")</f>
        <v>1</v>
      </c>
      <c r="J7" s="176">
        <f>IFERROR(VLOOKUP($A7,'Budget &amp; Revenue'!$A:$U,19,FALSE)," ")</f>
        <v>1.125</v>
      </c>
      <c r="K7" s="176">
        <f>IFERROR(VLOOKUP($A7,'Budget &amp; Revenue'!$A:$U,21,FALSE)," ")</f>
        <v>1.375</v>
      </c>
    </row>
    <row r="8" spans="1:11" x14ac:dyDescent="0.25">
      <c r="A8" s="102">
        <v>8</v>
      </c>
      <c r="B8" s="173" t="s">
        <v>55</v>
      </c>
      <c r="C8" s="102">
        <f>VLOOKUP(A8,Estimate!A:L,12,FALSE)</f>
        <v>0</v>
      </c>
      <c r="D8" s="175" t="s">
        <v>144</v>
      </c>
      <c r="E8" s="175"/>
      <c r="F8" s="174">
        <f>IFERROR(VLOOKUP(A8,Estimate!A:Q,17,FALSE),0)</f>
        <v>5375</v>
      </c>
      <c r="G8" s="176">
        <f>IFERROR(VLOOKUP($A8,'Budget &amp; Revenue'!$A:$U,13,FALSE)," ")</f>
        <v>0.29031999999999997</v>
      </c>
      <c r="H8" s="176">
        <f>IFERROR(VLOOKUP($A8,'Budget &amp; Revenue'!$A:$U,15,FALSE)," ")</f>
        <v>0.48660000000000003</v>
      </c>
      <c r="I8" s="176">
        <f>IFERROR(VLOOKUP($A8,'Budget &amp; Revenue'!$A:$U,17,FALSE)," ")</f>
        <v>0.68915999999999999</v>
      </c>
      <c r="J8" s="176">
        <f>IFERROR(VLOOKUP($A8,'Budget &amp; Revenue'!$A:$U,19,FALSE)," ")</f>
        <v>0.8306</v>
      </c>
      <c r="K8" s="176">
        <f>IFERROR(VLOOKUP($A8,'Budget &amp; Revenue'!$A:$U,21,FALSE)," ")</f>
        <v>0.8306</v>
      </c>
    </row>
    <row r="9" spans="1:11" x14ac:dyDescent="0.25">
      <c r="A9" s="102">
        <v>9</v>
      </c>
      <c r="B9" s="173" t="s">
        <v>55</v>
      </c>
      <c r="C9" s="102">
        <f>VLOOKUP(A9,Estimate!A:L,12,FALSE)</f>
        <v>0</v>
      </c>
      <c r="D9" s="175" t="s">
        <v>145</v>
      </c>
      <c r="E9" s="175"/>
      <c r="F9" s="174">
        <f>IFERROR(VLOOKUP(A9,Estimate!A:Q,17,FALSE),0)</f>
        <v>6700</v>
      </c>
      <c r="G9" s="176">
        <f>IFERROR(VLOOKUP($A9,'Budget &amp; Revenue'!$A:$U,13,FALSE)," ")</f>
        <v>0</v>
      </c>
      <c r="H9" s="176">
        <f>IFERROR(VLOOKUP($A9,'Budget &amp; Revenue'!$A:$U,15,FALSE)," ")</f>
        <v>0.52629999999999999</v>
      </c>
      <c r="I9" s="176">
        <f>IFERROR(VLOOKUP($A9,'Budget &amp; Revenue'!$A:$U,17,FALSE)," ")</f>
        <v>1.3161500000000002</v>
      </c>
      <c r="J9" s="176">
        <f>IFERROR(VLOOKUP($A9,'Budget &amp; Revenue'!$A:$U,19,FALSE)," ")</f>
        <v>1.8674999999999999</v>
      </c>
      <c r="K9" s="176">
        <f>IFERROR(VLOOKUP($A9,'Budget &amp; Revenue'!$A:$U,21,FALSE)," ")</f>
        <v>3.4899</v>
      </c>
    </row>
    <row r="10" spans="1:11" x14ac:dyDescent="0.25">
      <c r="A10" s="102">
        <v>10</v>
      </c>
      <c r="B10" s="173" t="s">
        <v>94</v>
      </c>
      <c r="C10" s="102">
        <v>0</v>
      </c>
      <c r="D10" s="175">
        <v>6</v>
      </c>
      <c r="E10" s="175"/>
      <c r="F10" s="174"/>
      <c r="G10" s="176" t="str">
        <f>IFERROR(VLOOKUP($A10,'Budget &amp; Revenue'!$A:$U,13,FALSE)," ")</f>
        <v xml:space="preserve"> </v>
      </c>
      <c r="H10" s="102"/>
      <c r="I10" s="102"/>
      <c r="J10" s="102"/>
      <c r="K10" s="10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0281-464D-47EE-852E-92DEABA452BC}">
  <dimension ref="A1:AA17"/>
  <sheetViews>
    <sheetView workbookViewId="0">
      <selection activeCell="H13" sqref="H13"/>
    </sheetView>
  </sheetViews>
  <sheetFormatPr defaultColWidth="9.140625" defaultRowHeight="15" x14ac:dyDescent="0.25"/>
  <cols>
    <col min="1" max="1" width="13.42578125" style="127" bestFit="1" customWidth="1"/>
    <col min="2" max="2" width="8.5703125" style="56" bestFit="1" customWidth="1"/>
    <col min="3" max="3" width="33" style="132" customWidth="1"/>
    <col min="4" max="4" width="6.28515625" style="56" bestFit="1" customWidth="1"/>
    <col min="5" max="6" width="10.140625" style="97" bestFit="1" customWidth="1"/>
    <col min="7" max="7" width="11.7109375" style="97" bestFit="1" customWidth="1"/>
    <col min="8" max="8" width="13.140625" style="97" customWidth="1"/>
    <col min="9" max="9" width="11.28515625" style="97" customWidth="1"/>
    <col min="10" max="10" width="12.28515625" style="97" customWidth="1"/>
    <col min="11" max="11" width="13.42578125" style="97" customWidth="1"/>
    <col min="12" max="12" width="12.28515625" style="97" customWidth="1"/>
    <col min="13" max="13" width="10" style="97" customWidth="1"/>
    <col min="14" max="14" width="12" style="97" customWidth="1"/>
    <col min="15" max="15" width="12.5703125" style="97" bestFit="1" customWidth="1"/>
    <col min="16" max="16" width="16" style="97" bestFit="1" customWidth="1"/>
    <col min="17" max="17" width="12.5703125" style="97" bestFit="1" customWidth="1"/>
    <col min="18" max="18" width="16" style="97" bestFit="1" customWidth="1"/>
    <col min="19" max="19" width="12.5703125" style="97" bestFit="1" customWidth="1"/>
    <col min="20" max="20" width="16" style="97" bestFit="1" customWidth="1"/>
    <col min="21" max="21" width="12.5703125" style="97" bestFit="1" customWidth="1"/>
    <col min="22" max="22" width="4.28515625" style="97" customWidth="1"/>
    <col min="23" max="27" width="11.5703125" style="97" customWidth="1"/>
    <col min="28" max="16384" width="9.140625" style="97"/>
  </cols>
  <sheetData>
    <row r="1" spans="1:27" s="139" customFormat="1" ht="30" x14ac:dyDescent="0.25">
      <c r="A1" s="140" t="s">
        <v>44</v>
      </c>
      <c r="B1" s="140" t="s">
        <v>100</v>
      </c>
      <c r="C1" s="140" t="s">
        <v>82</v>
      </c>
      <c r="D1" s="140" t="s">
        <v>22</v>
      </c>
      <c r="E1" s="140" t="s">
        <v>101</v>
      </c>
      <c r="F1" s="140" t="s">
        <v>102</v>
      </c>
      <c r="G1" s="140" t="s">
        <v>126</v>
      </c>
      <c r="H1" s="140" t="s">
        <v>127</v>
      </c>
      <c r="I1" s="140" t="s">
        <v>128</v>
      </c>
      <c r="J1" s="140" t="s">
        <v>129</v>
      </c>
      <c r="K1" s="140" t="s">
        <v>130</v>
      </c>
      <c r="L1" s="141">
        <v>40695</v>
      </c>
      <c r="M1" s="140" t="s">
        <v>133</v>
      </c>
      <c r="N1" s="141">
        <v>40725</v>
      </c>
      <c r="O1" s="140" t="s">
        <v>96</v>
      </c>
      <c r="P1" s="141">
        <v>40756</v>
      </c>
      <c r="Q1" s="140" t="s">
        <v>97</v>
      </c>
      <c r="R1" s="141">
        <v>40787</v>
      </c>
      <c r="S1" s="140" t="s">
        <v>98</v>
      </c>
      <c r="T1" s="141">
        <v>40817</v>
      </c>
      <c r="U1" s="140" t="s">
        <v>99</v>
      </c>
      <c r="V1" s="142"/>
      <c r="W1" s="140" t="s">
        <v>134</v>
      </c>
      <c r="X1" s="140" t="s">
        <v>135</v>
      </c>
      <c r="Y1" s="140" t="s">
        <v>136</v>
      </c>
      <c r="Z1" s="140" t="s">
        <v>137</v>
      </c>
      <c r="AA1" s="140" t="s">
        <v>138</v>
      </c>
    </row>
    <row r="2" spans="1:27" x14ac:dyDescent="0.25">
      <c r="A2" s="143" t="s">
        <v>0</v>
      </c>
      <c r="B2" s="143" t="s">
        <v>0</v>
      </c>
      <c r="C2" s="145" t="s">
        <v>103</v>
      </c>
      <c r="D2" s="143" t="s">
        <v>0</v>
      </c>
      <c r="E2" s="146" t="s">
        <v>0</v>
      </c>
      <c r="F2" s="146" t="s">
        <v>0</v>
      </c>
      <c r="G2" s="147" t="s">
        <v>0</v>
      </c>
      <c r="H2" s="147" t="s">
        <v>0</v>
      </c>
      <c r="I2" s="147"/>
      <c r="J2" s="147"/>
      <c r="K2" s="147" t="s">
        <v>0</v>
      </c>
      <c r="L2" s="146" t="s">
        <v>0</v>
      </c>
      <c r="M2" s="147" t="s">
        <v>0</v>
      </c>
      <c r="N2" s="146" t="s">
        <v>0</v>
      </c>
      <c r="O2" s="147" t="s">
        <v>0</v>
      </c>
      <c r="P2" s="146" t="s">
        <v>0</v>
      </c>
      <c r="Q2" s="147" t="s">
        <v>0</v>
      </c>
      <c r="R2" s="146" t="s">
        <v>0</v>
      </c>
      <c r="S2" s="147" t="s">
        <v>0</v>
      </c>
      <c r="T2" s="146" t="s">
        <v>0</v>
      </c>
      <c r="U2" s="147" t="s">
        <v>0</v>
      </c>
      <c r="V2" s="147" t="s">
        <v>0</v>
      </c>
      <c r="W2" s="147" t="s">
        <v>0</v>
      </c>
      <c r="X2" s="147" t="s">
        <v>0</v>
      </c>
      <c r="Y2" s="147" t="s">
        <v>0</v>
      </c>
      <c r="Z2" s="147" t="s">
        <v>0</v>
      </c>
      <c r="AA2" s="147" t="s">
        <v>0</v>
      </c>
    </row>
    <row r="3" spans="1:27" x14ac:dyDescent="0.25">
      <c r="A3" s="148"/>
      <c r="B3" s="171" t="s">
        <v>0</v>
      </c>
      <c r="C3" s="150" t="s">
        <v>0</v>
      </c>
      <c r="D3" s="171" t="s">
        <v>0</v>
      </c>
      <c r="E3" s="151" t="s">
        <v>0</v>
      </c>
      <c r="F3" s="151" t="s">
        <v>0</v>
      </c>
      <c r="G3" s="152" t="s">
        <v>0</v>
      </c>
      <c r="H3" s="152" t="s">
        <v>0</v>
      </c>
      <c r="I3" s="152"/>
      <c r="J3" s="152"/>
      <c r="K3" s="152" t="s">
        <v>0</v>
      </c>
      <c r="L3" s="151" t="s">
        <v>0</v>
      </c>
      <c r="M3" s="152" t="s">
        <v>0</v>
      </c>
      <c r="N3" s="151" t="s">
        <v>0</v>
      </c>
      <c r="O3" s="152" t="s">
        <v>0</v>
      </c>
      <c r="P3" s="151" t="s">
        <v>0</v>
      </c>
      <c r="Q3" s="152" t="s">
        <v>0</v>
      </c>
      <c r="R3" s="151" t="s">
        <v>0</v>
      </c>
      <c r="S3" s="152" t="s">
        <v>0</v>
      </c>
      <c r="T3" s="151" t="s">
        <v>0</v>
      </c>
      <c r="U3" s="152" t="s">
        <v>0</v>
      </c>
      <c r="V3" s="149"/>
      <c r="W3" s="149"/>
      <c r="X3" s="149"/>
      <c r="Y3" s="149"/>
      <c r="Z3" s="149"/>
      <c r="AA3" s="149"/>
    </row>
    <row r="4" spans="1:27" s="99" customFormat="1" x14ac:dyDescent="0.25">
      <c r="A4" s="148"/>
      <c r="B4" s="148" t="s">
        <v>104</v>
      </c>
      <c r="C4" s="168" t="s">
        <v>105</v>
      </c>
      <c r="D4" s="148" t="s">
        <v>106</v>
      </c>
      <c r="E4" s="169" t="s">
        <v>0</v>
      </c>
      <c r="F4" s="169" t="s">
        <v>0</v>
      </c>
      <c r="G4" s="170" t="s">
        <v>0</v>
      </c>
      <c r="H4" s="170" t="s">
        <v>0</v>
      </c>
      <c r="I4" s="170"/>
      <c r="J4" s="170"/>
      <c r="K4" s="170" t="s">
        <v>0</v>
      </c>
      <c r="L4" s="169" t="s">
        <v>0</v>
      </c>
      <c r="M4" s="170" t="s">
        <v>0</v>
      </c>
      <c r="N4" s="169" t="s">
        <v>0</v>
      </c>
      <c r="O4" s="170" t="s">
        <v>0</v>
      </c>
      <c r="P4" s="169" t="s">
        <v>0</v>
      </c>
      <c r="Q4" s="170" t="s">
        <v>0</v>
      </c>
      <c r="R4" s="169" t="s">
        <v>0</v>
      </c>
      <c r="S4" s="170" t="s">
        <v>0</v>
      </c>
      <c r="T4" s="169" t="s">
        <v>0</v>
      </c>
      <c r="U4" s="170" t="s">
        <v>0</v>
      </c>
      <c r="V4" s="167"/>
      <c r="W4" s="167"/>
      <c r="X4" s="167"/>
      <c r="Y4" s="167"/>
      <c r="Z4" s="167"/>
      <c r="AA4" s="167"/>
    </row>
    <row r="5" spans="1:27" x14ac:dyDescent="0.25">
      <c r="A5" s="148"/>
      <c r="B5" s="171" t="s">
        <v>104</v>
      </c>
      <c r="C5" s="150" t="s">
        <v>0</v>
      </c>
      <c r="D5" s="171" t="s">
        <v>106</v>
      </c>
      <c r="E5" s="151" t="s">
        <v>0</v>
      </c>
      <c r="F5" s="151" t="s">
        <v>0</v>
      </c>
      <c r="G5" s="152" t="s">
        <v>0</v>
      </c>
      <c r="H5" s="152" t="s">
        <v>0</v>
      </c>
      <c r="I5" s="152"/>
      <c r="J5" s="152"/>
      <c r="K5" s="152" t="s">
        <v>0</v>
      </c>
      <c r="L5" s="151" t="s">
        <v>0</v>
      </c>
      <c r="M5" s="152" t="s">
        <v>0</v>
      </c>
      <c r="N5" s="151" t="s">
        <v>0</v>
      </c>
      <c r="O5" s="152" t="s">
        <v>0</v>
      </c>
      <c r="P5" s="151" t="s">
        <v>0</v>
      </c>
      <c r="Q5" s="152" t="s">
        <v>0</v>
      </c>
      <c r="R5" s="151" t="s">
        <v>0</v>
      </c>
      <c r="S5" s="152" t="s">
        <v>0</v>
      </c>
      <c r="T5" s="151" t="s">
        <v>0</v>
      </c>
      <c r="U5" s="152" t="s">
        <v>0</v>
      </c>
      <c r="V5" s="149"/>
      <c r="W5" s="149"/>
      <c r="X5" s="149"/>
      <c r="Y5" s="149"/>
      <c r="Z5" s="149"/>
      <c r="AA5" s="149"/>
    </row>
    <row r="6" spans="1:27" s="137" customFormat="1" ht="30" x14ac:dyDescent="0.25">
      <c r="A6" s="153">
        <v>4</v>
      </c>
      <c r="B6" s="172" t="s">
        <v>104</v>
      </c>
      <c r="C6" s="155" t="s">
        <v>125</v>
      </c>
      <c r="D6" s="172" t="s">
        <v>107</v>
      </c>
      <c r="E6" s="156">
        <v>20085</v>
      </c>
      <c r="F6" s="156">
        <v>21280.2</v>
      </c>
      <c r="G6" s="157">
        <f>VLOOKUP(A6,Estimate!A:I,9,FALSE)</f>
        <v>29.71727285425667</v>
      </c>
      <c r="H6" s="157">
        <f>VLOOKUP(A6,Estimate!A:Q,17,FALSE)</f>
        <v>596877.36873231607</v>
      </c>
      <c r="I6" s="157">
        <f>G6*E6</f>
        <v>596871.42527774523</v>
      </c>
      <c r="J6" s="157">
        <v>35</v>
      </c>
      <c r="K6" s="157">
        <v>744807</v>
      </c>
      <c r="L6" s="156">
        <v>5074</v>
      </c>
      <c r="M6" s="158">
        <f>L6/$E6</f>
        <v>0.25262633806323126</v>
      </c>
      <c r="N6" s="156">
        <v>9695</v>
      </c>
      <c r="O6" s="158">
        <f>N6/$E6</f>
        <v>0.48269853124222056</v>
      </c>
      <c r="P6" s="156">
        <v>10669</v>
      </c>
      <c r="Q6" s="158">
        <f>P6/$E6</f>
        <v>0.53119243216330592</v>
      </c>
      <c r="R6" s="156">
        <v>12767</v>
      </c>
      <c r="S6" s="158">
        <f>R6/$E6</f>
        <v>0.63564849390092104</v>
      </c>
      <c r="T6" s="156">
        <v>21280.2</v>
      </c>
      <c r="U6" s="158">
        <f>T6/$E6</f>
        <v>1.0595070948469008</v>
      </c>
      <c r="V6" s="154"/>
      <c r="W6" s="159">
        <f>L6*$J6</f>
        <v>177590</v>
      </c>
      <c r="X6" s="159">
        <f>N6*$J6</f>
        <v>339325</v>
      </c>
      <c r="Y6" s="159">
        <f>P6*$J6</f>
        <v>373415</v>
      </c>
      <c r="Z6" s="159">
        <f>R6*$J6</f>
        <v>446845</v>
      </c>
      <c r="AA6" s="159">
        <f>T6*$J6</f>
        <v>744807</v>
      </c>
    </row>
    <row r="7" spans="1:27" s="138" customFormat="1" x14ac:dyDescent="0.25">
      <c r="A7" s="160"/>
      <c r="B7" s="160"/>
      <c r="C7" s="162" t="s">
        <v>131</v>
      </c>
      <c r="D7" s="160"/>
      <c r="E7" s="163"/>
      <c r="F7" s="163"/>
      <c r="G7" s="164"/>
      <c r="H7" s="164">
        <f>SUBTOTAL(9,H6)</f>
        <v>596877.36873231607</v>
      </c>
      <c r="I7" s="164">
        <f>SUBTOTAL(9,I6)</f>
        <v>596871.42527774523</v>
      </c>
      <c r="J7" s="164"/>
      <c r="K7" s="164">
        <f>SUBTOTAL(9,K6)</f>
        <v>744807</v>
      </c>
      <c r="L7" s="163"/>
      <c r="M7" s="164"/>
      <c r="N7" s="163"/>
      <c r="O7" s="164"/>
      <c r="P7" s="163"/>
      <c r="Q7" s="164"/>
      <c r="R7" s="163"/>
      <c r="S7" s="164"/>
      <c r="T7" s="163"/>
      <c r="U7" s="164"/>
      <c r="V7" s="161"/>
      <c r="W7" s="165"/>
      <c r="X7" s="165"/>
      <c r="Y7" s="165"/>
      <c r="Z7" s="165"/>
      <c r="AA7" s="165"/>
    </row>
    <row r="8" spans="1:27" x14ac:dyDescent="0.25">
      <c r="A8" s="148"/>
      <c r="B8" s="171" t="s">
        <v>0</v>
      </c>
      <c r="C8" s="150" t="s">
        <v>0</v>
      </c>
      <c r="D8" s="171" t="s">
        <v>0</v>
      </c>
      <c r="E8" s="151" t="s">
        <v>0</v>
      </c>
      <c r="F8" s="151" t="s">
        <v>0</v>
      </c>
      <c r="G8" s="152" t="s">
        <v>0</v>
      </c>
      <c r="H8" s="152" t="s">
        <v>0</v>
      </c>
      <c r="I8" s="152"/>
      <c r="J8" s="152"/>
      <c r="K8" s="152" t="s">
        <v>0</v>
      </c>
      <c r="L8" s="151" t="s">
        <v>0</v>
      </c>
      <c r="M8" s="152" t="s">
        <v>0</v>
      </c>
      <c r="N8" s="151" t="s">
        <v>0</v>
      </c>
      <c r="O8" s="152" t="s">
        <v>0</v>
      </c>
      <c r="P8" s="151" t="s">
        <v>0</v>
      </c>
      <c r="Q8" s="152" t="s">
        <v>0</v>
      </c>
      <c r="R8" s="151" t="s">
        <v>0</v>
      </c>
      <c r="S8" s="152" t="s">
        <v>0</v>
      </c>
      <c r="T8" s="151" t="s">
        <v>0</v>
      </c>
      <c r="U8" s="152" t="s">
        <v>0</v>
      </c>
      <c r="V8" s="149"/>
      <c r="W8" s="166"/>
      <c r="X8" s="166"/>
      <c r="Y8" s="166"/>
      <c r="Z8" s="166"/>
      <c r="AA8" s="166"/>
    </row>
    <row r="9" spans="1:27" x14ac:dyDescent="0.25">
      <c r="A9" s="144" t="s">
        <v>0</v>
      </c>
      <c r="B9" s="143" t="s">
        <v>0</v>
      </c>
      <c r="C9" s="145" t="s">
        <v>110</v>
      </c>
      <c r="D9" s="143" t="s">
        <v>0</v>
      </c>
      <c r="E9" s="146" t="s">
        <v>0</v>
      </c>
      <c r="F9" s="146" t="s">
        <v>0</v>
      </c>
      <c r="G9" s="147" t="s">
        <v>0</v>
      </c>
      <c r="H9" s="147" t="s">
        <v>0</v>
      </c>
      <c r="I9" s="147"/>
      <c r="J9" s="147"/>
      <c r="K9" s="147" t="s">
        <v>0</v>
      </c>
      <c r="L9" s="146" t="s">
        <v>0</v>
      </c>
      <c r="M9" s="147" t="s">
        <v>0</v>
      </c>
      <c r="N9" s="146" t="s">
        <v>0</v>
      </c>
      <c r="O9" s="147" t="s">
        <v>0</v>
      </c>
      <c r="P9" s="146" t="s">
        <v>0</v>
      </c>
      <c r="Q9" s="147" t="s">
        <v>0</v>
      </c>
      <c r="R9" s="146" t="s">
        <v>0</v>
      </c>
      <c r="S9" s="147" t="s">
        <v>0</v>
      </c>
      <c r="T9" s="146" t="s">
        <v>0</v>
      </c>
      <c r="U9" s="147" t="s">
        <v>0</v>
      </c>
      <c r="V9" s="147" t="s">
        <v>0</v>
      </c>
      <c r="W9" s="147" t="s">
        <v>0</v>
      </c>
      <c r="X9" s="147" t="s">
        <v>0</v>
      </c>
      <c r="Y9" s="147" t="s">
        <v>0</v>
      </c>
      <c r="Z9" s="147" t="s">
        <v>0</v>
      </c>
      <c r="AA9" s="147" t="s">
        <v>0</v>
      </c>
    </row>
    <row r="10" spans="1:27" s="137" customFormat="1" ht="30" x14ac:dyDescent="0.25">
      <c r="A10" s="153">
        <v>5</v>
      </c>
      <c r="B10" s="172" t="s">
        <v>141</v>
      </c>
      <c r="C10" s="155" t="s">
        <v>111</v>
      </c>
      <c r="D10" s="172" t="s">
        <v>112</v>
      </c>
      <c r="E10" s="156">
        <v>2560</v>
      </c>
      <c r="F10" s="156">
        <v>2560</v>
      </c>
      <c r="G10" s="157">
        <f>VLOOKUP(A10,Estimate!A:I,9,FALSE)</f>
        <v>1.4</v>
      </c>
      <c r="H10" s="157">
        <f>VLOOKUP(A10,Estimate!A:Q,17,FALSE)</f>
        <v>-3584</v>
      </c>
      <c r="I10" s="157">
        <f>H10</f>
        <v>-3584</v>
      </c>
      <c r="J10" s="157">
        <v>-1.4</v>
      </c>
      <c r="K10" s="157">
        <v>-3584</v>
      </c>
      <c r="L10" s="156"/>
      <c r="M10" s="158">
        <f>L10/$E10</f>
        <v>0</v>
      </c>
      <c r="N10" s="156">
        <v>2560</v>
      </c>
      <c r="O10" s="158">
        <f>N10/$E10</f>
        <v>1</v>
      </c>
      <c r="P10" s="156">
        <v>2560</v>
      </c>
      <c r="Q10" s="158">
        <f>P10/$E10</f>
        <v>1</v>
      </c>
      <c r="R10" s="156">
        <v>2560</v>
      </c>
      <c r="S10" s="158">
        <f>R10/$E10</f>
        <v>1</v>
      </c>
      <c r="T10" s="156">
        <v>2560</v>
      </c>
      <c r="U10" s="158">
        <f>T10/$E10</f>
        <v>1</v>
      </c>
      <c r="V10" s="154"/>
      <c r="W10" s="159">
        <f>L10*$J10</f>
        <v>0</v>
      </c>
      <c r="X10" s="159">
        <f>N10*$J10</f>
        <v>-3584</v>
      </c>
      <c r="Y10" s="159">
        <f>P10*$J10</f>
        <v>-3584</v>
      </c>
      <c r="Z10" s="159">
        <f>R10*$J10</f>
        <v>-3584</v>
      </c>
      <c r="AA10" s="159">
        <f>T10*$J10</f>
        <v>-3584</v>
      </c>
    </row>
    <row r="11" spans="1:27" s="137" customFormat="1" ht="30" x14ac:dyDescent="0.25">
      <c r="A11" s="153">
        <v>6</v>
      </c>
      <c r="B11" s="172" t="s">
        <v>140</v>
      </c>
      <c r="C11" s="155" t="s">
        <v>113</v>
      </c>
      <c r="D11" s="172" t="s">
        <v>114</v>
      </c>
      <c r="E11" s="156">
        <v>5000</v>
      </c>
      <c r="F11" s="156">
        <v>1289</v>
      </c>
      <c r="G11" s="157">
        <f>VLOOKUP(A11,Estimate!A:I,9,FALSE)</f>
        <v>29.920059184489883</v>
      </c>
      <c r="H11" s="157">
        <f>VLOOKUP(A11,Estimate!A:Q,17,FALSE)</f>
        <v>149600.29592244941</v>
      </c>
      <c r="I11" s="157">
        <f>G11*F11</f>
        <v>38566.956288807458</v>
      </c>
      <c r="J11" s="157">
        <v>35</v>
      </c>
      <c r="K11" s="157">
        <f>J11*F11</f>
        <v>45115</v>
      </c>
      <c r="L11" s="156"/>
      <c r="M11" s="158">
        <f>L11/$E11</f>
        <v>0</v>
      </c>
      <c r="N11" s="156"/>
      <c r="O11" s="158">
        <f>N11/$E11</f>
        <v>0</v>
      </c>
      <c r="P11" s="156">
        <v>1289</v>
      </c>
      <c r="Q11" s="158">
        <f>P11/$E11</f>
        <v>0.25779999999999997</v>
      </c>
      <c r="R11" s="156">
        <v>1289</v>
      </c>
      <c r="S11" s="158">
        <f>R11/$E11</f>
        <v>0.25779999999999997</v>
      </c>
      <c r="T11" s="156">
        <v>1289</v>
      </c>
      <c r="U11" s="158">
        <f>T11/$E11</f>
        <v>0.25779999999999997</v>
      </c>
      <c r="V11" s="154"/>
      <c r="W11" s="159">
        <f>L11*$J11</f>
        <v>0</v>
      </c>
      <c r="X11" s="159">
        <f>N11*$J11</f>
        <v>0</v>
      </c>
      <c r="Y11" s="159">
        <f>P11*$J11</f>
        <v>45115</v>
      </c>
      <c r="Z11" s="159">
        <f>R11*$J11</f>
        <v>45115</v>
      </c>
      <c r="AA11" s="159">
        <f>T11*$J11</f>
        <v>45115</v>
      </c>
    </row>
    <row r="12" spans="1:27" s="137" customFormat="1" x14ac:dyDescent="0.25">
      <c r="A12" s="153">
        <v>7</v>
      </c>
      <c r="B12" s="172" t="s">
        <v>115</v>
      </c>
      <c r="C12" s="155" t="s">
        <v>117</v>
      </c>
      <c r="D12" s="172" t="s">
        <v>64</v>
      </c>
      <c r="E12" s="156">
        <v>20</v>
      </c>
      <c r="F12" s="156">
        <v>27.5</v>
      </c>
      <c r="G12" s="157">
        <f>VLOOKUP(A12,Estimate!A:I,9,FALSE)</f>
        <v>2570</v>
      </c>
      <c r="H12" s="157">
        <f>VLOOKUP(A12,Estimate!A:Q,17,FALSE)</f>
        <v>51400</v>
      </c>
      <c r="I12" s="157">
        <f t="shared" ref="I12:I14" si="0">G12*F12</f>
        <v>70675</v>
      </c>
      <c r="J12" s="157">
        <v>5035</v>
      </c>
      <c r="K12" s="157">
        <f t="shared" ref="K12:K14" si="1">J12*F12</f>
        <v>138462.5</v>
      </c>
      <c r="L12" s="156">
        <v>3</v>
      </c>
      <c r="M12" s="158">
        <f>L12/$E12</f>
        <v>0.15</v>
      </c>
      <c r="N12" s="156">
        <v>14</v>
      </c>
      <c r="O12" s="158">
        <f>N12/$E12</f>
        <v>0.7</v>
      </c>
      <c r="P12" s="156">
        <v>20</v>
      </c>
      <c r="Q12" s="158">
        <f>P12/$E12</f>
        <v>1</v>
      </c>
      <c r="R12" s="156">
        <v>22.5</v>
      </c>
      <c r="S12" s="158">
        <f>R12/$E12</f>
        <v>1.125</v>
      </c>
      <c r="T12" s="156">
        <v>27.5</v>
      </c>
      <c r="U12" s="158">
        <f>T12/$E12</f>
        <v>1.375</v>
      </c>
      <c r="V12" s="154"/>
      <c r="W12" s="159">
        <f>L12*$J12</f>
        <v>15105</v>
      </c>
      <c r="X12" s="159">
        <f>N12*$J12</f>
        <v>70490</v>
      </c>
      <c r="Y12" s="159">
        <f>P12*$J12</f>
        <v>100700</v>
      </c>
      <c r="Z12" s="159">
        <f>R12*$J12</f>
        <v>113287.5</v>
      </c>
      <c r="AA12" s="159">
        <f>T12*$J12</f>
        <v>138462.5</v>
      </c>
    </row>
    <row r="13" spans="1:27" s="137" customFormat="1" x14ac:dyDescent="0.25">
      <c r="A13" s="153">
        <v>8</v>
      </c>
      <c r="B13" s="172" t="s">
        <v>116</v>
      </c>
      <c r="C13" s="155" t="s">
        <v>108</v>
      </c>
      <c r="D13" s="172" t="s">
        <v>2</v>
      </c>
      <c r="E13" s="156">
        <v>250</v>
      </c>
      <c r="F13" s="156">
        <v>207.65</v>
      </c>
      <c r="G13" s="157">
        <f>VLOOKUP(A13,Estimate!A:I,9,FALSE)</f>
        <v>21.5</v>
      </c>
      <c r="H13" s="157">
        <f>VLOOKUP(A13,Estimate!A:Q,17,FALSE)</f>
        <v>5375</v>
      </c>
      <c r="I13" s="157">
        <f t="shared" si="0"/>
        <v>4464.4750000000004</v>
      </c>
      <c r="J13" s="157">
        <v>21.5</v>
      </c>
      <c r="K13" s="157">
        <f t="shared" si="1"/>
        <v>4464.4750000000004</v>
      </c>
      <c r="L13" s="156">
        <v>72.58</v>
      </c>
      <c r="M13" s="158">
        <f>L13/$E13</f>
        <v>0.29031999999999997</v>
      </c>
      <c r="N13" s="156">
        <v>121.65</v>
      </c>
      <c r="O13" s="158">
        <f>N13/$E13</f>
        <v>0.48660000000000003</v>
      </c>
      <c r="P13" s="156">
        <v>172.29</v>
      </c>
      <c r="Q13" s="158">
        <f>P13/$E13</f>
        <v>0.68915999999999999</v>
      </c>
      <c r="R13" s="156">
        <v>207.65</v>
      </c>
      <c r="S13" s="158">
        <f>R13/$E13</f>
        <v>0.8306</v>
      </c>
      <c r="T13" s="156">
        <v>207.65</v>
      </c>
      <c r="U13" s="158">
        <f>T13/$E13</f>
        <v>0.8306</v>
      </c>
      <c r="V13" s="154"/>
      <c r="W13" s="159">
        <f>L13*$J13</f>
        <v>1560.47</v>
      </c>
      <c r="X13" s="159">
        <f>N13*$J13</f>
        <v>2615.4749999999999</v>
      </c>
      <c r="Y13" s="159">
        <f>P13*$J13</f>
        <v>3704.2349999999997</v>
      </c>
      <c r="Z13" s="159">
        <f>R13*$J13</f>
        <v>4464.4750000000004</v>
      </c>
      <c r="AA13" s="159">
        <f>T13*$J13</f>
        <v>4464.4750000000004</v>
      </c>
    </row>
    <row r="14" spans="1:27" s="137" customFormat="1" x14ac:dyDescent="0.25">
      <c r="A14" s="153">
        <v>9</v>
      </c>
      <c r="B14" s="172" t="s">
        <v>118</v>
      </c>
      <c r="C14" s="155" t="s">
        <v>109</v>
      </c>
      <c r="D14" s="172" t="s">
        <v>2</v>
      </c>
      <c r="E14" s="156">
        <v>200</v>
      </c>
      <c r="F14" s="156">
        <v>697.98</v>
      </c>
      <c r="G14" s="157">
        <f>VLOOKUP(A14,Estimate!A:I,9,FALSE)</f>
        <v>33.5</v>
      </c>
      <c r="H14" s="157">
        <f>VLOOKUP(A14,Estimate!A:Q,17,FALSE)</f>
        <v>6700</v>
      </c>
      <c r="I14" s="157">
        <f t="shared" si="0"/>
        <v>23382.33</v>
      </c>
      <c r="J14" s="157">
        <v>33.5</v>
      </c>
      <c r="K14" s="157">
        <f t="shared" si="1"/>
        <v>23382.33</v>
      </c>
      <c r="L14" s="156"/>
      <c r="M14" s="158">
        <f>L14/$E14</f>
        <v>0</v>
      </c>
      <c r="N14" s="156">
        <v>105.26</v>
      </c>
      <c r="O14" s="158">
        <f>N14/$E14</f>
        <v>0.52629999999999999</v>
      </c>
      <c r="P14" s="156">
        <v>263.23</v>
      </c>
      <c r="Q14" s="158">
        <f>P14/$E14</f>
        <v>1.3161500000000002</v>
      </c>
      <c r="R14" s="156">
        <v>373.5</v>
      </c>
      <c r="S14" s="158">
        <f>R14/$E14</f>
        <v>1.8674999999999999</v>
      </c>
      <c r="T14" s="156">
        <v>697.98</v>
      </c>
      <c r="U14" s="158">
        <f>T14/$E14</f>
        <v>3.4899</v>
      </c>
      <c r="V14" s="154"/>
      <c r="W14" s="159">
        <f>L14*$J14</f>
        <v>0</v>
      </c>
      <c r="X14" s="159">
        <f>N14*$J14</f>
        <v>3526.21</v>
      </c>
      <c r="Y14" s="159">
        <f>P14*$J14</f>
        <v>8818.2049999999999</v>
      </c>
      <c r="Z14" s="159">
        <f>R14*$J14</f>
        <v>12512.25</v>
      </c>
      <c r="AA14" s="159">
        <f>T14*$J14</f>
        <v>23382.33</v>
      </c>
    </row>
    <row r="15" spans="1:27" s="138" customFormat="1" x14ac:dyDescent="0.25">
      <c r="A15" s="160"/>
      <c r="B15" s="160"/>
      <c r="C15" s="162" t="s">
        <v>132</v>
      </c>
      <c r="D15" s="160"/>
      <c r="E15" s="163"/>
      <c r="F15" s="163"/>
      <c r="G15" s="164"/>
      <c r="H15" s="164">
        <f>SUBTOTAL(9,H10:H14)</f>
        <v>209491.29592244941</v>
      </c>
      <c r="I15" s="164">
        <f>SUBTOTAL(9,I10:I14)</f>
        <v>133504.76128880747</v>
      </c>
      <c r="J15" s="164"/>
      <c r="K15" s="164">
        <f>SUBTOTAL(9,K10:K14)</f>
        <v>207840.30499999999</v>
      </c>
      <c r="L15" s="163"/>
      <c r="M15" s="164"/>
      <c r="N15" s="163"/>
      <c r="O15" s="164"/>
      <c r="P15" s="163"/>
      <c r="Q15" s="164"/>
      <c r="R15" s="163"/>
      <c r="S15" s="164"/>
      <c r="T15" s="163"/>
      <c r="U15" s="164"/>
      <c r="V15" s="161"/>
      <c r="W15" s="165"/>
      <c r="X15" s="165"/>
      <c r="Y15" s="165"/>
      <c r="Z15" s="165"/>
      <c r="AA15" s="165"/>
    </row>
    <row r="16" spans="1:27" s="137" customFormat="1" x14ac:dyDescent="0.25">
      <c r="A16" s="153"/>
      <c r="B16" s="172"/>
      <c r="C16" s="155"/>
      <c r="D16" s="172"/>
      <c r="E16" s="156"/>
      <c r="F16" s="156"/>
      <c r="G16" s="157"/>
      <c r="H16" s="157"/>
      <c r="I16" s="157"/>
      <c r="J16" s="157"/>
      <c r="K16" s="157"/>
      <c r="L16" s="156"/>
      <c r="M16" s="157"/>
      <c r="N16" s="156"/>
      <c r="O16" s="157"/>
      <c r="P16" s="156"/>
      <c r="Q16" s="157"/>
      <c r="R16" s="156"/>
      <c r="S16" s="157"/>
      <c r="T16" s="156"/>
      <c r="U16" s="157"/>
      <c r="V16" s="154"/>
      <c r="W16" s="154"/>
      <c r="X16" s="154"/>
      <c r="Y16" s="154"/>
      <c r="Z16" s="154"/>
      <c r="AA16" s="154"/>
    </row>
    <row r="17" spans="1:27" x14ac:dyDescent="0.25">
      <c r="A17" s="167" t="s">
        <v>0</v>
      </c>
      <c r="B17" s="148" t="s">
        <v>0</v>
      </c>
      <c r="C17" s="168" t="s">
        <v>139</v>
      </c>
      <c r="D17" s="148" t="s">
        <v>0</v>
      </c>
      <c r="E17" s="169" t="s">
        <v>0</v>
      </c>
      <c r="F17" s="169" t="s">
        <v>0</v>
      </c>
      <c r="G17" s="170" t="s">
        <v>0</v>
      </c>
      <c r="H17" s="170">
        <f>SUBTOTAL(9,H6:H15)</f>
        <v>806368.66465476551</v>
      </c>
      <c r="I17" s="170">
        <f>SUBTOTAL(9,I6:I15)</f>
        <v>730376.18656655261</v>
      </c>
      <c r="J17" s="170"/>
      <c r="K17" s="170">
        <f>SUBTOTAL(9,K6:K15)</f>
        <v>952647.30499999993</v>
      </c>
      <c r="L17" s="169" t="s">
        <v>0</v>
      </c>
      <c r="M17" s="170">
        <v>194255.47</v>
      </c>
      <c r="N17" s="169" t="s">
        <v>0</v>
      </c>
      <c r="O17" s="170">
        <v>412372.685</v>
      </c>
      <c r="P17" s="169" t="s">
        <v>0</v>
      </c>
      <c r="Q17" s="170">
        <v>528168.43999999994</v>
      </c>
      <c r="R17" s="169" t="s">
        <v>0</v>
      </c>
      <c r="S17" s="170">
        <v>618640.22499999998</v>
      </c>
      <c r="T17" s="169" t="s">
        <v>0</v>
      </c>
      <c r="U17" s="170">
        <v>952647.30500000005</v>
      </c>
      <c r="V17" s="170"/>
      <c r="W17" s="170">
        <f>SUM(W6:W14)</f>
        <v>194255.47</v>
      </c>
      <c r="X17" s="170">
        <f t="shared" ref="X17:AA17" si="2">SUM(X6:X14)</f>
        <v>412372.685</v>
      </c>
      <c r="Y17" s="170">
        <f t="shared" si="2"/>
        <v>528168.43999999994</v>
      </c>
      <c r="Z17" s="170">
        <f t="shared" si="2"/>
        <v>618640.22499999998</v>
      </c>
      <c r="AA17" s="170">
        <f t="shared" si="2"/>
        <v>952647.30499999993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66ED-C31B-4F91-80AA-345FB4989B0F}">
  <dimension ref="A2:AW28"/>
  <sheetViews>
    <sheetView workbookViewId="0">
      <pane xSplit="9" ySplit="3" topLeftCell="J4" activePane="bottomRight" state="frozen"/>
      <selection pane="topRight" activeCell="J1" sqref="J1"/>
      <selection pane="bottomLeft" activeCell="A6" sqref="A6"/>
      <selection pane="bottomRight" activeCell="K23" sqref="K23"/>
    </sheetView>
  </sheetViews>
  <sheetFormatPr defaultColWidth="8.85546875" defaultRowHeight="15" x14ac:dyDescent="0.25"/>
  <cols>
    <col min="1" max="1" width="9.42578125" style="184" bestFit="1" customWidth="1"/>
    <col min="2" max="2" width="30.42578125" style="184" bestFit="1" customWidth="1"/>
    <col min="3" max="3" width="10" style="184" bestFit="1" customWidth="1"/>
    <col min="4" max="4" width="7.42578125" style="184" bestFit="1" customWidth="1"/>
    <col min="5" max="5" width="18.28515625" style="184" bestFit="1" customWidth="1"/>
    <col min="6" max="6" width="7.5703125" style="184" bestFit="1" customWidth="1"/>
    <col min="7" max="7" width="9.42578125" style="184" bestFit="1" customWidth="1"/>
    <col min="8" max="8" width="9" style="184" bestFit="1" customWidth="1"/>
    <col min="9" max="9" width="9.140625" style="184" bestFit="1" customWidth="1"/>
    <col min="10" max="10" width="8.42578125" style="184" bestFit="1" customWidth="1"/>
    <col min="11" max="11" width="7.5703125" style="184" bestFit="1" customWidth="1"/>
    <col min="12" max="12" width="8.42578125" style="184" bestFit="1" customWidth="1"/>
    <col min="13" max="14" width="7.42578125" style="184" bestFit="1" customWidth="1"/>
    <col min="15" max="15" width="8.42578125" style="184" bestFit="1" customWidth="1"/>
    <col min="16" max="16" width="8.5703125" style="184" bestFit="1" customWidth="1"/>
    <col min="17" max="17" width="8.42578125" style="184" bestFit="1" customWidth="1"/>
    <col min="18" max="18" width="8" style="184" bestFit="1" customWidth="1"/>
    <col min="19" max="19" width="7.5703125" style="184" bestFit="1" customWidth="1"/>
    <col min="20" max="20" width="9.42578125" style="184" bestFit="1" customWidth="1"/>
    <col min="21" max="21" width="7.5703125" style="184" bestFit="1" customWidth="1"/>
    <col min="22" max="22" width="8" style="184" bestFit="1" customWidth="1"/>
    <col min="23" max="23" width="7.5703125" style="184" bestFit="1" customWidth="1"/>
    <col min="24" max="24" width="8.42578125" style="184" bestFit="1" customWidth="1"/>
    <col min="25" max="25" width="9.42578125" style="184" bestFit="1" customWidth="1"/>
    <col min="26" max="26" width="7.5703125" style="184" bestFit="1" customWidth="1"/>
    <col min="27" max="27" width="9" style="184" bestFit="1" customWidth="1"/>
    <col min="28" max="29" width="7.5703125" style="184" bestFit="1" customWidth="1"/>
    <col min="30" max="30" width="9.42578125" style="184" bestFit="1" customWidth="1"/>
    <col min="31" max="31" width="7.5703125" style="184" bestFit="1" customWidth="1"/>
    <col min="32" max="32" width="9" style="184" bestFit="1" customWidth="1"/>
    <col min="33" max="34" width="7.5703125" style="184" bestFit="1" customWidth="1"/>
    <col min="35" max="35" width="9.42578125" style="184" bestFit="1" customWidth="1"/>
    <col min="36" max="36" width="7.5703125" style="184" bestFit="1" customWidth="1"/>
    <col min="37" max="37" width="9" style="184" bestFit="1" customWidth="1"/>
    <col min="38" max="39" width="7.5703125" style="184" bestFit="1" customWidth="1"/>
    <col min="40" max="40" width="9.42578125" style="184" bestFit="1" customWidth="1"/>
    <col min="41" max="41" width="7.5703125" style="184" bestFit="1" customWidth="1"/>
    <col min="42" max="42" width="9" style="184" bestFit="1" customWidth="1"/>
    <col min="43" max="44" width="7.5703125" style="184" bestFit="1" customWidth="1"/>
    <col min="45" max="45" width="9.42578125" style="184" bestFit="1" customWidth="1"/>
    <col min="46" max="46" width="7.5703125" style="184" bestFit="1" customWidth="1"/>
    <col min="47" max="47" width="9" style="184" bestFit="1" customWidth="1"/>
    <col min="48" max="49" width="7.5703125" style="184" bestFit="1" customWidth="1"/>
    <col min="50" max="16384" width="8.85546875" style="184"/>
  </cols>
  <sheetData>
    <row r="2" spans="1:49" x14ac:dyDescent="0.25">
      <c r="A2" s="127" t="s">
        <v>149</v>
      </c>
      <c r="B2" s="183" t="s">
        <v>82</v>
      </c>
      <c r="C2" s="183" t="s">
        <v>23</v>
      </c>
      <c r="D2" s="183" t="s">
        <v>22</v>
      </c>
      <c r="E2" s="127" t="s">
        <v>446</v>
      </c>
      <c r="F2" s="127" t="s">
        <v>447</v>
      </c>
      <c r="G2" s="183" t="s">
        <v>448</v>
      </c>
      <c r="H2" s="183" t="s">
        <v>449</v>
      </c>
      <c r="I2" s="183" t="s">
        <v>450</v>
      </c>
      <c r="J2" s="211"/>
      <c r="K2" s="212"/>
      <c r="L2" s="212"/>
      <c r="M2" s="212">
        <v>40664</v>
      </c>
      <c r="N2" s="212"/>
      <c r="O2" s="211"/>
      <c r="P2" s="212"/>
      <c r="Q2" s="212"/>
      <c r="R2" s="212">
        <v>40695</v>
      </c>
      <c r="S2" s="212"/>
      <c r="T2" s="211"/>
      <c r="U2" s="212"/>
      <c r="V2" s="212"/>
      <c r="W2" s="212">
        <v>40725</v>
      </c>
      <c r="X2" s="212"/>
      <c r="Y2" s="211"/>
      <c r="Z2" s="212"/>
      <c r="AA2" s="212"/>
      <c r="AB2" s="212">
        <v>40756</v>
      </c>
      <c r="AC2" s="212"/>
      <c r="AD2" s="211"/>
      <c r="AE2" s="212"/>
      <c r="AF2" s="212"/>
      <c r="AG2" s="212">
        <v>40787</v>
      </c>
      <c r="AH2" s="212"/>
      <c r="AI2" s="211"/>
      <c r="AJ2" s="212"/>
      <c r="AK2" s="212"/>
      <c r="AL2" s="212">
        <v>40817</v>
      </c>
      <c r="AM2" s="212"/>
      <c r="AN2" s="211"/>
      <c r="AO2" s="212"/>
      <c r="AP2" s="212"/>
      <c r="AQ2" s="212">
        <v>40848</v>
      </c>
      <c r="AR2" s="213"/>
      <c r="AS2" s="211"/>
      <c r="AT2" s="212"/>
      <c r="AU2" s="212"/>
      <c r="AV2" s="212">
        <v>41153</v>
      </c>
      <c r="AW2" s="213"/>
    </row>
    <row r="3" spans="1:49" x14ac:dyDescent="0.25">
      <c r="A3" s="201" t="s">
        <v>0</v>
      </c>
      <c r="B3" s="196" t="s">
        <v>451</v>
      </c>
      <c r="C3" s="205" t="s">
        <v>101</v>
      </c>
      <c r="D3" s="196" t="s">
        <v>0</v>
      </c>
      <c r="E3" s="196"/>
      <c r="F3" s="214">
        <v>944430.8</v>
      </c>
      <c r="G3" s="201" t="s">
        <v>102</v>
      </c>
      <c r="H3" s="201" t="s">
        <v>452</v>
      </c>
      <c r="I3" s="196"/>
      <c r="J3" s="206" t="s">
        <v>453</v>
      </c>
      <c r="K3" s="201" t="s">
        <v>454</v>
      </c>
      <c r="L3" s="201" t="s">
        <v>102</v>
      </c>
      <c r="M3" s="207" t="s">
        <v>452</v>
      </c>
      <c r="N3" s="207" t="s">
        <v>455</v>
      </c>
      <c r="O3" s="208" t="s">
        <v>453</v>
      </c>
      <c r="P3" s="201" t="s">
        <v>454</v>
      </c>
      <c r="Q3" s="207" t="s">
        <v>102</v>
      </c>
      <c r="R3" s="207" t="s">
        <v>452</v>
      </c>
      <c r="S3" s="207" t="s">
        <v>455</v>
      </c>
      <c r="T3" s="208" t="s">
        <v>453</v>
      </c>
      <c r="U3" s="201" t="s">
        <v>454</v>
      </c>
      <c r="V3" s="207" t="s">
        <v>102</v>
      </c>
      <c r="W3" s="207" t="s">
        <v>452</v>
      </c>
      <c r="X3" s="207" t="s">
        <v>455</v>
      </c>
      <c r="Y3" s="208" t="s">
        <v>453</v>
      </c>
      <c r="Z3" s="201" t="s">
        <v>454</v>
      </c>
      <c r="AA3" s="207" t="s">
        <v>102</v>
      </c>
      <c r="AB3" s="207" t="s">
        <v>452</v>
      </c>
      <c r="AC3" s="207" t="s">
        <v>455</v>
      </c>
      <c r="AD3" s="208" t="s">
        <v>453</v>
      </c>
      <c r="AE3" s="201" t="s">
        <v>454</v>
      </c>
      <c r="AF3" s="207" t="s">
        <v>102</v>
      </c>
      <c r="AG3" s="207" t="s">
        <v>452</v>
      </c>
      <c r="AH3" s="207" t="s">
        <v>455</v>
      </c>
      <c r="AI3" s="208" t="s">
        <v>453</v>
      </c>
      <c r="AJ3" s="201" t="s">
        <v>454</v>
      </c>
      <c r="AK3" s="207" t="s">
        <v>102</v>
      </c>
      <c r="AL3" s="207" t="s">
        <v>452</v>
      </c>
      <c r="AM3" s="207" t="s">
        <v>455</v>
      </c>
      <c r="AN3" s="208" t="s">
        <v>453</v>
      </c>
      <c r="AO3" s="201" t="s">
        <v>454</v>
      </c>
      <c r="AP3" s="207" t="s">
        <v>102</v>
      </c>
      <c r="AQ3" s="207" t="s">
        <v>452</v>
      </c>
      <c r="AR3" s="209" t="s">
        <v>455</v>
      </c>
      <c r="AS3" s="208" t="s">
        <v>453</v>
      </c>
      <c r="AT3" s="201" t="s">
        <v>454</v>
      </c>
      <c r="AU3" s="207" t="s">
        <v>102</v>
      </c>
      <c r="AV3" s="207" t="s">
        <v>452</v>
      </c>
      <c r="AW3" s="209" t="s">
        <v>455</v>
      </c>
    </row>
    <row r="4" spans="1:49" x14ac:dyDescent="0.25">
      <c r="A4" s="56">
        <v>13</v>
      </c>
      <c r="B4" s="184" t="s">
        <v>456</v>
      </c>
      <c r="C4" s="189">
        <v>0</v>
      </c>
      <c r="D4" s="184" t="s">
        <v>457</v>
      </c>
      <c r="E4" s="215">
        <v>0</v>
      </c>
      <c r="F4" s="216">
        <v>0</v>
      </c>
      <c r="G4" s="215">
        <v>1</v>
      </c>
      <c r="H4" s="217">
        <v>4750</v>
      </c>
      <c r="I4" s="215">
        <v>4750</v>
      </c>
      <c r="J4" s="218">
        <v>0</v>
      </c>
      <c r="K4" s="216">
        <v>0</v>
      </c>
      <c r="L4" s="215">
        <v>0</v>
      </c>
      <c r="M4" s="216">
        <v>0</v>
      </c>
      <c r="N4" s="216">
        <v>0</v>
      </c>
      <c r="O4" s="218">
        <v>0</v>
      </c>
      <c r="P4" s="216">
        <v>0</v>
      </c>
      <c r="Q4" s="215">
        <v>0.65</v>
      </c>
      <c r="R4" s="216">
        <v>3340</v>
      </c>
      <c r="S4" s="216">
        <v>0</v>
      </c>
      <c r="T4" s="218">
        <v>0</v>
      </c>
      <c r="U4" s="216">
        <v>0</v>
      </c>
      <c r="V4" s="219">
        <v>0.85</v>
      </c>
      <c r="W4" s="216">
        <v>4150</v>
      </c>
      <c r="X4" s="216">
        <v>0</v>
      </c>
      <c r="Y4" s="218">
        <v>0</v>
      </c>
      <c r="Z4" s="216">
        <v>0</v>
      </c>
      <c r="AA4" s="219">
        <v>0.95</v>
      </c>
      <c r="AB4" s="216">
        <v>4750</v>
      </c>
      <c r="AC4" s="216">
        <v>0</v>
      </c>
      <c r="AD4" s="218">
        <v>0</v>
      </c>
      <c r="AE4" s="216">
        <v>0</v>
      </c>
      <c r="AF4" s="219">
        <v>1</v>
      </c>
      <c r="AG4" s="216">
        <v>4750</v>
      </c>
      <c r="AH4" s="216">
        <v>0</v>
      </c>
      <c r="AI4" s="218">
        <v>0</v>
      </c>
      <c r="AJ4" s="216">
        <v>0</v>
      </c>
      <c r="AK4" s="219">
        <v>1</v>
      </c>
      <c r="AL4" s="216">
        <v>4750</v>
      </c>
      <c r="AM4" s="216">
        <v>0</v>
      </c>
      <c r="AN4" s="218">
        <v>0</v>
      </c>
      <c r="AO4" s="216">
        <v>0</v>
      </c>
      <c r="AP4" s="219">
        <v>1</v>
      </c>
      <c r="AQ4" s="216">
        <v>4750</v>
      </c>
      <c r="AR4" s="216">
        <v>0</v>
      </c>
      <c r="AS4" s="218">
        <v>0</v>
      </c>
      <c r="AT4" s="216">
        <v>0</v>
      </c>
      <c r="AU4" s="219">
        <v>1</v>
      </c>
      <c r="AV4" s="216">
        <v>4750</v>
      </c>
      <c r="AW4" s="231">
        <v>0</v>
      </c>
    </row>
    <row r="5" spans="1:49" x14ac:dyDescent="0.25">
      <c r="A5" s="56">
        <v>62</v>
      </c>
      <c r="B5" s="184" t="s">
        <v>470</v>
      </c>
      <c r="C5" s="189">
        <v>0</v>
      </c>
      <c r="D5" s="184" t="s">
        <v>457</v>
      </c>
      <c r="E5" s="215">
        <v>0</v>
      </c>
      <c r="F5" s="216">
        <v>0</v>
      </c>
      <c r="G5" s="215">
        <v>1</v>
      </c>
      <c r="H5" s="217">
        <v>420</v>
      </c>
      <c r="I5" s="215">
        <v>420</v>
      </c>
      <c r="J5" s="218">
        <v>0</v>
      </c>
      <c r="K5" s="216">
        <v>0</v>
      </c>
      <c r="L5" s="215">
        <v>0</v>
      </c>
      <c r="M5" s="216">
        <v>0</v>
      </c>
      <c r="N5" s="216">
        <v>0</v>
      </c>
      <c r="O5" s="218">
        <v>0</v>
      </c>
      <c r="P5" s="216">
        <v>0</v>
      </c>
      <c r="Q5" s="215">
        <v>0</v>
      </c>
      <c r="R5" s="216">
        <v>0</v>
      </c>
      <c r="S5" s="216">
        <v>0</v>
      </c>
      <c r="T5" s="218">
        <v>0</v>
      </c>
      <c r="U5" s="216">
        <v>0</v>
      </c>
      <c r="V5" s="215">
        <v>0</v>
      </c>
      <c r="W5" s="216">
        <v>0</v>
      </c>
      <c r="X5" s="216">
        <v>0</v>
      </c>
      <c r="Y5" s="218">
        <v>0</v>
      </c>
      <c r="Z5" s="216">
        <v>0</v>
      </c>
      <c r="AA5" s="215">
        <v>0</v>
      </c>
      <c r="AB5" s="216">
        <v>0</v>
      </c>
      <c r="AC5" s="216">
        <v>0</v>
      </c>
      <c r="AD5" s="218">
        <v>0</v>
      </c>
      <c r="AE5" s="216">
        <v>0</v>
      </c>
      <c r="AF5" s="215">
        <v>0</v>
      </c>
      <c r="AG5" s="216">
        <v>0</v>
      </c>
      <c r="AH5" s="216">
        <v>0</v>
      </c>
      <c r="AI5" s="218">
        <v>0</v>
      </c>
      <c r="AJ5" s="216">
        <v>0</v>
      </c>
      <c r="AK5" s="215">
        <v>0</v>
      </c>
      <c r="AL5" s="216">
        <v>0</v>
      </c>
      <c r="AM5" s="216">
        <v>0</v>
      </c>
      <c r="AN5" s="218">
        <v>0</v>
      </c>
      <c r="AO5" s="216">
        <v>0</v>
      </c>
      <c r="AP5" s="215">
        <v>0</v>
      </c>
      <c r="AQ5" s="216">
        <v>0</v>
      </c>
      <c r="AR5" s="216">
        <v>0</v>
      </c>
      <c r="AS5" s="218">
        <v>0</v>
      </c>
      <c r="AT5" s="216">
        <v>0</v>
      </c>
      <c r="AU5" s="215">
        <v>0</v>
      </c>
      <c r="AV5" s="216">
        <v>420</v>
      </c>
      <c r="AW5" s="231">
        <v>0</v>
      </c>
    </row>
    <row r="6" spans="1:49" x14ac:dyDescent="0.25">
      <c r="A6" s="56">
        <v>64</v>
      </c>
      <c r="B6" s="184" t="s">
        <v>458</v>
      </c>
      <c r="C6" s="189">
        <v>26280</v>
      </c>
      <c r="D6" s="184" t="s">
        <v>459</v>
      </c>
      <c r="E6" s="215">
        <v>3.4258985878724855</v>
      </c>
      <c r="F6" s="216">
        <v>90032.614889288918</v>
      </c>
      <c r="G6" s="215">
        <v>26280</v>
      </c>
      <c r="H6" s="217">
        <v>118730</v>
      </c>
      <c r="I6" s="215">
        <v>4.5178843226788432</v>
      </c>
      <c r="J6" s="218">
        <v>4250</v>
      </c>
      <c r="K6" s="216">
        <v>14560.068998458064</v>
      </c>
      <c r="L6" s="215">
        <v>0</v>
      </c>
      <c r="M6" s="216">
        <v>0</v>
      </c>
      <c r="N6" s="216">
        <v>0</v>
      </c>
      <c r="O6" s="218">
        <v>8500</v>
      </c>
      <c r="P6" s="216">
        <v>29120.137996916128</v>
      </c>
      <c r="Q6" s="215">
        <v>530</v>
      </c>
      <c r="R6" s="216">
        <v>6043.09</v>
      </c>
      <c r="S6" s="216">
        <v>1815.7262515724174</v>
      </c>
      <c r="T6" s="218">
        <v>12750</v>
      </c>
      <c r="U6" s="216">
        <v>43680.206995374188</v>
      </c>
      <c r="V6" s="219">
        <v>9695</v>
      </c>
      <c r="W6" s="216">
        <v>51022.950000000048</v>
      </c>
      <c r="X6" s="216">
        <v>33214.086809423745</v>
      </c>
      <c r="Y6" s="218">
        <v>17000</v>
      </c>
      <c r="Z6" s="216">
        <v>58240.275993832256</v>
      </c>
      <c r="AA6" s="219">
        <v>9695</v>
      </c>
      <c r="AB6" s="216">
        <v>58886.440000000053</v>
      </c>
      <c r="AC6" s="216">
        <v>33214.086809423745</v>
      </c>
      <c r="AD6" s="218">
        <v>21280</v>
      </c>
      <c r="AE6" s="216">
        <v>72903.121949926484</v>
      </c>
      <c r="AF6" s="219">
        <v>17000</v>
      </c>
      <c r="AG6" s="216">
        <v>92080.09</v>
      </c>
      <c r="AH6" s="216">
        <v>58240.275993832256</v>
      </c>
      <c r="AI6" s="218">
        <v>26280</v>
      </c>
      <c r="AJ6" s="216">
        <v>90032.614889288918</v>
      </c>
      <c r="AK6" s="219">
        <v>26280</v>
      </c>
      <c r="AL6" s="216">
        <v>139834.14499999993</v>
      </c>
      <c r="AM6" s="216">
        <v>90032.614889288918</v>
      </c>
      <c r="AN6" s="218">
        <v>26280</v>
      </c>
      <c r="AO6" s="216">
        <v>90032.614889288918</v>
      </c>
      <c r="AP6" s="219">
        <v>26280</v>
      </c>
      <c r="AQ6" s="216">
        <v>139834.14499999993</v>
      </c>
      <c r="AR6" s="216">
        <v>90032.614889288918</v>
      </c>
      <c r="AS6" s="218">
        <v>26280</v>
      </c>
      <c r="AT6" s="216">
        <v>90032.614889288918</v>
      </c>
      <c r="AU6" s="219">
        <v>26280</v>
      </c>
      <c r="AV6" s="216">
        <v>145851.25499999986</v>
      </c>
      <c r="AW6" s="231">
        <v>90032.614889288918</v>
      </c>
    </row>
    <row r="7" spans="1:49" x14ac:dyDescent="0.25">
      <c r="A7" s="56">
        <v>68</v>
      </c>
      <c r="B7" s="184" t="s">
        <v>460</v>
      </c>
      <c r="C7" s="189">
        <v>26280</v>
      </c>
      <c r="D7" s="184" t="s">
        <v>459</v>
      </c>
      <c r="E7" s="215">
        <v>16.697448908418242</v>
      </c>
      <c r="F7" s="216">
        <v>438808.95731323137</v>
      </c>
      <c r="G7" s="215">
        <v>26280</v>
      </c>
      <c r="H7" s="217">
        <v>223782</v>
      </c>
      <c r="I7" s="215">
        <v>8.5152968036529675</v>
      </c>
      <c r="J7" s="218">
        <v>4250</v>
      </c>
      <c r="K7" s="216">
        <v>70964.15786077753</v>
      </c>
      <c r="L7" s="215">
        <v>1875</v>
      </c>
      <c r="M7" s="216">
        <v>22621.734999999997</v>
      </c>
      <c r="N7" s="216">
        <v>31307.716703284204</v>
      </c>
      <c r="O7" s="218">
        <v>8500</v>
      </c>
      <c r="P7" s="216">
        <v>141928.31572155506</v>
      </c>
      <c r="Q7" s="215">
        <v>5074</v>
      </c>
      <c r="R7" s="216">
        <v>61006.810000000005</v>
      </c>
      <c r="S7" s="216">
        <v>84722.85576131416</v>
      </c>
      <c r="T7" s="218">
        <v>12750</v>
      </c>
      <c r="U7" s="216">
        <v>212892.47358233258</v>
      </c>
      <c r="V7" s="219">
        <v>9695</v>
      </c>
      <c r="W7" s="216">
        <v>94361.750000000131</v>
      </c>
      <c r="X7" s="216">
        <v>161881.76716711486</v>
      </c>
      <c r="Y7" s="218">
        <v>17000</v>
      </c>
      <c r="Z7" s="216">
        <v>283856.63144311012</v>
      </c>
      <c r="AA7" s="219">
        <v>14500</v>
      </c>
      <c r="AB7" s="216">
        <v>128050.49000000018</v>
      </c>
      <c r="AC7" s="216">
        <v>242113.00917206451</v>
      </c>
      <c r="AD7" s="218">
        <v>21280</v>
      </c>
      <c r="AE7" s="216">
        <v>355321.71277114016</v>
      </c>
      <c r="AF7" s="219">
        <v>21280</v>
      </c>
      <c r="AG7" s="216">
        <v>183805.21500000017</v>
      </c>
      <c r="AH7" s="216">
        <v>355321.71277114016</v>
      </c>
      <c r="AI7" s="218">
        <v>26280</v>
      </c>
      <c r="AJ7" s="216">
        <v>438808.95731323137</v>
      </c>
      <c r="AK7" s="219">
        <v>26280</v>
      </c>
      <c r="AL7" s="216">
        <v>223781.70000000016</v>
      </c>
      <c r="AM7" s="216">
        <v>438808.95731323137</v>
      </c>
      <c r="AN7" s="218">
        <v>26280</v>
      </c>
      <c r="AO7" s="216">
        <v>438808.95731323137</v>
      </c>
      <c r="AP7" s="219">
        <v>26280</v>
      </c>
      <c r="AQ7" s="216">
        <v>223781.70000000016</v>
      </c>
      <c r="AR7" s="216">
        <v>438808.95731323137</v>
      </c>
      <c r="AS7" s="218">
        <v>26280</v>
      </c>
      <c r="AT7" s="216">
        <v>438808.95731323137</v>
      </c>
      <c r="AU7" s="219">
        <v>26280</v>
      </c>
      <c r="AV7" s="216">
        <v>223781.70000000016</v>
      </c>
      <c r="AW7" s="231">
        <v>438808.95731323137</v>
      </c>
    </row>
    <row r="8" spans="1:49" x14ac:dyDescent="0.25">
      <c r="A8" s="56">
        <v>191</v>
      </c>
      <c r="B8" s="184" t="s">
        <v>461</v>
      </c>
      <c r="C8" s="189">
        <v>27.5</v>
      </c>
      <c r="D8" s="184" t="s">
        <v>64</v>
      </c>
      <c r="E8" s="215">
        <v>1623.6363636363637</v>
      </c>
      <c r="F8" s="216">
        <v>44650</v>
      </c>
      <c r="G8" s="215">
        <v>27.5</v>
      </c>
      <c r="H8" s="217">
        <v>92723</v>
      </c>
      <c r="I8" s="215">
        <v>3371.7454545454543</v>
      </c>
      <c r="J8" s="218">
        <v>4</v>
      </c>
      <c r="K8" s="216">
        <v>6494.545454545455</v>
      </c>
      <c r="L8" s="215">
        <v>1.2</v>
      </c>
      <c r="M8" s="216">
        <v>4751.28</v>
      </c>
      <c r="N8" s="216">
        <v>1948.3636363636365</v>
      </c>
      <c r="O8" s="218">
        <v>8</v>
      </c>
      <c r="P8" s="216">
        <v>12989.09090909091</v>
      </c>
      <c r="Q8" s="215">
        <v>3</v>
      </c>
      <c r="R8" s="216">
        <v>6267.4350000000004</v>
      </c>
      <c r="S8" s="216">
        <v>4870.909090909091</v>
      </c>
      <c r="T8" s="218">
        <v>12</v>
      </c>
      <c r="U8" s="216">
        <v>19483.636363636364</v>
      </c>
      <c r="V8" s="219">
        <v>14</v>
      </c>
      <c r="W8" s="216">
        <v>25325.070000000007</v>
      </c>
      <c r="X8" s="216">
        <v>22730.909090909088</v>
      </c>
      <c r="Y8" s="218">
        <v>16</v>
      </c>
      <c r="Z8" s="216">
        <v>25978.18181818182</v>
      </c>
      <c r="AA8" s="219">
        <v>20</v>
      </c>
      <c r="AB8" s="216">
        <v>60299.050000000017</v>
      </c>
      <c r="AC8" s="216">
        <v>32472.727272727276</v>
      </c>
      <c r="AD8" s="218">
        <v>20</v>
      </c>
      <c r="AE8" s="216">
        <v>32472.727272727276</v>
      </c>
      <c r="AF8" s="219">
        <v>22.5</v>
      </c>
      <c r="AG8" s="216">
        <v>66781.515000000014</v>
      </c>
      <c r="AH8" s="216">
        <v>36531.818181818184</v>
      </c>
      <c r="AI8" s="218">
        <v>24</v>
      </c>
      <c r="AJ8" s="216">
        <v>38967.272727272728</v>
      </c>
      <c r="AK8" s="219">
        <v>26</v>
      </c>
      <c r="AL8" s="216">
        <v>90202.420000000115</v>
      </c>
      <c r="AM8" s="216">
        <v>42214.545454545456</v>
      </c>
      <c r="AN8" s="218">
        <v>27.5</v>
      </c>
      <c r="AO8" s="216">
        <v>44650</v>
      </c>
      <c r="AP8" s="219">
        <v>27.5</v>
      </c>
      <c r="AQ8" s="216">
        <v>91621.180000000109</v>
      </c>
      <c r="AR8" s="216">
        <v>44650</v>
      </c>
      <c r="AS8" s="218">
        <v>27.5</v>
      </c>
      <c r="AT8" s="216">
        <v>44650</v>
      </c>
      <c r="AU8" s="219">
        <v>27.5</v>
      </c>
      <c r="AV8" s="216">
        <v>94517.630000000121</v>
      </c>
      <c r="AW8" s="231">
        <v>44650</v>
      </c>
    </row>
    <row r="9" spans="1:49" x14ac:dyDescent="0.25">
      <c r="A9" s="56">
        <v>902</v>
      </c>
      <c r="B9" s="184" t="s">
        <v>462</v>
      </c>
      <c r="C9" s="189">
        <v>53</v>
      </c>
      <c r="D9" s="184" t="s">
        <v>64</v>
      </c>
      <c r="E9" s="215">
        <v>792.86626775885134</v>
      </c>
      <c r="F9" s="216">
        <v>42021.912191219119</v>
      </c>
      <c r="G9" s="215">
        <v>139</v>
      </c>
      <c r="H9" s="217">
        <v>93792</v>
      </c>
      <c r="I9" s="215">
        <v>674.76258992805754</v>
      </c>
      <c r="J9" s="218">
        <v>8</v>
      </c>
      <c r="K9" s="216">
        <v>6342.9301420708107</v>
      </c>
      <c r="L9" s="215">
        <v>18</v>
      </c>
      <c r="M9" s="216">
        <v>11964.15</v>
      </c>
      <c r="N9" s="216">
        <v>5441.6864708053536</v>
      </c>
      <c r="O9" s="218">
        <v>16</v>
      </c>
      <c r="P9" s="216">
        <v>12685.860284141621</v>
      </c>
      <c r="Q9" s="215">
        <v>35</v>
      </c>
      <c r="R9" s="216">
        <v>23843.899999999998</v>
      </c>
      <c r="S9" s="216">
        <v>10581.057026565966</v>
      </c>
      <c r="T9" s="218">
        <v>24</v>
      </c>
      <c r="U9" s="216">
        <v>19028.790426212432</v>
      </c>
      <c r="V9" s="219">
        <v>72</v>
      </c>
      <c r="W9" s="216">
        <v>48482.099999999991</v>
      </c>
      <c r="X9" s="216">
        <v>21766.745883221414</v>
      </c>
      <c r="Y9" s="218">
        <v>32</v>
      </c>
      <c r="Z9" s="216">
        <v>25371.720568283243</v>
      </c>
      <c r="AA9" s="219">
        <v>87</v>
      </c>
      <c r="AB9" s="216">
        <v>59050.249999999993</v>
      </c>
      <c r="AC9" s="216">
        <v>26301.484608892544</v>
      </c>
      <c r="AD9" s="218">
        <v>40</v>
      </c>
      <c r="AE9" s="216">
        <v>31714.650710354053</v>
      </c>
      <c r="AF9" s="219">
        <v>117</v>
      </c>
      <c r="AG9" s="216">
        <v>78901.649999999951</v>
      </c>
      <c r="AH9" s="216">
        <v>35370.9620602348</v>
      </c>
      <c r="AI9" s="218">
        <v>48</v>
      </c>
      <c r="AJ9" s="216">
        <v>38057.580852424864</v>
      </c>
      <c r="AK9" s="219">
        <v>134</v>
      </c>
      <c r="AL9" s="216">
        <v>90848.149999999921</v>
      </c>
      <c r="AM9" s="216">
        <v>40510.332615995409</v>
      </c>
      <c r="AN9" s="218">
        <v>53</v>
      </c>
      <c r="AO9" s="216">
        <v>42021.912191219119</v>
      </c>
      <c r="AP9" s="219">
        <v>139</v>
      </c>
      <c r="AQ9" s="216">
        <v>90848.149999999921</v>
      </c>
      <c r="AR9" s="216">
        <v>42021.912191219119</v>
      </c>
      <c r="AS9" s="218">
        <v>53</v>
      </c>
      <c r="AT9" s="216">
        <v>42021.912191219119</v>
      </c>
      <c r="AU9" s="219">
        <v>139</v>
      </c>
      <c r="AV9" s="216">
        <v>93792.494999999908</v>
      </c>
      <c r="AW9" s="231">
        <v>42021.912191219119</v>
      </c>
    </row>
    <row r="10" spans="1:49" x14ac:dyDescent="0.25">
      <c r="A10" s="56">
        <v>905</v>
      </c>
      <c r="B10" s="184" t="s">
        <v>463</v>
      </c>
      <c r="C10" s="189">
        <v>0</v>
      </c>
      <c r="D10" s="184" t="s">
        <v>457</v>
      </c>
      <c r="E10" s="215">
        <v>0</v>
      </c>
      <c r="F10" s="216">
        <v>0</v>
      </c>
      <c r="G10" s="215">
        <v>1</v>
      </c>
      <c r="H10" s="217">
        <v>5698</v>
      </c>
      <c r="I10" s="215">
        <v>5698</v>
      </c>
      <c r="J10" s="218">
        <v>0</v>
      </c>
      <c r="K10" s="216">
        <v>0</v>
      </c>
      <c r="L10" s="215">
        <v>0.05</v>
      </c>
      <c r="M10" s="216">
        <v>359.35</v>
      </c>
      <c r="N10" s="216">
        <v>0</v>
      </c>
      <c r="O10" s="218">
        <v>0</v>
      </c>
      <c r="P10" s="216">
        <v>0</v>
      </c>
      <c r="Q10" s="215">
        <v>0.15</v>
      </c>
      <c r="R10" s="216">
        <v>826.85</v>
      </c>
      <c r="S10" s="216">
        <v>0</v>
      </c>
      <c r="T10" s="218">
        <v>0</v>
      </c>
      <c r="U10" s="216">
        <v>0</v>
      </c>
      <c r="V10" s="219">
        <v>0.15</v>
      </c>
      <c r="W10" s="216">
        <v>826.85</v>
      </c>
      <c r="X10" s="216">
        <v>0</v>
      </c>
      <c r="Y10" s="218">
        <v>0</v>
      </c>
      <c r="Z10" s="216">
        <v>0</v>
      </c>
      <c r="AA10" s="219">
        <v>0.75</v>
      </c>
      <c r="AB10" s="216">
        <v>5140.4799999999996</v>
      </c>
      <c r="AC10" s="216">
        <v>0</v>
      </c>
      <c r="AD10" s="218">
        <v>0</v>
      </c>
      <c r="AE10" s="216">
        <v>0</v>
      </c>
      <c r="AF10" s="219">
        <v>0.9</v>
      </c>
      <c r="AG10" s="216">
        <v>5259.45</v>
      </c>
      <c r="AH10" s="216">
        <v>0</v>
      </c>
      <c r="AI10" s="218">
        <v>0</v>
      </c>
      <c r="AJ10" s="216">
        <v>0</v>
      </c>
      <c r="AK10" s="219">
        <v>1</v>
      </c>
      <c r="AL10" s="216">
        <v>5697.75</v>
      </c>
      <c r="AM10" s="216">
        <v>0</v>
      </c>
      <c r="AN10" s="218">
        <v>0</v>
      </c>
      <c r="AO10" s="216">
        <v>0</v>
      </c>
      <c r="AP10" s="219">
        <v>1</v>
      </c>
      <c r="AQ10" s="216">
        <v>5697.75</v>
      </c>
      <c r="AR10" s="216">
        <v>0</v>
      </c>
      <c r="AS10" s="218">
        <v>0</v>
      </c>
      <c r="AT10" s="216">
        <v>0</v>
      </c>
      <c r="AU10" s="219">
        <v>1</v>
      </c>
      <c r="AV10" s="216">
        <v>5697.75</v>
      </c>
      <c r="AW10" s="231">
        <v>0</v>
      </c>
    </row>
    <row r="11" spans="1:49" x14ac:dyDescent="0.25">
      <c r="A11" s="56">
        <v>907</v>
      </c>
      <c r="B11" s="184" t="s">
        <v>464</v>
      </c>
      <c r="C11" s="189">
        <v>0</v>
      </c>
      <c r="D11" s="184" t="s">
        <v>465</v>
      </c>
      <c r="E11" s="215">
        <v>0</v>
      </c>
      <c r="F11" s="216">
        <v>0</v>
      </c>
      <c r="G11" s="215">
        <v>6</v>
      </c>
      <c r="H11" s="217">
        <v>39399</v>
      </c>
      <c r="I11" s="215">
        <v>6566.5</v>
      </c>
      <c r="J11" s="218">
        <v>0</v>
      </c>
      <c r="K11" s="216">
        <v>0</v>
      </c>
      <c r="L11" s="215">
        <v>0</v>
      </c>
      <c r="M11" s="216">
        <v>0</v>
      </c>
      <c r="N11" s="216">
        <v>0</v>
      </c>
      <c r="O11" s="218">
        <v>0</v>
      </c>
      <c r="P11" s="216">
        <v>0</v>
      </c>
      <c r="Q11" s="215">
        <v>1</v>
      </c>
      <c r="R11" s="216">
        <v>6991.78</v>
      </c>
      <c r="S11" s="216">
        <v>0</v>
      </c>
      <c r="T11" s="218">
        <v>0</v>
      </c>
      <c r="U11" s="216">
        <v>0</v>
      </c>
      <c r="V11" s="219">
        <v>2</v>
      </c>
      <c r="W11" s="216">
        <v>15375.720000000001</v>
      </c>
      <c r="X11" s="216">
        <v>0</v>
      </c>
      <c r="Y11" s="218">
        <v>0</v>
      </c>
      <c r="Z11" s="216">
        <v>0</v>
      </c>
      <c r="AA11" s="219">
        <v>3</v>
      </c>
      <c r="AB11" s="216">
        <v>22977.305000000008</v>
      </c>
      <c r="AC11" s="216">
        <v>0</v>
      </c>
      <c r="AD11" s="218">
        <v>0</v>
      </c>
      <c r="AE11" s="216">
        <v>0</v>
      </c>
      <c r="AF11" s="219">
        <v>4</v>
      </c>
      <c r="AG11" s="216">
        <v>28856.150000000005</v>
      </c>
      <c r="AH11" s="216">
        <v>0</v>
      </c>
      <c r="AI11" s="218">
        <v>0</v>
      </c>
      <c r="AJ11" s="216">
        <v>0</v>
      </c>
      <c r="AK11" s="219">
        <v>5</v>
      </c>
      <c r="AL11" s="216">
        <v>36682.5</v>
      </c>
      <c r="AM11" s="216">
        <v>0</v>
      </c>
      <c r="AN11" s="218">
        <v>0</v>
      </c>
      <c r="AO11" s="216">
        <v>0</v>
      </c>
      <c r="AP11" s="219">
        <v>6</v>
      </c>
      <c r="AQ11" s="216">
        <v>36682.5</v>
      </c>
      <c r="AR11" s="216">
        <v>0</v>
      </c>
      <c r="AS11" s="218">
        <v>0</v>
      </c>
      <c r="AT11" s="216">
        <v>0</v>
      </c>
      <c r="AU11" s="219">
        <v>6</v>
      </c>
      <c r="AV11" s="216">
        <v>39398.615000000013</v>
      </c>
      <c r="AW11" s="231">
        <v>0</v>
      </c>
    </row>
    <row r="12" spans="1:49" x14ac:dyDescent="0.25">
      <c r="A12" s="56">
        <v>911</v>
      </c>
      <c r="B12" s="184" t="s">
        <v>18</v>
      </c>
      <c r="C12" s="189">
        <v>580</v>
      </c>
      <c r="D12" s="184" t="s">
        <v>466</v>
      </c>
      <c r="E12" s="215">
        <v>103.8838107948726</v>
      </c>
      <c r="F12" s="216">
        <v>60252.610261026108</v>
      </c>
      <c r="G12" s="215">
        <v>499</v>
      </c>
      <c r="H12" s="217">
        <v>67367</v>
      </c>
      <c r="I12" s="215">
        <v>135.00400801603206</v>
      </c>
      <c r="J12" s="218">
        <v>41</v>
      </c>
      <c r="K12" s="216">
        <v>4259.2362425897763</v>
      </c>
      <c r="L12" s="215">
        <v>67</v>
      </c>
      <c r="M12" s="216">
        <v>9078.119999999999</v>
      </c>
      <c r="N12" s="216">
        <v>8090.0298346467926</v>
      </c>
      <c r="O12" s="218">
        <v>124</v>
      </c>
      <c r="P12" s="216">
        <v>12881.592538564202</v>
      </c>
      <c r="Q12" s="215">
        <v>164</v>
      </c>
      <c r="R12" s="216">
        <v>22107.29</v>
      </c>
      <c r="S12" s="216">
        <v>19802.461087792148</v>
      </c>
      <c r="T12" s="218">
        <v>207</v>
      </c>
      <c r="U12" s="216">
        <v>21503.948834538627</v>
      </c>
      <c r="V12" s="219">
        <v>359</v>
      </c>
      <c r="W12" s="216">
        <v>48479.02</v>
      </c>
      <c r="X12" s="216">
        <v>43348.070308032817</v>
      </c>
      <c r="Y12" s="218">
        <v>290</v>
      </c>
      <c r="Z12" s="216">
        <v>30126.305130513054</v>
      </c>
      <c r="AA12" s="219">
        <v>378</v>
      </c>
      <c r="AB12" s="216">
        <v>50970</v>
      </c>
      <c r="AC12" s="216">
        <v>45642.2578730819</v>
      </c>
      <c r="AD12" s="218">
        <v>373</v>
      </c>
      <c r="AE12" s="216">
        <v>38748.661426487481</v>
      </c>
      <c r="AF12" s="219">
        <v>455</v>
      </c>
      <c r="AG12" s="216">
        <v>60399.53</v>
      </c>
      <c r="AH12" s="216">
        <v>54939.754847228214</v>
      </c>
      <c r="AI12" s="218">
        <v>456</v>
      </c>
      <c r="AJ12" s="216">
        <v>47371.017722461904</v>
      </c>
      <c r="AK12" s="219">
        <v>499</v>
      </c>
      <c r="AL12" s="216">
        <v>67366.89</v>
      </c>
      <c r="AM12" s="216">
        <v>60252.610261026108</v>
      </c>
      <c r="AN12" s="218">
        <v>580</v>
      </c>
      <c r="AO12" s="216">
        <v>60252.610261026108</v>
      </c>
      <c r="AP12" s="219">
        <v>499</v>
      </c>
      <c r="AQ12" s="216">
        <v>67366.89</v>
      </c>
      <c r="AR12" s="216">
        <v>60252.610261026108</v>
      </c>
      <c r="AS12" s="218">
        <v>580</v>
      </c>
      <c r="AT12" s="216">
        <v>60252.610261026108</v>
      </c>
      <c r="AU12" s="219">
        <v>499</v>
      </c>
      <c r="AV12" s="216">
        <v>67366.89</v>
      </c>
      <c r="AW12" s="231">
        <v>60252.610261026108</v>
      </c>
    </row>
    <row r="13" spans="1:49" x14ac:dyDescent="0.25">
      <c r="A13" s="56" t="s">
        <v>58</v>
      </c>
      <c r="B13" s="184" t="s">
        <v>467</v>
      </c>
      <c r="C13" s="189">
        <v>335</v>
      </c>
      <c r="D13" s="184" t="s">
        <v>2</v>
      </c>
      <c r="E13" s="215">
        <v>353.8136417910448</v>
      </c>
      <c r="F13" s="216">
        <v>118527.57</v>
      </c>
      <c r="G13" s="215">
        <v>325</v>
      </c>
      <c r="H13" s="217">
        <v>109135</v>
      </c>
      <c r="I13" s="215">
        <v>335.8</v>
      </c>
      <c r="J13" s="218">
        <v>54.17617960426179</v>
      </c>
      <c r="K13" s="216">
        <v>19168.27140410959</v>
      </c>
      <c r="L13" s="215">
        <v>41</v>
      </c>
      <c r="M13" s="216">
        <v>13825</v>
      </c>
      <c r="N13" s="216">
        <v>14952.70883076923</v>
      </c>
      <c r="O13" s="218">
        <v>108.35235920852358</v>
      </c>
      <c r="P13" s="216">
        <v>38336.542808219179</v>
      </c>
      <c r="Q13" s="215">
        <v>123</v>
      </c>
      <c r="R13" s="216">
        <v>41195</v>
      </c>
      <c r="S13" s="216">
        <v>44858.126492307696</v>
      </c>
      <c r="T13" s="218">
        <v>162.52853881278537</v>
      </c>
      <c r="U13" s="216">
        <v>57504.814212328762</v>
      </c>
      <c r="V13" s="219">
        <v>202</v>
      </c>
      <c r="W13" s="216">
        <v>68055</v>
      </c>
      <c r="X13" s="216">
        <v>73669.443507692311</v>
      </c>
      <c r="Y13" s="218">
        <v>216.70471841704716</v>
      </c>
      <c r="Z13" s="216">
        <v>76673.085616438359</v>
      </c>
      <c r="AA13" s="220">
        <v>202</v>
      </c>
      <c r="AB13" s="216">
        <v>68055</v>
      </c>
      <c r="AC13" s="216">
        <v>73669.443507692311</v>
      </c>
      <c r="AD13" s="218">
        <v>271.26331811263316</v>
      </c>
      <c r="AE13" s="216">
        <v>95976.662465753427</v>
      </c>
      <c r="AF13" s="219">
        <v>284</v>
      </c>
      <c r="AG13" s="216">
        <v>95705</v>
      </c>
      <c r="AH13" s="216">
        <v>103574.86116923077</v>
      </c>
      <c r="AI13" s="218">
        <v>335</v>
      </c>
      <c r="AJ13" s="216">
        <v>118527.57</v>
      </c>
      <c r="AK13" s="219">
        <v>325</v>
      </c>
      <c r="AL13" s="216">
        <v>109135</v>
      </c>
      <c r="AM13" s="216">
        <v>118527.57</v>
      </c>
      <c r="AN13" s="218">
        <v>335</v>
      </c>
      <c r="AO13" s="216">
        <v>118527.57</v>
      </c>
      <c r="AP13" s="219">
        <v>325</v>
      </c>
      <c r="AQ13" s="216">
        <v>109135</v>
      </c>
      <c r="AR13" s="216">
        <v>118527.57</v>
      </c>
      <c r="AS13" s="218">
        <v>335</v>
      </c>
      <c r="AT13" s="216">
        <v>118527.57</v>
      </c>
      <c r="AU13" s="219">
        <v>325</v>
      </c>
      <c r="AV13" s="216">
        <v>109135</v>
      </c>
      <c r="AW13" s="231">
        <v>118527.57</v>
      </c>
    </row>
    <row r="14" spans="1:49" x14ac:dyDescent="0.25">
      <c r="A14" s="56" t="s">
        <v>25</v>
      </c>
      <c r="B14" s="184" t="s">
        <v>468</v>
      </c>
      <c r="C14" s="189">
        <v>178</v>
      </c>
      <c r="D14" s="184" t="s">
        <v>2</v>
      </c>
      <c r="E14" s="215">
        <v>30.196629213483146</v>
      </c>
      <c r="F14" s="216">
        <v>5375</v>
      </c>
      <c r="G14" s="215">
        <v>207.65</v>
      </c>
      <c r="H14" s="217">
        <v>3838</v>
      </c>
      <c r="I14" s="215">
        <v>18.483024319768841</v>
      </c>
      <c r="J14" s="218">
        <v>25</v>
      </c>
      <c r="K14" s="216">
        <v>754.91573033707868</v>
      </c>
      <c r="L14" s="215">
        <v>0</v>
      </c>
      <c r="M14" s="216">
        <v>0</v>
      </c>
      <c r="N14" s="216">
        <v>0</v>
      </c>
      <c r="O14" s="218">
        <v>50</v>
      </c>
      <c r="P14" s="216">
        <v>1509.8314606741574</v>
      </c>
      <c r="Q14" s="215">
        <v>72.58</v>
      </c>
      <c r="R14" s="216">
        <v>1033.29</v>
      </c>
      <c r="S14" s="216">
        <v>1878.7262220081866</v>
      </c>
      <c r="T14" s="218">
        <v>75</v>
      </c>
      <c r="U14" s="216">
        <v>2264.7471910112358</v>
      </c>
      <c r="V14" s="219">
        <v>121.65</v>
      </c>
      <c r="W14" s="216">
        <v>3163.7250000000004</v>
      </c>
      <c r="X14" s="216">
        <v>3148.8983867084035</v>
      </c>
      <c r="Y14" s="218">
        <v>100</v>
      </c>
      <c r="Z14" s="216">
        <v>3019.6629213483147</v>
      </c>
      <c r="AA14" s="220">
        <v>172.29</v>
      </c>
      <c r="AB14" s="216">
        <v>3400.01</v>
      </c>
      <c r="AC14" s="216">
        <v>4459.709848302432</v>
      </c>
      <c r="AD14" s="218">
        <v>125</v>
      </c>
      <c r="AE14" s="216">
        <v>3774.5786516853932</v>
      </c>
      <c r="AF14" s="219">
        <v>207.65</v>
      </c>
      <c r="AG14" s="216">
        <v>3400.01</v>
      </c>
      <c r="AH14" s="216">
        <v>5375</v>
      </c>
      <c r="AI14" s="218">
        <v>150</v>
      </c>
      <c r="AJ14" s="216">
        <v>4529.4943820224717</v>
      </c>
      <c r="AK14" s="219">
        <v>207.65</v>
      </c>
      <c r="AL14" s="216">
        <v>3838.46</v>
      </c>
      <c r="AM14" s="216">
        <v>5375</v>
      </c>
      <c r="AN14" s="218">
        <v>178</v>
      </c>
      <c r="AO14" s="216">
        <v>5375</v>
      </c>
      <c r="AP14" s="219">
        <v>207.65</v>
      </c>
      <c r="AQ14" s="216">
        <v>3838.46</v>
      </c>
      <c r="AR14" s="216">
        <v>5375</v>
      </c>
      <c r="AS14" s="218">
        <v>178</v>
      </c>
      <c r="AT14" s="216">
        <v>5375</v>
      </c>
      <c r="AU14" s="219">
        <v>207.65</v>
      </c>
      <c r="AV14" s="216">
        <v>3838.46</v>
      </c>
      <c r="AW14" s="231">
        <v>5375</v>
      </c>
    </row>
    <row r="15" spans="1:49" x14ac:dyDescent="0.25">
      <c r="A15" s="56" t="s">
        <v>59</v>
      </c>
      <c r="B15" s="184" t="s">
        <v>469</v>
      </c>
      <c r="C15" s="189">
        <v>1290</v>
      </c>
      <c r="D15" s="184" t="s">
        <v>2</v>
      </c>
      <c r="E15" s="215">
        <v>5.1937984496124034</v>
      </c>
      <c r="F15" s="216">
        <v>6700</v>
      </c>
      <c r="G15" s="215">
        <v>1290</v>
      </c>
      <c r="H15" s="217">
        <v>52649</v>
      </c>
      <c r="I15" s="215">
        <v>40.813178294573646</v>
      </c>
      <c r="J15" s="218">
        <v>208.61872146118719</v>
      </c>
      <c r="K15" s="216">
        <v>1083.5235920852358</v>
      </c>
      <c r="L15" s="215">
        <v>0</v>
      </c>
      <c r="M15" s="216">
        <v>0</v>
      </c>
      <c r="N15" s="216">
        <v>0</v>
      </c>
      <c r="O15" s="218">
        <v>417.23744292237438</v>
      </c>
      <c r="P15" s="216">
        <v>2167.0471841704716</v>
      </c>
      <c r="Q15" s="215">
        <v>89</v>
      </c>
      <c r="R15" s="216">
        <v>0</v>
      </c>
      <c r="S15" s="216">
        <v>462.24806201550399</v>
      </c>
      <c r="T15" s="218">
        <v>625.85616438356158</v>
      </c>
      <c r="U15" s="216">
        <v>3250.5707762557076</v>
      </c>
      <c r="V15" s="219">
        <v>237</v>
      </c>
      <c r="W15" s="216">
        <v>0</v>
      </c>
      <c r="X15" s="216">
        <v>1230.9302325581396</v>
      </c>
      <c r="Y15" s="218">
        <v>834.47488584474877</v>
      </c>
      <c r="Z15" s="216">
        <v>4334.0943683409432</v>
      </c>
      <c r="AA15" s="220">
        <v>317</v>
      </c>
      <c r="AB15" s="216">
        <v>0</v>
      </c>
      <c r="AC15" s="216">
        <v>1646.4341085271319</v>
      </c>
      <c r="AD15" s="218">
        <v>1044.566210045662</v>
      </c>
      <c r="AE15" s="216">
        <v>5425.2663622526634</v>
      </c>
      <c r="AF15" s="219">
        <v>586</v>
      </c>
      <c r="AG15" s="216">
        <v>6462.59</v>
      </c>
      <c r="AH15" s="216">
        <v>3043.5658914728683</v>
      </c>
      <c r="AI15" s="218">
        <v>1290</v>
      </c>
      <c r="AJ15" s="216">
        <v>6700</v>
      </c>
      <c r="AK15" s="219">
        <v>1290</v>
      </c>
      <c r="AL15" s="216">
        <v>26038.82</v>
      </c>
      <c r="AM15" s="216">
        <v>6700</v>
      </c>
      <c r="AN15" s="218">
        <v>1290</v>
      </c>
      <c r="AO15" s="216">
        <v>6700</v>
      </c>
      <c r="AP15" s="219">
        <v>1290</v>
      </c>
      <c r="AQ15" s="216">
        <v>26038.82</v>
      </c>
      <c r="AR15" s="216">
        <v>6700</v>
      </c>
      <c r="AS15" s="218">
        <v>1290</v>
      </c>
      <c r="AT15" s="216">
        <v>6700</v>
      </c>
      <c r="AU15" s="219">
        <v>1290</v>
      </c>
      <c r="AV15" s="216">
        <v>26038.82</v>
      </c>
      <c r="AW15" s="232">
        <v>6700</v>
      </c>
    </row>
    <row r="16" spans="1:49" x14ac:dyDescent="0.25">
      <c r="A16" s="201" t="s">
        <v>0</v>
      </c>
      <c r="B16" s="196" t="s">
        <v>451</v>
      </c>
      <c r="C16" s="197"/>
      <c r="D16" s="196" t="s">
        <v>0</v>
      </c>
      <c r="E16" s="196"/>
      <c r="F16" s="214">
        <v>806368.66465476551</v>
      </c>
      <c r="G16" s="196"/>
      <c r="H16" s="214">
        <v>813335</v>
      </c>
      <c r="I16" s="196"/>
      <c r="J16" s="221"/>
      <c r="K16" s="214">
        <v>123627.64942497354</v>
      </c>
      <c r="L16" s="214"/>
      <c r="M16" s="214">
        <v>62599.634999999995</v>
      </c>
      <c r="N16" s="222">
        <v>61740.50547586922</v>
      </c>
      <c r="O16" s="221"/>
      <c r="P16" s="214">
        <v>251618.41890333174</v>
      </c>
      <c r="Q16" s="214"/>
      <c r="R16" s="214">
        <v>172655.44500000001</v>
      </c>
      <c r="S16" s="222">
        <v>168992.10999448516</v>
      </c>
      <c r="T16" s="221"/>
      <c r="U16" s="214">
        <v>379609.18838168983</v>
      </c>
      <c r="V16" s="214"/>
      <c r="W16" s="214">
        <v>359242.18500000017</v>
      </c>
      <c r="X16" s="222">
        <v>360990.85138566082</v>
      </c>
      <c r="Y16" s="221"/>
      <c r="Z16" s="214">
        <v>507599.9578600481</v>
      </c>
      <c r="AA16" s="214"/>
      <c r="AB16" s="214">
        <v>461579.0250000002</v>
      </c>
      <c r="AC16" s="222">
        <v>459519.15320071182</v>
      </c>
      <c r="AD16" s="221"/>
      <c r="AE16" s="214">
        <v>636337.38161032682</v>
      </c>
      <c r="AF16" s="214"/>
      <c r="AG16" s="214">
        <v>626401.20000000019</v>
      </c>
      <c r="AH16" s="222">
        <v>652397.95091495721</v>
      </c>
      <c r="AI16" s="221"/>
      <c r="AJ16" s="214">
        <v>782994.50788670219</v>
      </c>
      <c r="AK16" s="214"/>
      <c r="AL16" s="214">
        <v>798175.83500000008</v>
      </c>
      <c r="AM16" s="222">
        <v>802421.63053408731</v>
      </c>
      <c r="AN16" s="221"/>
      <c r="AO16" s="214">
        <v>806368.66465476551</v>
      </c>
      <c r="AP16" s="214"/>
      <c r="AQ16" s="214">
        <v>799594.59500000009</v>
      </c>
      <c r="AR16" s="222">
        <v>806368.66465476551</v>
      </c>
      <c r="AS16" s="221"/>
      <c r="AT16" s="214">
        <v>806368.66465476551</v>
      </c>
      <c r="AU16" s="214"/>
      <c r="AV16" s="214">
        <v>814588.61499999999</v>
      </c>
      <c r="AW16" s="222">
        <v>806368.66465476551</v>
      </c>
    </row>
    <row r="17" spans="1:25" x14ac:dyDescent="0.25">
      <c r="A17" s="56"/>
    </row>
    <row r="18" spans="1:25" x14ac:dyDescent="0.25">
      <c r="A18" s="56"/>
      <c r="C18" s="56"/>
    </row>
    <row r="19" spans="1:25" x14ac:dyDescent="0.25">
      <c r="A19" s="56"/>
      <c r="C19" s="56"/>
    </row>
    <row r="20" spans="1:25" x14ac:dyDescent="0.25">
      <c r="C20" s="127" t="s">
        <v>454</v>
      </c>
      <c r="D20" s="127" t="s">
        <v>455</v>
      </c>
      <c r="E20" s="127" t="s">
        <v>452</v>
      </c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212"/>
      <c r="T20" s="127"/>
      <c r="U20" s="127"/>
      <c r="V20" s="127"/>
      <c r="X20" s="127"/>
      <c r="Y20" s="127"/>
    </row>
    <row r="21" spans="1:25" x14ac:dyDescent="0.25">
      <c r="B21" s="210">
        <v>40664</v>
      </c>
      <c r="C21" s="216">
        <v>123627.64942497354</v>
      </c>
      <c r="D21" s="216">
        <v>61740.50547586922</v>
      </c>
      <c r="E21" s="216">
        <v>62599.634999999995</v>
      </c>
      <c r="G21" s="223"/>
      <c r="H21" s="223"/>
      <c r="I21" s="216"/>
      <c r="J21" s="215"/>
      <c r="K21" s="215"/>
      <c r="L21" s="216"/>
      <c r="M21" s="216"/>
      <c r="N21" s="216"/>
      <c r="O21" s="216"/>
      <c r="P21" s="224"/>
      <c r="Q21" s="224"/>
      <c r="R21" s="224"/>
      <c r="S21" s="223"/>
      <c r="T21" s="223"/>
      <c r="U21" s="223"/>
      <c r="V21" s="223"/>
      <c r="X21" s="216"/>
      <c r="Y21" s="216"/>
    </row>
    <row r="22" spans="1:25" x14ac:dyDescent="0.25">
      <c r="B22" s="210">
        <v>40695</v>
      </c>
      <c r="C22" s="216">
        <v>251618.41890333174</v>
      </c>
      <c r="D22" s="216">
        <v>168992.10999448516</v>
      </c>
      <c r="E22" s="216">
        <v>172655.44500000001</v>
      </c>
      <c r="G22" s="223"/>
      <c r="H22" s="223"/>
      <c r="I22" s="216"/>
      <c r="J22" s="215"/>
      <c r="K22" s="215"/>
      <c r="L22" s="216"/>
      <c r="M22" s="216"/>
      <c r="N22" s="216"/>
      <c r="O22" s="217"/>
      <c r="P22" s="224"/>
      <c r="Q22" s="224"/>
      <c r="R22" s="224"/>
      <c r="S22" s="223"/>
      <c r="T22" s="223"/>
      <c r="U22" s="223"/>
      <c r="V22" s="223"/>
      <c r="X22" s="216"/>
      <c r="Y22" s="216"/>
    </row>
    <row r="23" spans="1:25" x14ac:dyDescent="0.25">
      <c r="B23" s="210">
        <v>40725</v>
      </c>
      <c r="C23" s="216">
        <v>379609.18838168983</v>
      </c>
      <c r="D23" s="216">
        <v>360990.85138566082</v>
      </c>
      <c r="E23" s="216">
        <v>359242.18500000017</v>
      </c>
      <c r="G23" s="223"/>
      <c r="H23" s="223"/>
      <c r="I23" s="216"/>
      <c r="J23" s="215"/>
      <c r="K23" s="215"/>
      <c r="L23" s="216"/>
      <c r="M23" s="216"/>
      <c r="N23" s="216"/>
      <c r="O23" s="217"/>
      <c r="P23" s="224"/>
      <c r="Q23" s="224"/>
      <c r="R23" s="224"/>
      <c r="S23" s="223"/>
      <c r="T23" s="223"/>
      <c r="U23" s="223"/>
      <c r="V23" s="223"/>
      <c r="W23" s="223"/>
      <c r="X23" s="216"/>
      <c r="Y23" s="216"/>
    </row>
    <row r="24" spans="1:25" x14ac:dyDescent="0.25">
      <c r="B24" s="210">
        <v>40756</v>
      </c>
      <c r="C24" s="216">
        <v>507599.9578600481</v>
      </c>
      <c r="D24" s="216">
        <v>459519.15320071182</v>
      </c>
      <c r="E24" s="216">
        <v>461579.0250000002</v>
      </c>
      <c r="G24" s="223"/>
      <c r="H24" s="223"/>
      <c r="I24" s="216"/>
      <c r="J24" s="215"/>
      <c r="K24" s="215"/>
      <c r="L24" s="216"/>
      <c r="M24" s="216"/>
      <c r="N24" s="216"/>
      <c r="O24" s="217"/>
      <c r="P24" s="224"/>
      <c r="Q24" s="224"/>
      <c r="R24" s="224"/>
      <c r="S24" s="223"/>
      <c r="T24" s="223"/>
      <c r="U24" s="223"/>
      <c r="V24" s="223"/>
      <c r="X24" s="216"/>
      <c r="Y24" s="216"/>
    </row>
    <row r="25" spans="1:25" x14ac:dyDescent="0.25">
      <c r="B25" s="210">
        <v>40787</v>
      </c>
      <c r="C25" s="216">
        <v>636337.38161032682</v>
      </c>
      <c r="D25" s="216">
        <v>652397.95091495721</v>
      </c>
      <c r="E25" s="216">
        <v>626401.20000000019</v>
      </c>
      <c r="G25" s="223"/>
      <c r="H25" s="223"/>
      <c r="I25" s="216"/>
      <c r="J25" s="215"/>
      <c r="K25" s="215"/>
      <c r="L25" s="216"/>
      <c r="M25" s="216"/>
      <c r="N25" s="216"/>
      <c r="O25" s="217"/>
      <c r="P25" s="224"/>
      <c r="Q25" s="224"/>
      <c r="R25" s="224"/>
      <c r="S25" s="223"/>
      <c r="T25" s="223"/>
      <c r="U25" s="223"/>
      <c r="V25" s="223"/>
      <c r="X25" s="216"/>
      <c r="Y25" s="216"/>
    </row>
    <row r="26" spans="1:25" x14ac:dyDescent="0.25">
      <c r="B26" s="210">
        <v>40817</v>
      </c>
      <c r="C26" s="216">
        <v>782994.50788670219</v>
      </c>
      <c r="D26" s="216">
        <v>802421.63053408731</v>
      </c>
      <c r="E26" s="216">
        <v>798175.83500000008</v>
      </c>
      <c r="G26" s="223"/>
      <c r="H26" s="223"/>
      <c r="I26" s="216"/>
      <c r="J26" s="215"/>
      <c r="K26" s="215"/>
      <c r="L26" s="216"/>
      <c r="M26" s="216"/>
      <c r="N26" s="216"/>
      <c r="O26" s="217"/>
      <c r="P26" s="224"/>
      <c r="Q26" s="224"/>
      <c r="R26" s="224"/>
      <c r="S26" s="223"/>
      <c r="T26" s="223"/>
      <c r="U26" s="223"/>
      <c r="V26" s="223"/>
      <c r="X26" s="216"/>
      <c r="Y26" s="216"/>
    </row>
    <row r="27" spans="1:25" x14ac:dyDescent="0.25">
      <c r="B27" s="210">
        <v>40848</v>
      </c>
      <c r="C27" s="216">
        <v>806368.66465476551</v>
      </c>
      <c r="D27" s="216">
        <v>806368.66465476551</v>
      </c>
      <c r="E27" s="216">
        <v>799594.59500000009</v>
      </c>
      <c r="G27" s="223"/>
      <c r="H27" s="223"/>
      <c r="I27" s="216"/>
      <c r="J27" s="215"/>
      <c r="K27" s="215"/>
      <c r="L27" s="216"/>
      <c r="M27" s="216"/>
      <c r="N27" s="216"/>
      <c r="O27" s="217"/>
      <c r="P27" s="224"/>
      <c r="Q27" s="224"/>
      <c r="R27" s="224"/>
      <c r="S27" s="223"/>
      <c r="T27" s="223"/>
      <c r="U27" s="223"/>
      <c r="V27" s="223"/>
      <c r="X27" s="216"/>
      <c r="Y27" s="216"/>
    </row>
    <row r="28" spans="1:25" x14ac:dyDescent="0.25">
      <c r="B28" s="210">
        <v>41153</v>
      </c>
      <c r="C28" s="216">
        <v>806368.66465476551</v>
      </c>
      <c r="D28" s="216">
        <v>806368.66465476551</v>
      </c>
      <c r="E28" s="216">
        <v>814588.61499999999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AD6F-CB88-4856-B638-F67BF84E4A2A}">
  <dimension ref="A1:AD1716"/>
  <sheetViews>
    <sheetView workbookViewId="0">
      <selection activeCell="C1437" sqref="C1437"/>
    </sheetView>
  </sheetViews>
  <sheetFormatPr defaultRowHeight="15" x14ac:dyDescent="0.25"/>
  <cols>
    <col min="1" max="1" width="11.42578125" bestFit="1" customWidth="1"/>
    <col min="2" max="2" width="23.42578125" customWidth="1"/>
    <col min="3" max="3" width="25.140625" bestFit="1" customWidth="1"/>
    <col min="4" max="4" width="8.7109375" style="56"/>
    <col min="7" max="7" width="10.140625" bestFit="1" customWidth="1"/>
    <col min="8" max="8" width="14.140625" style="56" bestFit="1" customWidth="1"/>
    <col min="9" max="9" width="23.5703125" bestFit="1" customWidth="1"/>
    <col min="10" max="10" width="10.42578125" bestFit="1" customWidth="1"/>
    <col min="11" max="11" width="14.28515625" bestFit="1" customWidth="1"/>
    <col min="12" max="12" width="12.140625" bestFit="1" customWidth="1"/>
    <col min="13" max="13" width="11.140625" bestFit="1" customWidth="1"/>
    <col min="14" max="29" width="12.140625" bestFit="1" customWidth="1"/>
    <col min="30" max="30" width="8.85546875" hidden="1" customWidth="1"/>
  </cols>
  <sheetData>
    <row r="1" spans="1:30" s="184" customFormat="1" x14ac:dyDescent="0.25">
      <c r="A1" s="183" t="s">
        <v>147</v>
      </c>
      <c r="B1" s="183" t="s">
        <v>82</v>
      </c>
      <c r="C1" s="183" t="s">
        <v>148</v>
      </c>
      <c r="D1" s="127" t="s">
        <v>22</v>
      </c>
      <c r="E1" s="183" t="s">
        <v>23</v>
      </c>
      <c r="F1" s="183" t="s">
        <v>31</v>
      </c>
      <c r="G1" s="183" t="s">
        <v>24</v>
      </c>
      <c r="H1" s="127" t="s">
        <v>149</v>
      </c>
      <c r="I1" s="183" t="s">
        <v>150</v>
      </c>
      <c r="J1" s="199"/>
      <c r="K1" s="129" t="s">
        <v>444</v>
      </c>
      <c r="L1" s="202" t="s">
        <v>445</v>
      </c>
      <c r="M1" s="203">
        <v>40664</v>
      </c>
      <c r="N1" s="203">
        <v>40695</v>
      </c>
      <c r="O1" s="203">
        <v>40725</v>
      </c>
      <c r="P1" s="203">
        <v>40756</v>
      </c>
      <c r="Q1" s="203">
        <v>40787</v>
      </c>
      <c r="R1" s="203">
        <v>40817</v>
      </c>
      <c r="S1" s="203">
        <v>40848</v>
      </c>
      <c r="T1" s="203">
        <v>40878</v>
      </c>
      <c r="U1" s="203">
        <v>40909</v>
      </c>
      <c r="V1" s="203">
        <v>40940</v>
      </c>
      <c r="W1" s="203">
        <v>40969</v>
      </c>
      <c r="X1" s="203">
        <v>41000</v>
      </c>
      <c r="Y1" s="203">
        <v>41030</v>
      </c>
      <c r="Z1" s="203">
        <v>41061</v>
      </c>
      <c r="AA1" s="203">
        <v>41091</v>
      </c>
      <c r="AB1" s="203">
        <v>41122</v>
      </c>
      <c r="AC1" s="203">
        <v>41153</v>
      </c>
      <c r="AD1" s="203">
        <v>41183</v>
      </c>
    </row>
    <row r="2" spans="1:30" s="184" customFormat="1" x14ac:dyDescent="0.25">
      <c r="A2" s="185" t="s">
        <v>0</v>
      </c>
      <c r="B2" s="183" t="s">
        <v>151</v>
      </c>
      <c r="C2" s="183" t="s">
        <v>0</v>
      </c>
      <c r="D2" s="127" t="s">
        <v>0</v>
      </c>
      <c r="E2" s="186"/>
      <c r="F2" s="186"/>
      <c r="G2" s="187"/>
      <c r="H2" s="127" t="s">
        <v>0</v>
      </c>
      <c r="I2" s="183" t="s">
        <v>0</v>
      </c>
      <c r="J2" s="199"/>
      <c r="K2" s="102">
        <v>13</v>
      </c>
      <c r="L2" s="204">
        <f>SUMIF(H$1:H$1712,K2,G$1:G$1712)</f>
        <v>4750</v>
      </c>
      <c r="M2" s="204">
        <f>SUMIFS($G:$G,$A:$A,"&lt;"&amp;N$1,$H:$H,$K2)</f>
        <v>0</v>
      </c>
      <c r="N2" s="204">
        <f>SUMIFS($G:$G,$A:$A,"&lt;"&amp;O$1,$H:$H,$K2)</f>
        <v>3340</v>
      </c>
      <c r="O2" s="204">
        <f>SUMIFS($G:$G,$A:$A,"&lt;"&amp;P$1,$H:$H,$K2)</f>
        <v>4150</v>
      </c>
      <c r="P2" s="204">
        <f>SUMIFS($G:$G,$A:$A,"&lt;"&amp;Q$1,$H:$H,$K2)</f>
        <v>4750</v>
      </c>
      <c r="Q2" s="204">
        <f>SUMIFS($G:$G,$A:$A,"&lt;"&amp;R$1,$H:$H,$K2)</f>
        <v>4750</v>
      </c>
      <c r="R2" s="204">
        <f>SUMIFS($G:$G,$A:$A,"&lt;"&amp;S$1,$H:$H,$K2)</f>
        <v>4750</v>
      </c>
      <c r="S2" s="204">
        <f>SUMIFS($G:$G,$A:$A,"&lt;"&amp;T$1,$H:$H,$K2)</f>
        <v>4750</v>
      </c>
      <c r="T2" s="204">
        <f>SUMIFS($G:$G,$A:$A,"&lt;"&amp;U$1,$H:$H,$K2)</f>
        <v>4750</v>
      </c>
      <c r="U2" s="204">
        <f>SUMIFS($G:$G,$A:$A,"&lt;"&amp;V$1,$H:$H,$K2)</f>
        <v>4750</v>
      </c>
      <c r="V2" s="204">
        <f>SUMIFS($G:$G,$A:$A,"&lt;"&amp;W$1,$H:$H,$K2)</f>
        <v>4750</v>
      </c>
      <c r="W2" s="204">
        <f>SUMIFS($G:$G,$A:$A,"&lt;"&amp;X$1,$H:$H,$K2)</f>
        <v>4750</v>
      </c>
      <c r="X2" s="204">
        <f>SUMIFS($G:$G,$A:$A,"&lt;"&amp;Y$1,$H:$H,$K2)</f>
        <v>4750</v>
      </c>
      <c r="Y2" s="204">
        <f>SUMIFS($G:$G,$A:$A,"&lt;"&amp;Z$1,$H:$H,$K2)</f>
        <v>4750</v>
      </c>
      <c r="Z2" s="204">
        <f>SUMIFS($G:$G,$A:$A,"&lt;"&amp;AA$1,$H:$H,$K2)</f>
        <v>4750</v>
      </c>
      <c r="AA2" s="204">
        <f>SUMIFS($G:$G,$A:$A,"&lt;"&amp;AB$1,$H:$H,$K2)</f>
        <v>4750</v>
      </c>
      <c r="AB2" s="204">
        <f>SUMIFS($G:$G,$A:$A,"&lt;"&amp;AC$1,$H:$H,$K2)</f>
        <v>4750</v>
      </c>
      <c r="AC2" s="204">
        <f>SUMIFS($G:$G,$A:$A,"&lt;"&amp;AD$1,$H:$H,$K2)</f>
        <v>4750</v>
      </c>
      <c r="AD2" s="204">
        <f>SUMIFS($G:$G,$A:$A,"&lt;"&amp;AE$1,$H:$H,$K2)</f>
        <v>0</v>
      </c>
    </row>
    <row r="3" spans="1:30" s="184" customFormat="1" x14ac:dyDescent="0.25">
      <c r="A3" s="188">
        <v>40724</v>
      </c>
      <c r="B3" s="184" t="s">
        <v>152</v>
      </c>
      <c r="C3" s="184" t="s">
        <v>153</v>
      </c>
      <c r="D3" s="56" t="s">
        <v>106</v>
      </c>
      <c r="E3" s="189">
        <v>1</v>
      </c>
      <c r="F3" s="189">
        <v>3340</v>
      </c>
      <c r="G3" s="190">
        <v>3340</v>
      </c>
      <c r="H3" s="56">
        <v>13</v>
      </c>
      <c r="I3" s="184" t="s">
        <v>154</v>
      </c>
      <c r="K3" s="102">
        <v>62</v>
      </c>
      <c r="L3" s="204">
        <f>SUMIF(H$1:H$1712,K3,G$1:G$1712)</f>
        <v>420</v>
      </c>
      <c r="M3" s="204">
        <f>SUMIFS($G:$G,$A:$A,"&lt;"&amp;N$1,$H:$H,$K3)</f>
        <v>0</v>
      </c>
      <c r="N3" s="204">
        <f>SUMIFS($G:$G,$A:$A,"&lt;"&amp;O$1,$H:$H,$K3)</f>
        <v>0</v>
      </c>
      <c r="O3" s="204">
        <f>SUMIFS($G:$G,$A:$A,"&lt;"&amp;P$1,$H:$H,$K3)</f>
        <v>0</v>
      </c>
      <c r="P3" s="204">
        <f>SUMIFS($G:$G,$A:$A,"&lt;"&amp;Q$1,$H:$H,$K3)</f>
        <v>0</v>
      </c>
      <c r="Q3" s="204">
        <f>SUMIFS($G:$G,$A:$A,"&lt;"&amp;R$1,$H:$H,$K3)</f>
        <v>0</v>
      </c>
      <c r="R3" s="204">
        <f>SUMIFS($G:$G,$A:$A,"&lt;"&amp;S$1,$H:$H,$K3)</f>
        <v>0</v>
      </c>
      <c r="S3" s="204">
        <f>SUMIFS($G:$G,$A:$A,"&lt;"&amp;T$1,$H:$H,$K3)</f>
        <v>0</v>
      </c>
      <c r="T3" s="204">
        <f>SUMIFS($G:$G,$A:$A,"&lt;"&amp;U$1,$H:$H,$K3)</f>
        <v>0</v>
      </c>
      <c r="U3" s="204">
        <f>SUMIFS($G:$G,$A:$A,"&lt;"&amp;V$1,$H:$H,$K3)</f>
        <v>420</v>
      </c>
      <c r="V3" s="204">
        <f>SUMIFS($G:$G,$A:$A,"&lt;"&amp;W$1,$H:$H,$K3)</f>
        <v>420</v>
      </c>
      <c r="W3" s="204">
        <f>SUMIFS($G:$G,$A:$A,"&lt;"&amp;X$1,$H:$H,$K3)</f>
        <v>420</v>
      </c>
      <c r="X3" s="204">
        <f>SUMIFS($G:$G,$A:$A,"&lt;"&amp;Y$1,$H:$H,$K3)</f>
        <v>420</v>
      </c>
      <c r="Y3" s="204">
        <f>SUMIFS($G:$G,$A:$A,"&lt;"&amp;Z$1,$H:$H,$K3)</f>
        <v>420</v>
      </c>
      <c r="Z3" s="204">
        <f>SUMIFS($G:$G,$A:$A,"&lt;"&amp;AA$1,$H:$H,$K3)</f>
        <v>420</v>
      </c>
      <c r="AA3" s="204">
        <f>SUMIFS($G:$G,$A:$A,"&lt;"&amp;AB$1,$H:$H,$K3)</f>
        <v>420</v>
      </c>
      <c r="AB3" s="204">
        <f>SUMIFS($G:$G,$A:$A,"&lt;"&amp;AC$1,$H:$H,$K3)</f>
        <v>420</v>
      </c>
      <c r="AC3" s="204">
        <f>SUMIFS($G:$G,$A:$A,"&lt;"&amp;AD$1,$H:$H,$K3)</f>
        <v>420</v>
      </c>
      <c r="AD3" s="204">
        <f>SUMIFS($G:$G,$A:$A,"&lt;"&amp;AE$1,$H:$H,#REF!)</f>
        <v>0</v>
      </c>
    </row>
    <row r="4" spans="1:30" s="184" customFormat="1" x14ac:dyDescent="0.25">
      <c r="A4" s="188">
        <v>40753</v>
      </c>
      <c r="B4" s="184" t="s">
        <v>155</v>
      </c>
      <c r="C4" s="184" t="s">
        <v>153</v>
      </c>
      <c r="D4" s="56" t="s">
        <v>106</v>
      </c>
      <c r="E4" s="189">
        <v>1</v>
      </c>
      <c r="F4" s="189">
        <v>810</v>
      </c>
      <c r="G4" s="190">
        <v>810</v>
      </c>
      <c r="H4" s="56">
        <v>13</v>
      </c>
      <c r="I4" s="184" t="s">
        <v>154</v>
      </c>
      <c r="K4" s="102">
        <v>64</v>
      </c>
      <c r="L4" s="204">
        <f>SUMIF(H$1:H$1712,K4,G$1:G$1712)</f>
        <v>145851.25499999986</v>
      </c>
      <c r="M4" s="204">
        <f>SUMIFS($G:$G,$A:$A,"&lt;"&amp;N$1,$H:$H,$K4)</f>
        <v>0</v>
      </c>
      <c r="N4" s="204">
        <f>SUMIFS($G:$G,$A:$A,"&lt;"&amp;O$1,$H:$H,$K4)</f>
        <v>6043.09</v>
      </c>
      <c r="O4" s="204">
        <f>SUMIFS($G:$G,$A:$A,"&lt;"&amp;P$1,$H:$H,$K4)</f>
        <v>51022.950000000048</v>
      </c>
      <c r="P4" s="204">
        <f>SUMIFS($G:$G,$A:$A,"&lt;"&amp;Q$1,$H:$H,$K4)</f>
        <v>58886.440000000053</v>
      </c>
      <c r="Q4" s="204">
        <f>SUMIFS($G:$G,$A:$A,"&lt;"&amp;R$1,$H:$H,$K4)</f>
        <v>92080.09</v>
      </c>
      <c r="R4" s="204">
        <f>SUMIFS($G:$G,$A:$A,"&lt;"&amp;S$1,$H:$H,$K4)</f>
        <v>139834.14499999993</v>
      </c>
      <c r="S4" s="204">
        <f>SUMIFS($G:$G,$A:$A,"&lt;"&amp;T$1,$H:$H,$K4)</f>
        <v>139834.14499999993</v>
      </c>
      <c r="T4" s="204">
        <f>SUMIFS($G:$G,$A:$A,"&lt;"&amp;U$1,$H:$H,$K4)</f>
        <v>139834.14499999993</v>
      </c>
      <c r="U4" s="204">
        <f>SUMIFS($G:$G,$A:$A,"&lt;"&amp;V$1,$H:$H,$K4)</f>
        <v>139834.14499999993</v>
      </c>
      <c r="V4" s="204">
        <f>SUMIFS($G:$G,$A:$A,"&lt;"&amp;W$1,$H:$H,$K4)</f>
        <v>139834.14499999993</v>
      </c>
      <c r="W4" s="204">
        <f>SUMIFS($G:$G,$A:$A,"&lt;"&amp;X$1,$H:$H,$K4)</f>
        <v>139834.14499999993</v>
      </c>
      <c r="X4" s="204">
        <f>SUMIFS($G:$G,$A:$A,"&lt;"&amp;Y$1,$H:$H,$K4)</f>
        <v>139834.14499999993</v>
      </c>
      <c r="Y4" s="204">
        <f>SUMIFS($G:$G,$A:$A,"&lt;"&amp;Z$1,$H:$H,$K4)</f>
        <v>139834.14499999993</v>
      </c>
      <c r="Z4" s="204">
        <f>SUMIFS($G:$G,$A:$A,"&lt;"&amp;AA$1,$H:$H,$K4)</f>
        <v>139834.14499999993</v>
      </c>
      <c r="AA4" s="204">
        <f>SUMIFS($G:$G,$A:$A,"&lt;"&amp;AB$1,$H:$H,$K4)</f>
        <v>139834.14499999993</v>
      </c>
      <c r="AB4" s="204">
        <f>SUMIFS($G:$G,$A:$A,"&lt;"&amp;AC$1,$H:$H,$K4)</f>
        <v>139834.14499999993</v>
      </c>
      <c r="AC4" s="204">
        <f>SUMIFS($G:$G,$A:$A,"&lt;"&amp;AD$1,$H:$H,$K4)</f>
        <v>145851.25499999986</v>
      </c>
      <c r="AD4" s="204">
        <f>SUMIFS($G:$G,$A:$A,"&lt;"&amp;AE$1,$H:$H,#REF!)</f>
        <v>0</v>
      </c>
    </row>
    <row r="5" spans="1:30" s="184" customFormat="1" x14ac:dyDescent="0.25">
      <c r="A5" s="188">
        <v>40781</v>
      </c>
      <c r="B5" s="184" t="s">
        <v>156</v>
      </c>
      <c r="C5" s="184" t="s">
        <v>153</v>
      </c>
      <c r="D5" s="56" t="s">
        <v>106</v>
      </c>
      <c r="E5" s="189">
        <v>1</v>
      </c>
      <c r="F5" s="189">
        <v>600</v>
      </c>
      <c r="G5" s="190">
        <v>600</v>
      </c>
      <c r="H5" s="56">
        <v>13</v>
      </c>
      <c r="I5" s="184" t="s">
        <v>154</v>
      </c>
      <c r="K5" s="102">
        <v>68</v>
      </c>
      <c r="L5" s="204">
        <f>SUMIF(H$1:H$1712,K5,G$1:G$1712)</f>
        <v>223781.70000000016</v>
      </c>
      <c r="M5" s="204">
        <f>SUMIFS($G:$G,$A:$A,"&lt;"&amp;N$1,$H:$H,$K5)</f>
        <v>22621.734999999997</v>
      </c>
      <c r="N5" s="204">
        <f>SUMIFS($G:$G,$A:$A,"&lt;"&amp;O$1,$H:$H,$K5)</f>
        <v>61006.810000000005</v>
      </c>
      <c r="O5" s="204">
        <f>SUMIFS($G:$G,$A:$A,"&lt;"&amp;P$1,$H:$H,$K5)</f>
        <v>94361.750000000131</v>
      </c>
      <c r="P5" s="204">
        <f>SUMIFS($G:$G,$A:$A,"&lt;"&amp;Q$1,$H:$H,$K5)</f>
        <v>128050.49000000018</v>
      </c>
      <c r="Q5" s="204">
        <f>SUMIFS($G:$G,$A:$A,"&lt;"&amp;R$1,$H:$H,$K5)</f>
        <v>183805.21500000017</v>
      </c>
      <c r="R5" s="204">
        <f>SUMIFS($G:$G,$A:$A,"&lt;"&amp;S$1,$H:$H,$K5)</f>
        <v>223781.70000000016</v>
      </c>
      <c r="S5" s="204">
        <f>SUMIFS($G:$G,$A:$A,"&lt;"&amp;T$1,$H:$H,$K5)</f>
        <v>223781.70000000016</v>
      </c>
      <c r="T5" s="204">
        <f>SUMIFS($G:$G,$A:$A,"&lt;"&amp;U$1,$H:$H,$K5)</f>
        <v>223781.70000000016</v>
      </c>
      <c r="U5" s="204">
        <f>SUMIFS($G:$G,$A:$A,"&lt;"&amp;V$1,$H:$H,$K5)</f>
        <v>223781.70000000016</v>
      </c>
      <c r="V5" s="204">
        <f>SUMIFS($G:$G,$A:$A,"&lt;"&amp;W$1,$H:$H,$K5)</f>
        <v>223781.70000000016</v>
      </c>
      <c r="W5" s="204">
        <f>SUMIFS($G:$G,$A:$A,"&lt;"&amp;X$1,$H:$H,$K5)</f>
        <v>223781.70000000016</v>
      </c>
      <c r="X5" s="204">
        <f>SUMIFS($G:$G,$A:$A,"&lt;"&amp;Y$1,$H:$H,$K5)</f>
        <v>223781.70000000016</v>
      </c>
      <c r="Y5" s="204">
        <f>SUMIFS($G:$G,$A:$A,"&lt;"&amp;Z$1,$H:$H,$K5)</f>
        <v>223781.70000000016</v>
      </c>
      <c r="Z5" s="204">
        <f>SUMIFS($G:$G,$A:$A,"&lt;"&amp;AA$1,$H:$H,$K5)</f>
        <v>223781.70000000016</v>
      </c>
      <c r="AA5" s="204">
        <f>SUMIFS($G:$G,$A:$A,"&lt;"&amp;AB$1,$H:$H,$K5)</f>
        <v>223781.70000000016</v>
      </c>
      <c r="AB5" s="204">
        <f>SUMIFS($G:$G,$A:$A,"&lt;"&amp;AC$1,$H:$H,$K5)</f>
        <v>223781.70000000016</v>
      </c>
      <c r="AC5" s="204">
        <f>SUMIFS($G:$G,$A:$A,"&lt;"&amp;AD$1,$H:$H,$K5)</f>
        <v>223781.70000000016</v>
      </c>
      <c r="AD5" s="204">
        <f>SUMIFS($G:$G,$A:$A,"&lt;"&amp;AE$1,$H:$H,$K3)</f>
        <v>0</v>
      </c>
    </row>
    <row r="6" spans="1:30" s="184" customFormat="1" x14ac:dyDescent="0.25">
      <c r="A6" s="191" t="s">
        <v>0</v>
      </c>
      <c r="B6" s="192" t="s">
        <v>157</v>
      </c>
      <c r="C6" s="192" t="s">
        <v>0</v>
      </c>
      <c r="D6" s="200" t="s">
        <v>0</v>
      </c>
      <c r="E6" s="193"/>
      <c r="F6" s="193"/>
      <c r="G6" s="194">
        <v>4750</v>
      </c>
      <c r="H6" s="200" t="s">
        <v>0</v>
      </c>
      <c r="I6" s="192" t="s">
        <v>0</v>
      </c>
      <c r="K6" s="102">
        <v>191</v>
      </c>
      <c r="L6" s="204">
        <f>SUMIF(H$1:H$1712,K6,G$1:G$1712)</f>
        <v>94517.630000000121</v>
      </c>
      <c r="M6" s="204">
        <f>SUMIFS($G:$G,$A:$A,"&lt;"&amp;N$1,$H:$H,$K6)</f>
        <v>4751.28</v>
      </c>
      <c r="N6" s="204">
        <f>SUMIFS($G:$G,$A:$A,"&lt;"&amp;O$1,$H:$H,$K6)</f>
        <v>6267.4350000000004</v>
      </c>
      <c r="O6" s="204">
        <f>SUMIFS($G:$G,$A:$A,"&lt;"&amp;P$1,$H:$H,$K6)</f>
        <v>25325.070000000007</v>
      </c>
      <c r="P6" s="204">
        <f>SUMIFS($G:$G,$A:$A,"&lt;"&amp;Q$1,$H:$H,$K6)</f>
        <v>60299.050000000017</v>
      </c>
      <c r="Q6" s="204">
        <f>SUMIFS($G:$G,$A:$A,"&lt;"&amp;R$1,$H:$H,$K6)</f>
        <v>66781.515000000014</v>
      </c>
      <c r="R6" s="204">
        <f>SUMIFS($G:$G,$A:$A,"&lt;"&amp;S$1,$H:$H,$K6)</f>
        <v>90202.420000000115</v>
      </c>
      <c r="S6" s="204">
        <f>SUMIFS($G:$G,$A:$A,"&lt;"&amp;T$1,$H:$H,$K6)</f>
        <v>91621.180000000109</v>
      </c>
      <c r="T6" s="204">
        <f>SUMIFS($G:$G,$A:$A,"&lt;"&amp;U$1,$H:$H,$K6)</f>
        <v>91621.180000000109</v>
      </c>
      <c r="U6" s="204">
        <f>SUMIFS($G:$G,$A:$A,"&lt;"&amp;V$1,$H:$H,$K6)</f>
        <v>91621.180000000109</v>
      </c>
      <c r="V6" s="204">
        <f>SUMIFS($G:$G,$A:$A,"&lt;"&amp;W$1,$H:$H,$K6)</f>
        <v>91621.180000000109</v>
      </c>
      <c r="W6" s="204">
        <f>SUMIFS($G:$G,$A:$A,"&lt;"&amp;X$1,$H:$H,$K6)</f>
        <v>91621.180000000109</v>
      </c>
      <c r="X6" s="204">
        <f>SUMIFS($G:$G,$A:$A,"&lt;"&amp;Y$1,$H:$H,$K6)</f>
        <v>91621.180000000109</v>
      </c>
      <c r="Y6" s="204">
        <f>SUMIFS($G:$G,$A:$A,"&lt;"&amp;Z$1,$H:$H,$K6)</f>
        <v>91621.180000000109</v>
      </c>
      <c r="Z6" s="204">
        <f>SUMIFS($G:$G,$A:$A,"&lt;"&amp;AA$1,$H:$H,$K6)</f>
        <v>91621.180000000109</v>
      </c>
      <c r="AA6" s="204">
        <f>SUMIFS($G:$G,$A:$A,"&lt;"&amp;AB$1,$H:$H,$K6)</f>
        <v>91621.180000000109</v>
      </c>
      <c r="AB6" s="204">
        <f>SUMIFS($G:$G,$A:$A,"&lt;"&amp;AC$1,$H:$H,$K6)</f>
        <v>91621.180000000109</v>
      </c>
      <c r="AC6" s="204">
        <f>SUMIFS($G:$G,$A:$A,"&lt;"&amp;AD$1,$H:$H,$K6)</f>
        <v>94517.630000000121</v>
      </c>
      <c r="AD6" s="204">
        <f>SUMIFS($G:$G,$A:$A,"&lt;"&amp;AE$1,$H:$H,$K4)</f>
        <v>0</v>
      </c>
    </row>
    <row r="7" spans="1:30" s="184" customFormat="1" x14ac:dyDescent="0.25">
      <c r="A7" s="188" t="s">
        <v>0</v>
      </c>
      <c r="B7" s="184" t="s">
        <v>0</v>
      </c>
      <c r="C7" s="184" t="s">
        <v>0</v>
      </c>
      <c r="D7" s="56" t="s">
        <v>0</v>
      </c>
      <c r="E7" s="189"/>
      <c r="F7" s="189"/>
      <c r="G7" s="190"/>
      <c r="H7" s="56" t="s">
        <v>0</v>
      </c>
      <c r="I7" s="184" t="s">
        <v>0</v>
      </c>
      <c r="K7" s="102">
        <v>902</v>
      </c>
      <c r="L7" s="204">
        <f>SUMIF(H$1:H$1712,K7,G$1:G$1712)</f>
        <v>93792.494999999908</v>
      </c>
      <c r="M7" s="204">
        <f>SUMIFS($G:$G,$A:$A,"&lt;"&amp;N$1,$H:$H,$K7)</f>
        <v>11964.15</v>
      </c>
      <c r="N7" s="204">
        <f>SUMIFS($G:$G,$A:$A,"&lt;"&amp;O$1,$H:$H,$K7)</f>
        <v>23843.899999999998</v>
      </c>
      <c r="O7" s="204">
        <f>SUMIFS($G:$G,$A:$A,"&lt;"&amp;P$1,$H:$H,$K7)</f>
        <v>48482.099999999991</v>
      </c>
      <c r="P7" s="204">
        <f>SUMIFS($G:$G,$A:$A,"&lt;"&amp;Q$1,$H:$H,$K7)</f>
        <v>59050.249999999993</v>
      </c>
      <c r="Q7" s="204">
        <f>SUMIFS($G:$G,$A:$A,"&lt;"&amp;R$1,$H:$H,$K7)</f>
        <v>78901.649999999951</v>
      </c>
      <c r="R7" s="204">
        <f>SUMIFS($G:$G,$A:$A,"&lt;"&amp;S$1,$H:$H,$K7)</f>
        <v>90848.149999999921</v>
      </c>
      <c r="S7" s="204">
        <f>SUMIFS($G:$G,$A:$A,"&lt;"&amp;T$1,$H:$H,$K7)</f>
        <v>90848.149999999921</v>
      </c>
      <c r="T7" s="204">
        <f>SUMIFS($G:$G,$A:$A,"&lt;"&amp;U$1,$H:$H,$K7)</f>
        <v>90848.149999999921</v>
      </c>
      <c r="U7" s="204">
        <f>SUMIFS($G:$G,$A:$A,"&lt;"&amp;V$1,$H:$H,$K7)</f>
        <v>90848.149999999921</v>
      </c>
      <c r="V7" s="204">
        <f>SUMIFS($G:$G,$A:$A,"&lt;"&amp;W$1,$H:$H,$K7)</f>
        <v>90848.149999999921</v>
      </c>
      <c r="W7" s="204">
        <f>SUMIFS($G:$G,$A:$A,"&lt;"&amp;X$1,$H:$H,$K7)</f>
        <v>90848.149999999921</v>
      </c>
      <c r="X7" s="204">
        <f>SUMIFS($G:$G,$A:$A,"&lt;"&amp;Y$1,$H:$H,$K7)</f>
        <v>90848.149999999921</v>
      </c>
      <c r="Y7" s="204">
        <f>SUMIFS($G:$G,$A:$A,"&lt;"&amp;Z$1,$H:$H,$K7)</f>
        <v>90848.149999999921</v>
      </c>
      <c r="Z7" s="204">
        <f>SUMIFS($G:$G,$A:$A,"&lt;"&amp;AA$1,$H:$H,$K7)</f>
        <v>90848.149999999921</v>
      </c>
      <c r="AA7" s="204">
        <f>SUMIFS($G:$G,$A:$A,"&lt;"&amp;AB$1,$H:$H,$K7)</f>
        <v>90848.149999999921</v>
      </c>
      <c r="AB7" s="204">
        <f>SUMIFS($G:$G,$A:$A,"&lt;"&amp;AC$1,$H:$H,$K7)</f>
        <v>90848.149999999921</v>
      </c>
      <c r="AC7" s="204">
        <f>SUMIFS($G:$G,$A:$A,"&lt;"&amp;AD$1,$H:$H,$K7)</f>
        <v>93792.494999999908</v>
      </c>
      <c r="AD7" s="204">
        <f>SUMIFS($G:$G,$A:$A,"&lt;"&amp;AE$1,$H:$H,#REF!)</f>
        <v>0</v>
      </c>
    </row>
    <row r="8" spans="1:30" s="184" customFormat="1" x14ac:dyDescent="0.25">
      <c r="A8" s="188" t="s">
        <v>0</v>
      </c>
      <c r="B8" s="184" t="s">
        <v>0</v>
      </c>
      <c r="C8" s="184" t="s">
        <v>0</v>
      </c>
      <c r="D8" s="56" t="s">
        <v>0</v>
      </c>
      <c r="E8" s="189"/>
      <c r="F8" s="189"/>
      <c r="G8" s="190"/>
      <c r="H8" s="56" t="s">
        <v>0</v>
      </c>
      <c r="I8" s="184" t="s">
        <v>0</v>
      </c>
      <c r="K8" s="102">
        <v>905</v>
      </c>
      <c r="L8" s="204">
        <f>SUMIF(H$1:H$1712,K8,G$1:G$1712)</f>
        <v>5697.75</v>
      </c>
      <c r="M8" s="204">
        <f>SUMIFS($G:$G,$A:$A,"&lt;"&amp;N$1,$H:$H,$K8)</f>
        <v>359.35</v>
      </c>
      <c r="N8" s="204">
        <f>SUMIFS($G:$G,$A:$A,"&lt;"&amp;O$1,$H:$H,$K8)</f>
        <v>826.85</v>
      </c>
      <c r="O8" s="204">
        <f>SUMIFS($G:$G,$A:$A,"&lt;"&amp;P$1,$H:$H,$K8)</f>
        <v>826.85</v>
      </c>
      <c r="P8" s="204">
        <f>SUMIFS($G:$G,$A:$A,"&lt;"&amp;Q$1,$H:$H,$K8)</f>
        <v>5140.4799999999996</v>
      </c>
      <c r="Q8" s="204">
        <f>SUMIFS($G:$G,$A:$A,"&lt;"&amp;R$1,$H:$H,$K8)</f>
        <v>5259.45</v>
      </c>
      <c r="R8" s="204">
        <f>SUMIFS($G:$G,$A:$A,"&lt;"&amp;S$1,$H:$H,$K8)</f>
        <v>5697.75</v>
      </c>
      <c r="S8" s="204">
        <f>SUMIFS($G:$G,$A:$A,"&lt;"&amp;T$1,$H:$H,$K8)</f>
        <v>5697.75</v>
      </c>
      <c r="T8" s="204">
        <f>SUMIFS($G:$G,$A:$A,"&lt;"&amp;U$1,$H:$H,$K8)</f>
        <v>5697.75</v>
      </c>
      <c r="U8" s="204">
        <f>SUMIFS($G:$G,$A:$A,"&lt;"&amp;V$1,$H:$H,$K8)</f>
        <v>5697.75</v>
      </c>
      <c r="V8" s="204">
        <f>SUMIFS($G:$G,$A:$A,"&lt;"&amp;W$1,$H:$H,$K8)</f>
        <v>5697.75</v>
      </c>
      <c r="W8" s="204">
        <f>SUMIFS($G:$G,$A:$A,"&lt;"&amp;X$1,$H:$H,$K8)</f>
        <v>5697.75</v>
      </c>
      <c r="X8" s="204">
        <f>SUMIFS($G:$G,$A:$A,"&lt;"&amp;Y$1,$H:$H,$K8)</f>
        <v>5697.75</v>
      </c>
      <c r="Y8" s="204">
        <f>SUMIFS($G:$G,$A:$A,"&lt;"&amp;Z$1,$H:$H,$K8)</f>
        <v>5697.75</v>
      </c>
      <c r="Z8" s="204">
        <f>SUMIFS($G:$G,$A:$A,"&lt;"&amp;AA$1,$H:$H,$K8)</f>
        <v>5697.75</v>
      </c>
      <c r="AA8" s="204">
        <f>SUMIFS($G:$G,$A:$A,"&lt;"&amp;AB$1,$H:$H,$K8)</f>
        <v>5697.75</v>
      </c>
      <c r="AB8" s="204">
        <f>SUMIFS($G:$G,$A:$A,"&lt;"&amp;AC$1,$H:$H,$K8)</f>
        <v>5697.75</v>
      </c>
      <c r="AC8" s="204">
        <f>SUMIFS($G:$G,$A:$A,"&lt;"&amp;AD$1,$H:$H,$K8)</f>
        <v>5697.75</v>
      </c>
      <c r="AD8" s="204">
        <f>SUMIFS($G:$G,$A:$A,"&lt;"&amp;AE$1,$H:$H,$K5)</f>
        <v>0</v>
      </c>
    </row>
    <row r="9" spans="1:30" s="184" customFormat="1" x14ac:dyDescent="0.25">
      <c r="A9" s="185" t="s">
        <v>0</v>
      </c>
      <c r="B9" s="183" t="s">
        <v>162</v>
      </c>
      <c r="C9" s="183" t="s">
        <v>0</v>
      </c>
      <c r="D9" s="127" t="s">
        <v>0</v>
      </c>
      <c r="E9" s="186"/>
      <c r="F9" s="186"/>
      <c r="G9" s="187"/>
      <c r="H9" s="127" t="s">
        <v>0</v>
      </c>
      <c r="I9" s="183" t="s">
        <v>0</v>
      </c>
      <c r="K9" s="102">
        <v>907</v>
      </c>
      <c r="L9" s="204">
        <f>SUMIF(H$1:H$1712,K9,G$1:G$1712)</f>
        <v>39398.615000000013</v>
      </c>
      <c r="M9" s="204">
        <f>SUMIFS($G:$G,$A:$A,"&lt;"&amp;N$1,$H:$H,$K9)</f>
        <v>0</v>
      </c>
      <c r="N9" s="204">
        <f>SUMIFS($G:$G,$A:$A,"&lt;"&amp;O$1,$H:$H,$K9)</f>
        <v>6991.78</v>
      </c>
      <c r="O9" s="204">
        <f>SUMIFS($G:$G,$A:$A,"&lt;"&amp;P$1,$H:$H,$K9)</f>
        <v>15375.720000000001</v>
      </c>
      <c r="P9" s="204">
        <f>SUMIFS($G:$G,$A:$A,"&lt;"&amp;Q$1,$H:$H,$K9)</f>
        <v>22977.305000000008</v>
      </c>
      <c r="Q9" s="204">
        <f>SUMIFS($G:$G,$A:$A,"&lt;"&amp;R$1,$H:$H,$K9)</f>
        <v>28856.150000000005</v>
      </c>
      <c r="R9" s="204">
        <f>SUMIFS($G:$G,$A:$A,"&lt;"&amp;S$1,$H:$H,$K9)</f>
        <v>36682.5</v>
      </c>
      <c r="S9" s="204">
        <f>SUMIFS($G:$G,$A:$A,"&lt;"&amp;T$1,$H:$H,$K9)</f>
        <v>36682.5</v>
      </c>
      <c r="T9" s="204">
        <f>SUMIFS($G:$G,$A:$A,"&lt;"&amp;U$1,$H:$H,$K9)</f>
        <v>36682.5</v>
      </c>
      <c r="U9" s="204">
        <f>SUMIFS($G:$G,$A:$A,"&lt;"&amp;V$1,$H:$H,$K9)</f>
        <v>36682.5</v>
      </c>
      <c r="V9" s="204">
        <f>SUMIFS($G:$G,$A:$A,"&lt;"&amp;W$1,$H:$H,$K9)</f>
        <v>36682.5</v>
      </c>
      <c r="W9" s="204">
        <f>SUMIFS($G:$G,$A:$A,"&lt;"&amp;X$1,$H:$H,$K9)</f>
        <v>36682.5</v>
      </c>
      <c r="X9" s="204">
        <f>SUMIFS($G:$G,$A:$A,"&lt;"&amp;Y$1,$H:$H,$K9)</f>
        <v>36682.5</v>
      </c>
      <c r="Y9" s="204">
        <f>SUMIFS($G:$G,$A:$A,"&lt;"&amp;Z$1,$H:$H,$K9)</f>
        <v>36682.5</v>
      </c>
      <c r="Z9" s="204">
        <f>SUMIFS($G:$G,$A:$A,"&lt;"&amp;AA$1,$H:$H,$K9)</f>
        <v>36682.5</v>
      </c>
      <c r="AA9" s="204">
        <f>SUMIFS($G:$G,$A:$A,"&lt;"&amp;AB$1,$H:$H,$K9)</f>
        <v>36682.5</v>
      </c>
      <c r="AB9" s="204">
        <f>SUMIFS($G:$G,$A:$A,"&lt;"&amp;AC$1,$H:$H,$K9)</f>
        <v>36682.5</v>
      </c>
      <c r="AC9" s="204">
        <f>SUMIFS($G:$G,$A:$A,"&lt;"&amp;AD$1,$H:$H,$K9)</f>
        <v>39398.615000000013</v>
      </c>
      <c r="AD9" s="204">
        <f>SUMIFS($G:$G,$A:$A,"&lt;"&amp;AE$1,$H:$H,$K6)</f>
        <v>0</v>
      </c>
    </row>
    <row r="10" spans="1:30" s="184" customFormat="1" x14ac:dyDescent="0.25">
      <c r="A10" s="188">
        <v>40919</v>
      </c>
      <c r="B10" s="184" t="s">
        <v>163</v>
      </c>
      <c r="C10" s="184" t="s">
        <v>164</v>
      </c>
      <c r="D10" s="56" t="s">
        <v>106</v>
      </c>
      <c r="E10" s="189">
        <v>1</v>
      </c>
      <c r="F10" s="189">
        <v>420</v>
      </c>
      <c r="G10" s="190">
        <v>420</v>
      </c>
      <c r="H10" s="56">
        <v>62</v>
      </c>
      <c r="I10" s="184" t="s">
        <v>165</v>
      </c>
      <c r="K10" s="102">
        <v>911</v>
      </c>
      <c r="L10" s="204">
        <f>SUMIF(H$1:H$1712,K10,G$1:G$1712)</f>
        <v>67366.89</v>
      </c>
      <c r="M10" s="204">
        <f>SUMIFS($G:$G,$A:$A,"&lt;"&amp;N$1,$H:$H,$K10)</f>
        <v>9078.119999999999</v>
      </c>
      <c r="N10" s="204">
        <f>SUMIFS($G:$G,$A:$A,"&lt;"&amp;O$1,$H:$H,$K10)</f>
        <v>22107.29</v>
      </c>
      <c r="O10" s="204">
        <f>SUMIFS($G:$G,$A:$A,"&lt;"&amp;P$1,$H:$H,$K10)</f>
        <v>48479.02</v>
      </c>
      <c r="P10" s="204">
        <f>SUMIFS($G:$G,$A:$A,"&lt;"&amp;Q$1,$H:$H,$K10)</f>
        <v>50970</v>
      </c>
      <c r="Q10" s="204">
        <f>SUMIFS($G:$G,$A:$A,"&lt;"&amp;R$1,$H:$H,$K10)</f>
        <v>60399.53</v>
      </c>
      <c r="R10" s="204">
        <f>SUMIFS($G:$G,$A:$A,"&lt;"&amp;S$1,$H:$H,$K10)</f>
        <v>67366.89</v>
      </c>
      <c r="S10" s="204">
        <f>SUMIFS($G:$G,$A:$A,"&lt;"&amp;T$1,$H:$H,$K10)</f>
        <v>67366.89</v>
      </c>
      <c r="T10" s="204">
        <f>SUMIFS($G:$G,$A:$A,"&lt;"&amp;U$1,$H:$H,$K10)</f>
        <v>67366.89</v>
      </c>
      <c r="U10" s="204">
        <f>SUMIFS($G:$G,$A:$A,"&lt;"&amp;V$1,$H:$H,$K10)</f>
        <v>67366.89</v>
      </c>
      <c r="V10" s="204">
        <f>SUMIFS($G:$G,$A:$A,"&lt;"&amp;W$1,$H:$H,$K10)</f>
        <v>67366.89</v>
      </c>
      <c r="W10" s="204">
        <f>SUMIFS($G:$G,$A:$A,"&lt;"&amp;X$1,$H:$H,$K10)</f>
        <v>67366.89</v>
      </c>
      <c r="X10" s="204">
        <f>SUMIFS($G:$G,$A:$A,"&lt;"&amp;Y$1,$H:$H,$K10)</f>
        <v>67366.89</v>
      </c>
      <c r="Y10" s="204">
        <f>SUMIFS($G:$G,$A:$A,"&lt;"&amp;Z$1,$H:$H,$K10)</f>
        <v>67366.89</v>
      </c>
      <c r="Z10" s="204">
        <f>SUMIFS($G:$G,$A:$A,"&lt;"&amp;AA$1,$H:$H,$K10)</f>
        <v>67366.89</v>
      </c>
      <c r="AA10" s="204">
        <f>SUMIFS($G:$G,$A:$A,"&lt;"&amp;AB$1,$H:$H,$K10)</f>
        <v>67366.89</v>
      </c>
      <c r="AB10" s="204">
        <f>SUMIFS($G:$G,$A:$A,"&lt;"&amp;AC$1,$H:$H,$K10)</f>
        <v>67366.89</v>
      </c>
      <c r="AC10" s="204">
        <f>SUMIFS($G:$G,$A:$A,"&lt;"&amp;AD$1,$H:$H,$K10)</f>
        <v>67366.89</v>
      </c>
      <c r="AD10" s="204">
        <f>SUMIFS($G:$G,$A:$A,"&lt;"&amp;AE$1,$H:$H,$K7)</f>
        <v>0</v>
      </c>
    </row>
    <row r="11" spans="1:30" s="184" customFormat="1" x14ac:dyDescent="0.25">
      <c r="A11" s="191" t="s">
        <v>0</v>
      </c>
      <c r="B11" s="192" t="s">
        <v>166</v>
      </c>
      <c r="C11" s="192" t="s">
        <v>0</v>
      </c>
      <c r="D11" s="200" t="s">
        <v>0</v>
      </c>
      <c r="E11" s="193"/>
      <c r="F11" s="193"/>
      <c r="G11" s="194">
        <v>420</v>
      </c>
      <c r="H11" s="200" t="s">
        <v>0</v>
      </c>
      <c r="I11" s="192" t="s">
        <v>0</v>
      </c>
      <c r="K11" s="102" t="s">
        <v>58</v>
      </c>
      <c r="L11" s="204">
        <f>SUMIF(H$1:H$1712,K11,G$1:G$1712)</f>
        <v>109135</v>
      </c>
      <c r="M11" s="204">
        <f>SUMIFS($G:$G,$A:$A,"&lt;"&amp;N$1,$H:$H,$K11)</f>
        <v>13825</v>
      </c>
      <c r="N11" s="204">
        <f>SUMIFS($G:$G,$A:$A,"&lt;"&amp;O$1,$H:$H,$K11)</f>
        <v>41195</v>
      </c>
      <c r="O11" s="204">
        <f>SUMIFS($G:$G,$A:$A,"&lt;"&amp;P$1,$H:$H,$K11)</f>
        <v>68055</v>
      </c>
      <c r="P11" s="204">
        <f>SUMIFS($G:$G,$A:$A,"&lt;"&amp;Q$1,$H:$H,$K11)</f>
        <v>68055</v>
      </c>
      <c r="Q11" s="204">
        <f>SUMIFS($G:$G,$A:$A,"&lt;"&amp;R$1,$H:$H,$K11)</f>
        <v>95705</v>
      </c>
      <c r="R11" s="204">
        <f>SUMIFS($G:$G,$A:$A,"&lt;"&amp;S$1,$H:$H,$K11)</f>
        <v>109135</v>
      </c>
      <c r="S11" s="204">
        <f>SUMIFS($G:$G,$A:$A,"&lt;"&amp;T$1,$H:$H,$K11)</f>
        <v>109135</v>
      </c>
      <c r="T11" s="204">
        <f>SUMIFS($G:$G,$A:$A,"&lt;"&amp;U$1,$H:$H,$K11)</f>
        <v>109135</v>
      </c>
      <c r="U11" s="204">
        <f>SUMIFS($G:$G,$A:$A,"&lt;"&amp;V$1,$H:$H,$K11)</f>
        <v>109135</v>
      </c>
      <c r="V11" s="204">
        <f>SUMIFS($G:$G,$A:$A,"&lt;"&amp;W$1,$H:$H,$K11)</f>
        <v>109135</v>
      </c>
      <c r="W11" s="204">
        <f>SUMIFS($G:$G,$A:$A,"&lt;"&amp;X$1,$H:$H,$K11)</f>
        <v>109135</v>
      </c>
      <c r="X11" s="204">
        <f>SUMIFS($G:$G,$A:$A,"&lt;"&amp;Y$1,$H:$H,$K11)</f>
        <v>109135</v>
      </c>
      <c r="Y11" s="204">
        <f>SUMIFS($G:$G,$A:$A,"&lt;"&amp;Z$1,$H:$H,$K11)</f>
        <v>109135</v>
      </c>
      <c r="Z11" s="204">
        <f>SUMIFS($G:$G,$A:$A,"&lt;"&amp;AA$1,$H:$H,$K11)</f>
        <v>109135</v>
      </c>
      <c r="AA11" s="204">
        <f>SUMIFS($G:$G,$A:$A,"&lt;"&amp;AB$1,$H:$H,$K11)</f>
        <v>109135</v>
      </c>
      <c r="AB11" s="204">
        <f>SUMIFS($G:$G,$A:$A,"&lt;"&amp;AC$1,$H:$H,$K11)</f>
        <v>109135</v>
      </c>
      <c r="AC11" s="204">
        <f>SUMIFS($G:$G,$A:$A,"&lt;"&amp;AD$1,$H:$H,$K11)</f>
        <v>109135</v>
      </c>
      <c r="AD11" s="204">
        <f>SUMIFS($G:$G,$A:$A,"&lt;"&amp;AE$1,$H:$H,$K8)</f>
        <v>0</v>
      </c>
    </row>
    <row r="12" spans="1:30" s="184" customFormat="1" x14ac:dyDescent="0.25">
      <c r="A12" s="188" t="s">
        <v>0</v>
      </c>
      <c r="B12" s="184" t="s">
        <v>0</v>
      </c>
      <c r="C12" s="184" t="s">
        <v>0</v>
      </c>
      <c r="D12" s="56" t="s">
        <v>0</v>
      </c>
      <c r="E12" s="189"/>
      <c r="F12" s="189"/>
      <c r="G12" s="190"/>
      <c r="H12" s="56" t="s">
        <v>0</v>
      </c>
      <c r="I12" s="184" t="s">
        <v>0</v>
      </c>
      <c r="K12" s="102" t="s">
        <v>25</v>
      </c>
      <c r="L12" s="204">
        <f>SUMIF(H$1:H$1712,K12,G$1:G$1712)</f>
        <v>3838.46</v>
      </c>
      <c r="M12" s="204">
        <f>SUMIFS($G:$G,$A:$A,"&lt;"&amp;N$1,$H:$H,$K12)</f>
        <v>0</v>
      </c>
      <c r="N12" s="204">
        <f>SUMIFS($G:$G,$A:$A,"&lt;"&amp;O$1,$H:$H,$K12)</f>
        <v>1033.29</v>
      </c>
      <c r="O12" s="204">
        <f>SUMIFS($G:$G,$A:$A,"&lt;"&amp;P$1,$H:$H,$K12)</f>
        <v>3163.7250000000004</v>
      </c>
      <c r="P12" s="204">
        <f>SUMIFS($G:$G,$A:$A,"&lt;"&amp;Q$1,$H:$H,$K12)</f>
        <v>3400.01</v>
      </c>
      <c r="Q12" s="204">
        <f>SUMIFS($G:$G,$A:$A,"&lt;"&amp;R$1,$H:$H,$K12)</f>
        <v>3400.01</v>
      </c>
      <c r="R12" s="204">
        <f>SUMIFS($G:$G,$A:$A,"&lt;"&amp;S$1,$H:$H,$K12)</f>
        <v>3838.46</v>
      </c>
      <c r="S12" s="204">
        <f>SUMIFS($G:$G,$A:$A,"&lt;"&amp;T$1,$H:$H,$K12)</f>
        <v>3838.46</v>
      </c>
      <c r="T12" s="204">
        <f>SUMIFS($G:$G,$A:$A,"&lt;"&amp;U$1,$H:$H,$K12)</f>
        <v>3838.46</v>
      </c>
      <c r="U12" s="204">
        <f>SUMIFS($G:$G,$A:$A,"&lt;"&amp;V$1,$H:$H,$K12)</f>
        <v>3838.46</v>
      </c>
      <c r="V12" s="204">
        <f>SUMIFS($G:$G,$A:$A,"&lt;"&amp;W$1,$H:$H,$K12)</f>
        <v>3838.46</v>
      </c>
      <c r="W12" s="204">
        <f>SUMIFS($G:$G,$A:$A,"&lt;"&amp;X$1,$H:$H,$K12)</f>
        <v>3838.46</v>
      </c>
      <c r="X12" s="204">
        <f>SUMIFS($G:$G,$A:$A,"&lt;"&amp;Y$1,$H:$H,$K12)</f>
        <v>3838.46</v>
      </c>
      <c r="Y12" s="204">
        <f>SUMIFS($G:$G,$A:$A,"&lt;"&amp;Z$1,$H:$H,$K12)</f>
        <v>3838.46</v>
      </c>
      <c r="Z12" s="204">
        <f>SUMIFS($G:$G,$A:$A,"&lt;"&amp;AA$1,$H:$H,$K12)</f>
        <v>3838.46</v>
      </c>
      <c r="AA12" s="204">
        <f>SUMIFS($G:$G,$A:$A,"&lt;"&amp;AB$1,$H:$H,$K12)</f>
        <v>3838.46</v>
      </c>
      <c r="AB12" s="204">
        <f>SUMIFS($G:$G,$A:$A,"&lt;"&amp;AC$1,$H:$H,$K12)</f>
        <v>3838.46</v>
      </c>
      <c r="AC12" s="204">
        <f>SUMIFS($G:$G,$A:$A,"&lt;"&amp;AD$1,$H:$H,$K12)</f>
        <v>3838.46</v>
      </c>
      <c r="AD12" s="204">
        <f>SUMIFS($G:$G,$A:$A,"&lt;"&amp;AE$1,$H:$H,$K9)</f>
        <v>0</v>
      </c>
    </row>
    <row r="13" spans="1:30" s="184" customFormat="1" x14ac:dyDescent="0.25">
      <c r="A13" s="185" t="s">
        <v>0</v>
      </c>
      <c r="B13" s="183" t="s">
        <v>167</v>
      </c>
      <c r="C13" s="183" t="s">
        <v>0</v>
      </c>
      <c r="D13" s="127" t="s">
        <v>0</v>
      </c>
      <c r="E13" s="186"/>
      <c r="F13" s="186"/>
      <c r="G13" s="187"/>
      <c r="H13" s="127" t="s">
        <v>0</v>
      </c>
      <c r="I13" s="183" t="s">
        <v>0</v>
      </c>
      <c r="K13" s="102" t="s">
        <v>59</v>
      </c>
      <c r="L13" s="204">
        <f>SUMIF(H$1:H$1712,K13,G$1:G$1712)</f>
        <v>26038.82</v>
      </c>
      <c r="M13" s="204">
        <f>SUMIFS($G:$G,$A:$A,"&lt;"&amp;N$1,$H:$H,$K13)</f>
        <v>0</v>
      </c>
      <c r="N13" s="204">
        <f>SUMIFS($G:$G,$A:$A,"&lt;"&amp;O$1,$H:$H,$K13)</f>
        <v>0</v>
      </c>
      <c r="O13" s="204">
        <f>SUMIFS($G:$G,$A:$A,"&lt;"&amp;P$1,$H:$H,$K13)</f>
        <v>0</v>
      </c>
      <c r="P13" s="204">
        <f>SUMIFS($G:$G,$A:$A,"&lt;"&amp;Q$1,$H:$H,$K13)</f>
        <v>0</v>
      </c>
      <c r="Q13" s="204">
        <f>SUMIFS($G:$G,$A:$A,"&lt;"&amp;R$1,$H:$H,$K13)</f>
        <v>6462.59</v>
      </c>
      <c r="R13" s="204">
        <f>SUMIFS($G:$G,$A:$A,"&lt;"&amp;S$1,$H:$H,$K13)</f>
        <v>26038.82</v>
      </c>
      <c r="S13" s="204">
        <f>SUMIFS($G:$G,$A:$A,"&lt;"&amp;T$1,$H:$H,$K13)</f>
        <v>26038.82</v>
      </c>
      <c r="T13" s="204">
        <f>SUMIFS($G:$G,$A:$A,"&lt;"&amp;U$1,$H:$H,$K13)</f>
        <v>26038.82</v>
      </c>
      <c r="U13" s="204">
        <f>SUMIFS($G:$G,$A:$A,"&lt;"&amp;V$1,$H:$H,$K13)</f>
        <v>26038.82</v>
      </c>
      <c r="V13" s="204">
        <f>SUMIFS($G:$G,$A:$A,"&lt;"&amp;W$1,$H:$H,$K13)</f>
        <v>26038.82</v>
      </c>
      <c r="W13" s="204">
        <f>SUMIFS($G:$G,$A:$A,"&lt;"&amp;X$1,$H:$H,$K13)</f>
        <v>26038.82</v>
      </c>
      <c r="X13" s="204">
        <f>SUMIFS($G:$G,$A:$A,"&lt;"&amp;Y$1,$H:$H,$K13)</f>
        <v>26038.82</v>
      </c>
      <c r="Y13" s="204">
        <f>SUMIFS($G:$G,$A:$A,"&lt;"&amp;Z$1,$H:$H,$K13)</f>
        <v>26038.82</v>
      </c>
      <c r="Z13" s="204">
        <f>SUMIFS($G:$G,$A:$A,"&lt;"&amp;AA$1,$H:$H,$K13)</f>
        <v>26038.82</v>
      </c>
      <c r="AA13" s="204">
        <f>SUMIFS($G:$G,$A:$A,"&lt;"&amp;AB$1,$H:$H,$K13)</f>
        <v>26038.82</v>
      </c>
      <c r="AB13" s="204">
        <f>SUMIFS($G:$G,$A:$A,"&lt;"&amp;AC$1,$H:$H,$K13)</f>
        <v>26038.82</v>
      </c>
      <c r="AC13" s="204">
        <f>SUMIFS($G:$G,$A:$A,"&lt;"&amp;AD$1,$H:$H,$K13)</f>
        <v>26038.82</v>
      </c>
      <c r="AD13" s="204">
        <f>SUMIFS($G:$G,$A:$A,"&lt;"&amp;AE$1,$H:$H,$K10)</f>
        <v>0</v>
      </c>
    </row>
    <row r="14" spans="1:30" s="184" customFormat="1" x14ac:dyDescent="0.25">
      <c r="A14" s="188">
        <v>40698</v>
      </c>
      <c r="B14" s="184" t="s">
        <v>168</v>
      </c>
      <c r="C14" s="184" t="s">
        <v>20</v>
      </c>
      <c r="D14" s="56" t="s">
        <v>106</v>
      </c>
      <c r="E14" s="189">
        <v>69.83</v>
      </c>
      <c r="F14" s="189">
        <v>33.5</v>
      </c>
      <c r="G14" s="190">
        <v>2339.3049999999998</v>
      </c>
      <c r="H14" s="56">
        <v>64</v>
      </c>
      <c r="I14" s="184" t="s">
        <v>169</v>
      </c>
      <c r="K14" s="130"/>
      <c r="L14" s="204">
        <f>SUM(L2:L13)</f>
        <v>814588.61499999999</v>
      </c>
      <c r="M14" s="204">
        <f>SUM(M2:M13)</f>
        <v>62599.634999999995</v>
      </c>
      <c r="N14" s="204">
        <f>SUM(N2:N13)</f>
        <v>172655.44500000001</v>
      </c>
      <c r="O14" s="204">
        <f>SUM(O2:O13)</f>
        <v>359242.18500000017</v>
      </c>
      <c r="P14" s="204">
        <f>SUM(P2:P13)</f>
        <v>461579.0250000002</v>
      </c>
      <c r="Q14" s="204">
        <f>SUM(Q2:Q13)</f>
        <v>626401.20000000019</v>
      </c>
      <c r="R14" s="204">
        <f>SUM(R2:R13)</f>
        <v>798175.83500000008</v>
      </c>
      <c r="S14" s="204">
        <f>SUM(S2:S13)</f>
        <v>799594.59500000009</v>
      </c>
      <c r="T14" s="204">
        <f>SUM(T2:T13)</f>
        <v>799594.59500000009</v>
      </c>
      <c r="U14" s="204">
        <f>SUM(U2:U13)</f>
        <v>800014.59500000009</v>
      </c>
      <c r="V14" s="204">
        <f>SUM(V2:V13)</f>
        <v>800014.59500000009</v>
      </c>
      <c r="W14" s="204">
        <f>SUM(W2:W13)</f>
        <v>800014.59500000009</v>
      </c>
      <c r="X14" s="204">
        <f>SUM(X2:X13)</f>
        <v>800014.59500000009</v>
      </c>
      <c r="Y14" s="204">
        <f>SUM(Y2:Y13)</f>
        <v>800014.59500000009</v>
      </c>
      <c r="Z14" s="204">
        <f>SUM(Z2:Z13)</f>
        <v>800014.59500000009</v>
      </c>
      <c r="AA14" s="204">
        <f>SUM(AA2:AA13)</f>
        <v>800014.59500000009</v>
      </c>
      <c r="AB14" s="204">
        <f>SUM(AB2:AB13)</f>
        <v>800014.59500000009</v>
      </c>
      <c r="AC14" s="204">
        <f>SUM(AC2:AC13)</f>
        <v>814588.61499999999</v>
      </c>
      <c r="AD14" s="204">
        <f>SUMIFS($G:$G,$A:$A,"&lt;"&amp;AE$1,$H:$H,#REF!)</f>
        <v>0</v>
      </c>
    </row>
    <row r="15" spans="1:30" s="184" customFormat="1" x14ac:dyDescent="0.25">
      <c r="A15" s="188">
        <v>40721</v>
      </c>
      <c r="B15" s="184" t="s">
        <v>170</v>
      </c>
      <c r="C15" s="184" t="s">
        <v>171</v>
      </c>
      <c r="D15" s="56" t="s">
        <v>106</v>
      </c>
      <c r="E15" s="189">
        <v>1</v>
      </c>
      <c r="F15" s="189">
        <v>2209.09</v>
      </c>
      <c r="G15" s="190">
        <v>2209.09</v>
      </c>
      <c r="H15" s="56">
        <v>64</v>
      </c>
      <c r="I15" s="184" t="s">
        <v>172</v>
      </c>
      <c r="K15"/>
      <c r="AD15" s="204">
        <f>SUMIFS($G:$G,$A:$A,"&lt;"&amp;AE$1,$H:$H,#REF!)</f>
        <v>0</v>
      </c>
    </row>
    <row r="16" spans="1:30" s="184" customFormat="1" x14ac:dyDescent="0.25">
      <c r="A16" s="188">
        <v>40724</v>
      </c>
      <c r="B16" s="184" t="s">
        <v>173</v>
      </c>
      <c r="C16" s="184" t="s">
        <v>20</v>
      </c>
      <c r="D16" s="56" t="s">
        <v>106</v>
      </c>
      <c r="E16" s="189">
        <v>38.65</v>
      </c>
      <c r="F16" s="189">
        <v>33.5</v>
      </c>
      <c r="G16" s="190">
        <v>1294.7750000000001</v>
      </c>
      <c r="H16" s="56">
        <v>64</v>
      </c>
      <c r="I16" s="184" t="s">
        <v>169</v>
      </c>
      <c r="K16"/>
      <c r="AD16" s="204">
        <f>SUMIFS($G:$G,$A:$A,"&lt;"&amp;AE$1,$H:$H,$K11)</f>
        <v>0</v>
      </c>
    </row>
    <row r="17" spans="1:30" s="184" customFormat="1" x14ac:dyDescent="0.25">
      <c r="A17" s="188">
        <v>40724</v>
      </c>
      <c r="B17" s="184" t="s">
        <v>174</v>
      </c>
      <c r="C17" s="184" t="s">
        <v>175</v>
      </c>
      <c r="D17" s="56" t="s">
        <v>106</v>
      </c>
      <c r="E17" s="189">
        <v>6</v>
      </c>
      <c r="F17" s="189">
        <v>33.32</v>
      </c>
      <c r="G17" s="190">
        <v>199.92</v>
      </c>
      <c r="H17" s="56">
        <v>64</v>
      </c>
      <c r="I17" s="184" t="s">
        <v>176</v>
      </c>
      <c r="K17"/>
      <c r="AD17" s="204">
        <f>SUMIFS($G:$G,$A:$A,"&lt;"&amp;AE$1,$H:$H,$K12)</f>
        <v>0</v>
      </c>
    </row>
    <row r="18" spans="1:30" s="184" customFormat="1" x14ac:dyDescent="0.25">
      <c r="A18" s="188">
        <v>40725</v>
      </c>
      <c r="B18" s="184" t="s">
        <v>17</v>
      </c>
      <c r="C18" s="184" t="s">
        <v>17</v>
      </c>
      <c r="D18" s="56" t="s">
        <v>5</v>
      </c>
      <c r="E18" s="189">
        <v>10.5</v>
      </c>
      <c r="F18" s="189">
        <v>39.39</v>
      </c>
      <c r="G18" s="190">
        <v>413.59500000000003</v>
      </c>
      <c r="H18" s="56">
        <v>64</v>
      </c>
      <c r="I18" s="184" t="s">
        <v>159</v>
      </c>
      <c r="K18"/>
      <c r="AD18" s="204">
        <f>SUMIFS($G:$G,$A:$A,"&lt;"&amp;AE$1,$H:$H,$K13)</f>
        <v>0</v>
      </c>
    </row>
    <row r="19" spans="1:30" s="184" customFormat="1" x14ac:dyDescent="0.25">
      <c r="A19" s="188">
        <v>40725</v>
      </c>
      <c r="B19" s="184" t="s">
        <v>177</v>
      </c>
      <c r="C19" s="184" t="s">
        <v>178</v>
      </c>
      <c r="D19" s="56" t="s">
        <v>5</v>
      </c>
      <c r="E19" s="189">
        <v>11.5</v>
      </c>
      <c r="F19" s="189">
        <v>50</v>
      </c>
      <c r="G19" s="190">
        <v>575</v>
      </c>
      <c r="H19" s="56">
        <v>64</v>
      </c>
      <c r="I19" s="184" t="s">
        <v>159</v>
      </c>
      <c r="K19"/>
      <c r="AD19" s="204">
        <f>SUMIFS($G:$G,$A:$A,"&lt;"&amp;AE$1,$H:$H,$K14)</f>
        <v>0</v>
      </c>
    </row>
    <row r="20" spans="1:30" s="184" customFormat="1" x14ac:dyDescent="0.25">
      <c r="A20" s="188">
        <v>40725</v>
      </c>
      <c r="B20" s="184" t="s">
        <v>17</v>
      </c>
      <c r="C20" s="184" t="s">
        <v>17</v>
      </c>
      <c r="D20" s="56" t="s">
        <v>5</v>
      </c>
      <c r="E20" s="189">
        <v>11.5</v>
      </c>
      <c r="F20" s="189">
        <v>30</v>
      </c>
      <c r="G20" s="190">
        <v>345</v>
      </c>
      <c r="H20" s="56">
        <v>64</v>
      </c>
      <c r="I20" s="184" t="s">
        <v>159</v>
      </c>
      <c r="K20"/>
    </row>
    <row r="21" spans="1:30" s="184" customFormat="1" x14ac:dyDescent="0.25">
      <c r="A21" s="188">
        <v>40725</v>
      </c>
      <c r="B21" s="184" t="s">
        <v>179</v>
      </c>
      <c r="C21" s="184" t="s">
        <v>180</v>
      </c>
      <c r="D21" s="56" t="s">
        <v>5</v>
      </c>
      <c r="E21" s="189">
        <v>11</v>
      </c>
      <c r="F21" s="189">
        <v>42.79</v>
      </c>
      <c r="G21" s="190">
        <v>470.69</v>
      </c>
      <c r="H21" s="56">
        <v>64</v>
      </c>
      <c r="I21" s="184" t="s">
        <v>159</v>
      </c>
      <c r="K21"/>
    </row>
    <row r="22" spans="1:30" s="184" customFormat="1" x14ac:dyDescent="0.25">
      <c r="A22" s="188">
        <v>40725</v>
      </c>
      <c r="B22" s="184" t="s">
        <v>0</v>
      </c>
      <c r="C22" s="184" t="s">
        <v>181</v>
      </c>
      <c r="D22" s="56" t="s">
        <v>5</v>
      </c>
      <c r="E22" s="189">
        <v>11</v>
      </c>
      <c r="F22" s="189">
        <v>7</v>
      </c>
      <c r="G22" s="190">
        <v>77</v>
      </c>
      <c r="H22" s="56">
        <v>64</v>
      </c>
      <c r="I22" s="184" t="s">
        <v>159</v>
      </c>
      <c r="K22"/>
    </row>
    <row r="23" spans="1:30" s="184" customFormat="1" x14ac:dyDescent="0.25">
      <c r="A23" s="188">
        <v>40725</v>
      </c>
      <c r="B23" s="184" t="s">
        <v>17</v>
      </c>
      <c r="C23" s="184" t="s">
        <v>17</v>
      </c>
      <c r="D23" s="56" t="s">
        <v>5</v>
      </c>
      <c r="E23" s="189">
        <v>11.5</v>
      </c>
      <c r="F23" s="189">
        <v>32.200000000000003</v>
      </c>
      <c r="G23" s="190">
        <v>370.3</v>
      </c>
      <c r="H23" s="56">
        <v>64</v>
      </c>
      <c r="I23" s="184" t="s">
        <v>159</v>
      </c>
      <c r="K23"/>
    </row>
    <row r="24" spans="1:30" s="184" customFormat="1" x14ac:dyDescent="0.25">
      <c r="A24" s="188">
        <v>40725</v>
      </c>
      <c r="B24" s="184" t="s">
        <v>182</v>
      </c>
      <c r="C24" s="184" t="s">
        <v>17</v>
      </c>
      <c r="D24" s="56" t="s">
        <v>5</v>
      </c>
      <c r="E24" s="189">
        <v>11</v>
      </c>
      <c r="F24" s="189">
        <v>39.18</v>
      </c>
      <c r="G24" s="190">
        <v>430.98</v>
      </c>
      <c r="H24" s="56">
        <v>64</v>
      </c>
      <c r="I24" s="184" t="s">
        <v>159</v>
      </c>
      <c r="K24"/>
    </row>
    <row r="25" spans="1:30" s="184" customFormat="1" x14ac:dyDescent="0.25">
      <c r="A25" s="188">
        <v>40726</v>
      </c>
      <c r="B25" s="184" t="s">
        <v>17</v>
      </c>
      <c r="C25" s="184" t="s">
        <v>17</v>
      </c>
      <c r="D25" s="56" t="s">
        <v>5</v>
      </c>
      <c r="E25" s="189">
        <v>6</v>
      </c>
      <c r="F25" s="189">
        <v>39.39</v>
      </c>
      <c r="G25" s="190">
        <v>236.34</v>
      </c>
      <c r="H25" s="56">
        <v>64</v>
      </c>
      <c r="I25" s="184" t="s">
        <v>159</v>
      </c>
      <c r="K25"/>
    </row>
    <row r="26" spans="1:30" s="184" customFormat="1" x14ac:dyDescent="0.25">
      <c r="A26" s="188">
        <v>40726</v>
      </c>
      <c r="B26" s="184" t="s">
        <v>183</v>
      </c>
      <c r="C26" s="184" t="s">
        <v>184</v>
      </c>
      <c r="D26" s="56" t="s">
        <v>5</v>
      </c>
      <c r="E26" s="189">
        <v>6.5</v>
      </c>
      <c r="F26" s="189">
        <v>10.75</v>
      </c>
      <c r="G26" s="190">
        <v>69.875</v>
      </c>
      <c r="H26" s="56">
        <v>64</v>
      </c>
      <c r="I26" s="184" t="s">
        <v>159</v>
      </c>
      <c r="K26"/>
    </row>
    <row r="27" spans="1:30" s="184" customFormat="1" x14ac:dyDescent="0.25">
      <c r="A27" s="188">
        <v>40726</v>
      </c>
      <c r="B27" s="184" t="s">
        <v>17</v>
      </c>
      <c r="C27" s="184" t="s">
        <v>17</v>
      </c>
      <c r="D27" s="56" t="s">
        <v>5</v>
      </c>
      <c r="E27" s="189">
        <v>9.5</v>
      </c>
      <c r="F27" s="189">
        <v>32.200000000000003</v>
      </c>
      <c r="G27" s="190">
        <v>305.89999999999998</v>
      </c>
      <c r="H27" s="56">
        <v>64</v>
      </c>
      <c r="I27" s="184" t="s">
        <v>159</v>
      </c>
      <c r="K27"/>
    </row>
    <row r="28" spans="1:30" s="184" customFormat="1" x14ac:dyDescent="0.25">
      <c r="A28" s="188">
        <v>40726</v>
      </c>
      <c r="B28" s="184" t="s">
        <v>182</v>
      </c>
      <c r="C28" s="184" t="s">
        <v>17</v>
      </c>
      <c r="D28" s="56" t="s">
        <v>5</v>
      </c>
      <c r="E28" s="189">
        <v>11.5</v>
      </c>
      <c r="F28" s="189">
        <v>39.18</v>
      </c>
      <c r="G28" s="190">
        <v>450.57</v>
      </c>
      <c r="H28" s="56">
        <v>64</v>
      </c>
      <c r="I28" s="184" t="s">
        <v>159</v>
      </c>
      <c r="K28"/>
    </row>
    <row r="29" spans="1:30" s="184" customFormat="1" x14ac:dyDescent="0.25">
      <c r="A29" s="188">
        <v>40726</v>
      </c>
      <c r="B29" s="184" t="s">
        <v>179</v>
      </c>
      <c r="C29" s="184" t="s">
        <v>180</v>
      </c>
      <c r="D29" s="56" t="s">
        <v>5</v>
      </c>
      <c r="E29" s="189">
        <v>11</v>
      </c>
      <c r="F29" s="189">
        <v>42.79</v>
      </c>
      <c r="G29" s="190">
        <v>470.69</v>
      </c>
      <c r="H29" s="56">
        <v>64</v>
      </c>
      <c r="I29" s="184" t="s">
        <v>159</v>
      </c>
      <c r="K29"/>
    </row>
    <row r="30" spans="1:30" s="184" customFormat="1" x14ac:dyDescent="0.25">
      <c r="A30" s="188">
        <v>40726</v>
      </c>
      <c r="B30" s="184" t="s">
        <v>17</v>
      </c>
      <c r="C30" s="184" t="s">
        <v>17</v>
      </c>
      <c r="D30" s="56" t="s">
        <v>5</v>
      </c>
      <c r="E30" s="189">
        <v>9.5</v>
      </c>
      <c r="F30" s="189">
        <v>30</v>
      </c>
      <c r="G30" s="190">
        <v>285</v>
      </c>
      <c r="H30" s="56">
        <v>64</v>
      </c>
      <c r="I30" s="184" t="s">
        <v>159</v>
      </c>
      <c r="K30"/>
    </row>
    <row r="31" spans="1:30" s="184" customFormat="1" x14ac:dyDescent="0.25">
      <c r="A31" s="188">
        <v>40726</v>
      </c>
      <c r="B31" s="184" t="s">
        <v>185</v>
      </c>
      <c r="C31" s="184" t="s">
        <v>186</v>
      </c>
      <c r="D31" s="56" t="s">
        <v>14</v>
      </c>
      <c r="E31" s="189">
        <v>1</v>
      </c>
      <c r="F31" s="189">
        <v>213.4</v>
      </c>
      <c r="G31" s="190">
        <v>213.4</v>
      </c>
      <c r="H31" s="56">
        <v>64</v>
      </c>
      <c r="I31" s="184" t="s">
        <v>159</v>
      </c>
      <c r="K31"/>
    </row>
    <row r="32" spans="1:30" s="184" customFormat="1" x14ac:dyDescent="0.25">
      <c r="A32" s="188">
        <v>40726</v>
      </c>
      <c r="B32" s="184" t="s">
        <v>0</v>
      </c>
      <c r="C32" s="184" t="s">
        <v>181</v>
      </c>
      <c r="D32" s="56" t="s">
        <v>5</v>
      </c>
      <c r="E32" s="189">
        <v>11</v>
      </c>
      <c r="F32" s="189">
        <v>7</v>
      </c>
      <c r="G32" s="190">
        <v>77</v>
      </c>
      <c r="H32" s="56">
        <v>64</v>
      </c>
      <c r="I32" s="184" t="s">
        <v>159</v>
      </c>
      <c r="K32"/>
    </row>
    <row r="33" spans="1:11" s="184" customFormat="1" x14ac:dyDescent="0.25">
      <c r="A33" s="188">
        <v>40726</v>
      </c>
      <c r="B33" s="184" t="s">
        <v>177</v>
      </c>
      <c r="C33" s="184" t="s">
        <v>178</v>
      </c>
      <c r="D33" s="56" t="s">
        <v>5</v>
      </c>
      <c r="E33" s="189">
        <v>9.5</v>
      </c>
      <c r="F33" s="189">
        <v>50</v>
      </c>
      <c r="G33" s="190">
        <v>475</v>
      </c>
      <c r="H33" s="56">
        <v>64</v>
      </c>
      <c r="I33" s="184" t="s">
        <v>159</v>
      </c>
      <c r="K33"/>
    </row>
    <row r="34" spans="1:11" s="184" customFormat="1" x14ac:dyDescent="0.25">
      <c r="A34" s="188">
        <v>40727</v>
      </c>
      <c r="B34" s="184" t="s">
        <v>17</v>
      </c>
      <c r="C34" s="184" t="s">
        <v>17</v>
      </c>
      <c r="D34" s="56" t="s">
        <v>5</v>
      </c>
      <c r="E34" s="189">
        <v>9.5</v>
      </c>
      <c r="F34" s="189">
        <v>39.39</v>
      </c>
      <c r="G34" s="190">
        <v>374.20499999999998</v>
      </c>
      <c r="H34" s="56">
        <v>64</v>
      </c>
      <c r="I34" s="184" t="s">
        <v>159</v>
      </c>
      <c r="K34"/>
    </row>
    <row r="35" spans="1:11" s="184" customFormat="1" x14ac:dyDescent="0.25">
      <c r="A35" s="188">
        <v>40727</v>
      </c>
      <c r="B35" s="184" t="s">
        <v>183</v>
      </c>
      <c r="C35" s="184" t="s">
        <v>184</v>
      </c>
      <c r="D35" s="56" t="s">
        <v>5</v>
      </c>
      <c r="E35" s="189">
        <v>7.5</v>
      </c>
      <c r="F35" s="189">
        <v>10.75</v>
      </c>
      <c r="G35" s="190">
        <v>80.625</v>
      </c>
      <c r="H35" s="56">
        <v>64</v>
      </c>
      <c r="I35" s="184" t="s">
        <v>159</v>
      </c>
      <c r="K35"/>
    </row>
    <row r="36" spans="1:11" s="184" customFormat="1" x14ac:dyDescent="0.25">
      <c r="A36" s="188">
        <v>40727</v>
      </c>
      <c r="B36" s="184" t="s">
        <v>17</v>
      </c>
      <c r="C36" s="184" t="s">
        <v>17</v>
      </c>
      <c r="D36" s="56" t="s">
        <v>5</v>
      </c>
      <c r="E36" s="189">
        <v>9.5</v>
      </c>
      <c r="F36" s="189">
        <v>32.200000000000003</v>
      </c>
      <c r="G36" s="190">
        <v>305.89999999999998</v>
      </c>
      <c r="H36" s="56">
        <v>64</v>
      </c>
      <c r="I36" s="184" t="s">
        <v>159</v>
      </c>
      <c r="K36"/>
    </row>
    <row r="37" spans="1:11" s="184" customFormat="1" x14ac:dyDescent="0.25">
      <c r="A37" s="188">
        <v>40727</v>
      </c>
      <c r="B37" s="184" t="s">
        <v>182</v>
      </c>
      <c r="C37" s="184" t="s">
        <v>17</v>
      </c>
      <c r="D37" s="56" t="s">
        <v>5</v>
      </c>
      <c r="E37" s="189">
        <v>9.5</v>
      </c>
      <c r="F37" s="189">
        <v>39.18</v>
      </c>
      <c r="G37" s="190">
        <v>372.21</v>
      </c>
      <c r="H37" s="56">
        <v>64</v>
      </c>
      <c r="I37" s="184" t="s">
        <v>159</v>
      </c>
      <c r="K37"/>
    </row>
    <row r="38" spans="1:11" s="184" customFormat="1" x14ac:dyDescent="0.25">
      <c r="A38" s="188">
        <v>40727</v>
      </c>
      <c r="B38" s="184" t="s">
        <v>179</v>
      </c>
      <c r="C38" s="184" t="s">
        <v>180</v>
      </c>
      <c r="D38" s="56" t="s">
        <v>5</v>
      </c>
      <c r="E38" s="189">
        <v>9</v>
      </c>
      <c r="F38" s="189">
        <v>42.79</v>
      </c>
      <c r="G38" s="190">
        <v>385.11</v>
      </c>
      <c r="H38" s="56">
        <v>64</v>
      </c>
      <c r="I38" s="184" t="s">
        <v>159</v>
      </c>
      <c r="K38"/>
    </row>
    <row r="39" spans="1:11" s="184" customFormat="1" x14ac:dyDescent="0.25">
      <c r="A39" s="188">
        <v>40727</v>
      </c>
      <c r="B39" s="184" t="s">
        <v>17</v>
      </c>
      <c r="C39" s="184" t="s">
        <v>17</v>
      </c>
      <c r="D39" s="56" t="s">
        <v>5</v>
      </c>
      <c r="E39" s="189">
        <v>10.5</v>
      </c>
      <c r="F39" s="189">
        <v>30</v>
      </c>
      <c r="G39" s="190">
        <v>315</v>
      </c>
      <c r="H39" s="56">
        <v>64</v>
      </c>
      <c r="I39" s="184" t="s">
        <v>159</v>
      </c>
      <c r="K39"/>
    </row>
    <row r="40" spans="1:11" s="184" customFormat="1" x14ac:dyDescent="0.25">
      <c r="A40" s="188">
        <v>40727</v>
      </c>
      <c r="B40" s="184" t="s">
        <v>185</v>
      </c>
      <c r="C40" s="184" t="s">
        <v>186</v>
      </c>
      <c r="D40" s="56" t="s">
        <v>14</v>
      </c>
      <c r="E40" s="189">
        <v>1</v>
      </c>
      <c r="F40" s="189">
        <v>213.4</v>
      </c>
      <c r="G40" s="190">
        <v>213.4</v>
      </c>
      <c r="H40" s="56">
        <v>64</v>
      </c>
      <c r="I40" s="184" t="s">
        <v>159</v>
      </c>
      <c r="K40"/>
    </row>
    <row r="41" spans="1:11" s="184" customFormat="1" x14ac:dyDescent="0.25">
      <c r="A41" s="188">
        <v>40727</v>
      </c>
      <c r="B41" s="184" t="s">
        <v>0</v>
      </c>
      <c r="C41" s="184" t="s">
        <v>181</v>
      </c>
      <c r="D41" s="56" t="s">
        <v>5</v>
      </c>
      <c r="E41" s="189">
        <v>9</v>
      </c>
      <c r="F41" s="189">
        <v>7</v>
      </c>
      <c r="G41" s="190">
        <v>63</v>
      </c>
      <c r="H41" s="56">
        <v>64</v>
      </c>
      <c r="I41" s="184" t="s">
        <v>159</v>
      </c>
      <c r="K41"/>
    </row>
    <row r="42" spans="1:11" s="184" customFormat="1" x14ac:dyDescent="0.25">
      <c r="A42" s="188">
        <v>40727</v>
      </c>
      <c r="B42" s="184" t="s">
        <v>177</v>
      </c>
      <c r="C42" s="184" t="s">
        <v>178</v>
      </c>
      <c r="D42" s="56" t="s">
        <v>5</v>
      </c>
      <c r="E42" s="189">
        <v>10.5</v>
      </c>
      <c r="F42" s="189">
        <v>50</v>
      </c>
      <c r="G42" s="190">
        <v>525</v>
      </c>
      <c r="H42" s="56">
        <v>64</v>
      </c>
      <c r="I42" s="184" t="s">
        <v>159</v>
      </c>
      <c r="K42"/>
    </row>
    <row r="43" spans="1:11" s="184" customFormat="1" x14ac:dyDescent="0.25">
      <c r="A43" s="188">
        <v>40728</v>
      </c>
      <c r="B43" s="184" t="s">
        <v>182</v>
      </c>
      <c r="C43" s="184" t="s">
        <v>17</v>
      </c>
      <c r="D43" s="56" t="s">
        <v>5</v>
      </c>
      <c r="E43" s="189">
        <v>9.5</v>
      </c>
      <c r="F43" s="189">
        <v>39.18</v>
      </c>
      <c r="G43" s="190">
        <v>372.21</v>
      </c>
      <c r="H43" s="56">
        <v>64</v>
      </c>
      <c r="I43" s="184" t="s">
        <v>159</v>
      </c>
      <c r="K43"/>
    </row>
    <row r="44" spans="1:11" s="184" customFormat="1" x14ac:dyDescent="0.25">
      <c r="A44" s="188">
        <v>40728</v>
      </c>
      <c r="B44" s="184" t="s">
        <v>17</v>
      </c>
      <c r="C44" s="184" t="s">
        <v>17</v>
      </c>
      <c r="D44" s="56" t="s">
        <v>5</v>
      </c>
      <c r="E44" s="189">
        <v>10</v>
      </c>
      <c r="F44" s="189">
        <v>39.39</v>
      </c>
      <c r="G44" s="190">
        <v>393.9</v>
      </c>
      <c r="H44" s="56">
        <v>64</v>
      </c>
      <c r="I44" s="184" t="s">
        <v>159</v>
      </c>
      <c r="K44"/>
    </row>
    <row r="45" spans="1:11" s="184" customFormat="1" x14ac:dyDescent="0.25">
      <c r="A45" s="188">
        <v>40728</v>
      </c>
      <c r="B45" s="184" t="s">
        <v>17</v>
      </c>
      <c r="C45" s="184" t="s">
        <v>17</v>
      </c>
      <c r="D45" s="56" t="s">
        <v>5</v>
      </c>
      <c r="E45" s="189">
        <v>10</v>
      </c>
      <c r="F45" s="189">
        <v>30</v>
      </c>
      <c r="G45" s="190">
        <v>300</v>
      </c>
      <c r="H45" s="56">
        <v>64</v>
      </c>
      <c r="I45" s="184" t="s">
        <v>159</v>
      </c>
      <c r="K45"/>
    </row>
    <row r="46" spans="1:11" s="184" customFormat="1" x14ac:dyDescent="0.25">
      <c r="A46" s="188">
        <v>40728</v>
      </c>
      <c r="B46" s="184" t="s">
        <v>17</v>
      </c>
      <c r="C46" s="184" t="s">
        <v>17</v>
      </c>
      <c r="D46" s="56" t="s">
        <v>5</v>
      </c>
      <c r="E46" s="189">
        <v>10</v>
      </c>
      <c r="F46" s="189">
        <v>32.200000000000003</v>
      </c>
      <c r="G46" s="190">
        <v>322</v>
      </c>
      <c r="H46" s="56">
        <v>64</v>
      </c>
      <c r="I46" s="184" t="s">
        <v>159</v>
      </c>
      <c r="K46"/>
    </row>
    <row r="47" spans="1:11" s="184" customFormat="1" x14ac:dyDescent="0.25">
      <c r="A47" s="188">
        <v>40728</v>
      </c>
      <c r="B47" s="184" t="s">
        <v>0</v>
      </c>
      <c r="C47" s="184" t="s">
        <v>181</v>
      </c>
      <c r="D47" s="56" t="s">
        <v>5</v>
      </c>
      <c r="E47" s="189">
        <v>9</v>
      </c>
      <c r="F47" s="189">
        <v>7</v>
      </c>
      <c r="G47" s="190">
        <v>63</v>
      </c>
      <c r="H47" s="56">
        <v>64</v>
      </c>
      <c r="I47" s="184" t="s">
        <v>159</v>
      </c>
      <c r="K47"/>
    </row>
    <row r="48" spans="1:11" s="184" customFormat="1" x14ac:dyDescent="0.25">
      <c r="A48" s="188">
        <v>40728</v>
      </c>
      <c r="B48" s="184" t="s">
        <v>177</v>
      </c>
      <c r="C48" s="184" t="s">
        <v>178</v>
      </c>
      <c r="D48" s="56" t="s">
        <v>5</v>
      </c>
      <c r="E48" s="189">
        <v>10</v>
      </c>
      <c r="F48" s="189">
        <v>50</v>
      </c>
      <c r="G48" s="190">
        <v>500</v>
      </c>
      <c r="H48" s="56">
        <v>64</v>
      </c>
      <c r="I48" s="184" t="s">
        <v>159</v>
      </c>
      <c r="K48"/>
    </row>
    <row r="49" spans="1:11" s="184" customFormat="1" x14ac:dyDescent="0.25">
      <c r="A49" s="188">
        <v>40728</v>
      </c>
      <c r="B49" s="184" t="s">
        <v>183</v>
      </c>
      <c r="C49" s="184" t="s">
        <v>184</v>
      </c>
      <c r="D49" s="56" t="s">
        <v>5</v>
      </c>
      <c r="E49" s="189">
        <v>7.5</v>
      </c>
      <c r="F49" s="189">
        <v>10.75</v>
      </c>
      <c r="G49" s="190">
        <v>80.625</v>
      </c>
      <c r="H49" s="56">
        <v>64</v>
      </c>
      <c r="I49" s="184" t="s">
        <v>159</v>
      </c>
      <c r="K49"/>
    </row>
    <row r="50" spans="1:11" s="184" customFormat="1" x14ac:dyDescent="0.25">
      <c r="A50" s="188">
        <v>40728</v>
      </c>
      <c r="B50" s="184" t="s">
        <v>179</v>
      </c>
      <c r="C50" s="184" t="s">
        <v>180</v>
      </c>
      <c r="D50" s="56" t="s">
        <v>5</v>
      </c>
      <c r="E50" s="189">
        <v>9</v>
      </c>
      <c r="F50" s="189">
        <v>42.79</v>
      </c>
      <c r="G50" s="190">
        <v>385.11</v>
      </c>
      <c r="H50" s="56">
        <v>64</v>
      </c>
      <c r="I50" s="184" t="s">
        <v>159</v>
      </c>
      <c r="K50"/>
    </row>
    <row r="51" spans="1:11" s="184" customFormat="1" x14ac:dyDescent="0.25">
      <c r="A51" s="188">
        <v>40728</v>
      </c>
      <c r="B51" s="184" t="s">
        <v>185</v>
      </c>
      <c r="C51" s="184" t="s">
        <v>186</v>
      </c>
      <c r="D51" s="56" t="s">
        <v>14</v>
      </c>
      <c r="E51" s="189">
        <v>1</v>
      </c>
      <c r="F51" s="189">
        <v>213.4</v>
      </c>
      <c r="G51" s="190">
        <v>213.4</v>
      </c>
      <c r="H51" s="56">
        <v>64</v>
      </c>
      <c r="I51" s="184" t="s">
        <v>159</v>
      </c>
      <c r="K51"/>
    </row>
    <row r="52" spans="1:11" s="184" customFormat="1" x14ac:dyDescent="0.25">
      <c r="A52" s="188">
        <v>40728</v>
      </c>
      <c r="B52" s="184" t="s">
        <v>168</v>
      </c>
      <c r="C52" s="184" t="s">
        <v>20</v>
      </c>
      <c r="D52" s="56" t="s">
        <v>106</v>
      </c>
      <c r="E52" s="189">
        <v>69.83</v>
      </c>
      <c r="F52" s="189">
        <v>33.5</v>
      </c>
      <c r="G52" s="190">
        <v>2339.3049999999998</v>
      </c>
      <c r="H52" s="56">
        <v>64</v>
      </c>
      <c r="I52" s="184" t="s">
        <v>169</v>
      </c>
      <c r="K52"/>
    </row>
    <row r="53" spans="1:11" s="184" customFormat="1" x14ac:dyDescent="0.25">
      <c r="A53" s="188">
        <v>40729</v>
      </c>
      <c r="B53" s="184" t="s">
        <v>0</v>
      </c>
      <c r="C53" s="184" t="s">
        <v>181</v>
      </c>
      <c r="D53" s="56" t="s">
        <v>5</v>
      </c>
      <c r="E53" s="189">
        <v>9</v>
      </c>
      <c r="F53" s="189">
        <v>7</v>
      </c>
      <c r="G53" s="190">
        <v>63</v>
      </c>
      <c r="H53" s="56">
        <v>64</v>
      </c>
      <c r="I53" s="184" t="s">
        <v>159</v>
      </c>
      <c r="K53"/>
    </row>
    <row r="54" spans="1:11" s="184" customFormat="1" x14ac:dyDescent="0.25">
      <c r="A54" s="188">
        <v>40729</v>
      </c>
      <c r="B54" s="184" t="s">
        <v>177</v>
      </c>
      <c r="C54" s="184" t="s">
        <v>178</v>
      </c>
      <c r="D54" s="56" t="s">
        <v>5</v>
      </c>
      <c r="E54" s="189">
        <v>10.5</v>
      </c>
      <c r="F54" s="189">
        <v>50</v>
      </c>
      <c r="G54" s="190">
        <v>525</v>
      </c>
      <c r="H54" s="56">
        <v>64</v>
      </c>
      <c r="I54" s="184" t="s">
        <v>159</v>
      </c>
      <c r="K54"/>
    </row>
    <row r="55" spans="1:11" s="184" customFormat="1" x14ac:dyDescent="0.25">
      <c r="A55" s="188">
        <v>40729</v>
      </c>
      <c r="B55" s="184" t="s">
        <v>17</v>
      </c>
      <c r="C55" s="184" t="s">
        <v>17</v>
      </c>
      <c r="D55" s="56" t="s">
        <v>5</v>
      </c>
      <c r="E55" s="189">
        <v>10.5</v>
      </c>
      <c r="F55" s="189">
        <v>30</v>
      </c>
      <c r="G55" s="190">
        <v>315</v>
      </c>
      <c r="H55" s="56">
        <v>64</v>
      </c>
      <c r="I55" s="184" t="s">
        <v>159</v>
      </c>
      <c r="K55"/>
    </row>
    <row r="56" spans="1:11" s="184" customFormat="1" x14ac:dyDescent="0.25">
      <c r="A56" s="188">
        <v>40729</v>
      </c>
      <c r="B56" s="184" t="s">
        <v>17</v>
      </c>
      <c r="C56" s="184" t="s">
        <v>17</v>
      </c>
      <c r="D56" s="56" t="s">
        <v>5</v>
      </c>
      <c r="E56" s="189">
        <v>2</v>
      </c>
      <c r="F56" s="189">
        <v>39.39</v>
      </c>
      <c r="G56" s="190">
        <v>78.78</v>
      </c>
      <c r="H56" s="56">
        <v>64</v>
      </c>
      <c r="I56" s="184" t="s">
        <v>159</v>
      </c>
      <c r="K56"/>
    </row>
    <row r="57" spans="1:11" s="184" customFormat="1" x14ac:dyDescent="0.25">
      <c r="A57" s="188">
        <v>40729</v>
      </c>
      <c r="B57" s="184" t="s">
        <v>182</v>
      </c>
      <c r="C57" s="184" t="s">
        <v>17</v>
      </c>
      <c r="D57" s="56" t="s">
        <v>5</v>
      </c>
      <c r="E57" s="189">
        <v>5</v>
      </c>
      <c r="F57" s="189">
        <v>39.18</v>
      </c>
      <c r="G57" s="190">
        <v>195.9</v>
      </c>
      <c r="H57" s="56">
        <v>64</v>
      </c>
      <c r="I57" s="184" t="s">
        <v>159</v>
      </c>
      <c r="K57"/>
    </row>
    <row r="58" spans="1:11" s="184" customFormat="1" x14ac:dyDescent="0.25">
      <c r="A58" s="188">
        <v>40729</v>
      </c>
      <c r="B58" s="184" t="s">
        <v>179</v>
      </c>
      <c r="C58" s="184" t="s">
        <v>180</v>
      </c>
      <c r="D58" s="56" t="s">
        <v>5</v>
      </c>
      <c r="E58" s="189">
        <v>9</v>
      </c>
      <c r="F58" s="189">
        <v>42.79</v>
      </c>
      <c r="G58" s="190">
        <v>385.11</v>
      </c>
      <c r="H58" s="56">
        <v>64</v>
      </c>
      <c r="I58" s="184" t="s">
        <v>159</v>
      </c>
      <c r="K58"/>
    </row>
    <row r="59" spans="1:11" s="184" customFormat="1" x14ac:dyDescent="0.25">
      <c r="A59" s="188">
        <v>40729</v>
      </c>
      <c r="B59" s="184" t="s">
        <v>183</v>
      </c>
      <c r="C59" s="184" t="s">
        <v>184</v>
      </c>
      <c r="D59" s="56" t="s">
        <v>5</v>
      </c>
      <c r="E59" s="189">
        <v>7.5</v>
      </c>
      <c r="F59" s="189">
        <v>10.75</v>
      </c>
      <c r="G59" s="190">
        <v>80.625</v>
      </c>
      <c r="H59" s="56">
        <v>64</v>
      </c>
      <c r="I59" s="184" t="s">
        <v>159</v>
      </c>
      <c r="K59"/>
    </row>
    <row r="60" spans="1:11" s="184" customFormat="1" x14ac:dyDescent="0.25">
      <c r="A60" s="188">
        <v>40729</v>
      </c>
      <c r="B60" s="184" t="s">
        <v>187</v>
      </c>
      <c r="C60" s="184" t="s">
        <v>20</v>
      </c>
      <c r="D60" s="56" t="s">
        <v>106</v>
      </c>
      <c r="E60" s="189">
        <v>7.75</v>
      </c>
      <c r="F60" s="189">
        <v>33.5</v>
      </c>
      <c r="G60" s="190">
        <v>259.625</v>
      </c>
      <c r="H60" s="56">
        <v>64</v>
      </c>
      <c r="I60" s="184" t="s">
        <v>169</v>
      </c>
      <c r="K60"/>
    </row>
    <row r="61" spans="1:11" s="184" customFormat="1" x14ac:dyDescent="0.25">
      <c r="A61" s="188">
        <v>40737</v>
      </c>
      <c r="B61" s="184" t="s">
        <v>183</v>
      </c>
      <c r="C61" s="184" t="s">
        <v>184</v>
      </c>
      <c r="D61" s="56" t="s">
        <v>5</v>
      </c>
      <c r="E61" s="189">
        <v>7</v>
      </c>
      <c r="F61" s="189">
        <v>10.75</v>
      </c>
      <c r="G61" s="190">
        <v>75.25</v>
      </c>
      <c r="H61" s="56">
        <v>64</v>
      </c>
      <c r="I61" s="184" t="s">
        <v>159</v>
      </c>
      <c r="K61"/>
    </row>
    <row r="62" spans="1:11" s="184" customFormat="1" x14ac:dyDescent="0.25">
      <c r="A62" s="188">
        <v>40737</v>
      </c>
      <c r="B62" s="184" t="s">
        <v>179</v>
      </c>
      <c r="C62" s="184" t="s">
        <v>180</v>
      </c>
      <c r="D62" s="56" t="s">
        <v>5</v>
      </c>
      <c r="E62" s="189">
        <v>5</v>
      </c>
      <c r="F62" s="189">
        <v>42.79</v>
      </c>
      <c r="G62" s="190">
        <v>213.95</v>
      </c>
      <c r="H62" s="56">
        <v>64</v>
      </c>
      <c r="I62" s="184" t="s">
        <v>159</v>
      </c>
      <c r="K62"/>
    </row>
    <row r="63" spans="1:11" s="184" customFormat="1" x14ac:dyDescent="0.25">
      <c r="A63" s="188">
        <v>40737</v>
      </c>
      <c r="B63" s="184" t="s">
        <v>17</v>
      </c>
      <c r="C63" s="184" t="s">
        <v>17</v>
      </c>
      <c r="D63" s="56" t="s">
        <v>5</v>
      </c>
      <c r="E63" s="189">
        <v>4.5</v>
      </c>
      <c r="F63" s="189">
        <v>39.39</v>
      </c>
      <c r="G63" s="190">
        <v>177.255</v>
      </c>
      <c r="H63" s="56">
        <v>64</v>
      </c>
      <c r="I63" s="184" t="s">
        <v>159</v>
      </c>
      <c r="K63"/>
    </row>
    <row r="64" spans="1:11" s="184" customFormat="1" x14ac:dyDescent="0.25">
      <c r="A64" s="188">
        <v>40737</v>
      </c>
      <c r="B64" s="184" t="s">
        <v>17</v>
      </c>
      <c r="C64" s="184" t="s">
        <v>17</v>
      </c>
      <c r="D64" s="56" t="s">
        <v>5</v>
      </c>
      <c r="E64" s="189">
        <v>9.5</v>
      </c>
      <c r="F64" s="189">
        <v>32.200000000000003</v>
      </c>
      <c r="G64" s="190">
        <v>305.89999999999998</v>
      </c>
      <c r="H64" s="56">
        <v>64</v>
      </c>
      <c r="I64" s="184" t="s">
        <v>159</v>
      </c>
      <c r="K64"/>
    </row>
    <row r="65" spans="1:11" s="184" customFormat="1" x14ac:dyDescent="0.25">
      <c r="A65" s="188">
        <v>40737</v>
      </c>
      <c r="B65" s="184" t="s">
        <v>17</v>
      </c>
      <c r="C65" s="184" t="s">
        <v>17</v>
      </c>
      <c r="D65" s="56" t="s">
        <v>5</v>
      </c>
      <c r="E65" s="189">
        <v>9.5</v>
      </c>
      <c r="F65" s="189">
        <v>30</v>
      </c>
      <c r="G65" s="190">
        <v>285</v>
      </c>
      <c r="H65" s="56">
        <v>64</v>
      </c>
      <c r="I65" s="184" t="s">
        <v>159</v>
      </c>
      <c r="K65"/>
    </row>
    <row r="66" spans="1:11" s="184" customFormat="1" x14ac:dyDescent="0.25">
      <c r="A66" s="188">
        <v>40737</v>
      </c>
      <c r="B66" s="184" t="s">
        <v>185</v>
      </c>
      <c r="C66" s="184" t="s">
        <v>186</v>
      </c>
      <c r="D66" s="56" t="s">
        <v>14</v>
      </c>
      <c r="E66" s="189">
        <v>1</v>
      </c>
      <c r="F66" s="189">
        <v>213.4</v>
      </c>
      <c r="G66" s="190">
        <v>213.4</v>
      </c>
      <c r="H66" s="56">
        <v>64</v>
      </c>
      <c r="I66" s="184" t="s">
        <v>159</v>
      </c>
      <c r="K66"/>
    </row>
    <row r="67" spans="1:11" s="184" customFormat="1" x14ac:dyDescent="0.25">
      <c r="A67" s="188">
        <v>40737</v>
      </c>
      <c r="B67" s="184" t="s">
        <v>0</v>
      </c>
      <c r="C67" s="184" t="s">
        <v>13</v>
      </c>
      <c r="D67" s="56" t="s">
        <v>14</v>
      </c>
      <c r="E67" s="189">
        <v>0.5</v>
      </c>
      <c r="F67" s="189">
        <v>125</v>
      </c>
      <c r="G67" s="190">
        <v>62.5</v>
      </c>
      <c r="H67" s="56">
        <v>64</v>
      </c>
      <c r="I67" s="184" t="s">
        <v>159</v>
      </c>
      <c r="K67"/>
    </row>
    <row r="68" spans="1:11" s="184" customFormat="1" x14ac:dyDescent="0.25">
      <c r="A68" s="188">
        <v>40737</v>
      </c>
      <c r="B68" s="184" t="s">
        <v>177</v>
      </c>
      <c r="C68" s="184" t="s">
        <v>178</v>
      </c>
      <c r="D68" s="56" t="s">
        <v>5</v>
      </c>
      <c r="E68" s="189">
        <v>9.5</v>
      </c>
      <c r="F68" s="189">
        <v>50</v>
      </c>
      <c r="G68" s="190">
        <v>475</v>
      </c>
      <c r="H68" s="56">
        <v>64</v>
      </c>
      <c r="I68" s="184" t="s">
        <v>159</v>
      </c>
      <c r="K68"/>
    </row>
    <row r="69" spans="1:11" s="184" customFormat="1" x14ac:dyDescent="0.25">
      <c r="A69" s="188">
        <v>40737</v>
      </c>
      <c r="B69" s="184" t="s">
        <v>182</v>
      </c>
      <c r="C69" s="184" t="s">
        <v>17</v>
      </c>
      <c r="D69" s="56" t="s">
        <v>5</v>
      </c>
      <c r="E69" s="189">
        <v>5</v>
      </c>
      <c r="F69" s="189">
        <v>39.18</v>
      </c>
      <c r="G69" s="190">
        <v>195.9</v>
      </c>
      <c r="H69" s="56">
        <v>64</v>
      </c>
      <c r="I69" s="184" t="s">
        <v>159</v>
      </c>
      <c r="K69"/>
    </row>
    <row r="70" spans="1:11" s="184" customFormat="1" x14ac:dyDescent="0.25">
      <c r="A70" s="188">
        <v>40737</v>
      </c>
      <c r="B70" s="184" t="s">
        <v>188</v>
      </c>
      <c r="C70" s="184" t="s">
        <v>20</v>
      </c>
      <c r="D70" s="56" t="s">
        <v>106</v>
      </c>
      <c r="E70" s="189">
        <v>16.2</v>
      </c>
      <c r="F70" s="189">
        <v>33.5</v>
      </c>
      <c r="G70" s="190">
        <v>542.70000000000005</v>
      </c>
      <c r="H70" s="56">
        <v>64</v>
      </c>
      <c r="I70" s="184" t="s">
        <v>169</v>
      </c>
      <c r="K70"/>
    </row>
    <row r="71" spans="1:11" s="184" customFormat="1" x14ac:dyDescent="0.25">
      <c r="A71" s="188">
        <v>40738</v>
      </c>
      <c r="B71" s="184" t="s">
        <v>189</v>
      </c>
      <c r="C71" s="184" t="s">
        <v>190</v>
      </c>
      <c r="D71" s="56" t="s">
        <v>191</v>
      </c>
      <c r="E71" s="189">
        <v>10</v>
      </c>
      <c r="F71" s="189">
        <v>45</v>
      </c>
      <c r="G71" s="190">
        <v>450</v>
      </c>
      <c r="H71" s="56">
        <v>64</v>
      </c>
      <c r="I71" s="184" t="s">
        <v>159</v>
      </c>
      <c r="K71"/>
    </row>
    <row r="72" spans="1:11" s="184" customFormat="1" x14ac:dyDescent="0.25">
      <c r="A72" s="188">
        <v>40738</v>
      </c>
      <c r="B72" s="184" t="s">
        <v>183</v>
      </c>
      <c r="C72" s="184" t="s">
        <v>184</v>
      </c>
      <c r="D72" s="56" t="s">
        <v>5</v>
      </c>
      <c r="E72" s="189">
        <v>7</v>
      </c>
      <c r="F72" s="189">
        <v>10.75</v>
      </c>
      <c r="G72" s="190">
        <v>75.25</v>
      </c>
      <c r="H72" s="56">
        <v>64</v>
      </c>
      <c r="I72" s="184" t="s">
        <v>159</v>
      </c>
      <c r="K72"/>
    </row>
    <row r="73" spans="1:11" s="184" customFormat="1" x14ac:dyDescent="0.25">
      <c r="A73" s="188">
        <v>40738</v>
      </c>
      <c r="B73" s="184" t="s">
        <v>17</v>
      </c>
      <c r="C73" s="184" t="s">
        <v>17</v>
      </c>
      <c r="D73" s="56" t="s">
        <v>5</v>
      </c>
      <c r="E73" s="189">
        <v>10</v>
      </c>
      <c r="F73" s="189">
        <v>39.39</v>
      </c>
      <c r="G73" s="190">
        <v>393.9</v>
      </c>
      <c r="H73" s="56">
        <v>64</v>
      </c>
      <c r="I73" s="184" t="s">
        <v>159</v>
      </c>
      <c r="K73"/>
    </row>
    <row r="74" spans="1:11" s="184" customFormat="1" x14ac:dyDescent="0.25">
      <c r="A74" s="188">
        <v>40738</v>
      </c>
      <c r="B74" s="184" t="s">
        <v>17</v>
      </c>
      <c r="C74" s="184" t="s">
        <v>17</v>
      </c>
      <c r="D74" s="56" t="s">
        <v>5</v>
      </c>
      <c r="E74" s="189">
        <v>10</v>
      </c>
      <c r="F74" s="189">
        <v>32.200000000000003</v>
      </c>
      <c r="G74" s="190">
        <v>322</v>
      </c>
      <c r="H74" s="56">
        <v>64</v>
      </c>
      <c r="I74" s="184" t="s">
        <v>159</v>
      </c>
      <c r="K74"/>
    </row>
    <row r="75" spans="1:11" s="184" customFormat="1" x14ac:dyDescent="0.25">
      <c r="A75" s="188">
        <v>40738</v>
      </c>
      <c r="B75" s="184" t="s">
        <v>17</v>
      </c>
      <c r="C75" s="184" t="s">
        <v>17</v>
      </c>
      <c r="D75" s="56" t="s">
        <v>5</v>
      </c>
      <c r="E75" s="189">
        <v>10</v>
      </c>
      <c r="F75" s="189">
        <v>30</v>
      </c>
      <c r="G75" s="190">
        <v>300</v>
      </c>
      <c r="H75" s="56">
        <v>64</v>
      </c>
      <c r="I75" s="184" t="s">
        <v>159</v>
      </c>
      <c r="K75"/>
    </row>
    <row r="76" spans="1:11" s="184" customFormat="1" x14ac:dyDescent="0.25">
      <c r="A76" s="188">
        <v>40738</v>
      </c>
      <c r="B76" s="184" t="s">
        <v>177</v>
      </c>
      <c r="C76" s="184" t="s">
        <v>178</v>
      </c>
      <c r="D76" s="56" t="s">
        <v>5</v>
      </c>
      <c r="E76" s="189">
        <v>9.5</v>
      </c>
      <c r="F76" s="189">
        <v>50</v>
      </c>
      <c r="G76" s="190">
        <v>475</v>
      </c>
      <c r="H76" s="56">
        <v>64</v>
      </c>
      <c r="I76" s="184" t="s">
        <v>159</v>
      </c>
      <c r="K76"/>
    </row>
    <row r="77" spans="1:11" s="184" customFormat="1" x14ac:dyDescent="0.25">
      <c r="A77" s="188">
        <v>40738</v>
      </c>
      <c r="B77" s="184" t="s">
        <v>192</v>
      </c>
      <c r="C77" s="184" t="s">
        <v>17</v>
      </c>
      <c r="D77" s="56" t="s">
        <v>5</v>
      </c>
      <c r="E77" s="189">
        <v>3.5</v>
      </c>
      <c r="F77" s="189">
        <v>45</v>
      </c>
      <c r="G77" s="190">
        <v>157.5</v>
      </c>
      <c r="H77" s="56">
        <v>64</v>
      </c>
      <c r="I77" s="184" t="s">
        <v>159</v>
      </c>
      <c r="K77"/>
    </row>
    <row r="78" spans="1:11" s="184" customFormat="1" x14ac:dyDescent="0.25">
      <c r="A78" s="188">
        <v>40738</v>
      </c>
      <c r="B78" s="184" t="s">
        <v>179</v>
      </c>
      <c r="C78" s="184" t="s">
        <v>180</v>
      </c>
      <c r="D78" s="56" t="s">
        <v>5</v>
      </c>
      <c r="E78" s="189">
        <v>5</v>
      </c>
      <c r="F78" s="189">
        <v>42.79</v>
      </c>
      <c r="G78" s="190">
        <v>213.95</v>
      </c>
      <c r="H78" s="56">
        <v>64</v>
      </c>
      <c r="I78" s="184" t="s">
        <v>159</v>
      </c>
      <c r="K78"/>
    </row>
    <row r="79" spans="1:11" s="184" customFormat="1" x14ac:dyDescent="0.25">
      <c r="A79" s="188">
        <v>40738</v>
      </c>
      <c r="B79" s="184" t="s">
        <v>185</v>
      </c>
      <c r="C79" s="184" t="s">
        <v>186</v>
      </c>
      <c r="D79" s="56" t="s">
        <v>14</v>
      </c>
      <c r="E79" s="189">
        <v>1</v>
      </c>
      <c r="F79" s="189">
        <v>213.4</v>
      </c>
      <c r="G79" s="190">
        <v>213.4</v>
      </c>
      <c r="H79" s="56">
        <v>64</v>
      </c>
      <c r="I79" s="184" t="s">
        <v>159</v>
      </c>
      <c r="K79"/>
    </row>
    <row r="80" spans="1:11" s="184" customFormat="1" x14ac:dyDescent="0.25">
      <c r="A80" s="188">
        <v>40738</v>
      </c>
      <c r="B80" s="184" t="s">
        <v>17</v>
      </c>
      <c r="C80" s="184" t="s">
        <v>17</v>
      </c>
      <c r="D80" s="56" t="s">
        <v>5</v>
      </c>
      <c r="E80" s="189">
        <v>5</v>
      </c>
      <c r="F80" s="189">
        <v>32.200000000000003</v>
      </c>
      <c r="G80" s="190">
        <v>161</v>
      </c>
      <c r="H80" s="56">
        <v>64</v>
      </c>
      <c r="I80" s="184" t="s">
        <v>159</v>
      </c>
      <c r="K80"/>
    </row>
    <row r="81" spans="1:11" s="184" customFormat="1" x14ac:dyDescent="0.25">
      <c r="A81" s="188">
        <v>40739</v>
      </c>
      <c r="B81" s="184" t="s">
        <v>17</v>
      </c>
      <c r="C81" s="184" t="s">
        <v>17</v>
      </c>
      <c r="D81" s="56" t="s">
        <v>5</v>
      </c>
      <c r="E81" s="189">
        <v>3</v>
      </c>
      <c r="F81" s="189">
        <v>32.200000000000003</v>
      </c>
      <c r="G81" s="190">
        <v>96.6</v>
      </c>
      <c r="H81" s="56">
        <v>64</v>
      </c>
      <c r="I81" s="184" t="s">
        <v>159</v>
      </c>
      <c r="K81"/>
    </row>
    <row r="82" spans="1:11" s="184" customFormat="1" x14ac:dyDescent="0.25">
      <c r="A82" s="188">
        <v>40739</v>
      </c>
      <c r="B82" s="184" t="s">
        <v>189</v>
      </c>
      <c r="C82" s="184" t="s">
        <v>190</v>
      </c>
      <c r="D82" s="56" t="s">
        <v>191</v>
      </c>
      <c r="E82" s="189">
        <v>3</v>
      </c>
      <c r="F82" s="189">
        <v>45</v>
      </c>
      <c r="G82" s="190">
        <v>135</v>
      </c>
      <c r="H82" s="56">
        <v>64</v>
      </c>
      <c r="I82" s="184" t="s">
        <v>159</v>
      </c>
      <c r="K82"/>
    </row>
    <row r="83" spans="1:11" s="184" customFormat="1" x14ac:dyDescent="0.25">
      <c r="A83" s="188">
        <v>40739</v>
      </c>
      <c r="B83" s="184" t="s">
        <v>17</v>
      </c>
      <c r="C83" s="184" t="s">
        <v>17</v>
      </c>
      <c r="D83" s="56" t="s">
        <v>5</v>
      </c>
      <c r="E83" s="189">
        <v>3</v>
      </c>
      <c r="F83" s="189">
        <v>39.39</v>
      </c>
      <c r="G83" s="190">
        <v>118.17</v>
      </c>
      <c r="H83" s="56">
        <v>64</v>
      </c>
      <c r="I83" s="184" t="s">
        <v>159</v>
      </c>
      <c r="K83"/>
    </row>
    <row r="84" spans="1:11" s="184" customFormat="1" x14ac:dyDescent="0.25">
      <c r="A84" s="188">
        <v>40739</v>
      </c>
      <c r="B84" s="184" t="s">
        <v>17</v>
      </c>
      <c r="C84" s="184" t="s">
        <v>17</v>
      </c>
      <c r="D84" s="56" t="s">
        <v>5</v>
      </c>
      <c r="E84" s="189">
        <v>3</v>
      </c>
      <c r="F84" s="189">
        <v>32.200000000000003</v>
      </c>
      <c r="G84" s="190">
        <v>96.6</v>
      </c>
      <c r="H84" s="56">
        <v>64</v>
      </c>
      <c r="I84" s="184" t="s">
        <v>159</v>
      </c>
      <c r="K84"/>
    </row>
    <row r="85" spans="1:11" s="184" customFormat="1" x14ac:dyDescent="0.25">
      <c r="A85" s="188">
        <v>40739</v>
      </c>
      <c r="B85" s="184" t="s">
        <v>17</v>
      </c>
      <c r="C85" s="184" t="s">
        <v>17</v>
      </c>
      <c r="D85" s="56" t="s">
        <v>5</v>
      </c>
      <c r="E85" s="189">
        <v>3.5</v>
      </c>
      <c r="F85" s="189">
        <v>30</v>
      </c>
      <c r="G85" s="190">
        <v>105</v>
      </c>
      <c r="H85" s="56">
        <v>64</v>
      </c>
      <c r="I85" s="184" t="s">
        <v>159</v>
      </c>
      <c r="K85"/>
    </row>
    <row r="86" spans="1:11" s="184" customFormat="1" x14ac:dyDescent="0.25">
      <c r="A86" s="188">
        <v>40739</v>
      </c>
      <c r="B86" s="184" t="s">
        <v>185</v>
      </c>
      <c r="C86" s="184" t="s">
        <v>186</v>
      </c>
      <c r="D86" s="56" t="s">
        <v>14</v>
      </c>
      <c r="E86" s="189">
        <v>1</v>
      </c>
      <c r="F86" s="189">
        <v>213.4</v>
      </c>
      <c r="G86" s="190">
        <v>213.4</v>
      </c>
      <c r="H86" s="56">
        <v>64</v>
      </c>
      <c r="I86" s="184" t="s">
        <v>159</v>
      </c>
      <c r="K86"/>
    </row>
    <row r="87" spans="1:11" s="184" customFormat="1" x14ac:dyDescent="0.25">
      <c r="A87" s="188">
        <v>40739</v>
      </c>
      <c r="B87" s="184" t="s">
        <v>193</v>
      </c>
      <c r="C87" s="184" t="s">
        <v>194</v>
      </c>
      <c r="D87" s="56" t="s">
        <v>14</v>
      </c>
      <c r="E87" s="189">
        <v>1</v>
      </c>
      <c r="F87" s="189">
        <v>365</v>
      </c>
      <c r="G87" s="190">
        <v>365</v>
      </c>
      <c r="H87" s="56">
        <v>64</v>
      </c>
      <c r="I87" s="184" t="s">
        <v>159</v>
      </c>
      <c r="K87"/>
    </row>
    <row r="88" spans="1:11" s="184" customFormat="1" x14ac:dyDescent="0.25">
      <c r="A88" s="188">
        <v>40739</v>
      </c>
      <c r="B88" s="184" t="s">
        <v>177</v>
      </c>
      <c r="C88" s="184" t="s">
        <v>178</v>
      </c>
      <c r="D88" s="56" t="s">
        <v>5</v>
      </c>
      <c r="E88" s="189">
        <v>9.5</v>
      </c>
      <c r="F88" s="189">
        <v>50</v>
      </c>
      <c r="G88" s="190">
        <v>475</v>
      </c>
      <c r="H88" s="56">
        <v>64</v>
      </c>
      <c r="I88" s="184" t="s">
        <v>159</v>
      </c>
      <c r="K88"/>
    </row>
    <row r="89" spans="1:11" s="184" customFormat="1" x14ac:dyDescent="0.25">
      <c r="A89" s="188">
        <v>40742</v>
      </c>
      <c r="B89" s="184" t="s">
        <v>0</v>
      </c>
      <c r="C89" s="184" t="s">
        <v>181</v>
      </c>
      <c r="D89" s="56" t="s">
        <v>5</v>
      </c>
      <c r="E89" s="189">
        <v>5</v>
      </c>
      <c r="F89" s="189">
        <v>7</v>
      </c>
      <c r="G89" s="190">
        <v>35</v>
      </c>
      <c r="H89" s="56">
        <v>64</v>
      </c>
      <c r="I89" s="184" t="s">
        <v>159</v>
      </c>
      <c r="K89"/>
    </row>
    <row r="90" spans="1:11" s="184" customFormat="1" x14ac:dyDescent="0.25">
      <c r="A90" s="188">
        <v>40742</v>
      </c>
      <c r="B90" s="184" t="s">
        <v>179</v>
      </c>
      <c r="C90" s="184" t="s">
        <v>180</v>
      </c>
      <c r="D90" s="56" t="s">
        <v>5</v>
      </c>
      <c r="E90" s="189">
        <v>9</v>
      </c>
      <c r="F90" s="189">
        <v>42.79</v>
      </c>
      <c r="G90" s="190">
        <v>385.11</v>
      </c>
      <c r="H90" s="56">
        <v>64</v>
      </c>
      <c r="I90" s="184" t="s">
        <v>159</v>
      </c>
      <c r="K90"/>
    </row>
    <row r="91" spans="1:11" s="184" customFormat="1" x14ac:dyDescent="0.25">
      <c r="A91" s="188">
        <v>40742</v>
      </c>
      <c r="B91" s="184" t="s">
        <v>177</v>
      </c>
      <c r="C91" s="184" t="s">
        <v>178</v>
      </c>
      <c r="D91" s="56" t="s">
        <v>5</v>
      </c>
      <c r="E91" s="189">
        <v>5</v>
      </c>
      <c r="F91" s="189">
        <v>50</v>
      </c>
      <c r="G91" s="190">
        <v>250</v>
      </c>
      <c r="H91" s="56">
        <v>64</v>
      </c>
      <c r="I91" s="184" t="s">
        <v>159</v>
      </c>
      <c r="K91"/>
    </row>
    <row r="92" spans="1:11" s="184" customFormat="1" x14ac:dyDescent="0.25">
      <c r="A92" s="188">
        <v>40742</v>
      </c>
      <c r="B92" s="184" t="s">
        <v>185</v>
      </c>
      <c r="C92" s="184" t="s">
        <v>186</v>
      </c>
      <c r="D92" s="56" t="s">
        <v>14</v>
      </c>
      <c r="E92" s="189">
        <v>1</v>
      </c>
      <c r="F92" s="189">
        <v>213.4</v>
      </c>
      <c r="G92" s="190">
        <v>213.4</v>
      </c>
      <c r="H92" s="56">
        <v>64</v>
      </c>
      <c r="I92" s="184" t="s">
        <v>159</v>
      </c>
      <c r="K92"/>
    </row>
    <row r="93" spans="1:11" s="184" customFormat="1" x14ac:dyDescent="0.25">
      <c r="A93" s="188">
        <v>40742</v>
      </c>
      <c r="B93" s="184" t="s">
        <v>17</v>
      </c>
      <c r="C93" s="184" t="s">
        <v>17</v>
      </c>
      <c r="D93" s="56" t="s">
        <v>5</v>
      </c>
      <c r="E93" s="189">
        <v>5</v>
      </c>
      <c r="F93" s="189">
        <v>30</v>
      </c>
      <c r="G93" s="190">
        <v>150</v>
      </c>
      <c r="H93" s="56">
        <v>64</v>
      </c>
      <c r="I93" s="184" t="s">
        <v>159</v>
      </c>
      <c r="K93"/>
    </row>
    <row r="94" spans="1:11" s="184" customFormat="1" x14ac:dyDescent="0.25">
      <c r="A94" s="188">
        <v>40742</v>
      </c>
      <c r="B94" s="184" t="s">
        <v>183</v>
      </c>
      <c r="C94" s="184" t="s">
        <v>184</v>
      </c>
      <c r="D94" s="56" t="s">
        <v>5</v>
      </c>
      <c r="E94" s="189">
        <v>2</v>
      </c>
      <c r="F94" s="189">
        <v>10.75</v>
      </c>
      <c r="G94" s="190">
        <v>21.5</v>
      </c>
      <c r="H94" s="56">
        <v>64</v>
      </c>
      <c r="I94" s="184" t="s">
        <v>159</v>
      </c>
      <c r="K94"/>
    </row>
    <row r="95" spans="1:11" s="184" customFormat="1" x14ac:dyDescent="0.25">
      <c r="A95" s="188">
        <v>40742</v>
      </c>
      <c r="B95" s="184" t="s">
        <v>182</v>
      </c>
      <c r="C95" s="184" t="s">
        <v>17</v>
      </c>
      <c r="D95" s="56" t="s">
        <v>5</v>
      </c>
      <c r="E95" s="189">
        <v>10.5</v>
      </c>
      <c r="F95" s="189">
        <v>39.18</v>
      </c>
      <c r="G95" s="190">
        <v>411.39</v>
      </c>
      <c r="H95" s="56">
        <v>64</v>
      </c>
      <c r="I95" s="184" t="s">
        <v>159</v>
      </c>
      <c r="K95"/>
    </row>
    <row r="96" spans="1:11" s="184" customFormat="1" x14ac:dyDescent="0.25">
      <c r="A96" s="188">
        <v>40742</v>
      </c>
      <c r="B96" s="184" t="s">
        <v>17</v>
      </c>
      <c r="C96" s="184" t="s">
        <v>17</v>
      </c>
      <c r="D96" s="56" t="s">
        <v>5</v>
      </c>
      <c r="E96" s="189">
        <v>5</v>
      </c>
      <c r="F96" s="189">
        <v>32.200000000000003</v>
      </c>
      <c r="G96" s="190">
        <v>161</v>
      </c>
      <c r="H96" s="56">
        <v>64</v>
      </c>
      <c r="I96" s="184" t="s">
        <v>159</v>
      </c>
      <c r="K96"/>
    </row>
    <row r="97" spans="1:11" s="184" customFormat="1" x14ac:dyDescent="0.25">
      <c r="A97" s="188">
        <v>40742</v>
      </c>
      <c r="B97" s="184" t="s">
        <v>17</v>
      </c>
      <c r="C97" s="184" t="s">
        <v>17</v>
      </c>
      <c r="D97" s="56" t="s">
        <v>5</v>
      </c>
      <c r="E97" s="189">
        <v>4</v>
      </c>
      <c r="F97" s="189">
        <v>39.39</v>
      </c>
      <c r="G97" s="190">
        <v>157.56</v>
      </c>
      <c r="H97" s="56">
        <v>64</v>
      </c>
      <c r="I97" s="184" t="s">
        <v>159</v>
      </c>
      <c r="K97"/>
    </row>
    <row r="98" spans="1:11" s="184" customFormat="1" x14ac:dyDescent="0.25">
      <c r="A98" s="188">
        <v>40742</v>
      </c>
      <c r="B98" s="184" t="s">
        <v>182</v>
      </c>
      <c r="C98" s="184" t="s">
        <v>17</v>
      </c>
      <c r="D98" s="56" t="s">
        <v>5</v>
      </c>
      <c r="E98" s="189">
        <v>5</v>
      </c>
      <c r="F98" s="189">
        <v>39.18</v>
      </c>
      <c r="G98" s="190">
        <v>195.9</v>
      </c>
      <c r="H98" s="56">
        <v>64</v>
      </c>
      <c r="I98" s="184" t="s">
        <v>159</v>
      </c>
      <c r="K98"/>
    </row>
    <row r="99" spans="1:11" s="184" customFormat="1" x14ac:dyDescent="0.25">
      <c r="A99" s="188">
        <v>40742</v>
      </c>
      <c r="B99" s="184" t="s">
        <v>17</v>
      </c>
      <c r="C99" s="184" t="s">
        <v>17</v>
      </c>
      <c r="D99" s="56" t="s">
        <v>5</v>
      </c>
      <c r="E99" s="189">
        <v>4</v>
      </c>
      <c r="F99" s="189">
        <v>32.200000000000003</v>
      </c>
      <c r="G99" s="190">
        <v>128.80000000000001</v>
      </c>
      <c r="H99" s="56">
        <v>64</v>
      </c>
      <c r="I99" s="184" t="s">
        <v>159</v>
      </c>
      <c r="K99"/>
    </row>
    <row r="100" spans="1:11" s="184" customFormat="1" x14ac:dyDescent="0.25">
      <c r="A100" s="188">
        <v>40743</v>
      </c>
      <c r="B100" s="184" t="s">
        <v>177</v>
      </c>
      <c r="C100" s="184" t="s">
        <v>178</v>
      </c>
      <c r="D100" s="56" t="s">
        <v>5</v>
      </c>
      <c r="E100" s="189">
        <v>5</v>
      </c>
      <c r="F100" s="189">
        <v>50</v>
      </c>
      <c r="G100" s="190">
        <v>250</v>
      </c>
      <c r="H100" s="56">
        <v>64</v>
      </c>
      <c r="I100" s="184" t="s">
        <v>159</v>
      </c>
      <c r="K100"/>
    </row>
    <row r="101" spans="1:11" s="184" customFormat="1" x14ac:dyDescent="0.25">
      <c r="A101" s="188">
        <v>40743</v>
      </c>
      <c r="B101" s="184" t="s">
        <v>0</v>
      </c>
      <c r="C101" s="184" t="s">
        <v>13</v>
      </c>
      <c r="D101" s="56" t="s">
        <v>14</v>
      </c>
      <c r="E101" s="189">
        <v>1</v>
      </c>
      <c r="F101" s="189">
        <v>125</v>
      </c>
      <c r="G101" s="190">
        <v>125</v>
      </c>
      <c r="H101" s="56">
        <v>64</v>
      </c>
      <c r="I101" s="184" t="s">
        <v>159</v>
      </c>
      <c r="K101"/>
    </row>
    <row r="102" spans="1:11" s="184" customFormat="1" x14ac:dyDescent="0.25">
      <c r="A102" s="188">
        <v>40743</v>
      </c>
      <c r="B102" s="184" t="s">
        <v>0</v>
      </c>
      <c r="C102" s="184" t="s">
        <v>181</v>
      </c>
      <c r="D102" s="56" t="s">
        <v>5</v>
      </c>
      <c r="E102" s="189">
        <v>5</v>
      </c>
      <c r="F102" s="189">
        <v>7</v>
      </c>
      <c r="G102" s="190">
        <v>35</v>
      </c>
      <c r="H102" s="56">
        <v>64</v>
      </c>
      <c r="I102" s="184" t="s">
        <v>159</v>
      </c>
      <c r="K102"/>
    </row>
    <row r="103" spans="1:11" s="184" customFormat="1" x14ac:dyDescent="0.25">
      <c r="A103" s="188">
        <v>40743</v>
      </c>
      <c r="B103" s="184" t="s">
        <v>195</v>
      </c>
      <c r="C103" s="184" t="s">
        <v>20</v>
      </c>
      <c r="D103" s="56" t="s">
        <v>106</v>
      </c>
      <c r="E103" s="189">
        <v>33.11</v>
      </c>
      <c r="F103" s="189">
        <v>33.5</v>
      </c>
      <c r="G103" s="190">
        <v>1109.1849999999999</v>
      </c>
      <c r="H103" s="56">
        <v>64</v>
      </c>
      <c r="I103" s="184" t="s">
        <v>169</v>
      </c>
      <c r="K103"/>
    </row>
    <row r="104" spans="1:11" s="184" customFormat="1" x14ac:dyDescent="0.25">
      <c r="A104" s="188">
        <v>40743</v>
      </c>
      <c r="B104" s="184" t="s">
        <v>185</v>
      </c>
      <c r="C104" s="184" t="s">
        <v>186</v>
      </c>
      <c r="D104" s="56" t="s">
        <v>14</v>
      </c>
      <c r="E104" s="189">
        <v>1</v>
      </c>
      <c r="F104" s="189">
        <v>213.4</v>
      </c>
      <c r="G104" s="190">
        <v>213.4</v>
      </c>
      <c r="H104" s="56">
        <v>64</v>
      </c>
      <c r="I104" s="184" t="s">
        <v>159</v>
      </c>
      <c r="K104"/>
    </row>
    <row r="105" spans="1:11" s="184" customFormat="1" x14ac:dyDescent="0.25">
      <c r="A105" s="188">
        <v>40743</v>
      </c>
      <c r="B105" s="184" t="s">
        <v>17</v>
      </c>
      <c r="C105" s="184" t="s">
        <v>17</v>
      </c>
      <c r="D105" s="56" t="s">
        <v>5</v>
      </c>
      <c r="E105" s="189">
        <v>5</v>
      </c>
      <c r="F105" s="189">
        <v>30</v>
      </c>
      <c r="G105" s="190">
        <v>150</v>
      </c>
      <c r="H105" s="56">
        <v>64</v>
      </c>
      <c r="I105" s="184" t="s">
        <v>159</v>
      </c>
      <c r="K105"/>
    </row>
    <row r="106" spans="1:11" s="184" customFormat="1" x14ac:dyDescent="0.25">
      <c r="A106" s="188">
        <v>40743</v>
      </c>
      <c r="B106" s="184" t="s">
        <v>17</v>
      </c>
      <c r="C106" s="184" t="s">
        <v>17</v>
      </c>
      <c r="D106" s="56" t="s">
        <v>5</v>
      </c>
      <c r="E106" s="189">
        <v>5</v>
      </c>
      <c r="F106" s="189">
        <v>39.39</v>
      </c>
      <c r="G106" s="190">
        <v>196.95</v>
      </c>
      <c r="H106" s="56">
        <v>64</v>
      </c>
      <c r="I106" s="184" t="s">
        <v>159</v>
      </c>
      <c r="K106"/>
    </row>
    <row r="107" spans="1:11" s="184" customFormat="1" x14ac:dyDescent="0.25">
      <c r="A107" s="188">
        <v>40743</v>
      </c>
      <c r="B107" s="184" t="s">
        <v>182</v>
      </c>
      <c r="C107" s="184" t="s">
        <v>17</v>
      </c>
      <c r="D107" s="56" t="s">
        <v>5</v>
      </c>
      <c r="E107" s="189">
        <v>5</v>
      </c>
      <c r="F107" s="189">
        <v>39.18</v>
      </c>
      <c r="G107" s="190">
        <v>195.9</v>
      </c>
      <c r="H107" s="56">
        <v>64</v>
      </c>
      <c r="I107" s="184" t="s">
        <v>159</v>
      </c>
      <c r="K107"/>
    </row>
    <row r="108" spans="1:11" s="184" customFormat="1" x14ac:dyDescent="0.25">
      <c r="A108" s="188">
        <v>40743</v>
      </c>
      <c r="B108" s="184" t="s">
        <v>17</v>
      </c>
      <c r="C108" s="184" t="s">
        <v>17</v>
      </c>
      <c r="D108" s="56" t="s">
        <v>5</v>
      </c>
      <c r="E108" s="189">
        <v>5</v>
      </c>
      <c r="F108" s="189">
        <v>32.200000000000003</v>
      </c>
      <c r="G108" s="190">
        <v>161</v>
      </c>
      <c r="H108" s="56">
        <v>64</v>
      </c>
      <c r="I108" s="184" t="s">
        <v>159</v>
      </c>
      <c r="K108"/>
    </row>
    <row r="109" spans="1:11" s="184" customFormat="1" x14ac:dyDescent="0.25">
      <c r="A109" s="188">
        <v>40743</v>
      </c>
      <c r="B109" s="184" t="s">
        <v>179</v>
      </c>
      <c r="C109" s="184" t="s">
        <v>180</v>
      </c>
      <c r="D109" s="56" t="s">
        <v>5</v>
      </c>
      <c r="E109" s="189">
        <v>7.5</v>
      </c>
      <c r="F109" s="189">
        <v>42.79</v>
      </c>
      <c r="G109" s="190">
        <v>320.92500000000001</v>
      </c>
      <c r="H109" s="56">
        <v>64</v>
      </c>
      <c r="I109" s="184" t="s">
        <v>159</v>
      </c>
      <c r="K109"/>
    </row>
    <row r="110" spans="1:11" s="184" customFormat="1" x14ac:dyDescent="0.25">
      <c r="A110" s="188">
        <v>40743</v>
      </c>
      <c r="B110" s="184" t="s">
        <v>182</v>
      </c>
      <c r="C110" s="184" t="s">
        <v>17</v>
      </c>
      <c r="D110" s="56" t="s">
        <v>5</v>
      </c>
      <c r="E110" s="189">
        <v>5</v>
      </c>
      <c r="F110" s="189">
        <v>39.18</v>
      </c>
      <c r="G110" s="190">
        <v>195.9</v>
      </c>
      <c r="H110" s="56">
        <v>64</v>
      </c>
      <c r="I110" s="184" t="s">
        <v>159</v>
      </c>
      <c r="K110"/>
    </row>
    <row r="111" spans="1:11" s="184" customFormat="1" x14ac:dyDescent="0.25">
      <c r="A111" s="188">
        <v>40743</v>
      </c>
      <c r="B111" s="184" t="s">
        <v>17</v>
      </c>
      <c r="C111" s="184" t="s">
        <v>17</v>
      </c>
      <c r="D111" s="56" t="s">
        <v>5</v>
      </c>
      <c r="E111" s="189">
        <v>5</v>
      </c>
      <c r="F111" s="189">
        <v>32.200000000000003</v>
      </c>
      <c r="G111" s="190">
        <v>161</v>
      </c>
      <c r="H111" s="56">
        <v>64</v>
      </c>
      <c r="I111" s="184" t="s">
        <v>159</v>
      </c>
      <c r="K111"/>
    </row>
    <row r="112" spans="1:11" s="184" customFormat="1" x14ac:dyDescent="0.25">
      <c r="A112" s="188">
        <v>40744</v>
      </c>
      <c r="B112" s="184" t="s">
        <v>0</v>
      </c>
      <c r="C112" s="184" t="s">
        <v>13</v>
      </c>
      <c r="D112" s="56" t="s">
        <v>14</v>
      </c>
      <c r="E112" s="189">
        <v>1</v>
      </c>
      <c r="F112" s="189">
        <v>125</v>
      </c>
      <c r="G112" s="190">
        <v>125</v>
      </c>
      <c r="H112" s="56">
        <v>64</v>
      </c>
      <c r="I112" s="184" t="s">
        <v>159</v>
      </c>
      <c r="K112"/>
    </row>
    <row r="113" spans="1:11" s="184" customFormat="1" x14ac:dyDescent="0.25">
      <c r="A113" s="188">
        <v>40744</v>
      </c>
      <c r="B113" s="184" t="s">
        <v>0</v>
      </c>
      <c r="C113" s="184" t="s">
        <v>181</v>
      </c>
      <c r="D113" s="56" t="s">
        <v>5</v>
      </c>
      <c r="E113" s="189">
        <v>5</v>
      </c>
      <c r="F113" s="189">
        <v>7</v>
      </c>
      <c r="G113" s="190">
        <v>35</v>
      </c>
      <c r="H113" s="56">
        <v>64</v>
      </c>
      <c r="I113" s="184" t="s">
        <v>159</v>
      </c>
      <c r="K113"/>
    </row>
    <row r="114" spans="1:11" s="184" customFormat="1" x14ac:dyDescent="0.25">
      <c r="A114" s="188">
        <v>40744</v>
      </c>
      <c r="B114" s="184" t="s">
        <v>177</v>
      </c>
      <c r="C114" s="184" t="s">
        <v>178</v>
      </c>
      <c r="D114" s="56" t="s">
        <v>5</v>
      </c>
      <c r="E114" s="189">
        <v>8.5</v>
      </c>
      <c r="F114" s="189">
        <v>50</v>
      </c>
      <c r="G114" s="190">
        <v>425</v>
      </c>
      <c r="H114" s="56">
        <v>64</v>
      </c>
      <c r="I114" s="184" t="s">
        <v>159</v>
      </c>
      <c r="K114"/>
    </row>
    <row r="115" spans="1:11" s="184" customFormat="1" x14ac:dyDescent="0.25">
      <c r="A115" s="188">
        <v>40744</v>
      </c>
      <c r="B115" s="184" t="s">
        <v>185</v>
      </c>
      <c r="C115" s="184" t="s">
        <v>186</v>
      </c>
      <c r="D115" s="56" t="s">
        <v>14</v>
      </c>
      <c r="E115" s="189">
        <v>1</v>
      </c>
      <c r="F115" s="189">
        <v>213.4</v>
      </c>
      <c r="G115" s="190">
        <v>213.4</v>
      </c>
      <c r="H115" s="56">
        <v>64</v>
      </c>
      <c r="I115" s="184" t="s">
        <v>159</v>
      </c>
      <c r="K115"/>
    </row>
    <row r="116" spans="1:11" s="184" customFormat="1" x14ac:dyDescent="0.25">
      <c r="A116" s="188">
        <v>40744</v>
      </c>
      <c r="B116" s="184" t="s">
        <v>17</v>
      </c>
      <c r="C116" s="184" t="s">
        <v>17</v>
      </c>
      <c r="D116" s="56" t="s">
        <v>5</v>
      </c>
      <c r="E116" s="189">
        <v>5</v>
      </c>
      <c r="F116" s="189">
        <v>30</v>
      </c>
      <c r="G116" s="190">
        <v>150</v>
      </c>
      <c r="H116" s="56">
        <v>64</v>
      </c>
      <c r="I116" s="184" t="s">
        <v>159</v>
      </c>
      <c r="K116"/>
    </row>
    <row r="117" spans="1:11" s="184" customFormat="1" x14ac:dyDescent="0.25">
      <c r="A117" s="188">
        <v>40744</v>
      </c>
      <c r="B117" s="184" t="s">
        <v>17</v>
      </c>
      <c r="C117" s="184" t="s">
        <v>17</v>
      </c>
      <c r="D117" s="56" t="s">
        <v>5</v>
      </c>
      <c r="E117" s="189">
        <v>5.5</v>
      </c>
      <c r="F117" s="189">
        <v>39.39</v>
      </c>
      <c r="G117" s="190">
        <v>216.64500000000001</v>
      </c>
      <c r="H117" s="56">
        <v>64</v>
      </c>
      <c r="I117" s="184" t="s">
        <v>159</v>
      </c>
      <c r="K117"/>
    </row>
    <row r="118" spans="1:11" s="184" customFormat="1" x14ac:dyDescent="0.25">
      <c r="A118" s="188">
        <v>40744</v>
      </c>
      <c r="B118" s="184" t="s">
        <v>182</v>
      </c>
      <c r="C118" s="184" t="s">
        <v>17</v>
      </c>
      <c r="D118" s="56" t="s">
        <v>5</v>
      </c>
      <c r="E118" s="189">
        <v>5</v>
      </c>
      <c r="F118" s="189">
        <v>39.18</v>
      </c>
      <c r="G118" s="190">
        <v>195.9</v>
      </c>
      <c r="H118" s="56">
        <v>64</v>
      </c>
      <c r="I118" s="184" t="s">
        <v>159</v>
      </c>
      <c r="K118"/>
    </row>
    <row r="119" spans="1:11" s="184" customFormat="1" x14ac:dyDescent="0.25">
      <c r="A119" s="188">
        <v>40744</v>
      </c>
      <c r="B119" s="184" t="s">
        <v>17</v>
      </c>
      <c r="C119" s="184" t="s">
        <v>17</v>
      </c>
      <c r="D119" s="56" t="s">
        <v>5</v>
      </c>
      <c r="E119" s="189">
        <v>5</v>
      </c>
      <c r="F119" s="189">
        <v>32.200000000000003</v>
      </c>
      <c r="G119" s="190">
        <v>161</v>
      </c>
      <c r="H119" s="56">
        <v>64</v>
      </c>
      <c r="I119" s="184" t="s">
        <v>159</v>
      </c>
      <c r="K119"/>
    </row>
    <row r="120" spans="1:11" s="184" customFormat="1" x14ac:dyDescent="0.25">
      <c r="A120" s="188">
        <v>40744</v>
      </c>
      <c r="B120" s="184" t="s">
        <v>179</v>
      </c>
      <c r="C120" s="184" t="s">
        <v>180</v>
      </c>
      <c r="D120" s="56" t="s">
        <v>5</v>
      </c>
      <c r="E120" s="189">
        <v>7.5</v>
      </c>
      <c r="F120" s="189">
        <v>42.79</v>
      </c>
      <c r="G120" s="190">
        <v>320.92500000000001</v>
      </c>
      <c r="H120" s="56">
        <v>64</v>
      </c>
      <c r="I120" s="184" t="s">
        <v>159</v>
      </c>
      <c r="K120"/>
    </row>
    <row r="121" spans="1:11" s="184" customFormat="1" x14ac:dyDescent="0.25">
      <c r="A121" s="188">
        <v>40744</v>
      </c>
      <c r="B121" s="184" t="s">
        <v>182</v>
      </c>
      <c r="C121" s="184" t="s">
        <v>17</v>
      </c>
      <c r="D121" s="56" t="s">
        <v>5</v>
      </c>
      <c r="E121" s="189">
        <v>5</v>
      </c>
      <c r="F121" s="189">
        <v>39.18</v>
      </c>
      <c r="G121" s="190">
        <v>195.9</v>
      </c>
      <c r="H121" s="56">
        <v>64</v>
      </c>
      <c r="I121" s="184" t="s">
        <v>159</v>
      </c>
      <c r="K121"/>
    </row>
    <row r="122" spans="1:11" s="184" customFormat="1" x14ac:dyDescent="0.25">
      <c r="A122" s="188">
        <v>40744</v>
      </c>
      <c r="B122" s="184" t="s">
        <v>17</v>
      </c>
      <c r="C122" s="184" t="s">
        <v>17</v>
      </c>
      <c r="D122" s="56" t="s">
        <v>5</v>
      </c>
      <c r="E122" s="189">
        <v>5.5</v>
      </c>
      <c r="F122" s="189">
        <v>32.200000000000003</v>
      </c>
      <c r="G122" s="190">
        <v>177.1</v>
      </c>
      <c r="H122" s="56">
        <v>64</v>
      </c>
      <c r="I122" s="184" t="s">
        <v>159</v>
      </c>
      <c r="K122"/>
    </row>
    <row r="123" spans="1:11" s="184" customFormat="1" x14ac:dyDescent="0.25">
      <c r="A123" s="188">
        <v>40745</v>
      </c>
      <c r="B123" s="184" t="s">
        <v>0</v>
      </c>
      <c r="C123" s="184" t="s">
        <v>13</v>
      </c>
      <c r="D123" s="56" t="s">
        <v>14</v>
      </c>
      <c r="E123" s="189">
        <v>1</v>
      </c>
      <c r="F123" s="189">
        <v>125</v>
      </c>
      <c r="G123" s="190">
        <v>125</v>
      </c>
      <c r="H123" s="56">
        <v>64</v>
      </c>
      <c r="I123" s="184" t="s">
        <v>159</v>
      </c>
      <c r="K123"/>
    </row>
    <row r="124" spans="1:11" s="184" customFormat="1" x14ac:dyDescent="0.25">
      <c r="A124" s="188">
        <v>40745</v>
      </c>
      <c r="B124" s="184" t="s">
        <v>0</v>
      </c>
      <c r="C124" s="184" t="s">
        <v>181</v>
      </c>
      <c r="D124" s="56" t="s">
        <v>5</v>
      </c>
      <c r="E124" s="189">
        <v>5</v>
      </c>
      <c r="F124" s="189">
        <v>7</v>
      </c>
      <c r="G124" s="190">
        <v>35</v>
      </c>
      <c r="H124" s="56">
        <v>64</v>
      </c>
      <c r="I124" s="184" t="s">
        <v>159</v>
      </c>
      <c r="K124"/>
    </row>
    <row r="125" spans="1:11" s="184" customFormat="1" x14ac:dyDescent="0.25">
      <c r="A125" s="188">
        <v>40745</v>
      </c>
      <c r="B125" s="184" t="s">
        <v>177</v>
      </c>
      <c r="C125" s="184" t="s">
        <v>178</v>
      </c>
      <c r="D125" s="56" t="s">
        <v>5</v>
      </c>
      <c r="E125" s="189">
        <v>8.5</v>
      </c>
      <c r="F125" s="189">
        <v>50</v>
      </c>
      <c r="G125" s="190">
        <v>425</v>
      </c>
      <c r="H125" s="56">
        <v>64</v>
      </c>
      <c r="I125" s="184" t="s">
        <v>159</v>
      </c>
      <c r="K125"/>
    </row>
    <row r="126" spans="1:11" s="184" customFormat="1" x14ac:dyDescent="0.25">
      <c r="A126" s="188">
        <v>40745</v>
      </c>
      <c r="B126" s="184" t="s">
        <v>185</v>
      </c>
      <c r="C126" s="184" t="s">
        <v>186</v>
      </c>
      <c r="D126" s="56" t="s">
        <v>14</v>
      </c>
      <c r="E126" s="189">
        <v>1</v>
      </c>
      <c r="F126" s="189">
        <v>213.4</v>
      </c>
      <c r="G126" s="190">
        <v>213.4</v>
      </c>
      <c r="H126" s="56">
        <v>64</v>
      </c>
      <c r="I126" s="184" t="s">
        <v>159</v>
      </c>
      <c r="K126"/>
    </row>
    <row r="127" spans="1:11" s="184" customFormat="1" x14ac:dyDescent="0.25">
      <c r="A127" s="188">
        <v>40745</v>
      </c>
      <c r="B127" s="184" t="s">
        <v>17</v>
      </c>
      <c r="C127" s="184" t="s">
        <v>17</v>
      </c>
      <c r="D127" s="56" t="s">
        <v>5</v>
      </c>
      <c r="E127" s="189">
        <v>5</v>
      </c>
      <c r="F127" s="189">
        <v>30</v>
      </c>
      <c r="G127" s="190">
        <v>150</v>
      </c>
      <c r="H127" s="56">
        <v>64</v>
      </c>
      <c r="I127" s="184" t="s">
        <v>159</v>
      </c>
      <c r="K127"/>
    </row>
    <row r="128" spans="1:11" s="184" customFormat="1" x14ac:dyDescent="0.25">
      <c r="A128" s="188">
        <v>40745</v>
      </c>
      <c r="B128" s="184" t="s">
        <v>17</v>
      </c>
      <c r="C128" s="184" t="s">
        <v>17</v>
      </c>
      <c r="D128" s="56" t="s">
        <v>5</v>
      </c>
      <c r="E128" s="189">
        <v>4.5</v>
      </c>
      <c r="F128" s="189">
        <v>39.39</v>
      </c>
      <c r="G128" s="190">
        <v>177.255</v>
      </c>
      <c r="H128" s="56">
        <v>64</v>
      </c>
      <c r="I128" s="184" t="s">
        <v>159</v>
      </c>
      <c r="K128"/>
    </row>
    <row r="129" spans="1:11" s="184" customFormat="1" x14ac:dyDescent="0.25">
      <c r="A129" s="188">
        <v>40745</v>
      </c>
      <c r="B129" s="184" t="s">
        <v>182</v>
      </c>
      <c r="C129" s="184" t="s">
        <v>17</v>
      </c>
      <c r="D129" s="56" t="s">
        <v>5</v>
      </c>
      <c r="E129" s="189">
        <v>5.5</v>
      </c>
      <c r="F129" s="189">
        <v>39.18</v>
      </c>
      <c r="G129" s="190">
        <v>215.49</v>
      </c>
      <c r="H129" s="56">
        <v>64</v>
      </c>
      <c r="I129" s="184" t="s">
        <v>159</v>
      </c>
      <c r="K129"/>
    </row>
    <row r="130" spans="1:11" s="184" customFormat="1" x14ac:dyDescent="0.25">
      <c r="A130" s="188">
        <v>40745</v>
      </c>
      <c r="B130" s="184" t="s">
        <v>17</v>
      </c>
      <c r="C130" s="184" t="s">
        <v>17</v>
      </c>
      <c r="D130" s="56" t="s">
        <v>5</v>
      </c>
      <c r="E130" s="189">
        <v>5</v>
      </c>
      <c r="F130" s="189">
        <v>32.200000000000003</v>
      </c>
      <c r="G130" s="190">
        <v>161</v>
      </c>
      <c r="H130" s="56">
        <v>64</v>
      </c>
      <c r="I130" s="184" t="s">
        <v>159</v>
      </c>
      <c r="K130"/>
    </row>
    <row r="131" spans="1:11" s="184" customFormat="1" x14ac:dyDescent="0.25">
      <c r="A131" s="188">
        <v>40745</v>
      </c>
      <c r="B131" s="184" t="s">
        <v>179</v>
      </c>
      <c r="C131" s="184" t="s">
        <v>180</v>
      </c>
      <c r="D131" s="56" t="s">
        <v>5</v>
      </c>
      <c r="E131" s="189">
        <v>7.5</v>
      </c>
      <c r="F131" s="189">
        <v>42.79</v>
      </c>
      <c r="G131" s="190">
        <v>320.92500000000001</v>
      </c>
      <c r="H131" s="56">
        <v>64</v>
      </c>
      <c r="I131" s="184" t="s">
        <v>159</v>
      </c>
      <c r="K131"/>
    </row>
    <row r="132" spans="1:11" s="184" customFormat="1" x14ac:dyDescent="0.25">
      <c r="A132" s="188">
        <v>40745</v>
      </c>
      <c r="B132" s="184" t="s">
        <v>182</v>
      </c>
      <c r="C132" s="184" t="s">
        <v>17</v>
      </c>
      <c r="D132" s="56" t="s">
        <v>5</v>
      </c>
      <c r="E132" s="189">
        <v>4</v>
      </c>
      <c r="F132" s="189">
        <v>39.18</v>
      </c>
      <c r="G132" s="190">
        <v>156.72</v>
      </c>
      <c r="H132" s="56">
        <v>64</v>
      </c>
      <c r="I132" s="184" t="s">
        <v>159</v>
      </c>
      <c r="K132"/>
    </row>
    <row r="133" spans="1:11" s="184" customFormat="1" x14ac:dyDescent="0.25">
      <c r="A133" s="188">
        <v>40745</v>
      </c>
      <c r="B133" s="184" t="s">
        <v>17</v>
      </c>
      <c r="C133" s="184" t="s">
        <v>17</v>
      </c>
      <c r="D133" s="56" t="s">
        <v>5</v>
      </c>
      <c r="E133" s="189">
        <v>5.5</v>
      </c>
      <c r="F133" s="189">
        <v>32.200000000000003</v>
      </c>
      <c r="G133" s="190">
        <v>177.1</v>
      </c>
      <c r="H133" s="56">
        <v>64</v>
      </c>
      <c r="I133" s="184" t="s">
        <v>159</v>
      </c>
      <c r="K133"/>
    </row>
    <row r="134" spans="1:11" s="184" customFormat="1" x14ac:dyDescent="0.25">
      <c r="A134" s="188">
        <v>40746</v>
      </c>
      <c r="B134" s="184" t="s">
        <v>0</v>
      </c>
      <c r="C134" s="184" t="s">
        <v>13</v>
      </c>
      <c r="D134" s="56" t="s">
        <v>14</v>
      </c>
      <c r="E134" s="189">
        <v>1</v>
      </c>
      <c r="F134" s="189">
        <v>125</v>
      </c>
      <c r="G134" s="190">
        <v>125</v>
      </c>
      <c r="H134" s="56">
        <v>64</v>
      </c>
      <c r="I134" s="184" t="s">
        <v>159</v>
      </c>
      <c r="K134"/>
    </row>
    <row r="135" spans="1:11" s="184" customFormat="1" x14ac:dyDescent="0.25">
      <c r="A135" s="188">
        <v>40746</v>
      </c>
      <c r="B135" s="184" t="s">
        <v>0</v>
      </c>
      <c r="C135" s="184" t="s">
        <v>181</v>
      </c>
      <c r="D135" s="56" t="s">
        <v>5</v>
      </c>
      <c r="E135" s="189">
        <v>5</v>
      </c>
      <c r="F135" s="189">
        <v>7</v>
      </c>
      <c r="G135" s="190">
        <v>35</v>
      </c>
      <c r="H135" s="56">
        <v>64</v>
      </c>
      <c r="I135" s="184" t="s">
        <v>159</v>
      </c>
      <c r="K135"/>
    </row>
    <row r="136" spans="1:11" s="184" customFormat="1" x14ac:dyDescent="0.25">
      <c r="A136" s="188">
        <v>40746</v>
      </c>
      <c r="B136" s="184" t="s">
        <v>177</v>
      </c>
      <c r="C136" s="184" t="s">
        <v>178</v>
      </c>
      <c r="D136" s="56" t="s">
        <v>5</v>
      </c>
      <c r="E136" s="189">
        <v>8.5</v>
      </c>
      <c r="F136" s="189">
        <v>50</v>
      </c>
      <c r="G136" s="190">
        <v>425</v>
      </c>
      <c r="H136" s="56">
        <v>64</v>
      </c>
      <c r="I136" s="184" t="s">
        <v>159</v>
      </c>
      <c r="K136"/>
    </row>
    <row r="137" spans="1:11" s="184" customFormat="1" x14ac:dyDescent="0.25">
      <c r="A137" s="188">
        <v>40746</v>
      </c>
      <c r="B137" s="184" t="s">
        <v>185</v>
      </c>
      <c r="C137" s="184" t="s">
        <v>186</v>
      </c>
      <c r="D137" s="56" t="s">
        <v>14</v>
      </c>
      <c r="E137" s="189">
        <v>1</v>
      </c>
      <c r="F137" s="189">
        <v>213.4</v>
      </c>
      <c r="G137" s="190">
        <v>213.4</v>
      </c>
      <c r="H137" s="56">
        <v>64</v>
      </c>
      <c r="I137" s="184" t="s">
        <v>159</v>
      </c>
      <c r="K137"/>
    </row>
    <row r="138" spans="1:11" s="184" customFormat="1" x14ac:dyDescent="0.25">
      <c r="A138" s="188">
        <v>40746</v>
      </c>
      <c r="B138" s="184" t="s">
        <v>17</v>
      </c>
      <c r="C138" s="184" t="s">
        <v>17</v>
      </c>
      <c r="D138" s="56" t="s">
        <v>5</v>
      </c>
      <c r="E138" s="189">
        <v>5</v>
      </c>
      <c r="F138" s="189">
        <v>30</v>
      </c>
      <c r="G138" s="190">
        <v>150</v>
      </c>
      <c r="H138" s="56">
        <v>64</v>
      </c>
      <c r="I138" s="184" t="s">
        <v>159</v>
      </c>
      <c r="K138"/>
    </row>
    <row r="139" spans="1:11" s="184" customFormat="1" x14ac:dyDescent="0.25">
      <c r="A139" s="188">
        <v>40746</v>
      </c>
      <c r="B139" s="184" t="s">
        <v>17</v>
      </c>
      <c r="C139" s="184" t="s">
        <v>17</v>
      </c>
      <c r="D139" s="56" t="s">
        <v>5</v>
      </c>
      <c r="E139" s="189">
        <v>4.5</v>
      </c>
      <c r="F139" s="189">
        <v>39.39</v>
      </c>
      <c r="G139" s="190">
        <v>177.255</v>
      </c>
      <c r="H139" s="56">
        <v>64</v>
      </c>
      <c r="I139" s="184" t="s">
        <v>159</v>
      </c>
      <c r="K139"/>
    </row>
    <row r="140" spans="1:11" s="184" customFormat="1" x14ac:dyDescent="0.25">
      <c r="A140" s="188">
        <v>40746</v>
      </c>
      <c r="B140" s="184" t="s">
        <v>182</v>
      </c>
      <c r="C140" s="184" t="s">
        <v>17</v>
      </c>
      <c r="D140" s="56" t="s">
        <v>5</v>
      </c>
      <c r="E140" s="189">
        <v>5.5</v>
      </c>
      <c r="F140" s="189">
        <v>39.18</v>
      </c>
      <c r="G140" s="190">
        <v>215.49</v>
      </c>
      <c r="H140" s="56">
        <v>64</v>
      </c>
      <c r="I140" s="184" t="s">
        <v>159</v>
      </c>
      <c r="K140"/>
    </row>
    <row r="141" spans="1:11" s="184" customFormat="1" x14ac:dyDescent="0.25">
      <c r="A141" s="188">
        <v>40746</v>
      </c>
      <c r="B141" s="184" t="s">
        <v>17</v>
      </c>
      <c r="C141" s="184" t="s">
        <v>17</v>
      </c>
      <c r="D141" s="56" t="s">
        <v>5</v>
      </c>
      <c r="E141" s="189">
        <v>4</v>
      </c>
      <c r="F141" s="189">
        <v>32.200000000000003</v>
      </c>
      <c r="G141" s="190">
        <v>128.80000000000001</v>
      </c>
      <c r="H141" s="56">
        <v>64</v>
      </c>
      <c r="I141" s="184" t="s">
        <v>159</v>
      </c>
      <c r="K141"/>
    </row>
    <row r="142" spans="1:11" s="184" customFormat="1" x14ac:dyDescent="0.25">
      <c r="A142" s="188">
        <v>40746</v>
      </c>
      <c r="B142" s="184" t="s">
        <v>179</v>
      </c>
      <c r="C142" s="184" t="s">
        <v>180</v>
      </c>
      <c r="D142" s="56" t="s">
        <v>5</v>
      </c>
      <c r="E142" s="189">
        <v>7.5</v>
      </c>
      <c r="F142" s="189">
        <v>42.79</v>
      </c>
      <c r="G142" s="190">
        <v>320.92500000000001</v>
      </c>
      <c r="H142" s="56">
        <v>64</v>
      </c>
      <c r="I142" s="184" t="s">
        <v>159</v>
      </c>
      <c r="K142"/>
    </row>
    <row r="143" spans="1:11" s="184" customFormat="1" x14ac:dyDescent="0.25">
      <c r="A143" s="188">
        <v>40746</v>
      </c>
      <c r="B143" s="184" t="s">
        <v>182</v>
      </c>
      <c r="C143" s="184" t="s">
        <v>17</v>
      </c>
      <c r="D143" s="56" t="s">
        <v>5</v>
      </c>
      <c r="E143" s="189">
        <v>4</v>
      </c>
      <c r="F143" s="189">
        <v>39.18</v>
      </c>
      <c r="G143" s="190">
        <v>156.72</v>
      </c>
      <c r="H143" s="56">
        <v>64</v>
      </c>
      <c r="I143" s="184" t="s">
        <v>159</v>
      </c>
      <c r="K143"/>
    </row>
    <row r="144" spans="1:11" s="184" customFormat="1" x14ac:dyDescent="0.25">
      <c r="A144" s="188">
        <v>40746</v>
      </c>
      <c r="B144" s="184" t="s">
        <v>17</v>
      </c>
      <c r="C144" s="184" t="s">
        <v>17</v>
      </c>
      <c r="D144" s="56" t="s">
        <v>5</v>
      </c>
      <c r="E144" s="189">
        <v>5.5</v>
      </c>
      <c r="F144" s="189">
        <v>32.200000000000003</v>
      </c>
      <c r="G144" s="190">
        <v>177.1</v>
      </c>
      <c r="H144" s="56">
        <v>64</v>
      </c>
      <c r="I144" s="184" t="s">
        <v>159</v>
      </c>
      <c r="K144"/>
    </row>
    <row r="145" spans="1:11" s="184" customFormat="1" x14ac:dyDescent="0.25">
      <c r="A145" s="188">
        <v>40747</v>
      </c>
      <c r="B145" s="184" t="s">
        <v>0</v>
      </c>
      <c r="C145" s="184" t="s">
        <v>13</v>
      </c>
      <c r="D145" s="56" t="s">
        <v>14</v>
      </c>
      <c r="E145" s="189">
        <v>1</v>
      </c>
      <c r="F145" s="189">
        <v>125</v>
      </c>
      <c r="G145" s="190">
        <v>125</v>
      </c>
      <c r="H145" s="56">
        <v>64</v>
      </c>
      <c r="I145" s="184" t="s">
        <v>159</v>
      </c>
      <c r="K145"/>
    </row>
    <row r="146" spans="1:11" s="184" customFormat="1" x14ac:dyDescent="0.25">
      <c r="A146" s="188">
        <v>40747</v>
      </c>
      <c r="B146" s="184" t="s">
        <v>0</v>
      </c>
      <c r="C146" s="184" t="s">
        <v>181</v>
      </c>
      <c r="D146" s="56" t="s">
        <v>5</v>
      </c>
      <c r="E146" s="189">
        <v>5</v>
      </c>
      <c r="F146" s="189">
        <v>7</v>
      </c>
      <c r="G146" s="190">
        <v>35</v>
      </c>
      <c r="H146" s="56">
        <v>64</v>
      </c>
      <c r="I146" s="184" t="s">
        <v>159</v>
      </c>
      <c r="K146"/>
    </row>
    <row r="147" spans="1:11" s="184" customFormat="1" x14ac:dyDescent="0.25">
      <c r="A147" s="188">
        <v>40747</v>
      </c>
      <c r="B147" s="184" t="s">
        <v>177</v>
      </c>
      <c r="C147" s="184" t="s">
        <v>178</v>
      </c>
      <c r="D147" s="56" t="s">
        <v>5</v>
      </c>
      <c r="E147" s="189">
        <v>8.5</v>
      </c>
      <c r="F147" s="189">
        <v>50</v>
      </c>
      <c r="G147" s="190">
        <v>425</v>
      </c>
      <c r="H147" s="56">
        <v>64</v>
      </c>
      <c r="I147" s="184" t="s">
        <v>159</v>
      </c>
      <c r="K147"/>
    </row>
    <row r="148" spans="1:11" s="184" customFormat="1" x14ac:dyDescent="0.25">
      <c r="A148" s="188">
        <v>40747</v>
      </c>
      <c r="B148" s="184" t="s">
        <v>185</v>
      </c>
      <c r="C148" s="184" t="s">
        <v>186</v>
      </c>
      <c r="D148" s="56" t="s">
        <v>14</v>
      </c>
      <c r="E148" s="189">
        <v>1</v>
      </c>
      <c r="F148" s="189">
        <v>213.4</v>
      </c>
      <c r="G148" s="190">
        <v>213.4</v>
      </c>
      <c r="H148" s="56">
        <v>64</v>
      </c>
      <c r="I148" s="184" t="s">
        <v>159</v>
      </c>
      <c r="K148"/>
    </row>
    <row r="149" spans="1:11" s="184" customFormat="1" x14ac:dyDescent="0.25">
      <c r="A149" s="188">
        <v>40747</v>
      </c>
      <c r="B149" s="184" t="s">
        <v>17</v>
      </c>
      <c r="C149" s="184" t="s">
        <v>17</v>
      </c>
      <c r="D149" s="56" t="s">
        <v>5</v>
      </c>
      <c r="E149" s="189">
        <v>5</v>
      </c>
      <c r="F149" s="189">
        <v>30</v>
      </c>
      <c r="G149" s="190">
        <v>150</v>
      </c>
      <c r="H149" s="56">
        <v>64</v>
      </c>
      <c r="I149" s="184" t="s">
        <v>159</v>
      </c>
      <c r="K149"/>
    </row>
    <row r="150" spans="1:11" s="184" customFormat="1" x14ac:dyDescent="0.25">
      <c r="A150" s="188">
        <v>40747</v>
      </c>
      <c r="B150" s="184" t="s">
        <v>17</v>
      </c>
      <c r="C150" s="184" t="s">
        <v>17</v>
      </c>
      <c r="D150" s="56" t="s">
        <v>5</v>
      </c>
      <c r="E150" s="189">
        <v>5.5</v>
      </c>
      <c r="F150" s="189">
        <v>39.39</v>
      </c>
      <c r="G150" s="190">
        <v>216.64500000000001</v>
      </c>
      <c r="H150" s="56">
        <v>64</v>
      </c>
      <c r="I150" s="184" t="s">
        <v>159</v>
      </c>
      <c r="K150"/>
    </row>
    <row r="151" spans="1:11" s="184" customFormat="1" x14ac:dyDescent="0.25">
      <c r="A151" s="188">
        <v>40747</v>
      </c>
      <c r="B151" s="184" t="s">
        <v>182</v>
      </c>
      <c r="C151" s="184" t="s">
        <v>17</v>
      </c>
      <c r="D151" s="56" t="s">
        <v>5</v>
      </c>
      <c r="E151" s="189">
        <v>5.5</v>
      </c>
      <c r="F151" s="189">
        <v>39.18</v>
      </c>
      <c r="G151" s="190">
        <v>215.49</v>
      </c>
      <c r="H151" s="56">
        <v>64</v>
      </c>
      <c r="I151" s="184" t="s">
        <v>159</v>
      </c>
      <c r="K151"/>
    </row>
    <row r="152" spans="1:11" s="184" customFormat="1" x14ac:dyDescent="0.25">
      <c r="A152" s="188">
        <v>40747</v>
      </c>
      <c r="B152" s="184" t="s">
        <v>17</v>
      </c>
      <c r="C152" s="184" t="s">
        <v>17</v>
      </c>
      <c r="D152" s="56" t="s">
        <v>5</v>
      </c>
      <c r="E152" s="189">
        <v>5</v>
      </c>
      <c r="F152" s="189">
        <v>32.200000000000003</v>
      </c>
      <c r="G152" s="190">
        <v>161</v>
      </c>
      <c r="H152" s="56">
        <v>64</v>
      </c>
      <c r="I152" s="184" t="s">
        <v>159</v>
      </c>
      <c r="K152"/>
    </row>
    <row r="153" spans="1:11" s="184" customFormat="1" x14ac:dyDescent="0.25">
      <c r="A153" s="188">
        <v>40747</v>
      </c>
      <c r="B153" s="184" t="s">
        <v>179</v>
      </c>
      <c r="C153" s="184" t="s">
        <v>180</v>
      </c>
      <c r="D153" s="56" t="s">
        <v>5</v>
      </c>
      <c r="E153" s="189">
        <v>7.5</v>
      </c>
      <c r="F153" s="189">
        <v>42.79</v>
      </c>
      <c r="G153" s="190">
        <v>320.92500000000001</v>
      </c>
      <c r="H153" s="56">
        <v>64</v>
      </c>
      <c r="I153" s="184" t="s">
        <v>159</v>
      </c>
      <c r="K153"/>
    </row>
    <row r="154" spans="1:11" s="184" customFormat="1" x14ac:dyDescent="0.25">
      <c r="A154" s="188">
        <v>40747</v>
      </c>
      <c r="B154" s="184" t="s">
        <v>182</v>
      </c>
      <c r="C154" s="184" t="s">
        <v>17</v>
      </c>
      <c r="D154" s="56" t="s">
        <v>5</v>
      </c>
      <c r="E154" s="189">
        <v>5</v>
      </c>
      <c r="F154" s="189">
        <v>39.18</v>
      </c>
      <c r="G154" s="190">
        <v>195.9</v>
      </c>
      <c r="H154" s="56">
        <v>64</v>
      </c>
      <c r="I154" s="184" t="s">
        <v>159</v>
      </c>
      <c r="K154"/>
    </row>
    <row r="155" spans="1:11" s="184" customFormat="1" x14ac:dyDescent="0.25">
      <c r="A155" s="188">
        <v>40747</v>
      </c>
      <c r="B155" s="184" t="s">
        <v>17</v>
      </c>
      <c r="C155" s="184" t="s">
        <v>17</v>
      </c>
      <c r="D155" s="56" t="s">
        <v>5</v>
      </c>
      <c r="E155" s="189">
        <v>5.5</v>
      </c>
      <c r="F155" s="189">
        <v>32.200000000000003</v>
      </c>
      <c r="G155" s="190">
        <v>177.1</v>
      </c>
      <c r="H155" s="56">
        <v>64</v>
      </c>
      <c r="I155" s="184" t="s">
        <v>159</v>
      </c>
      <c r="K155"/>
    </row>
    <row r="156" spans="1:11" s="184" customFormat="1" x14ac:dyDescent="0.25">
      <c r="A156" s="188">
        <v>40748</v>
      </c>
      <c r="B156" s="184" t="s">
        <v>0</v>
      </c>
      <c r="C156" s="184" t="s">
        <v>13</v>
      </c>
      <c r="D156" s="56" t="s">
        <v>14</v>
      </c>
      <c r="E156" s="189">
        <v>1</v>
      </c>
      <c r="F156" s="189">
        <v>125</v>
      </c>
      <c r="G156" s="190">
        <v>125</v>
      </c>
      <c r="H156" s="56">
        <v>64</v>
      </c>
      <c r="I156" s="184" t="s">
        <v>159</v>
      </c>
      <c r="K156"/>
    </row>
    <row r="157" spans="1:11" s="184" customFormat="1" x14ac:dyDescent="0.25">
      <c r="A157" s="188">
        <v>40748</v>
      </c>
      <c r="B157" s="184" t="s">
        <v>0</v>
      </c>
      <c r="C157" s="184" t="s">
        <v>181</v>
      </c>
      <c r="D157" s="56" t="s">
        <v>5</v>
      </c>
      <c r="E157" s="189">
        <v>5</v>
      </c>
      <c r="F157" s="189">
        <v>7</v>
      </c>
      <c r="G157" s="190">
        <v>35</v>
      </c>
      <c r="H157" s="56">
        <v>64</v>
      </c>
      <c r="I157" s="184" t="s">
        <v>159</v>
      </c>
      <c r="K157"/>
    </row>
    <row r="158" spans="1:11" s="184" customFormat="1" x14ac:dyDescent="0.25">
      <c r="A158" s="188">
        <v>40748</v>
      </c>
      <c r="B158" s="184" t="s">
        <v>179</v>
      </c>
      <c r="C158" s="184" t="s">
        <v>180</v>
      </c>
      <c r="D158" s="56" t="s">
        <v>5</v>
      </c>
      <c r="E158" s="189">
        <v>7.5</v>
      </c>
      <c r="F158" s="189">
        <v>42.79</v>
      </c>
      <c r="G158" s="190">
        <v>320.92500000000001</v>
      </c>
      <c r="H158" s="56">
        <v>64</v>
      </c>
      <c r="I158" s="184" t="s">
        <v>159</v>
      </c>
      <c r="K158"/>
    </row>
    <row r="159" spans="1:11" s="184" customFormat="1" x14ac:dyDescent="0.25">
      <c r="A159" s="188">
        <v>40748</v>
      </c>
      <c r="B159" s="184" t="s">
        <v>185</v>
      </c>
      <c r="C159" s="184" t="s">
        <v>186</v>
      </c>
      <c r="D159" s="56" t="s">
        <v>14</v>
      </c>
      <c r="E159" s="189">
        <v>1</v>
      </c>
      <c r="F159" s="189">
        <v>213.4</v>
      </c>
      <c r="G159" s="190">
        <v>213.4</v>
      </c>
      <c r="H159" s="56">
        <v>64</v>
      </c>
      <c r="I159" s="184" t="s">
        <v>159</v>
      </c>
      <c r="K159"/>
    </row>
    <row r="160" spans="1:11" s="184" customFormat="1" x14ac:dyDescent="0.25">
      <c r="A160" s="188">
        <v>40748</v>
      </c>
      <c r="B160" s="184" t="s">
        <v>17</v>
      </c>
      <c r="C160" s="184" t="s">
        <v>17</v>
      </c>
      <c r="D160" s="56" t="s">
        <v>5</v>
      </c>
      <c r="E160" s="189">
        <v>4</v>
      </c>
      <c r="F160" s="189">
        <v>30</v>
      </c>
      <c r="G160" s="190">
        <v>120</v>
      </c>
      <c r="H160" s="56">
        <v>64</v>
      </c>
      <c r="I160" s="184" t="s">
        <v>159</v>
      </c>
      <c r="K160"/>
    </row>
    <row r="161" spans="1:11" s="184" customFormat="1" x14ac:dyDescent="0.25">
      <c r="A161" s="188">
        <v>40748</v>
      </c>
      <c r="B161" s="184" t="s">
        <v>177</v>
      </c>
      <c r="C161" s="184" t="s">
        <v>178</v>
      </c>
      <c r="D161" s="56" t="s">
        <v>5</v>
      </c>
      <c r="E161" s="189">
        <v>8.5</v>
      </c>
      <c r="F161" s="189">
        <v>50</v>
      </c>
      <c r="G161" s="190">
        <v>425</v>
      </c>
      <c r="H161" s="56">
        <v>64</v>
      </c>
      <c r="I161" s="184" t="s">
        <v>159</v>
      </c>
      <c r="K161"/>
    </row>
    <row r="162" spans="1:11" s="184" customFormat="1" x14ac:dyDescent="0.25">
      <c r="A162" s="188">
        <v>40748</v>
      </c>
      <c r="B162" s="184" t="s">
        <v>182</v>
      </c>
      <c r="C162" s="184" t="s">
        <v>17</v>
      </c>
      <c r="D162" s="56" t="s">
        <v>5</v>
      </c>
      <c r="E162" s="189">
        <v>4</v>
      </c>
      <c r="F162" s="189">
        <v>39.18</v>
      </c>
      <c r="G162" s="190">
        <v>156.72</v>
      </c>
      <c r="H162" s="56">
        <v>64</v>
      </c>
      <c r="I162" s="184" t="s">
        <v>159</v>
      </c>
      <c r="K162"/>
    </row>
    <row r="163" spans="1:11" s="184" customFormat="1" x14ac:dyDescent="0.25">
      <c r="A163" s="188">
        <v>40748</v>
      </c>
      <c r="B163" s="184" t="s">
        <v>17</v>
      </c>
      <c r="C163" s="184" t="s">
        <v>17</v>
      </c>
      <c r="D163" s="56" t="s">
        <v>5</v>
      </c>
      <c r="E163" s="189">
        <v>4</v>
      </c>
      <c r="F163" s="189">
        <v>32.200000000000003</v>
      </c>
      <c r="G163" s="190">
        <v>128.80000000000001</v>
      </c>
      <c r="H163" s="56">
        <v>64</v>
      </c>
      <c r="I163" s="184" t="s">
        <v>159</v>
      </c>
      <c r="K163"/>
    </row>
    <row r="164" spans="1:11" s="184" customFormat="1" x14ac:dyDescent="0.25">
      <c r="A164" s="188">
        <v>40748</v>
      </c>
      <c r="B164" s="184" t="s">
        <v>196</v>
      </c>
      <c r="C164" s="184" t="s">
        <v>20</v>
      </c>
      <c r="D164" s="56" t="s">
        <v>106</v>
      </c>
      <c r="E164" s="189">
        <v>41.26</v>
      </c>
      <c r="F164" s="189">
        <v>33.5</v>
      </c>
      <c r="G164" s="190">
        <v>1382.21</v>
      </c>
      <c r="H164" s="56">
        <v>64</v>
      </c>
      <c r="I164" s="184" t="s">
        <v>169</v>
      </c>
      <c r="K164"/>
    </row>
    <row r="165" spans="1:11" s="184" customFormat="1" x14ac:dyDescent="0.25">
      <c r="A165" s="188">
        <v>40748</v>
      </c>
      <c r="B165" s="184" t="s">
        <v>182</v>
      </c>
      <c r="C165" s="184" t="s">
        <v>17</v>
      </c>
      <c r="D165" s="56" t="s">
        <v>5</v>
      </c>
      <c r="E165" s="189">
        <v>4</v>
      </c>
      <c r="F165" s="189">
        <v>39.18</v>
      </c>
      <c r="G165" s="190">
        <v>156.72</v>
      </c>
      <c r="H165" s="56">
        <v>64</v>
      </c>
      <c r="I165" s="184" t="s">
        <v>159</v>
      </c>
      <c r="K165"/>
    </row>
    <row r="166" spans="1:11" s="184" customFormat="1" x14ac:dyDescent="0.25">
      <c r="A166" s="188">
        <v>40748</v>
      </c>
      <c r="B166" s="184" t="s">
        <v>17</v>
      </c>
      <c r="C166" s="184" t="s">
        <v>17</v>
      </c>
      <c r="D166" s="56" t="s">
        <v>5</v>
      </c>
      <c r="E166" s="189">
        <v>4</v>
      </c>
      <c r="F166" s="189">
        <v>32.200000000000003</v>
      </c>
      <c r="G166" s="190">
        <v>128.80000000000001</v>
      </c>
      <c r="H166" s="56">
        <v>64</v>
      </c>
      <c r="I166" s="184" t="s">
        <v>159</v>
      </c>
      <c r="K166"/>
    </row>
    <row r="167" spans="1:11" s="184" customFormat="1" x14ac:dyDescent="0.25">
      <c r="A167" s="188">
        <v>40748</v>
      </c>
      <c r="B167" s="184" t="s">
        <v>17</v>
      </c>
      <c r="C167" s="184" t="s">
        <v>17</v>
      </c>
      <c r="D167" s="56" t="s">
        <v>5</v>
      </c>
      <c r="E167" s="189">
        <v>4</v>
      </c>
      <c r="F167" s="189">
        <v>39.39</v>
      </c>
      <c r="G167" s="190">
        <v>157.56</v>
      </c>
      <c r="H167" s="56">
        <v>64</v>
      </c>
      <c r="I167" s="184" t="s">
        <v>159</v>
      </c>
      <c r="K167"/>
    </row>
    <row r="168" spans="1:11" s="184" customFormat="1" x14ac:dyDescent="0.25">
      <c r="A168" s="188">
        <v>40749</v>
      </c>
      <c r="B168" s="184" t="s">
        <v>17</v>
      </c>
      <c r="C168" s="184" t="s">
        <v>17</v>
      </c>
      <c r="D168" s="56" t="s">
        <v>5</v>
      </c>
      <c r="E168" s="189">
        <v>4</v>
      </c>
      <c r="F168" s="189">
        <v>32.200000000000003</v>
      </c>
      <c r="G168" s="190">
        <v>128.80000000000001</v>
      </c>
      <c r="H168" s="56">
        <v>64</v>
      </c>
      <c r="I168" s="184" t="s">
        <v>159</v>
      </c>
      <c r="K168"/>
    </row>
    <row r="169" spans="1:11" s="184" customFormat="1" x14ac:dyDescent="0.25">
      <c r="A169" s="188">
        <v>40749</v>
      </c>
      <c r="B169" s="184" t="s">
        <v>182</v>
      </c>
      <c r="C169" s="184" t="s">
        <v>17</v>
      </c>
      <c r="D169" s="56" t="s">
        <v>5</v>
      </c>
      <c r="E169" s="189">
        <v>4</v>
      </c>
      <c r="F169" s="189">
        <v>39.18</v>
      </c>
      <c r="G169" s="190">
        <v>156.72</v>
      </c>
      <c r="H169" s="56">
        <v>64</v>
      </c>
      <c r="I169" s="184" t="s">
        <v>159</v>
      </c>
      <c r="K169"/>
    </row>
    <row r="170" spans="1:11" s="184" customFormat="1" x14ac:dyDescent="0.25">
      <c r="A170" s="188">
        <v>40749</v>
      </c>
      <c r="B170" s="184" t="s">
        <v>17</v>
      </c>
      <c r="C170" s="184" t="s">
        <v>17</v>
      </c>
      <c r="D170" s="56" t="s">
        <v>5</v>
      </c>
      <c r="E170" s="189">
        <v>4</v>
      </c>
      <c r="F170" s="189">
        <v>39.39</v>
      </c>
      <c r="G170" s="190">
        <v>157.56</v>
      </c>
      <c r="H170" s="56">
        <v>64</v>
      </c>
      <c r="I170" s="184" t="s">
        <v>159</v>
      </c>
      <c r="K170"/>
    </row>
    <row r="171" spans="1:11" s="184" customFormat="1" x14ac:dyDescent="0.25">
      <c r="A171" s="188">
        <v>40749</v>
      </c>
      <c r="B171" s="184" t="s">
        <v>17</v>
      </c>
      <c r="C171" s="184" t="s">
        <v>17</v>
      </c>
      <c r="D171" s="56" t="s">
        <v>5</v>
      </c>
      <c r="E171" s="189">
        <v>4</v>
      </c>
      <c r="F171" s="189">
        <v>32.200000000000003</v>
      </c>
      <c r="G171" s="190">
        <v>128.80000000000001</v>
      </c>
      <c r="H171" s="56">
        <v>64</v>
      </c>
      <c r="I171" s="184" t="s">
        <v>159</v>
      </c>
      <c r="K171"/>
    </row>
    <row r="172" spans="1:11" s="184" customFormat="1" x14ac:dyDescent="0.25">
      <c r="A172" s="188">
        <v>40749</v>
      </c>
      <c r="B172" s="184" t="s">
        <v>182</v>
      </c>
      <c r="C172" s="184" t="s">
        <v>17</v>
      </c>
      <c r="D172" s="56" t="s">
        <v>5</v>
      </c>
      <c r="E172" s="189">
        <v>4</v>
      </c>
      <c r="F172" s="189">
        <v>39.18</v>
      </c>
      <c r="G172" s="190">
        <v>156.72</v>
      </c>
      <c r="H172" s="56">
        <v>64</v>
      </c>
      <c r="I172" s="184" t="s">
        <v>159</v>
      </c>
      <c r="K172"/>
    </row>
    <row r="173" spans="1:11" s="184" customFormat="1" x14ac:dyDescent="0.25">
      <c r="A173" s="188">
        <v>40749</v>
      </c>
      <c r="B173" s="184" t="s">
        <v>177</v>
      </c>
      <c r="C173" s="184" t="s">
        <v>178</v>
      </c>
      <c r="D173" s="56" t="s">
        <v>5</v>
      </c>
      <c r="E173" s="189">
        <v>8.5</v>
      </c>
      <c r="F173" s="189">
        <v>50</v>
      </c>
      <c r="G173" s="190">
        <v>425</v>
      </c>
      <c r="H173" s="56">
        <v>64</v>
      </c>
      <c r="I173" s="184" t="s">
        <v>159</v>
      </c>
      <c r="K173"/>
    </row>
    <row r="174" spans="1:11" s="184" customFormat="1" x14ac:dyDescent="0.25">
      <c r="A174" s="188">
        <v>40749</v>
      </c>
      <c r="B174" s="184" t="s">
        <v>17</v>
      </c>
      <c r="C174" s="184" t="s">
        <v>17</v>
      </c>
      <c r="D174" s="56" t="s">
        <v>5</v>
      </c>
      <c r="E174" s="189">
        <v>5</v>
      </c>
      <c r="F174" s="189">
        <v>30</v>
      </c>
      <c r="G174" s="190">
        <v>150</v>
      </c>
      <c r="H174" s="56">
        <v>64</v>
      </c>
      <c r="I174" s="184" t="s">
        <v>159</v>
      </c>
      <c r="K174"/>
    </row>
    <row r="175" spans="1:11" s="184" customFormat="1" x14ac:dyDescent="0.25">
      <c r="A175" s="188">
        <v>40749</v>
      </c>
      <c r="B175" s="184" t="s">
        <v>197</v>
      </c>
      <c r="C175" s="184" t="s">
        <v>20</v>
      </c>
      <c r="D175" s="56" t="s">
        <v>106</v>
      </c>
      <c r="E175" s="189">
        <v>13.77</v>
      </c>
      <c r="F175" s="189">
        <v>33.5</v>
      </c>
      <c r="G175" s="190">
        <v>461.29500000000002</v>
      </c>
      <c r="H175" s="56">
        <v>64</v>
      </c>
      <c r="I175" s="184" t="s">
        <v>169</v>
      </c>
      <c r="K175"/>
    </row>
    <row r="176" spans="1:11" s="184" customFormat="1" x14ac:dyDescent="0.25">
      <c r="A176" s="188">
        <v>40749</v>
      </c>
      <c r="B176" s="184" t="s">
        <v>179</v>
      </c>
      <c r="C176" s="184" t="s">
        <v>180</v>
      </c>
      <c r="D176" s="56" t="s">
        <v>5</v>
      </c>
      <c r="E176" s="189">
        <v>7.5</v>
      </c>
      <c r="F176" s="189">
        <v>42.79</v>
      </c>
      <c r="G176" s="190">
        <v>320.92500000000001</v>
      </c>
      <c r="H176" s="56">
        <v>64</v>
      </c>
      <c r="I176" s="184" t="s">
        <v>159</v>
      </c>
      <c r="K176"/>
    </row>
    <row r="177" spans="1:11" s="184" customFormat="1" x14ac:dyDescent="0.25">
      <c r="A177" s="188">
        <v>40749</v>
      </c>
      <c r="B177" s="184" t="s">
        <v>0</v>
      </c>
      <c r="C177" s="184" t="s">
        <v>181</v>
      </c>
      <c r="D177" s="56" t="s">
        <v>5</v>
      </c>
      <c r="E177" s="189">
        <v>5</v>
      </c>
      <c r="F177" s="189">
        <v>7</v>
      </c>
      <c r="G177" s="190">
        <v>35</v>
      </c>
      <c r="H177" s="56">
        <v>64</v>
      </c>
      <c r="I177" s="184" t="s">
        <v>159</v>
      </c>
      <c r="K177"/>
    </row>
    <row r="178" spans="1:11" s="184" customFormat="1" x14ac:dyDescent="0.25">
      <c r="A178" s="188">
        <v>40749</v>
      </c>
      <c r="B178" s="184" t="s">
        <v>0</v>
      </c>
      <c r="C178" s="184" t="s">
        <v>13</v>
      </c>
      <c r="D178" s="56" t="s">
        <v>14</v>
      </c>
      <c r="E178" s="189">
        <v>1</v>
      </c>
      <c r="F178" s="189">
        <v>125</v>
      </c>
      <c r="G178" s="190">
        <v>125</v>
      </c>
      <c r="H178" s="56">
        <v>64</v>
      </c>
      <c r="I178" s="184" t="s">
        <v>159</v>
      </c>
      <c r="K178"/>
    </row>
    <row r="179" spans="1:11" s="184" customFormat="1" x14ac:dyDescent="0.25">
      <c r="A179" s="188">
        <v>40750</v>
      </c>
      <c r="B179" s="184" t="s">
        <v>0</v>
      </c>
      <c r="C179" s="184" t="s">
        <v>13</v>
      </c>
      <c r="D179" s="56" t="s">
        <v>14</v>
      </c>
      <c r="E179" s="189">
        <v>1</v>
      </c>
      <c r="F179" s="189">
        <v>125</v>
      </c>
      <c r="G179" s="190">
        <v>125</v>
      </c>
      <c r="H179" s="56">
        <v>64</v>
      </c>
      <c r="I179" s="184" t="s">
        <v>159</v>
      </c>
      <c r="K179"/>
    </row>
    <row r="180" spans="1:11" s="184" customFormat="1" x14ac:dyDescent="0.25">
      <c r="A180" s="188">
        <v>40750</v>
      </c>
      <c r="B180" s="184" t="s">
        <v>0</v>
      </c>
      <c r="C180" s="184" t="s">
        <v>181</v>
      </c>
      <c r="D180" s="56" t="s">
        <v>5</v>
      </c>
      <c r="E180" s="189">
        <v>5</v>
      </c>
      <c r="F180" s="189">
        <v>7</v>
      </c>
      <c r="G180" s="190">
        <v>35</v>
      </c>
      <c r="H180" s="56">
        <v>64</v>
      </c>
      <c r="I180" s="184" t="s">
        <v>159</v>
      </c>
      <c r="K180"/>
    </row>
    <row r="181" spans="1:11" s="184" customFormat="1" x14ac:dyDescent="0.25">
      <c r="A181" s="188">
        <v>40750</v>
      </c>
      <c r="B181" s="184" t="s">
        <v>17</v>
      </c>
      <c r="C181" s="184" t="s">
        <v>17</v>
      </c>
      <c r="D181" s="56" t="s">
        <v>5</v>
      </c>
      <c r="E181" s="189">
        <v>6</v>
      </c>
      <c r="F181" s="189">
        <v>30</v>
      </c>
      <c r="G181" s="190">
        <v>180</v>
      </c>
      <c r="H181" s="56">
        <v>64</v>
      </c>
      <c r="I181" s="184" t="s">
        <v>159</v>
      </c>
      <c r="K181"/>
    </row>
    <row r="182" spans="1:11" s="184" customFormat="1" x14ac:dyDescent="0.25">
      <c r="A182" s="188">
        <v>40750</v>
      </c>
      <c r="B182" s="184" t="s">
        <v>177</v>
      </c>
      <c r="C182" s="184" t="s">
        <v>178</v>
      </c>
      <c r="D182" s="56" t="s">
        <v>5</v>
      </c>
      <c r="E182" s="189">
        <v>8.5</v>
      </c>
      <c r="F182" s="189">
        <v>50</v>
      </c>
      <c r="G182" s="190">
        <v>425</v>
      </c>
      <c r="H182" s="56">
        <v>64</v>
      </c>
      <c r="I182" s="184" t="s">
        <v>159</v>
      </c>
      <c r="K182"/>
    </row>
    <row r="183" spans="1:11" s="184" customFormat="1" x14ac:dyDescent="0.25">
      <c r="A183" s="188">
        <v>40750</v>
      </c>
      <c r="B183" s="184" t="s">
        <v>179</v>
      </c>
      <c r="C183" s="184" t="s">
        <v>180</v>
      </c>
      <c r="D183" s="56" t="s">
        <v>5</v>
      </c>
      <c r="E183" s="189">
        <v>7.5</v>
      </c>
      <c r="F183" s="189">
        <v>42.79</v>
      </c>
      <c r="G183" s="190">
        <v>320.92500000000001</v>
      </c>
      <c r="H183" s="56">
        <v>64</v>
      </c>
      <c r="I183" s="184" t="s">
        <v>159</v>
      </c>
      <c r="K183"/>
    </row>
    <row r="184" spans="1:11" s="184" customFormat="1" x14ac:dyDescent="0.25">
      <c r="A184" s="188">
        <v>40750</v>
      </c>
      <c r="B184" s="184" t="s">
        <v>182</v>
      </c>
      <c r="C184" s="184" t="s">
        <v>17</v>
      </c>
      <c r="D184" s="56" t="s">
        <v>5</v>
      </c>
      <c r="E184" s="189">
        <v>4</v>
      </c>
      <c r="F184" s="189">
        <v>39.18</v>
      </c>
      <c r="G184" s="190">
        <v>156.72</v>
      </c>
      <c r="H184" s="56">
        <v>64</v>
      </c>
      <c r="I184" s="184" t="s">
        <v>159</v>
      </c>
      <c r="K184"/>
    </row>
    <row r="185" spans="1:11" s="184" customFormat="1" x14ac:dyDescent="0.25">
      <c r="A185" s="188">
        <v>40750</v>
      </c>
      <c r="B185" s="184" t="s">
        <v>17</v>
      </c>
      <c r="C185" s="184" t="s">
        <v>17</v>
      </c>
      <c r="D185" s="56" t="s">
        <v>5</v>
      </c>
      <c r="E185" s="189">
        <v>4</v>
      </c>
      <c r="F185" s="189">
        <v>32.200000000000003</v>
      </c>
      <c r="G185" s="190">
        <v>128.80000000000001</v>
      </c>
      <c r="H185" s="56">
        <v>64</v>
      </c>
      <c r="I185" s="184" t="s">
        <v>159</v>
      </c>
      <c r="K185"/>
    </row>
    <row r="186" spans="1:11" s="184" customFormat="1" x14ac:dyDescent="0.25">
      <c r="A186" s="188">
        <v>40750</v>
      </c>
      <c r="B186" s="184" t="s">
        <v>17</v>
      </c>
      <c r="C186" s="184" t="s">
        <v>17</v>
      </c>
      <c r="D186" s="56" t="s">
        <v>5</v>
      </c>
      <c r="E186" s="189">
        <v>4</v>
      </c>
      <c r="F186" s="189">
        <v>39.39</v>
      </c>
      <c r="G186" s="190">
        <v>157.56</v>
      </c>
      <c r="H186" s="56">
        <v>64</v>
      </c>
      <c r="I186" s="184" t="s">
        <v>159</v>
      </c>
      <c r="K186"/>
    </row>
    <row r="187" spans="1:11" s="184" customFormat="1" x14ac:dyDescent="0.25">
      <c r="A187" s="188">
        <v>40750</v>
      </c>
      <c r="B187" s="184" t="s">
        <v>182</v>
      </c>
      <c r="C187" s="184" t="s">
        <v>17</v>
      </c>
      <c r="D187" s="56" t="s">
        <v>5</v>
      </c>
      <c r="E187" s="189">
        <v>4</v>
      </c>
      <c r="F187" s="189">
        <v>39.18</v>
      </c>
      <c r="G187" s="190">
        <v>156.72</v>
      </c>
      <c r="H187" s="56">
        <v>64</v>
      </c>
      <c r="I187" s="184" t="s">
        <v>159</v>
      </c>
      <c r="K187"/>
    </row>
    <row r="188" spans="1:11" s="184" customFormat="1" x14ac:dyDescent="0.25">
      <c r="A188" s="188">
        <v>40750</v>
      </c>
      <c r="B188" s="184" t="s">
        <v>17</v>
      </c>
      <c r="C188" s="184" t="s">
        <v>17</v>
      </c>
      <c r="D188" s="56" t="s">
        <v>5</v>
      </c>
      <c r="E188" s="189">
        <v>4</v>
      </c>
      <c r="F188" s="189">
        <v>32.200000000000003</v>
      </c>
      <c r="G188" s="190">
        <v>128.80000000000001</v>
      </c>
      <c r="H188" s="56">
        <v>64</v>
      </c>
      <c r="I188" s="184" t="s">
        <v>159</v>
      </c>
      <c r="K188"/>
    </row>
    <row r="189" spans="1:11" s="184" customFormat="1" x14ac:dyDescent="0.25">
      <c r="A189" s="188">
        <v>40751</v>
      </c>
      <c r="B189" s="184" t="s">
        <v>17</v>
      </c>
      <c r="C189" s="184" t="s">
        <v>17</v>
      </c>
      <c r="D189" s="56" t="s">
        <v>5</v>
      </c>
      <c r="E189" s="189">
        <v>7</v>
      </c>
      <c r="F189" s="189">
        <v>39.39</v>
      </c>
      <c r="G189" s="190">
        <v>275.73</v>
      </c>
      <c r="H189" s="56">
        <v>64</v>
      </c>
      <c r="I189" s="184" t="s">
        <v>159</v>
      </c>
      <c r="K189"/>
    </row>
    <row r="190" spans="1:11" s="184" customFormat="1" x14ac:dyDescent="0.25">
      <c r="A190" s="188">
        <v>40751</v>
      </c>
      <c r="B190" s="184" t="s">
        <v>17</v>
      </c>
      <c r="C190" s="184" t="s">
        <v>17</v>
      </c>
      <c r="D190" s="56" t="s">
        <v>5</v>
      </c>
      <c r="E190" s="189">
        <v>7</v>
      </c>
      <c r="F190" s="189">
        <v>32.200000000000003</v>
      </c>
      <c r="G190" s="190">
        <v>225.4</v>
      </c>
      <c r="H190" s="56">
        <v>64</v>
      </c>
      <c r="I190" s="184" t="s">
        <v>159</v>
      </c>
      <c r="K190"/>
    </row>
    <row r="191" spans="1:11" s="184" customFormat="1" x14ac:dyDescent="0.25">
      <c r="A191" s="188">
        <v>40751</v>
      </c>
      <c r="B191" s="184" t="s">
        <v>17</v>
      </c>
      <c r="C191" s="184" t="s">
        <v>17</v>
      </c>
      <c r="D191" s="56" t="s">
        <v>5</v>
      </c>
      <c r="E191" s="189">
        <v>5.5</v>
      </c>
      <c r="F191" s="189">
        <v>32.200000000000003</v>
      </c>
      <c r="G191" s="190">
        <v>177.1</v>
      </c>
      <c r="H191" s="56">
        <v>64</v>
      </c>
      <c r="I191" s="184" t="s">
        <v>159</v>
      </c>
      <c r="K191"/>
    </row>
    <row r="192" spans="1:11" s="184" customFormat="1" x14ac:dyDescent="0.25">
      <c r="A192" s="188">
        <v>40751</v>
      </c>
      <c r="B192" s="184" t="s">
        <v>182</v>
      </c>
      <c r="C192" s="184" t="s">
        <v>17</v>
      </c>
      <c r="D192" s="56" t="s">
        <v>5</v>
      </c>
      <c r="E192" s="189">
        <v>5.5</v>
      </c>
      <c r="F192" s="189">
        <v>39.18</v>
      </c>
      <c r="G192" s="190">
        <v>215.49</v>
      </c>
      <c r="H192" s="56">
        <v>64</v>
      </c>
      <c r="I192" s="184" t="s">
        <v>159</v>
      </c>
      <c r="K192"/>
    </row>
    <row r="193" spans="1:11" s="184" customFormat="1" x14ac:dyDescent="0.25">
      <c r="A193" s="188">
        <v>40751</v>
      </c>
      <c r="B193" s="184" t="s">
        <v>182</v>
      </c>
      <c r="C193" s="184" t="s">
        <v>17</v>
      </c>
      <c r="D193" s="56" t="s">
        <v>5</v>
      </c>
      <c r="E193" s="189">
        <v>5</v>
      </c>
      <c r="F193" s="189">
        <v>39.18</v>
      </c>
      <c r="G193" s="190">
        <v>195.9</v>
      </c>
      <c r="H193" s="56">
        <v>64</v>
      </c>
      <c r="I193" s="184" t="s">
        <v>159</v>
      </c>
      <c r="K193"/>
    </row>
    <row r="194" spans="1:11" s="184" customFormat="1" x14ac:dyDescent="0.25">
      <c r="A194" s="188">
        <v>40751</v>
      </c>
      <c r="B194" s="184" t="s">
        <v>177</v>
      </c>
      <c r="C194" s="184" t="s">
        <v>178</v>
      </c>
      <c r="D194" s="56" t="s">
        <v>5</v>
      </c>
      <c r="E194" s="189">
        <v>6</v>
      </c>
      <c r="F194" s="189">
        <v>50</v>
      </c>
      <c r="G194" s="190">
        <v>300</v>
      </c>
      <c r="H194" s="56">
        <v>64</v>
      </c>
      <c r="I194" s="184" t="s">
        <v>159</v>
      </c>
      <c r="K194"/>
    </row>
    <row r="195" spans="1:11" s="184" customFormat="1" x14ac:dyDescent="0.25">
      <c r="A195" s="188">
        <v>40751</v>
      </c>
      <c r="B195" s="184" t="s">
        <v>17</v>
      </c>
      <c r="C195" s="184" t="s">
        <v>17</v>
      </c>
      <c r="D195" s="56" t="s">
        <v>5</v>
      </c>
      <c r="E195" s="189">
        <v>6</v>
      </c>
      <c r="F195" s="189">
        <v>30</v>
      </c>
      <c r="G195" s="190">
        <v>180</v>
      </c>
      <c r="H195" s="56">
        <v>64</v>
      </c>
      <c r="I195" s="184" t="s">
        <v>159</v>
      </c>
      <c r="K195"/>
    </row>
    <row r="196" spans="1:11" s="184" customFormat="1" x14ac:dyDescent="0.25">
      <c r="A196" s="188">
        <v>40751</v>
      </c>
      <c r="B196" s="184" t="s">
        <v>179</v>
      </c>
      <c r="C196" s="184" t="s">
        <v>180</v>
      </c>
      <c r="D196" s="56" t="s">
        <v>5</v>
      </c>
      <c r="E196" s="189">
        <v>7.5</v>
      </c>
      <c r="F196" s="189">
        <v>42.79</v>
      </c>
      <c r="G196" s="190">
        <v>320.92500000000001</v>
      </c>
      <c r="H196" s="56">
        <v>64</v>
      </c>
      <c r="I196" s="184" t="s">
        <v>159</v>
      </c>
      <c r="K196"/>
    </row>
    <row r="197" spans="1:11" s="184" customFormat="1" x14ac:dyDescent="0.25">
      <c r="A197" s="188">
        <v>40751</v>
      </c>
      <c r="B197" s="184" t="s">
        <v>0</v>
      </c>
      <c r="C197" s="184" t="s">
        <v>181</v>
      </c>
      <c r="D197" s="56" t="s">
        <v>5</v>
      </c>
      <c r="E197" s="189">
        <v>5</v>
      </c>
      <c r="F197" s="189">
        <v>7</v>
      </c>
      <c r="G197" s="190">
        <v>35</v>
      </c>
      <c r="H197" s="56">
        <v>64</v>
      </c>
      <c r="I197" s="184" t="s">
        <v>159</v>
      </c>
      <c r="K197"/>
    </row>
    <row r="198" spans="1:11" s="184" customFormat="1" x14ac:dyDescent="0.25">
      <c r="A198" s="188">
        <v>40774</v>
      </c>
      <c r="B198" s="184" t="s">
        <v>17</v>
      </c>
      <c r="C198" s="184" t="s">
        <v>17</v>
      </c>
      <c r="D198" s="56" t="s">
        <v>5</v>
      </c>
      <c r="E198" s="189">
        <v>5.5</v>
      </c>
      <c r="F198" s="189">
        <v>32.200000000000003</v>
      </c>
      <c r="G198" s="190">
        <v>177.1</v>
      </c>
      <c r="H198" s="56">
        <v>64</v>
      </c>
      <c r="I198" s="184" t="s">
        <v>159</v>
      </c>
      <c r="K198"/>
    </row>
    <row r="199" spans="1:11" s="184" customFormat="1" x14ac:dyDescent="0.25">
      <c r="A199" s="188">
        <v>40774</v>
      </c>
      <c r="B199" s="184" t="s">
        <v>17</v>
      </c>
      <c r="C199" s="184" t="s">
        <v>17</v>
      </c>
      <c r="D199" s="56" t="s">
        <v>5</v>
      </c>
      <c r="E199" s="189">
        <v>9.5</v>
      </c>
      <c r="F199" s="189">
        <v>30</v>
      </c>
      <c r="G199" s="190">
        <v>285</v>
      </c>
      <c r="H199" s="56">
        <v>64</v>
      </c>
      <c r="I199" s="184" t="s">
        <v>159</v>
      </c>
      <c r="K199"/>
    </row>
    <row r="200" spans="1:11" s="184" customFormat="1" x14ac:dyDescent="0.25">
      <c r="A200" s="188">
        <v>40775</v>
      </c>
      <c r="B200" s="184" t="s">
        <v>198</v>
      </c>
      <c r="C200" s="184" t="s">
        <v>20</v>
      </c>
      <c r="D200" s="56" t="s">
        <v>106</v>
      </c>
      <c r="E200" s="189">
        <v>24.28</v>
      </c>
      <c r="F200" s="189">
        <v>33.5</v>
      </c>
      <c r="G200" s="190">
        <v>813.38</v>
      </c>
      <c r="H200" s="56">
        <v>64</v>
      </c>
      <c r="I200" s="184" t="s">
        <v>169</v>
      </c>
      <c r="K200"/>
    </row>
    <row r="201" spans="1:11" s="184" customFormat="1" x14ac:dyDescent="0.25">
      <c r="A201" s="188">
        <v>40775</v>
      </c>
      <c r="B201" s="184" t="s">
        <v>199</v>
      </c>
      <c r="C201" s="184" t="s">
        <v>20</v>
      </c>
      <c r="D201" s="56" t="s">
        <v>106</v>
      </c>
      <c r="E201" s="189">
        <v>24.37</v>
      </c>
      <c r="F201" s="189">
        <v>21.5</v>
      </c>
      <c r="G201" s="190">
        <v>523.95500000000004</v>
      </c>
      <c r="H201" s="56">
        <v>64</v>
      </c>
      <c r="I201" s="184" t="s">
        <v>169</v>
      </c>
      <c r="K201"/>
    </row>
    <row r="202" spans="1:11" s="184" customFormat="1" x14ac:dyDescent="0.25">
      <c r="A202" s="188">
        <v>40775</v>
      </c>
      <c r="B202" s="184" t="s">
        <v>17</v>
      </c>
      <c r="C202" s="184" t="s">
        <v>17</v>
      </c>
      <c r="D202" s="56" t="s">
        <v>5</v>
      </c>
      <c r="E202" s="189">
        <v>5</v>
      </c>
      <c r="F202" s="189">
        <v>32.200000000000003</v>
      </c>
      <c r="G202" s="190">
        <v>161</v>
      </c>
      <c r="H202" s="56">
        <v>64</v>
      </c>
      <c r="I202" s="184" t="s">
        <v>159</v>
      </c>
      <c r="K202"/>
    </row>
    <row r="203" spans="1:11" s="184" customFormat="1" x14ac:dyDescent="0.25">
      <c r="A203" s="188">
        <v>40775</v>
      </c>
      <c r="B203" s="184" t="s">
        <v>17</v>
      </c>
      <c r="C203" s="184" t="s">
        <v>17</v>
      </c>
      <c r="D203" s="56" t="s">
        <v>5</v>
      </c>
      <c r="E203" s="189">
        <v>10</v>
      </c>
      <c r="F203" s="189">
        <v>30</v>
      </c>
      <c r="G203" s="190">
        <v>300</v>
      </c>
      <c r="H203" s="56">
        <v>64</v>
      </c>
      <c r="I203" s="184" t="s">
        <v>159</v>
      </c>
      <c r="K203"/>
    </row>
    <row r="204" spans="1:11" s="184" customFormat="1" x14ac:dyDescent="0.25">
      <c r="A204" s="188">
        <v>40775</v>
      </c>
      <c r="B204" s="184" t="s">
        <v>17</v>
      </c>
      <c r="C204" s="184" t="s">
        <v>17</v>
      </c>
      <c r="D204" s="56" t="s">
        <v>5</v>
      </c>
      <c r="E204" s="189">
        <v>9.5</v>
      </c>
      <c r="F204" s="189">
        <v>30</v>
      </c>
      <c r="G204" s="190">
        <v>285</v>
      </c>
      <c r="H204" s="56">
        <v>64</v>
      </c>
      <c r="I204" s="184" t="s">
        <v>159</v>
      </c>
      <c r="K204"/>
    </row>
    <row r="205" spans="1:11" s="184" customFormat="1" x14ac:dyDescent="0.25">
      <c r="A205" s="188">
        <v>40776</v>
      </c>
      <c r="B205" s="184" t="s">
        <v>177</v>
      </c>
      <c r="C205" s="184" t="s">
        <v>178</v>
      </c>
      <c r="D205" s="56" t="s">
        <v>5</v>
      </c>
      <c r="E205" s="189">
        <v>3</v>
      </c>
      <c r="F205" s="189">
        <v>50</v>
      </c>
      <c r="G205" s="190">
        <v>150</v>
      </c>
      <c r="H205" s="56">
        <v>64</v>
      </c>
      <c r="I205" s="184" t="s">
        <v>159</v>
      </c>
      <c r="K205"/>
    </row>
    <row r="206" spans="1:11" s="184" customFormat="1" x14ac:dyDescent="0.25">
      <c r="A206" s="188">
        <v>40777</v>
      </c>
      <c r="B206" s="184" t="s">
        <v>200</v>
      </c>
      <c r="C206" s="184" t="s">
        <v>20</v>
      </c>
      <c r="D206" s="56" t="s">
        <v>106</v>
      </c>
      <c r="E206" s="189">
        <v>16.149999999999999</v>
      </c>
      <c r="F206" s="189">
        <v>33.5</v>
      </c>
      <c r="G206" s="190">
        <v>541.02499999999998</v>
      </c>
      <c r="H206" s="56">
        <v>64</v>
      </c>
      <c r="I206" s="184" t="s">
        <v>169</v>
      </c>
      <c r="K206"/>
    </row>
    <row r="207" spans="1:11" s="184" customFormat="1" x14ac:dyDescent="0.25">
      <c r="A207" s="188">
        <v>40777</v>
      </c>
      <c r="B207" s="184" t="s">
        <v>17</v>
      </c>
      <c r="C207" s="184" t="s">
        <v>17</v>
      </c>
      <c r="D207" s="56" t="s">
        <v>5</v>
      </c>
      <c r="E207" s="189">
        <v>5</v>
      </c>
      <c r="F207" s="189">
        <v>32.200000000000003</v>
      </c>
      <c r="G207" s="190">
        <v>161</v>
      </c>
      <c r="H207" s="56">
        <v>64</v>
      </c>
      <c r="I207" s="184" t="s">
        <v>159</v>
      </c>
      <c r="K207"/>
    </row>
    <row r="208" spans="1:11" s="184" customFormat="1" x14ac:dyDescent="0.25">
      <c r="A208" s="188">
        <v>40777</v>
      </c>
      <c r="B208" s="184" t="s">
        <v>17</v>
      </c>
      <c r="C208" s="184" t="s">
        <v>17</v>
      </c>
      <c r="D208" s="56" t="s">
        <v>5</v>
      </c>
      <c r="E208" s="189">
        <v>5</v>
      </c>
      <c r="F208" s="189">
        <v>32.200000000000003</v>
      </c>
      <c r="G208" s="190">
        <v>161</v>
      </c>
      <c r="H208" s="56">
        <v>64</v>
      </c>
      <c r="I208" s="184" t="s">
        <v>159</v>
      </c>
      <c r="K208"/>
    </row>
    <row r="209" spans="1:11" s="184" customFormat="1" x14ac:dyDescent="0.25">
      <c r="A209" s="188">
        <v>40777</v>
      </c>
      <c r="B209" s="184" t="s">
        <v>17</v>
      </c>
      <c r="C209" s="184" t="s">
        <v>17</v>
      </c>
      <c r="D209" s="56" t="s">
        <v>5</v>
      </c>
      <c r="E209" s="189">
        <v>5</v>
      </c>
      <c r="F209" s="189">
        <v>30</v>
      </c>
      <c r="G209" s="190">
        <v>150</v>
      </c>
      <c r="H209" s="56">
        <v>64</v>
      </c>
      <c r="I209" s="184" t="s">
        <v>159</v>
      </c>
      <c r="K209"/>
    </row>
    <row r="210" spans="1:11" s="184" customFormat="1" x14ac:dyDescent="0.25">
      <c r="A210" s="188">
        <v>40777</v>
      </c>
      <c r="B210" s="184" t="s">
        <v>177</v>
      </c>
      <c r="C210" s="184" t="s">
        <v>178</v>
      </c>
      <c r="D210" s="56" t="s">
        <v>5</v>
      </c>
      <c r="E210" s="189">
        <v>5</v>
      </c>
      <c r="F210" s="189">
        <v>50</v>
      </c>
      <c r="G210" s="190">
        <v>250</v>
      </c>
      <c r="H210" s="56">
        <v>64</v>
      </c>
      <c r="I210" s="184" t="s">
        <v>159</v>
      </c>
      <c r="K210"/>
    </row>
    <row r="211" spans="1:11" s="184" customFormat="1" x14ac:dyDescent="0.25">
      <c r="A211" s="188">
        <v>40778</v>
      </c>
      <c r="B211" s="184" t="s">
        <v>17</v>
      </c>
      <c r="C211" s="184" t="s">
        <v>17</v>
      </c>
      <c r="D211" s="56" t="s">
        <v>5</v>
      </c>
      <c r="E211" s="189">
        <v>5</v>
      </c>
      <c r="F211" s="189">
        <v>32.200000000000003</v>
      </c>
      <c r="G211" s="190">
        <v>161</v>
      </c>
      <c r="H211" s="56">
        <v>64</v>
      </c>
      <c r="I211" s="184" t="s">
        <v>159</v>
      </c>
      <c r="K211"/>
    </row>
    <row r="212" spans="1:11" s="184" customFormat="1" x14ac:dyDescent="0.25">
      <c r="A212" s="188">
        <v>40778</v>
      </c>
      <c r="B212" s="184" t="s">
        <v>17</v>
      </c>
      <c r="C212" s="184" t="s">
        <v>17</v>
      </c>
      <c r="D212" s="56" t="s">
        <v>5</v>
      </c>
      <c r="E212" s="189">
        <v>5</v>
      </c>
      <c r="F212" s="189">
        <v>32.200000000000003</v>
      </c>
      <c r="G212" s="190">
        <v>161</v>
      </c>
      <c r="H212" s="56">
        <v>64</v>
      </c>
      <c r="I212" s="184" t="s">
        <v>159</v>
      </c>
      <c r="K212"/>
    </row>
    <row r="213" spans="1:11" s="184" customFormat="1" x14ac:dyDescent="0.25">
      <c r="A213" s="188">
        <v>40778</v>
      </c>
      <c r="B213" s="184" t="s">
        <v>17</v>
      </c>
      <c r="C213" s="184" t="s">
        <v>17</v>
      </c>
      <c r="D213" s="56" t="s">
        <v>5</v>
      </c>
      <c r="E213" s="189">
        <v>5</v>
      </c>
      <c r="F213" s="189">
        <v>30</v>
      </c>
      <c r="G213" s="190">
        <v>150</v>
      </c>
      <c r="H213" s="56">
        <v>64</v>
      </c>
      <c r="I213" s="184" t="s">
        <v>159</v>
      </c>
      <c r="K213"/>
    </row>
    <row r="214" spans="1:11" s="184" customFormat="1" x14ac:dyDescent="0.25">
      <c r="A214" s="188">
        <v>40778</v>
      </c>
      <c r="B214" s="184" t="s">
        <v>177</v>
      </c>
      <c r="C214" s="184" t="s">
        <v>178</v>
      </c>
      <c r="D214" s="56" t="s">
        <v>5</v>
      </c>
      <c r="E214" s="189">
        <v>5</v>
      </c>
      <c r="F214" s="189">
        <v>50</v>
      </c>
      <c r="G214" s="190">
        <v>250</v>
      </c>
      <c r="H214" s="56">
        <v>64</v>
      </c>
      <c r="I214" s="184" t="s">
        <v>159</v>
      </c>
      <c r="K214"/>
    </row>
    <row r="215" spans="1:11" s="184" customFormat="1" x14ac:dyDescent="0.25">
      <c r="A215" s="188">
        <v>40779</v>
      </c>
      <c r="B215" s="184" t="s">
        <v>177</v>
      </c>
      <c r="C215" s="184" t="s">
        <v>178</v>
      </c>
      <c r="D215" s="56" t="s">
        <v>5</v>
      </c>
      <c r="E215" s="189">
        <v>5</v>
      </c>
      <c r="F215" s="189">
        <v>50</v>
      </c>
      <c r="G215" s="190">
        <v>250</v>
      </c>
      <c r="H215" s="56">
        <v>64</v>
      </c>
      <c r="I215" s="184" t="s">
        <v>159</v>
      </c>
      <c r="K215"/>
    </row>
    <row r="216" spans="1:11" s="184" customFormat="1" x14ac:dyDescent="0.25">
      <c r="A216" s="188">
        <v>40779</v>
      </c>
      <c r="B216" s="184" t="s">
        <v>17</v>
      </c>
      <c r="C216" s="184" t="s">
        <v>17</v>
      </c>
      <c r="D216" s="56" t="s">
        <v>5</v>
      </c>
      <c r="E216" s="189">
        <v>5</v>
      </c>
      <c r="F216" s="189">
        <v>30</v>
      </c>
      <c r="G216" s="190">
        <v>150</v>
      </c>
      <c r="H216" s="56">
        <v>64</v>
      </c>
      <c r="I216" s="184" t="s">
        <v>159</v>
      </c>
      <c r="K216"/>
    </row>
    <row r="217" spans="1:11" s="184" customFormat="1" x14ac:dyDescent="0.25">
      <c r="A217" s="188">
        <v>40779</v>
      </c>
      <c r="B217" s="184" t="s">
        <v>201</v>
      </c>
      <c r="C217" s="184" t="s">
        <v>20</v>
      </c>
      <c r="D217" s="56" t="s">
        <v>106</v>
      </c>
      <c r="E217" s="189">
        <v>22.4</v>
      </c>
      <c r="F217" s="189">
        <v>33.5</v>
      </c>
      <c r="G217" s="190">
        <v>750.4</v>
      </c>
      <c r="H217" s="56">
        <v>64</v>
      </c>
      <c r="I217" s="184" t="s">
        <v>169</v>
      </c>
      <c r="K217"/>
    </row>
    <row r="218" spans="1:11" s="184" customFormat="1" x14ac:dyDescent="0.25">
      <c r="A218" s="188">
        <v>40779</v>
      </c>
      <c r="B218" s="184" t="s">
        <v>17</v>
      </c>
      <c r="C218" s="184" t="s">
        <v>17</v>
      </c>
      <c r="D218" s="56" t="s">
        <v>5</v>
      </c>
      <c r="E218" s="189">
        <v>5</v>
      </c>
      <c r="F218" s="189">
        <v>32.200000000000003</v>
      </c>
      <c r="G218" s="190">
        <v>161</v>
      </c>
      <c r="H218" s="56">
        <v>64</v>
      </c>
      <c r="I218" s="184" t="s">
        <v>159</v>
      </c>
      <c r="K218"/>
    </row>
    <row r="219" spans="1:11" s="184" customFormat="1" x14ac:dyDescent="0.25">
      <c r="A219" s="188">
        <v>40779</v>
      </c>
      <c r="B219" s="184" t="s">
        <v>17</v>
      </c>
      <c r="C219" s="184" t="s">
        <v>17</v>
      </c>
      <c r="D219" s="56" t="s">
        <v>5</v>
      </c>
      <c r="E219" s="189">
        <v>5</v>
      </c>
      <c r="F219" s="189">
        <v>32.200000000000003</v>
      </c>
      <c r="G219" s="190">
        <v>161</v>
      </c>
      <c r="H219" s="56">
        <v>64</v>
      </c>
      <c r="I219" s="184" t="s">
        <v>159</v>
      </c>
      <c r="K219"/>
    </row>
    <row r="220" spans="1:11" s="184" customFormat="1" x14ac:dyDescent="0.25">
      <c r="A220" s="188">
        <v>40786</v>
      </c>
      <c r="B220" s="184" t="s">
        <v>179</v>
      </c>
      <c r="C220" s="184" t="s">
        <v>180</v>
      </c>
      <c r="D220" s="56" t="s">
        <v>5</v>
      </c>
      <c r="E220" s="189">
        <v>4</v>
      </c>
      <c r="F220" s="189">
        <v>42.79</v>
      </c>
      <c r="G220" s="190">
        <v>171.16</v>
      </c>
      <c r="H220" s="56">
        <v>64</v>
      </c>
      <c r="I220" s="184" t="s">
        <v>159</v>
      </c>
      <c r="K220"/>
    </row>
    <row r="221" spans="1:11" s="184" customFormat="1" x14ac:dyDescent="0.25">
      <c r="A221" s="188">
        <v>40786</v>
      </c>
      <c r="B221" s="184" t="s">
        <v>202</v>
      </c>
      <c r="C221" s="184" t="s">
        <v>20</v>
      </c>
      <c r="D221" s="56" t="s">
        <v>106</v>
      </c>
      <c r="E221" s="189">
        <v>18.760000000000002</v>
      </c>
      <c r="F221" s="189">
        <v>33.5</v>
      </c>
      <c r="G221" s="190">
        <v>628.46</v>
      </c>
      <c r="H221" s="56">
        <v>64</v>
      </c>
      <c r="I221" s="184" t="s">
        <v>169</v>
      </c>
      <c r="K221"/>
    </row>
    <row r="222" spans="1:11" s="184" customFormat="1" x14ac:dyDescent="0.25">
      <c r="A222" s="188">
        <v>40786</v>
      </c>
      <c r="B222" s="184" t="s">
        <v>179</v>
      </c>
      <c r="C222" s="184" t="s">
        <v>180</v>
      </c>
      <c r="D222" s="56" t="s">
        <v>5</v>
      </c>
      <c r="E222" s="189">
        <v>4</v>
      </c>
      <c r="F222" s="189">
        <v>42.79</v>
      </c>
      <c r="G222" s="190">
        <v>171.16</v>
      </c>
      <c r="H222" s="56">
        <v>64</v>
      </c>
      <c r="I222" s="184" t="s">
        <v>159</v>
      </c>
      <c r="K222"/>
    </row>
    <row r="223" spans="1:11" s="184" customFormat="1" x14ac:dyDescent="0.25">
      <c r="A223" s="188">
        <v>40786</v>
      </c>
      <c r="B223" s="184" t="s">
        <v>177</v>
      </c>
      <c r="C223" s="184" t="s">
        <v>178</v>
      </c>
      <c r="D223" s="56" t="s">
        <v>5</v>
      </c>
      <c r="E223" s="189">
        <v>0.5</v>
      </c>
      <c r="F223" s="189">
        <v>50</v>
      </c>
      <c r="G223" s="190">
        <v>25</v>
      </c>
      <c r="H223" s="56">
        <v>64</v>
      </c>
      <c r="I223" s="184" t="s">
        <v>159</v>
      </c>
      <c r="K223"/>
    </row>
    <row r="224" spans="1:11" s="184" customFormat="1" x14ac:dyDescent="0.25">
      <c r="A224" s="188">
        <v>40786</v>
      </c>
      <c r="B224" s="184" t="s">
        <v>17</v>
      </c>
      <c r="C224" s="184" t="s">
        <v>17</v>
      </c>
      <c r="D224" s="56" t="s">
        <v>5</v>
      </c>
      <c r="E224" s="189">
        <v>5</v>
      </c>
      <c r="F224" s="189">
        <v>32.200000000000003</v>
      </c>
      <c r="G224" s="190">
        <v>161</v>
      </c>
      <c r="H224" s="56">
        <v>64</v>
      </c>
      <c r="I224" s="184" t="s">
        <v>159</v>
      </c>
      <c r="K224"/>
    </row>
    <row r="225" spans="1:11" s="184" customFormat="1" x14ac:dyDescent="0.25">
      <c r="A225" s="188">
        <v>40786</v>
      </c>
      <c r="B225" s="184" t="s">
        <v>17</v>
      </c>
      <c r="C225" s="184" t="s">
        <v>17</v>
      </c>
      <c r="D225" s="56" t="s">
        <v>5</v>
      </c>
      <c r="E225" s="189">
        <v>5</v>
      </c>
      <c r="F225" s="189">
        <v>39.39</v>
      </c>
      <c r="G225" s="190">
        <v>196.95</v>
      </c>
      <c r="H225" s="56">
        <v>64</v>
      </c>
      <c r="I225" s="184" t="s">
        <v>159</v>
      </c>
      <c r="K225"/>
    </row>
    <row r="226" spans="1:11" s="184" customFormat="1" x14ac:dyDescent="0.25">
      <c r="A226" s="188">
        <v>40786</v>
      </c>
      <c r="B226" s="184" t="s">
        <v>182</v>
      </c>
      <c r="C226" s="184" t="s">
        <v>17</v>
      </c>
      <c r="D226" s="56" t="s">
        <v>5</v>
      </c>
      <c r="E226" s="189">
        <v>5</v>
      </c>
      <c r="F226" s="189">
        <v>39.18</v>
      </c>
      <c r="G226" s="190">
        <v>195.9</v>
      </c>
      <c r="H226" s="56">
        <v>64</v>
      </c>
      <c r="I226" s="184" t="s">
        <v>159</v>
      </c>
      <c r="K226"/>
    </row>
    <row r="227" spans="1:11" s="184" customFormat="1" x14ac:dyDescent="0.25">
      <c r="A227" s="188">
        <v>40786</v>
      </c>
      <c r="B227" s="184" t="s">
        <v>17</v>
      </c>
      <c r="C227" s="184" t="s">
        <v>17</v>
      </c>
      <c r="D227" s="56" t="s">
        <v>5</v>
      </c>
      <c r="E227" s="189">
        <v>5</v>
      </c>
      <c r="F227" s="189">
        <v>32.200000000000003</v>
      </c>
      <c r="G227" s="190">
        <v>161</v>
      </c>
      <c r="H227" s="56">
        <v>64</v>
      </c>
      <c r="I227" s="184" t="s">
        <v>159</v>
      </c>
      <c r="K227"/>
    </row>
    <row r="228" spans="1:11" s="184" customFormat="1" x14ac:dyDescent="0.25">
      <c r="A228" s="188">
        <v>40787</v>
      </c>
      <c r="B228" s="184" t="s">
        <v>177</v>
      </c>
      <c r="C228" s="184" t="s">
        <v>178</v>
      </c>
      <c r="D228" s="56" t="s">
        <v>5</v>
      </c>
      <c r="E228" s="189">
        <v>4</v>
      </c>
      <c r="F228" s="189">
        <v>50</v>
      </c>
      <c r="G228" s="190">
        <v>200</v>
      </c>
      <c r="H228" s="56">
        <v>64</v>
      </c>
      <c r="I228" s="184" t="s">
        <v>159</v>
      </c>
      <c r="K228"/>
    </row>
    <row r="229" spans="1:11" s="184" customFormat="1" x14ac:dyDescent="0.25">
      <c r="A229" s="188">
        <v>40787</v>
      </c>
      <c r="B229" s="184" t="s">
        <v>17</v>
      </c>
      <c r="C229" s="184" t="s">
        <v>17</v>
      </c>
      <c r="D229" s="56" t="s">
        <v>5</v>
      </c>
      <c r="E229" s="189">
        <v>4.5</v>
      </c>
      <c r="F229" s="189">
        <v>32.200000000000003</v>
      </c>
      <c r="G229" s="190">
        <v>144.9</v>
      </c>
      <c r="H229" s="56">
        <v>64</v>
      </c>
      <c r="I229" s="184" t="s">
        <v>159</v>
      </c>
      <c r="K229"/>
    </row>
    <row r="230" spans="1:11" s="184" customFormat="1" x14ac:dyDescent="0.25">
      <c r="A230" s="188">
        <v>40787</v>
      </c>
      <c r="B230" s="184" t="s">
        <v>17</v>
      </c>
      <c r="C230" s="184" t="s">
        <v>17</v>
      </c>
      <c r="D230" s="56" t="s">
        <v>5</v>
      </c>
      <c r="E230" s="189">
        <v>5</v>
      </c>
      <c r="F230" s="189">
        <v>32.200000000000003</v>
      </c>
      <c r="G230" s="190">
        <v>161</v>
      </c>
      <c r="H230" s="56">
        <v>64</v>
      </c>
      <c r="I230" s="184" t="s">
        <v>159</v>
      </c>
      <c r="K230"/>
    </row>
    <row r="231" spans="1:11" s="184" customFormat="1" x14ac:dyDescent="0.25">
      <c r="A231" s="188">
        <v>40788</v>
      </c>
      <c r="B231" s="184" t="s">
        <v>17</v>
      </c>
      <c r="C231" s="184" t="s">
        <v>17</v>
      </c>
      <c r="D231" s="56" t="s">
        <v>5</v>
      </c>
      <c r="E231" s="189">
        <v>5</v>
      </c>
      <c r="F231" s="189">
        <v>35.35</v>
      </c>
      <c r="G231" s="190">
        <v>176.75</v>
      </c>
      <c r="H231" s="56">
        <v>64</v>
      </c>
      <c r="I231" s="184" t="s">
        <v>159</v>
      </c>
      <c r="K231"/>
    </row>
    <row r="232" spans="1:11" s="184" customFormat="1" x14ac:dyDescent="0.25">
      <c r="A232" s="188">
        <v>40788</v>
      </c>
      <c r="B232" s="184" t="s">
        <v>192</v>
      </c>
      <c r="C232" s="184" t="s">
        <v>17</v>
      </c>
      <c r="D232" s="56" t="s">
        <v>5</v>
      </c>
      <c r="E232" s="189">
        <v>5</v>
      </c>
      <c r="F232" s="189">
        <v>35.35</v>
      </c>
      <c r="G232" s="190">
        <v>176.75</v>
      </c>
      <c r="H232" s="56">
        <v>64</v>
      </c>
      <c r="I232" s="184" t="s">
        <v>159</v>
      </c>
      <c r="K232"/>
    </row>
    <row r="233" spans="1:11" s="184" customFormat="1" x14ac:dyDescent="0.25">
      <c r="A233" s="188">
        <v>40788</v>
      </c>
      <c r="B233" s="184" t="s">
        <v>192</v>
      </c>
      <c r="C233" s="184" t="s">
        <v>17</v>
      </c>
      <c r="D233" s="56" t="s">
        <v>5</v>
      </c>
      <c r="E233" s="189">
        <v>5</v>
      </c>
      <c r="F233" s="189">
        <v>35.35</v>
      </c>
      <c r="G233" s="190">
        <v>176.75</v>
      </c>
      <c r="H233" s="56">
        <v>64</v>
      </c>
      <c r="I233" s="184" t="s">
        <v>159</v>
      </c>
      <c r="K233"/>
    </row>
    <row r="234" spans="1:11" s="184" customFormat="1" x14ac:dyDescent="0.25">
      <c r="A234" s="188">
        <v>40788</v>
      </c>
      <c r="B234" s="184" t="s">
        <v>177</v>
      </c>
      <c r="C234" s="184" t="s">
        <v>178</v>
      </c>
      <c r="D234" s="56" t="s">
        <v>5</v>
      </c>
      <c r="E234" s="189">
        <v>4.5</v>
      </c>
      <c r="F234" s="189">
        <v>50</v>
      </c>
      <c r="G234" s="190">
        <v>225</v>
      </c>
      <c r="H234" s="56">
        <v>64</v>
      </c>
      <c r="I234" s="184" t="s">
        <v>159</v>
      </c>
      <c r="K234"/>
    </row>
    <row r="235" spans="1:11" s="184" customFormat="1" x14ac:dyDescent="0.25">
      <c r="A235" s="188">
        <v>40788</v>
      </c>
      <c r="B235" s="184" t="s">
        <v>17</v>
      </c>
      <c r="C235" s="184" t="s">
        <v>17</v>
      </c>
      <c r="D235" s="56" t="s">
        <v>5</v>
      </c>
      <c r="E235" s="189">
        <v>5</v>
      </c>
      <c r="F235" s="189">
        <v>35.35</v>
      </c>
      <c r="G235" s="190">
        <v>176.75</v>
      </c>
      <c r="H235" s="56">
        <v>64</v>
      </c>
      <c r="I235" s="184" t="s">
        <v>159</v>
      </c>
      <c r="K235"/>
    </row>
    <row r="236" spans="1:11" s="184" customFormat="1" x14ac:dyDescent="0.25">
      <c r="A236" s="188">
        <v>40788</v>
      </c>
      <c r="B236" s="184" t="s">
        <v>182</v>
      </c>
      <c r="C236" s="184" t="s">
        <v>17</v>
      </c>
      <c r="D236" s="56" t="s">
        <v>5</v>
      </c>
      <c r="E236" s="189">
        <v>5</v>
      </c>
      <c r="F236" s="189">
        <v>39.18</v>
      </c>
      <c r="G236" s="190">
        <v>195.9</v>
      </c>
      <c r="H236" s="56">
        <v>64</v>
      </c>
      <c r="I236" s="184" t="s">
        <v>159</v>
      </c>
      <c r="K236"/>
    </row>
    <row r="237" spans="1:11" s="184" customFormat="1" x14ac:dyDescent="0.25">
      <c r="A237" s="188">
        <v>40788</v>
      </c>
      <c r="B237" s="184" t="s">
        <v>203</v>
      </c>
      <c r="C237" s="184" t="s">
        <v>20</v>
      </c>
      <c r="D237" s="56" t="s">
        <v>106</v>
      </c>
      <c r="E237" s="189">
        <v>28.68</v>
      </c>
      <c r="F237" s="189">
        <v>33.5</v>
      </c>
      <c r="G237" s="190">
        <v>960.78</v>
      </c>
      <c r="H237" s="56">
        <v>64</v>
      </c>
      <c r="I237" s="184" t="s">
        <v>169</v>
      </c>
      <c r="K237"/>
    </row>
    <row r="238" spans="1:11" s="184" customFormat="1" x14ac:dyDescent="0.25">
      <c r="A238" s="188">
        <v>40788</v>
      </c>
      <c r="B238" s="184" t="s">
        <v>17</v>
      </c>
      <c r="C238" s="184" t="s">
        <v>17</v>
      </c>
      <c r="D238" s="56" t="s">
        <v>5</v>
      </c>
      <c r="E238" s="189">
        <v>5</v>
      </c>
      <c r="F238" s="189">
        <v>35.35</v>
      </c>
      <c r="G238" s="190">
        <v>176.75</v>
      </c>
      <c r="H238" s="56">
        <v>64</v>
      </c>
      <c r="I238" s="184" t="s">
        <v>159</v>
      </c>
      <c r="K238"/>
    </row>
    <row r="239" spans="1:11" s="184" customFormat="1" x14ac:dyDescent="0.25">
      <c r="A239" s="188">
        <v>40789</v>
      </c>
      <c r="B239" s="184" t="s">
        <v>17</v>
      </c>
      <c r="C239" s="184" t="s">
        <v>17</v>
      </c>
      <c r="D239" s="56" t="s">
        <v>5</v>
      </c>
      <c r="E239" s="189">
        <v>9.5</v>
      </c>
      <c r="F239" s="189">
        <v>32.200000000000003</v>
      </c>
      <c r="G239" s="190">
        <v>305.89999999999998</v>
      </c>
      <c r="H239" s="56">
        <v>64</v>
      </c>
      <c r="I239" s="184" t="s">
        <v>159</v>
      </c>
      <c r="K239"/>
    </row>
    <row r="240" spans="1:11" s="184" customFormat="1" x14ac:dyDescent="0.25">
      <c r="A240" s="188">
        <v>40789</v>
      </c>
      <c r="B240" s="184" t="s">
        <v>182</v>
      </c>
      <c r="C240" s="184" t="s">
        <v>17</v>
      </c>
      <c r="D240" s="56" t="s">
        <v>5</v>
      </c>
      <c r="E240" s="189">
        <v>9.5</v>
      </c>
      <c r="F240" s="189">
        <v>39.18</v>
      </c>
      <c r="G240" s="190">
        <v>372.21</v>
      </c>
      <c r="H240" s="56">
        <v>64</v>
      </c>
      <c r="I240" s="184" t="s">
        <v>159</v>
      </c>
      <c r="K240"/>
    </row>
    <row r="241" spans="1:11" s="184" customFormat="1" x14ac:dyDescent="0.25">
      <c r="A241" s="188">
        <v>40789</v>
      </c>
      <c r="B241" s="184" t="s">
        <v>17</v>
      </c>
      <c r="C241" s="184" t="s">
        <v>17</v>
      </c>
      <c r="D241" s="56" t="s">
        <v>5</v>
      </c>
      <c r="E241" s="189">
        <v>9.5</v>
      </c>
      <c r="F241" s="189">
        <v>39.39</v>
      </c>
      <c r="G241" s="190">
        <v>374.20499999999998</v>
      </c>
      <c r="H241" s="56">
        <v>64</v>
      </c>
      <c r="I241" s="184" t="s">
        <v>159</v>
      </c>
      <c r="K241"/>
    </row>
    <row r="242" spans="1:11" s="184" customFormat="1" x14ac:dyDescent="0.25">
      <c r="A242" s="188">
        <v>40789</v>
      </c>
      <c r="B242" s="184" t="s">
        <v>177</v>
      </c>
      <c r="C242" s="184" t="s">
        <v>178</v>
      </c>
      <c r="D242" s="56" t="s">
        <v>5</v>
      </c>
      <c r="E242" s="189">
        <v>4</v>
      </c>
      <c r="F242" s="189">
        <v>50</v>
      </c>
      <c r="G242" s="190">
        <v>200</v>
      </c>
      <c r="H242" s="56">
        <v>64</v>
      </c>
      <c r="I242" s="184" t="s">
        <v>159</v>
      </c>
      <c r="K242"/>
    </row>
    <row r="243" spans="1:11" s="184" customFormat="1" x14ac:dyDescent="0.25">
      <c r="A243" s="188">
        <v>40789</v>
      </c>
      <c r="B243" s="184" t="s">
        <v>17</v>
      </c>
      <c r="C243" s="184" t="s">
        <v>17</v>
      </c>
      <c r="D243" s="56" t="s">
        <v>5</v>
      </c>
      <c r="E243" s="189">
        <v>10</v>
      </c>
      <c r="F243" s="189">
        <v>32.200000000000003</v>
      </c>
      <c r="G243" s="190">
        <v>322</v>
      </c>
      <c r="H243" s="56">
        <v>64</v>
      </c>
      <c r="I243" s="184" t="s">
        <v>159</v>
      </c>
      <c r="K243"/>
    </row>
    <row r="244" spans="1:11" s="184" customFormat="1" x14ac:dyDescent="0.25">
      <c r="A244" s="188">
        <v>40793</v>
      </c>
      <c r="B244" s="184" t="s">
        <v>185</v>
      </c>
      <c r="C244" s="184" t="s">
        <v>186</v>
      </c>
      <c r="D244" s="56" t="s">
        <v>14</v>
      </c>
      <c r="E244" s="189">
        <v>0.5</v>
      </c>
      <c r="F244" s="189">
        <v>213.4</v>
      </c>
      <c r="G244" s="190">
        <v>106.7</v>
      </c>
      <c r="H244" s="56">
        <v>64</v>
      </c>
      <c r="I244" s="184" t="s">
        <v>159</v>
      </c>
      <c r="K244"/>
    </row>
    <row r="245" spans="1:11" s="184" customFormat="1" x14ac:dyDescent="0.25">
      <c r="A245" s="188">
        <v>40793</v>
      </c>
      <c r="B245" s="184" t="s">
        <v>204</v>
      </c>
      <c r="C245" s="184" t="s">
        <v>205</v>
      </c>
      <c r="D245" s="56" t="s">
        <v>106</v>
      </c>
      <c r="E245" s="189">
        <v>11.96</v>
      </c>
      <c r="F245" s="189">
        <v>33.5</v>
      </c>
      <c r="G245" s="190">
        <v>400.66</v>
      </c>
      <c r="H245" s="56">
        <v>64</v>
      </c>
      <c r="I245" s="184" t="s">
        <v>169</v>
      </c>
      <c r="K245"/>
    </row>
    <row r="246" spans="1:11" s="184" customFormat="1" x14ac:dyDescent="0.25">
      <c r="A246" s="188">
        <v>40793</v>
      </c>
      <c r="B246" s="184" t="s">
        <v>17</v>
      </c>
      <c r="C246" s="184" t="s">
        <v>17</v>
      </c>
      <c r="D246" s="56" t="s">
        <v>5</v>
      </c>
      <c r="E246" s="189">
        <v>6</v>
      </c>
      <c r="F246" s="189">
        <v>32.200000000000003</v>
      </c>
      <c r="G246" s="190">
        <v>193.2</v>
      </c>
      <c r="H246" s="56">
        <v>64</v>
      </c>
      <c r="I246" s="184" t="s">
        <v>159</v>
      </c>
      <c r="K246"/>
    </row>
    <row r="247" spans="1:11" s="184" customFormat="1" x14ac:dyDescent="0.25">
      <c r="A247" s="188">
        <v>40793</v>
      </c>
      <c r="B247" s="184" t="s">
        <v>182</v>
      </c>
      <c r="C247" s="184" t="s">
        <v>17</v>
      </c>
      <c r="D247" s="56" t="s">
        <v>5</v>
      </c>
      <c r="E247" s="189">
        <v>6</v>
      </c>
      <c r="F247" s="189">
        <v>39.18</v>
      </c>
      <c r="G247" s="190">
        <v>235.08</v>
      </c>
      <c r="H247" s="56">
        <v>64</v>
      </c>
      <c r="I247" s="184" t="s">
        <v>159</v>
      </c>
      <c r="K247"/>
    </row>
    <row r="248" spans="1:11" s="184" customFormat="1" x14ac:dyDescent="0.25">
      <c r="A248" s="188">
        <v>40793</v>
      </c>
      <c r="B248" s="184" t="s">
        <v>177</v>
      </c>
      <c r="C248" s="184" t="s">
        <v>178</v>
      </c>
      <c r="D248" s="56" t="s">
        <v>5</v>
      </c>
      <c r="E248" s="189">
        <v>3</v>
      </c>
      <c r="F248" s="189">
        <v>50</v>
      </c>
      <c r="G248" s="190">
        <v>150</v>
      </c>
      <c r="H248" s="56">
        <v>64</v>
      </c>
      <c r="I248" s="184" t="s">
        <v>159</v>
      </c>
      <c r="K248"/>
    </row>
    <row r="249" spans="1:11" s="184" customFormat="1" x14ac:dyDescent="0.25">
      <c r="A249" s="188">
        <v>40793</v>
      </c>
      <c r="B249" s="184" t="s">
        <v>17</v>
      </c>
      <c r="C249" s="184" t="s">
        <v>17</v>
      </c>
      <c r="D249" s="56" t="s">
        <v>5</v>
      </c>
      <c r="E249" s="189">
        <v>5</v>
      </c>
      <c r="F249" s="189">
        <v>32.200000000000003</v>
      </c>
      <c r="G249" s="190">
        <v>161</v>
      </c>
      <c r="H249" s="56">
        <v>64</v>
      </c>
      <c r="I249" s="184" t="s">
        <v>159</v>
      </c>
      <c r="K249"/>
    </row>
    <row r="250" spans="1:11" s="184" customFormat="1" x14ac:dyDescent="0.25">
      <c r="A250" s="188">
        <v>40794</v>
      </c>
      <c r="B250" s="184" t="s">
        <v>185</v>
      </c>
      <c r="C250" s="184" t="s">
        <v>186</v>
      </c>
      <c r="D250" s="56" t="s">
        <v>14</v>
      </c>
      <c r="E250" s="189">
        <v>0.5</v>
      </c>
      <c r="F250" s="189">
        <v>213.4</v>
      </c>
      <c r="G250" s="190">
        <v>106.7</v>
      </c>
      <c r="H250" s="56">
        <v>64</v>
      </c>
      <c r="I250" s="184" t="s">
        <v>159</v>
      </c>
      <c r="K250"/>
    </row>
    <row r="251" spans="1:11" s="184" customFormat="1" x14ac:dyDescent="0.25">
      <c r="A251" s="188">
        <v>40794</v>
      </c>
      <c r="B251" s="184" t="s">
        <v>177</v>
      </c>
      <c r="C251" s="184" t="s">
        <v>178</v>
      </c>
      <c r="D251" s="56" t="s">
        <v>5</v>
      </c>
      <c r="E251" s="189">
        <v>2</v>
      </c>
      <c r="F251" s="189">
        <v>50</v>
      </c>
      <c r="G251" s="190">
        <v>100</v>
      </c>
      <c r="H251" s="56">
        <v>64</v>
      </c>
      <c r="I251" s="184" t="s">
        <v>159</v>
      </c>
      <c r="K251"/>
    </row>
    <row r="252" spans="1:11" s="184" customFormat="1" x14ac:dyDescent="0.25">
      <c r="A252" s="188">
        <v>40800</v>
      </c>
      <c r="B252" s="184" t="s">
        <v>192</v>
      </c>
      <c r="C252" s="184" t="s">
        <v>17</v>
      </c>
      <c r="D252" s="56" t="s">
        <v>5</v>
      </c>
      <c r="E252" s="189">
        <v>5</v>
      </c>
      <c r="F252" s="189">
        <v>35.35</v>
      </c>
      <c r="G252" s="190">
        <v>176.75</v>
      </c>
      <c r="H252" s="56">
        <v>64</v>
      </c>
      <c r="I252" s="184" t="s">
        <v>159</v>
      </c>
      <c r="K252"/>
    </row>
    <row r="253" spans="1:11" s="184" customFormat="1" x14ac:dyDescent="0.25">
      <c r="A253" s="188">
        <v>40800</v>
      </c>
      <c r="B253" s="184" t="s">
        <v>177</v>
      </c>
      <c r="C253" s="184" t="s">
        <v>178</v>
      </c>
      <c r="D253" s="56" t="s">
        <v>5</v>
      </c>
      <c r="E253" s="189">
        <v>4.5</v>
      </c>
      <c r="F253" s="189">
        <v>50</v>
      </c>
      <c r="G253" s="190">
        <v>225</v>
      </c>
      <c r="H253" s="56">
        <v>64</v>
      </c>
      <c r="I253" s="184" t="s">
        <v>159</v>
      </c>
      <c r="K253"/>
    </row>
    <row r="254" spans="1:11" s="184" customFormat="1" x14ac:dyDescent="0.25">
      <c r="A254" s="188">
        <v>40800</v>
      </c>
      <c r="B254" s="184" t="s">
        <v>206</v>
      </c>
      <c r="C254" s="184" t="s">
        <v>20</v>
      </c>
      <c r="D254" s="56" t="s">
        <v>106</v>
      </c>
      <c r="E254" s="189">
        <v>9.08</v>
      </c>
      <c r="F254" s="189">
        <v>33.5</v>
      </c>
      <c r="G254" s="190">
        <v>304.18</v>
      </c>
      <c r="H254" s="56">
        <v>64</v>
      </c>
      <c r="I254" s="184" t="s">
        <v>169</v>
      </c>
      <c r="K254"/>
    </row>
    <row r="255" spans="1:11" s="184" customFormat="1" x14ac:dyDescent="0.25">
      <c r="A255" s="188">
        <v>40800</v>
      </c>
      <c r="B255" s="184" t="s">
        <v>17</v>
      </c>
      <c r="C255" s="184" t="s">
        <v>17</v>
      </c>
      <c r="D255" s="56" t="s">
        <v>5</v>
      </c>
      <c r="E255" s="189">
        <v>5</v>
      </c>
      <c r="F255" s="189">
        <v>35.35</v>
      </c>
      <c r="G255" s="190">
        <v>176.75</v>
      </c>
      <c r="H255" s="56">
        <v>64</v>
      </c>
      <c r="I255" s="184" t="s">
        <v>159</v>
      </c>
      <c r="K255"/>
    </row>
    <row r="256" spans="1:11" s="184" customFormat="1" x14ac:dyDescent="0.25">
      <c r="A256" s="188">
        <v>40800</v>
      </c>
      <c r="B256" s="184" t="s">
        <v>182</v>
      </c>
      <c r="C256" s="184" t="s">
        <v>17</v>
      </c>
      <c r="D256" s="56" t="s">
        <v>5</v>
      </c>
      <c r="E256" s="189">
        <v>5</v>
      </c>
      <c r="F256" s="189">
        <v>39.18</v>
      </c>
      <c r="G256" s="190">
        <v>195.9</v>
      </c>
      <c r="H256" s="56">
        <v>64</v>
      </c>
      <c r="I256" s="184" t="s">
        <v>159</v>
      </c>
      <c r="K256"/>
    </row>
    <row r="257" spans="1:11" s="184" customFormat="1" x14ac:dyDescent="0.25">
      <c r="A257" s="188">
        <v>40800</v>
      </c>
      <c r="B257" s="184" t="s">
        <v>17</v>
      </c>
      <c r="C257" s="184" t="s">
        <v>17</v>
      </c>
      <c r="D257" s="56" t="s">
        <v>5</v>
      </c>
      <c r="E257" s="189">
        <v>5</v>
      </c>
      <c r="F257" s="189">
        <v>35.35</v>
      </c>
      <c r="G257" s="190">
        <v>176.75</v>
      </c>
      <c r="H257" s="56">
        <v>64</v>
      </c>
      <c r="I257" s="184" t="s">
        <v>159</v>
      </c>
      <c r="K257"/>
    </row>
    <row r="258" spans="1:11" s="184" customFormat="1" x14ac:dyDescent="0.25">
      <c r="A258" s="188">
        <v>40802</v>
      </c>
      <c r="B258" s="184" t="s">
        <v>192</v>
      </c>
      <c r="C258" s="184" t="s">
        <v>17</v>
      </c>
      <c r="D258" s="56" t="s">
        <v>5</v>
      </c>
      <c r="E258" s="189">
        <v>5</v>
      </c>
      <c r="F258" s="189">
        <v>35.35</v>
      </c>
      <c r="G258" s="190">
        <v>176.75</v>
      </c>
      <c r="H258" s="56">
        <v>64</v>
      </c>
      <c r="I258" s="184" t="s">
        <v>159</v>
      </c>
      <c r="K258"/>
    </row>
    <row r="259" spans="1:11" s="184" customFormat="1" x14ac:dyDescent="0.25">
      <c r="A259" s="188">
        <v>40802</v>
      </c>
      <c r="B259" s="184" t="s">
        <v>17</v>
      </c>
      <c r="C259" s="184" t="s">
        <v>17</v>
      </c>
      <c r="D259" s="56" t="s">
        <v>5</v>
      </c>
      <c r="E259" s="189">
        <v>5</v>
      </c>
      <c r="F259" s="189">
        <v>35.35</v>
      </c>
      <c r="G259" s="190">
        <v>176.75</v>
      </c>
      <c r="H259" s="56">
        <v>64</v>
      </c>
      <c r="I259" s="184" t="s">
        <v>159</v>
      </c>
      <c r="K259"/>
    </row>
    <row r="260" spans="1:11" s="184" customFormat="1" x14ac:dyDescent="0.25">
      <c r="A260" s="188">
        <v>40802</v>
      </c>
      <c r="B260" s="184" t="s">
        <v>177</v>
      </c>
      <c r="C260" s="184" t="s">
        <v>178</v>
      </c>
      <c r="D260" s="56" t="s">
        <v>5</v>
      </c>
      <c r="E260" s="189">
        <v>4</v>
      </c>
      <c r="F260" s="189">
        <v>50</v>
      </c>
      <c r="G260" s="190">
        <v>200</v>
      </c>
      <c r="H260" s="56">
        <v>64</v>
      </c>
      <c r="I260" s="184" t="s">
        <v>159</v>
      </c>
      <c r="K260"/>
    </row>
    <row r="261" spans="1:11" s="184" customFormat="1" x14ac:dyDescent="0.25">
      <c r="A261" s="188">
        <v>40802</v>
      </c>
      <c r="B261" s="184" t="s">
        <v>192</v>
      </c>
      <c r="C261" s="184" t="s">
        <v>17</v>
      </c>
      <c r="D261" s="56" t="s">
        <v>5</v>
      </c>
      <c r="E261" s="189">
        <v>5</v>
      </c>
      <c r="F261" s="189">
        <v>35.35</v>
      </c>
      <c r="G261" s="190">
        <v>176.75</v>
      </c>
      <c r="H261" s="56">
        <v>64</v>
      </c>
      <c r="I261" s="184" t="s">
        <v>159</v>
      </c>
      <c r="K261"/>
    </row>
    <row r="262" spans="1:11" s="184" customFormat="1" x14ac:dyDescent="0.25">
      <c r="A262" s="188">
        <v>40802</v>
      </c>
      <c r="B262" s="184" t="s">
        <v>17</v>
      </c>
      <c r="C262" s="184" t="s">
        <v>17</v>
      </c>
      <c r="D262" s="56" t="s">
        <v>5</v>
      </c>
      <c r="E262" s="189">
        <v>5</v>
      </c>
      <c r="F262" s="189">
        <v>35.35</v>
      </c>
      <c r="G262" s="190">
        <v>176.75</v>
      </c>
      <c r="H262" s="56">
        <v>64</v>
      </c>
      <c r="I262" s="184" t="s">
        <v>159</v>
      </c>
      <c r="K262"/>
    </row>
    <row r="263" spans="1:11" s="184" customFormat="1" x14ac:dyDescent="0.25">
      <c r="A263" s="188">
        <v>40802</v>
      </c>
      <c r="B263" s="184" t="s">
        <v>17</v>
      </c>
      <c r="C263" s="184" t="s">
        <v>17</v>
      </c>
      <c r="D263" s="56" t="s">
        <v>5</v>
      </c>
      <c r="E263" s="189">
        <v>5</v>
      </c>
      <c r="F263" s="189">
        <v>35.35</v>
      </c>
      <c r="G263" s="190">
        <v>176.75</v>
      </c>
      <c r="H263" s="56">
        <v>64</v>
      </c>
      <c r="I263" s="184" t="s">
        <v>159</v>
      </c>
      <c r="K263"/>
    </row>
    <row r="264" spans="1:11" s="184" customFormat="1" x14ac:dyDescent="0.25">
      <c r="A264" s="188">
        <v>40802</v>
      </c>
      <c r="B264" s="184" t="s">
        <v>182</v>
      </c>
      <c r="C264" s="184" t="s">
        <v>17</v>
      </c>
      <c r="D264" s="56" t="s">
        <v>5</v>
      </c>
      <c r="E264" s="189">
        <v>5</v>
      </c>
      <c r="F264" s="189">
        <v>39.18</v>
      </c>
      <c r="G264" s="190">
        <v>195.9</v>
      </c>
      <c r="H264" s="56">
        <v>64</v>
      </c>
      <c r="I264" s="184" t="s">
        <v>159</v>
      </c>
      <c r="K264"/>
    </row>
    <row r="265" spans="1:11" s="184" customFormat="1" x14ac:dyDescent="0.25">
      <c r="A265" s="188">
        <v>40803</v>
      </c>
      <c r="B265" s="184" t="s">
        <v>192</v>
      </c>
      <c r="C265" s="184" t="s">
        <v>17</v>
      </c>
      <c r="D265" s="56" t="s">
        <v>5</v>
      </c>
      <c r="E265" s="189">
        <v>10</v>
      </c>
      <c r="F265" s="189">
        <v>35.35</v>
      </c>
      <c r="G265" s="190">
        <v>353.5</v>
      </c>
      <c r="H265" s="56">
        <v>64</v>
      </c>
      <c r="I265" s="184" t="s">
        <v>159</v>
      </c>
      <c r="K265"/>
    </row>
    <row r="266" spans="1:11" s="184" customFormat="1" x14ac:dyDescent="0.25">
      <c r="A266" s="188">
        <v>40803</v>
      </c>
      <c r="B266" s="184" t="s">
        <v>17</v>
      </c>
      <c r="C266" s="184" t="s">
        <v>17</v>
      </c>
      <c r="D266" s="56" t="s">
        <v>5</v>
      </c>
      <c r="E266" s="189">
        <v>10</v>
      </c>
      <c r="F266" s="189">
        <v>32.200000000000003</v>
      </c>
      <c r="G266" s="190">
        <v>322</v>
      </c>
      <c r="H266" s="56">
        <v>64</v>
      </c>
      <c r="I266" s="184" t="s">
        <v>159</v>
      </c>
      <c r="K266"/>
    </row>
    <row r="267" spans="1:11" s="184" customFormat="1" x14ac:dyDescent="0.25">
      <c r="A267" s="188">
        <v>40803</v>
      </c>
      <c r="B267" s="184" t="s">
        <v>17</v>
      </c>
      <c r="C267" s="184" t="s">
        <v>17</v>
      </c>
      <c r="D267" s="56" t="s">
        <v>5</v>
      </c>
      <c r="E267" s="189">
        <v>10</v>
      </c>
      <c r="F267" s="189">
        <v>39.39</v>
      </c>
      <c r="G267" s="190">
        <v>393.9</v>
      </c>
      <c r="H267" s="56">
        <v>64</v>
      </c>
      <c r="I267" s="184" t="s">
        <v>159</v>
      </c>
      <c r="K267"/>
    </row>
    <row r="268" spans="1:11" s="184" customFormat="1" x14ac:dyDescent="0.25">
      <c r="A268" s="188">
        <v>40803</v>
      </c>
      <c r="B268" s="184" t="s">
        <v>182</v>
      </c>
      <c r="C268" s="184" t="s">
        <v>17</v>
      </c>
      <c r="D268" s="56" t="s">
        <v>5</v>
      </c>
      <c r="E268" s="189">
        <v>10</v>
      </c>
      <c r="F268" s="189">
        <v>39.18</v>
      </c>
      <c r="G268" s="190">
        <v>391.8</v>
      </c>
      <c r="H268" s="56">
        <v>64</v>
      </c>
      <c r="I268" s="184" t="s">
        <v>159</v>
      </c>
      <c r="K268"/>
    </row>
    <row r="269" spans="1:11" s="184" customFormat="1" x14ac:dyDescent="0.25">
      <c r="A269" s="188">
        <v>40803</v>
      </c>
      <c r="B269" s="184" t="s">
        <v>177</v>
      </c>
      <c r="C269" s="184" t="s">
        <v>178</v>
      </c>
      <c r="D269" s="56" t="s">
        <v>5</v>
      </c>
      <c r="E269" s="189">
        <v>10</v>
      </c>
      <c r="F269" s="189">
        <v>50</v>
      </c>
      <c r="G269" s="190">
        <v>500</v>
      </c>
      <c r="H269" s="56">
        <v>64</v>
      </c>
      <c r="I269" s="184" t="s">
        <v>159</v>
      </c>
      <c r="K269"/>
    </row>
    <row r="270" spans="1:11" s="184" customFormat="1" x14ac:dyDescent="0.25">
      <c r="A270" s="188">
        <v>40803</v>
      </c>
      <c r="B270" s="184" t="s">
        <v>192</v>
      </c>
      <c r="C270" s="184" t="s">
        <v>17</v>
      </c>
      <c r="D270" s="56" t="s">
        <v>5</v>
      </c>
      <c r="E270" s="189">
        <v>10</v>
      </c>
      <c r="F270" s="189">
        <v>35.35</v>
      </c>
      <c r="G270" s="190">
        <v>353.5</v>
      </c>
      <c r="H270" s="56">
        <v>64</v>
      </c>
      <c r="I270" s="184" t="s">
        <v>159</v>
      </c>
      <c r="K270"/>
    </row>
    <row r="271" spans="1:11" s="184" customFormat="1" x14ac:dyDescent="0.25">
      <c r="A271" s="188">
        <v>40803</v>
      </c>
      <c r="B271" s="184" t="s">
        <v>0</v>
      </c>
      <c r="C271" s="184" t="s">
        <v>181</v>
      </c>
      <c r="D271" s="56" t="s">
        <v>5</v>
      </c>
      <c r="E271" s="189">
        <v>8.5</v>
      </c>
      <c r="F271" s="189">
        <v>7</v>
      </c>
      <c r="G271" s="190">
        <v>59.5</v>
      </c>
      <c r="H271" s="56">
        <v>64</v>
      </c>
      <c r="I271" s="184" t="s">
        <v>159</v>
      </c>
      <c r="K271"/>
    </row>
    <row r="272" spans="1:11" s="184" customFormat="1" x14ac:dyDescent="0.25">
      <c r="A272" s="188">
        <v>40803</v>
      </c>
      <c r="B272" s="184" t="s">
        <v>17</v>
      </c>
      <c r="C272" s="184" t="s">
        <v>17</v>
      </c>
      <c r="D272" s="56" t="s">
        <v>5</v>
      </c>
      <c r="E272" s="189">
        <v>10</v>
      </c>
      <c r="F272" s="189">
        <v>32.200000000000003</v>
      </c>
      <c r="G272" s="190">
        <v>322</v>
      </c>
      <c r="H272" s="56">
        <v>64</v>
      </c>
      <c r="I272" s="184" t="s">
        <v>159</v>
      </c>
      <c r="K272"/>
    </row>
    <row r="273" spans="1:11" s="184" customFormat="1" x14ac:dyDescent="0.25">
      <c r="A273" s="188">
        <v>40803</v>
      </c>
      <c r="B273" s="184" t="s">
        <v>207</v>
      </c>
      <c r="C273" s="184" t="s">
        <v>208</v>
      </c>
      <c r="D273" s="56" t="s">
        <v>5</v>
      </c>
      <c r="E273" s="189">
        <v>7.5</v>
      </c>
      <c r="F273" s="189">
        <v>66.069999999999993</v>
      </c>
      <c r="G273" s="190">
        <v>495.52499999999998</v>
      </c>
      <c r="H273" s="56">
        <v>64</v>
      </c>
      <c r="I273" s="184" t="s">
        <v>159</v>
      </c>
      <c r="K273"/>
    </row>
    <row r="274" spans="1:11" s="184" customFormat="1" x14ac:dyDescent="0.25">
      <c r="A274" s="188">
        <v>40804</v>
      </c>
      <c r="B274" s="184" t="s">
        <v>209</v>
      </c>
      <c r="C274" s="184" t="s">
        <v>20</v>
      </c>
      <c r="D274" s="56" t="s">
        <v>106</v>
      </c>
      <c r="E274" s="189">
        <v>61.69</v>
      </c>
      <c r="F274" s="189">
        <v>33.5</v>
      </c>
      <c r="G274" s="190">
        <v>2066.6149999999998</v>
      </c>
      <c r="H274" s="56">
        <v>64</v>
      </c>
      <c r="I274" s="184" t="s">
        <v>169</v>
      </c>
      <c r="K274"/>
    </row>
    <row r="275" spans="1:11" s="184" customFormat="1" x14ac:dyDescent="0.25">
      <c r="A275" s="188">
        <v>40805</v>
      </c>
      <c r="B275" s="184" t="s">
        <v>17</v>
      </c>
      <c r="C275" s="184" t="s">
        <v>17</v>
      </c>
      <c r="D275" s="56" t="s">
        <v>5</v>
      </c>
      <c r="E275" s="189">
        <v>9</v>
      </c>
      <c r="F275" s="189">
        <v>32.200000000000003</v>
      </c>
      <c r="G275" s="190">
        <v>289.8</v>
      </c>
      <c r="H275" s="56">
        <v>64</v>
      </c>
      <c r="I275" s="184" t="s">
        <v>159</v>
      </c>
      <c r="K275"/>
    </row>
    <row r="276" spans="1:11" s="184" customFormat="1" x14ac:dyDescent="0.25">
      <c r="A276" s="188">
        <v>40805</v>
      </c>
      <c r="B276" s="184" t="s">
        <v>192</v>
      </c>
      <c r="C276" s="184" t="s">
        <v>17</v>
      </c>
      <c r="D276" s="56" t="s">
        <v>5</v>
      </c>
      <c r="E276" s="189">
        <v>9</v>
      </c>
      <c r="F276" s="189">
        <v>35.35</v>
      </c>
      <c r="G276" s="190">
        <v>318.14999999999998</v>
      </c>
      <c r="H276" s="56">
        <v>64</v>
      </c>
      <c r="I276" s="184" t="s">
        <v>159</v>
      </c>
      <c r="K276"/>
    </row>
    <row r="277" spans="1:11" s="184" customFormat="1" x14ac:dyDescent="0.25">
      <c r="A277" s="188">
        <v>40805</v>
      </c>
      <c r="B277" s="184" t="s">
        <v>17</v>
      </c>
      <c r="C277" s="184" t="s">
        <v>17</v>
      </c>
      <c r="D277" s="56" t="s">
        <v>5</v>
      </c>
      <c r="E277" s="189">
        <v>9</v>
      </c>
      <c r="F277" s="189">
        <v>32.200000000000003</v>
      </c>
      <c r="G277" s="190">
        <v>289.8</v>
      </c>
      <c r="H277" s="56">
        <v>64</v>
      </c>
      <c r="I277" s="184" t="s">
        <v>159</v>
      </c>
      <c r="K277"/>
    </row>
    <row r="278" spans="1:11" s="184" customFormat="1" x14ac:dyDescent="0.25">
      <c r="A278" s="188">
        <v>40805</v>
      </c>
      <c r="B278" s="184" t="s">
        <v>182</v>
      </c>
      <c r="C278" s="184" t="s">
        <v>17</v>
      </c>
      <c r="D278" s="56" t="s">
        <v>5</v>
      </c>
      <c r="E278" s="189">
        <v>9</v>
      </c>
      <c r="F278" s="189">
        <v>39.18</v>
      </c>
      <c r="G278" s="190">
        <v>352.62</v>
      </c>
      <c r="H278" s="56">
        <v>64</v>
      </c>
      <c r="I278" s="184" t="s">
        <v>159</v>
      </c>
      <c r="K278"/>
    </row>
    <row r="279" spans="1:11" s="184" customFormat="1" x14ac:dyDescent="0.25">
      <c r="A279" s="188">
        <v>40805</v>
      </c>
      <c r="B279" s="184" t="s">
        <v>0</v>
      </c>
      <c r="C279" s="184" t="s">
        <v>181</v>
      </c>
      <c r="D279" s="56" t="s">
        <v>5</v>
      </c>
      <c r="E279" s="189">
        <v>8.5</v>
      </c>
      <c r="F279" s="189">
        <v>7</v>
      </c>
      <c r="G279" s="190">
        <v>59.5</v>
      </c>
      <c r="H279" s="56">
        <v>64</v>
      </c>
      <c r="I279" s="184" t="s">
        <v>159</v>
      </c>
      <c r="K279"/>
    </row>
    <row r="280" spans="1:11" s="184" customFormat="1" x14ac:dyDescent="0.25">
      <c r="A280" s="188">
        <v>40805</v>
      </c>
      <c r="B280" s="184" t="s">
        <v>177</v>
      </c>
      <c r="C280" s="184" t="s">
        <v>178</v>
      </c>
      <c r="D280" s="56" t="s">
        <v>5</v>
      </c>
      <c r="E280" s="189">
        <v>9</v>
      </c>
      <c r="F280" s="189">
        <v>50</v>
      </c>
      <c r="G280" s="190">
        <v>450</v>
      </c>
      <c r="H280" s="56">
        <v>64</v>
      </c>
      <c r="I280" s="184" t="s">
        <v>159</v>
      </c>
      <c r="K280"/>
    </row>
    <row r="281" spans="1:11" s="184" customFormat="1" x14ac:dyDescent="0.25">
      <c r="A281" s="188">
        <v>40805</v>
      </c>
      <c r="B281" s="184" t="s">
        <v>192</v>
      </c>
      <c r="C281" s="184" t="s">
        <v>17</v>
      </c>
      <c r="D281" s="56" t="s">
        <v>5</v>
      </c>
      <c r="E281" s="189">
        <v>9</v>
      </c>
      <c r="F281" s="189">
        <v>35.35</v>
      </c>
      <c r="G281" s="190">
        <v>318.14999999999998</v>
      </c>
      <c r="H281" s="56">
        <v>64</v>
      </c>
      <c r="I281" s="184" t="s">
        <v>159</v>
      </c>
      <c r="K281"/>
    </row>
    <row r="282" spans="1:11" s="184" customFormat="1" x14ac:dyDescent="0.25">
      <c r="A282" s="188">
        <v>40805</v>
      </c>
      <c r="B282" s="184" t="s">
        <v>179</v>
      </c>
      <c r="C282" s="184" t="s">
        <v>180</v>
      </c>
      <c r="D282" s="56" t="s">
        <v>5</v>
      </c>
      <c r="E282" s="189">
        <v>8.5</v>
      </c>
      <c r="F282" s="189">
        <v>42.79</v>
      </c>
      <c r="G282" s="190">
        <v>363.71499999999997</v>
      </c>
      <c r="H282" s="56">
        <v>64</v>
      </c>
      <c r="I282" s="184" t="s">
        <v>159</v>
      </c>
      <c r="K282"/>
    </row>
    <row r="283" spans="1:11" s="184" customFormat="1" x14ac:dyDescent="0.25">
      <c r="A283" s="188">
        <v>40806</v>
      </c>
      <c r="B283" s="184" t="s">
        <v>0</v>
      </c>
      <c r="C283" s="184" t="s">
        <v>181</v>
      </c>
      <c r="D283" s="56" t="s">
        <v>5</v>
      </c>
      <c r="E283" s="189">
        <v>8.5</v>
      </c>
      <c r="F283" s="189">
        <v>7</v>
      </c>
      <c r="G283" s="190">
        <v>59.5</v>
      </c>
      <c r="H283" s="56">
        <v>64</v>
      </c>
      <c r="I283" s="184" t="s">
        <v>159</v>
      </c>
      <c r="K283"/>
    </row>
    <row r="284" spans="1:11" s="184" customFormat="1" x14ac:dyDescent="0.25">
      <c r="A284" s="188">
        <v>40806</v>
      </c>
      <c r="B284" s="184" t="s">
        <v>179</v>
      </c>
      <c r="C284" s="184" t="s">
        <v>180</v>
      </c>
      <c r="D284" s="56" t="s">
        <v>5</v>
      </c>
      <c r="E284" s="189">
        <v>8.5</v>
      </c>
      <c r="F284" s="189">
        <v>42.79</v>
      </c>
      <c r="G284" s="190">
        <v>363.71499999999997</v>
      </c>
      <c r="H284" s="56">
        <v>64</v>
      </c>
      <c r="I284" s="184" t="s">
        <v>159</v>
      </c>
      <c r="K284"/>
    </row>
    <row r="285" spans="1:11" s="184" customFormat="1" x14ac:dyDescent="0.25">
      <c r="A285" s="188">
        <v>40813</v>
      </c>
      <c r="B285" s="184" t="s">
        <v>192</v>
      </c>
      <c r="C285" s="184" t="s">
        <v>17</v>
      </c>
      <c r="D285" s="56" t="s">
        <v>5</v>
      </c>
      <c r="E285" s="189">
        <v>5</v>
      </c>
      <c r="F285" s="189">
        <v>35.35</v>
      </c>
      <c r="G285" s="190">
        <v>176.75</v>
      </c>
      <c r="H285" s="56">
        <v>64</v>
      </c>
      <c r="I285" s="184" t="s">
        <v>159</v>
      </c>
      <c r="K285"/>
    </row>
    <row r="286" spans="1:11" s="184" customFormat="1" x14ac:dyDescent="0.25">
      <c r="A286" s="188">
        <v>40813</v>
      </c>
      <c r="B286" s="184" t="s">
        <v>17</v>
      </c>
      <c r="C286" s="184" t="s">
        <v>17</v>
      </c>
      <c r="D286" s="56" t="s">
        <v>5</v>
      </c>
      <c r="E286" s="189">
        <v>5</v>
      </c>
      <c r="F286" s="189">
        <v>35.35</v>
      </c>
      <c r="G286" s="190">
        <v>176.75</v>
      </c>
      <c r="H286" s="56">
        <v>64</v>
      </c>
      <c r="I286" s="184" t="s">
        <v>159</v>
      </c>
      <c r="K286"/>
    </row>
    <row r="287" spans="1:11" s="184" customFormat="1" x14ac:dyDescent="0.25">
      <c r="A287" s="188">
        <v>40813</v>
      </c>
      <c r="B287" s="184" t="s">
        <v>0</v>
      </c>
      <c r="C287" s="184" t="s">
        <v>181</v>
      </c>
      <c r="D287" s="56" t="s">
        <v>5</v>
      </c>
      <c r="E287" s="189">
        <v>5.5</v>
      </c>
      <c r="F287" s="189">
        <v>7</v>
      </c>
      <c r="G287" s="190">
        <v>38.5</v>
      </c>
      <c r="H287" s="56">
        <v>64</v>
      </c>
      <c r="I287" s="184" t="s">
        <v>159</v>
      </c>
      <c r="K287"/>
    </row>
    <row r="288" spans="1:11" s="184" customFormat="1" x14ac:dyDescent="0.25">
      <c r="A288" s="188">
        <v>40813</v>
      </c>
      <c r="B288" s="184" t="s">
        <v>179</v>
      </c>
      <c r="C288" s="184" t="s">
        <v>180</v>
      </c>
      <c r="D288" s="56" t="s">
        <v>5</v>
      </c>
      <c r="E288" s="189">
        <v>5.5</v>
      </c>
      <c r="F288" s="189">
        <v>42.79</v>
      </c>
      <c r="G288" s="190">
        <v>235.345</v>
      </c>
      <c r="H288" s="56">
        <v>64</v>
      </c>
      <c r="I288" s="184" t="s">
        <v>159</v>
      </c>
      <c r="K288"/>
    </row>
    <row r="289" spans="1:11" s="184" customFormat="1" x14ac:dyDescent="0.25">
      <c r="A289" s="188">
        <v>40813</v>
      </c>
      <c r="B289" s="184" t="s">
        <v>17</v>
      </c>
      <c r="C289" s="184" t="s">
        <v>17</v>
      </c>
      <c r="D289" s="56" t="s">
        <v>5</v>
      </c>
      <c r="E289" s="189">
        <v>5</v>
      </c>
      <c r="F289" s="189">
        <v>35.35</v>
      </c>
      <c r="G289" s="190">
        <v>176.75</v>
      </c>
      <c r="H289" s="56">
        <v>64</v>
      </c>
      <c r="I289" s="184" t="s">
        <v>159</v>
      </c>
      <c r="K289"/>
    </row>
    <row r="290" spans="1:11" s="184" customFormat="1" x14ac:dyDescent="0.25">
      <c r="A290" s="188">
        <v>40813</v>
      </c>
      <c r="B290" s="184" t="s">
        <v>182</v>
      </c>
      <c r="C290" s="184" t="s">
        <v>17</v>
      </c>
      <c r="D290" s="56" t="s">
        <v>5</v>
      </c>
      <c r="E290" s="189">
        <v>5</v>
      </c>
      <c r="F290" s="189">
        <v>39.18</v>
      </c>
      <c r="G290" s="190">
        <v>195.9</v>
      </c>
      <c r="H290" s="56">
        <v>64</v>
      </c>
      <c r="I290" s="184" t="s">
        <v>159</v>
      </c>
      <c r="K290"/>
    </row>
    <row r="291" spans="1:11" s="184" customFormat="1" x14ac:dyDescent="0.25">
      <c r="A291" s="188">
        <v>40813</v>
      </c>
      <c r="B291" s="184" t="s">
        <v>192</v>
      </c>
      <c r="C291" s="184" t="s">
        <v>17</v>
      </c>
      <c r="D291" s="56" t="s">
        <v>5</v>
      </c>
      <c r="E291" s="189">
        <v>5</v>
      </c>
      <c r="F291" s="189">
        <v>35.35</v>
      </c>
      <c r="G291" s="190">
        <v>176.75</v>
      </c>
      <c r="H291" s="56">
        <v>64</v>
      </c>
      <c r="I291" s="184" t="s">
        <v>159</v>
      </c>
      <c r="K291"/>
    </row>
    <row r="292" spans="1:11" s="184" customFormat="1" x14ac:dyDescent="0.25">
      <c r="A292" s="188">
        <v>40813</v>
      </c>
      <c r="B292" s="184" t="s">
        <v>210</v>
      </c>
      <c r="C292" s="184" t="s">
        <v>20</v>
      </c>
      <c r="D292" s="56" t="s">
        <v>106</v>
      </c>
      <c r="E292" s="189">
        <v>36.99</v>
      </c>
      <c r="F292" s="189">
        <v>33.5</v>
      </c>
      <c r="G292" s="190">
        <v>1239.165</v>
      </c>
      <c r="H292" s="56">
        <v>64</v>
      </c>
      <c r="I292" s="184" t="s">
        <v>169</v>
      </c>
      <c r="K292"/>
    </row>
    <row r="293" spans="1:11" s="184" customFormat="1" x14ac:dyDescent="0.25">
      <c r="A293" s="188">
        <v>40814</v>
      </c>
      <c r="B293" s="184" t="s">
        <v>179</v>
      </c>
      <c r="C293" s="184" t="s">
        <v>180</v>
      </c>
      <c r="D293" s="56" t="s">
        <v>5</v>
      </c>
      <c r="E293" s="189">
        <v>5.5</v>
      </c>
      <c r="F293" s="189">
        <v>42.79</v>
      </c>
      <c r="G293" s="190">
        <v>235.345</v>
      </c>
      <c r="H293" s="56">
        <v>64</v>
      </c>
      <c r="I293" s="184" t="s">
        <v>159</v>
      </c>
      <c r="K293"/>
    </row>
    <row r="294" spans="1:11" s="184" customFormat="1" x14ac:dyDescent="0.25">
      <c r="A294" s="188">
        <v>40814</v>
      </c>
      <c r="B294" s="184" t="s">
        <v>192</v>
      </c>
      <c r="C294" s="184" t="s">
        <v>17</v>
      </c>
      <c r="D294" s="56" t="s">
        <v>5</v>
      </c>
      <c r="E294" s="189">
        <v>5</v>
      </c>
      <c r="F294" s="189">
        <v>35.35</v>
      </c>
      <c r="G294" s="190">
        <v>176.75</v>
      </c>
      <c r="H294" s="56">
        <v>64</v>
      </c>
      <c r="I294" s="184" t="s">
        <v>159</v>
      </c>
      <c r="K294"/>
    </row>
    <row r="295" spans="1:11" s="184" customFormat="1" x14ac:dyDescent="0.25">
      <c r="A295" s="188">
        <v>40814</v>
      </c>
      <c r="B295" s="184" t="s">
        <v>17</v>
      </c>
      <c r="C295" s="184" t="s">
        <v>17</v>
      </c>
      <c r="D295" s="56" t="s">
        <v>5</v>
      </c>
      <c r="E295" s="189">
        <v>5</v>
      </c>
      <c r="F295" s="189">
        <v>35.35</v>
      </c>
      <c r="G295" s="190">
        <v>176.75</v>
      </c>
      <c r="H295" s="56">
        <v>64</v>
      </c>
      <c r="I295" s="184" t="s">
        <v>159</v>
      </c>
      <c r="K295"/>
    </row>
    <row r="296" spans="1:11" s="184" customFormat="1" x14ac:dyDescent="0.25">
      <c r="A296" s="188">
        <v>40814</v>
      </c>
      <c r="B296" s="184" t="s">
        <v>0</v>
      </c>
      <c r="C296" s="184" t="s">
        <v>181</v>
      </c>
      <c r="D296" s="56" t="s">
        <v>5</v>
      </c>
      <c r="E296" s="189">
        <v>5.5</v>
      </c>
      <c r="F296" s="189">
        <v>7</v>
      </c>
      <c r="G296" s="190">
        <v>38.5</v>
      </c>
      <c r="H296" s="56">
        <v>64</v>
      </c>
      <c r="I296" s="184" t="s">
        <v>159</v>
      </c>
      <c r="K296"/>
    </row>
    <row r="297" spans="1:11" s="184" customFormat="1" x14ac:dyDescent="0.25">
      <c r="A297" s="188">
        <v>40814</v>
      </c>
      <c r="B297" s="184" t="s">
        <v>17</v>
      </c>
      <c r="C297" s="184" t="s">
        <v>17</v>
      </c>
      <c r="D297" s="56" t="s">
        <v>5</v>
      </c>
      <c r="E297" s="189">
        <v>5</v>
      </c>
      <c r="F297" s="189">
        <v>35.35</v>
      </c>
      <c r="G297" s="190">
        <v>176.75</v>
      </c>
      <c r="H297" s="56">
        <v>64</v>
      </c>
      <c r="I297" s="184" t="s">
        <v>159</v>
      </c>
      <c r="K297"/>
    </row>
    <row r="298" spans="1:11" s="184" customFormat="1" x14ac:dyDescent="0.25">
      <c r="A298" s="188">
        <v>40814</v>
      </c>
      <c r="B298" s="184" t="s">
        <v>192</v>
      </c>
      <c r="C298" s="184" t="s">
        <v>17</v>
      </c>
      <c r="D298" s="56" t="s">
        <v>5</v>
      </c>
      <c r="E298" s="189">
        <v>5</v>
      </c>
      <c r="F298" s="189">
        <v>35.35</v>
      </c>
      <c r="G298" s="190">
        <v>176.75</v>
      </c>
      <c r="H298" s="56">
        <v>64</v>
      </c>
      <c r="I298" s="184" t="s">
        <v>159</v>
      </c>
      <c r="K298"/>
    </row>
    <row r="299" spans="1:11" s="184" customFormat="1" x14ac:dyDescent="0.25">
      <c r="A299" s="188">
        <v>40814</v>
      </c>
      <c r="B299" s="184" t="s">
        <v>182</v>
      </c>
      <c r="C299" s="184" t="s">
        <v>17</v>
      </c>
      <c r="D299" s="56" t="s">
        <v>5</v>
      </c>
      <c r="E299" s="189">
        <v>5</v>
      </c>
      <c r="F299" s="189">
        <v>39.18</v>
      </c>
      <c r="G299" s="190">
        <v>195.9</v>
      </c>
      <c r="H299" s="56">
        <v>64</v>
      </c>
      <c r="I299" s="184" t="s">
        <v>159</v>
      </c>
      <c r="K299"/>
    </row>
    <row r="300" spans="1:11" s="184" customFormat="1" x14ac:dyDescent="0.25">
      <c r="A300" s="188">
        <v>40814</v>
      </c>
      <c r="B300" s="184" t="s">
        <v>17</v>
      </c>
      <c r="C300" s="184" t="s">
        <v>17</v>
      </c>
      <c r="D300" s="56" t="s">
        <v>5</v>
      </c>
      <c r="E300" s="189">
        <v>5</v>
      </c>
      <c r="F300" s="189">
        <v>35.35</v>
      </c>
      <c r="G300" s="190">
        <v>176.75</v>
      </c>
      <c r="H300" s="56">
        <v>64</v>
      </c>
      <c r="I300" s="184" t="s">
        <v>159</v>
      </c>
      <c r="K300"/>
    </row>
    <row r="301" spans="1:11" s="184" customFormat="1" x14ac:dyDescent="0.25">
      <c r="A301" s="188">
        <v>40815</v>
      </c>
      <c r="B301" s="184" t="s">
        <v>179</v>
      </c>
      <c r="C301" s="184" t="s">
        <v>180</v>
      </c>
      <c r="D301" s="56" t="s">
        <v>5</v>
      </c>
      <c r="E301" s="189">
        <v>5.5</v>
      </c>
      <c r="F301" s="189">
        <v>42.79</v>
      </c>
      <c r="G301" s="190">
        <v>235.345</v>
      </c>
      <c r="H301" s="56">
        <v>64</v>
      </c>
      <c r="I301" s="184" t="s">
        <v>159</v>
      </c>
      <c r="K301"/>
    </row>
    <row r="302" spans="1:11" s="184" customFormat="1" x14ac:dyDescent="0.25">
      <c r="A302" s="188">
        <v>40815</v>
      </c>
      <c r="B302" s="184" t="s">
        <v>17</v>
      </c>
      <c r="C302" s="184" t="s">
        <v>17</v>
      </c>
      <c r="D302" s="56" t="s">
        <v>5</v>
      </c>
      <c r="E302" s="189">
        <v>5</v>
      </c>
      <c r="F302" s="189">
        <v>35.35</v>
      </c>
      <c r="G302" s="190">
        <v>176.75</v>
      </c>
      <c r="H302" s="56">
        <v>64</v>
      </c>
      <c r="I302" s="184" t="s">
        <v>159</v>
      </c>
      <c r="K302"/>
    </row>
    <row r="303" spans="1:11" s="184" customFormat="1" x14ac:dyDescent="0.25">
      <c r="A303" s="188">
        <v>40815</v>
      </c>
      <c r="B303" s="184" t="s">
        <v>192</v>
      </c>
      <c r="C303" s="184" t="s">
        <v>17</v>
      </c>
      <c r="D303" s="56" t="s">
        <v>5</v>
      </c>
      <c r="E303" s="189">
        <v>5</v>
      </c>
      <c r="F303" s="189">
        <v>35.35</v>
      </c>
      <c r="G303" s="190">
        <v>176.75</v>
      </c>
      <c r="H303" s="56">
        <v>64</v>
      </c>
      <c r="I303" s="184" t="s">
        <v>159</v>
      </c>
      <c r="K303"/>
    </row>
    <row r="304" spans="1:11" s="184" customFormat="1" x14ac:dyDescent="0.25">
      <c r="A304" s="188">
        <v>40815</v>
      </c>
      <c r="B304" s="184" t="s">
        <v>192</v>
      </c>
      <c r="C304" s="184" t="s">
        <v>17</v>
      </c>
      <c r="D304" s="56" t="s">
        <v>5</v>
      </c>
      <c r="E304" s="189">
        <v>5</v>
      </c>
      <c r="F304" s="189">
        <v>35.35</v>
      </c>
      <c r="G304" s="190">
        <v>176.75</v>
      </c>
      <c r="H304" s="56">
        <v>64</v>
      </c>
      <c r="I304" s="184" t="s">
        <v>159</v>
      </c>
      <c r="K304"/>
    </row>
    <row r="305" spans="1:11" s="184" customFormat="1" x14ac:dyDescent="0.25">
      <c r="A305" s="188">
        <v>40815</v>
      </c>
      <c r="B305" s="184" t="s">
        <v>182</v>
      </c>
      <c r="C305" s="184" t="s">
        <v>17</v>
      </c>
      <c r="D305" s="56" t="s">
        <v>5</v>
      </c>
      <c r="E305" s="189">
        <v>5</v>
      </c>
      <c r="F305" s="189">
        <v>39.18</v>
      </c>
      <c r="G305" s="190">
        <v>195.9</v>
      </c>
      <c r="H305" s="56">
        <v>64</v>
      </c>
      <c r="I305" s="184" t="s">
        <v>159</v>
      </c>
      <c r="K305"/>
    </row>
    <row r="306" spans="1:11" s="184" customFormat="1" x14ac:dyDescent="0.25">
      <c r="A306" s="188">
        <v>40815</v>
      </c>
      <c r="B306" s="184" t="s">
        <v>17</v>
      </c>
      <c r="C306" s="184" t="s">
        <v>17</v>
      </c>
      <c r="D306" s="56" t="s">
        <v>5</v>
      </c>
      <c r="E306" s="189">
        <v>5</v>
      </c>
      <c r="F306" s="189">
        <v>35.35</v>
      </c>
      <c r="G306" s="190">
        <v>176.75</v>
      </c>
      <c r="H306" s="56">
        <v>64</v>
      </c>
      <c r="I306" s="184" t="s">
        <v>159</v>
      </c>
      <c r="K306"/>
    </row>
    <row r="307" spans="1:11" s="184" customFormat="1" x14ac:dyDescent="0.25">
      <c r="A307" s="188">
        <v>40815</v>
      </c>
      <c r="B307" s="184" t="s">
        <v>17</v>
      </c>
      <c r="C307" s="184" t="s">
        <v>17</v>
      </c>
      <c r="D307" s="56" t="s">
        <v>5</v>
      </c>
      <c r="E307" s="189">
        <v>5</v>
      </c>
      <c r="F307" s="189">
        <v>35.35</v>
      </c>
      <c r="G307" s="190">
        <v>176.75</v>
      </c>
      <c r="H307" s="56">
        <v>64</v>
      </c>
      <c r="I307" s="184" t="s">
        <v>159</v>
      </c>
      <c r="K307"/>
    </row>
    <row r="308" spans="1:11" s="184" customFormat="1" x14ac:dyDescent="0.25">
      <c r="A308" s="188">
        <v>40815</v>
      </c>
      <c r="B308" s="184" t="s">
        <v>0</v>
      </c>
      <c r="C308" s="184" t="s">
        <v>181</v>
      </c>
      <c r="D308" s="56" t="s">
        <v>5</v>
      </c>
      <c r="E308" s="189">
        <v>5.5</v>
      </c>
      <c r="F308" s="189">
        <v>7</v>
      </c>
      <c r="G308" s="190">
        <v>38.5</v>
      </c>
      <c r="H308" s="56">
        <v>64</v>
      </c>
      <c r="I308" s="184" t="s">
        <v>159</v>
      </c>
      <c r="K308"/>
    </row>
    <row r="309" spans="1:11" s="184" customFormat="1" x14ac:dyDescent="0.25">
      <c r="A309" s="188">
        <v>40816</v>
      </c>
      <c r="B309" s="184" t="s">
        <v>0</v>
      </c>
      <c r="C309" s="184" t="s">
        <v>181</v>
      </c>
      <c r="D309" s="56" t="s">
        <v>5</v>
      </c>
      <c r="E309" s="189">
        <v>5.5</v>
      </c>
      <c r="F309" s="189">
        <v>7</v>
      </c>
      <c r="G309" s="190">
        <v>38.5</v>
      </c>
      <c r="H309" s="56">
        <v>64</v>
      </c>
      <c r="I309" s="184" t="s">
        <v>159</v>
      </c>
      <c r="K309"/>
    </row>
    <row r="310" spans="1:11" s="184" customFormat="1" x14ac:dyDescent="0.25">
      <c r="A310" s="188">
        <v>40816</v>
      </c>
      <c r="B310" s="184" t="s">
        <v>211</v>
      </c>
      <c r="C310" s="184" t="s">
        <v>212</v>
      </c>
      <c r="D310" s="56" t="s">
        <v>106</v>
      </c>
      <c r="E310" s="189">
        <v>1</v>
      </c>
      <c r="F310" s="189">
        <v>10010</v>
      </c>
      <c r="G310" s="190">
        <v>10010</v>
      </c>
      <c r="H310" s="56">
        <v>64</v>
      </c>
      <c r="I310" s="184" t="s">
        <v>213</v>
      </c>
      <c r="K310"/>
    </row>
    <row r="311" spans="1:11" s="184" customFormat="1" x14ac:dyDescent="0.25">
      <c r="A311" s="188">
        <v>40816</v>
      </c>
      <c r="B311" s="184" t="s">
        <v>177</v>
      </c>
      <c r="C311" s="184" t="s">
        <v>178</v>
      </c>
      <c r="D311" s="56" t="s">
        <v>5</v>
      </c>
      <c r="E311" s="189">
        <v>5</v>
      </c>
      <c r="F311" s="189">
        <v>50</v>
      </c>
      <c r="G311" s="190">
        <v>250</v>
      </c>
      <c r="H311" s="56">
        <v>64</v>
      </c>
      <c r="I311" s="184" t="s">
        <v>159</v>
      </c>
      <c r="K311"/>
    </row>
    <row r="312" spans="1:11" s="184" customFormat="1" x14ac:dyDescent="0.25">
      <c r="A312" s="188">
        <v>40816</v>
      </c>
      <c r="B312" s="184" t="s">
        <v>192</v>
      </c>
      <c r="C312" s="184" t="s">
        <v>17</v>
      </c>
      <c r="D312" s="56" t="s">
        <v>5</v>
      </c>
      <c r="E312" s="189">
        <v>5</v>
      </c>
      <c r="F312" s="189">
        <v>35.35</v>
      </c>
      <c r="G312" s="190">
        <v>176.75</v>
      </c>
      <c r="H312" s="56">
        <v>64</v>
      </c>
      <c r="I312" s="184" t="s">
        <v>159</v>
      </c>
      <c r="K312"/>
    </row>
    <row r="313" spans="1:11" s="184" customFormat="1" x14ac:dyDescent="0.25">
      <c r="A313" s="188">
        <v>40816</v>
      </c>
      <c r="B313" s="184" t="s">
        <v>179</v>
      </c>
      <c r="C313" s="184" t="s">
        <v>180</v>
      </c>
      <c r="D313" s="56" t="s">
        <v>5</v>
      </c>
      <c r="E313" s="189">
        <v>5.5</v>
      </c>
      <c r="F313" s="189">
        <v>42.79</v>
      </c>
      <c r="G313" s="190">
        <v>235.345</v>
      </c>
      <c r="H313" s="56">
        <v>64</v>
      </c>
      <c r="I313" s="184" t="s">
        <v>159</v>
      </c>
      <c r="K313"/>
    </row>
    <row r="314" spans="1:11" s="184" customFormat="1" x14ac:dyDescent="0.25">
      <c r="A314" s="188">
        <v>40816</v>
      </c>
      <c r="B314" s="184" t="s">
        <v>192</v>
      </c>
      <c r="C314" s="184" t="s">
        <v>17</v>
      </c>
      <c r="D314" s="56" t="s">
        <v>5</v>
      </c>
      <c r="E314" s="189">
        <v>5</v>
      </c>
      <c r="F314" s="189">
        <v>35.35</v>
      </c>
      <c r="G314" s="190">
        <v>176.75</v>
      </c>
      <c r="H314" s="56">
        <v>64</v>
      </c>
      <c r="I314" s="184" t="s">
        <v>159</v>
      </c>
      <c r="K314"/>
    </row>
    <row r="315" spans="1:11" s="184" customFormat="1" x14ac:dyDescent="0.25">
      <c r="A315" s="188">
        <v>40816</v>
      </c>
      <c r="B315" s="184" t="s">
        <v>17</v>
      </c>
      <c r="C315" s="184" t="s">
        <v>17</v>
      </c>
      <c r="D315" s="56" t="s">
        <v>5</v>
      </c>
      <c r="E315" s="189">
        <v>5</v>
      </c>
      <c r="F315" s="189">
        <v>35.35</v>
      </c>
      <c r="G315" s="190">
        <v>176.75</v>
      </c>
      <c r="H315" s="56">
        <v>64</v>
      </c>
      <c r="I315" s="184" t="s">
        <v>159</v>
      </c>
      <c r="K315"/>
    </row>
    <row r="316" spans="1:11" s="184" customFormat="1" x14ac:dyDescent="0.25">
      <c r="A316" s="188">
        <v>40816</v>
      </c>
      <c r="B316" s="184" t="s">
        <v>17</v>
      </c>
      <c r="C316" s="184" t="s">
        <v>17</v>
      </c>
      <c r="D316" s="56" t="s">
        <v>5</v>
      </c>
      <c r="E316" s="189">
        <v>5</v>
      </c>
      <c r="F316" s="189">
        <v>35.35</v>
      </c>
      <c r="G316" s="190">
        <v>176.75</v>
      </c>
      <c r="H316" s="56">
        <v>64</v>
      </c>
      <c r="I316" s="184" t="s">
        <v>159</v>
      </c>
      <c r="K316"/>
    </row>
    <row r="317" spans="1:11" s="184" customFormat="1" x14ac:dyDescent="0.25">
      <c r="A317" s="188">
        <v>40816</v>
      </c>
      <c r="B317" s="184" t="s">
        <v>182</v>
      </c>
      <c r="C317" s="184" t="s">
        <v>17</v>
      </c>
      <c r="D317" s="56" t="s">
        <v>5</v>
      </c>
      <c r="E317" s="189">
        <v>5</v>
      </c>
      <c r="F317" s="189">
        <v>39.18</v>
      </c>
      <c r="G317" s="190">
        <v>195.9</v>
      </c>
      <c r="H317" s="56">
        <v>64</v>
      </c>
      <c r="I317" s="184" t="s">
        <v>159</v>
      </c>
      <c r="K317"/>
    </row>
    <row r="318" spans="1:11" s="184" customFormat="1" x14ac:dyDescent="0.25">
      <c r="A318" s="188">
        <v>40816</v>
      </c>
      <c r="B318" s="184" t="s">
        <v>17</v>
      </c>
      <c r="C318" s="184" t="s">
        <v>17</v>
      </c>
      <c r="D318" s="56" t="s">
        <v>5</v>
      </c>
      <c r="E318" s="189">
        <v>5</v>
      </c>
      <c r="F318" s="189">
        <v>35.35</v>
      </c>
      <c r="G318" s="190">
        <v>176.75</v>
      </c>
      <c r="H318" s="56">
        <v>64</v>
      </c>
      <c r="I318" s="184" t="s">
        <v>159</v>
      </c>
      <c r="K318"/>
    </row>
    <row r="319" spans="1:11" s="184" customFormat="1" x14ac:dyDescent="0.25">
      <c r="A319" s="188">
        <v>40817</v>
      </c>
      <c r="B319" s="184" t="s">
        <v>182</v>
      </c>
      <c r="C319" s="184" t="s">
        <v>17</v>
      </c>
      <c r="D319" s="56" t="s">
        <v>5</v>
      </c>
      <c r="E319" s="189">
        <v>4.5</v>
      </c>
      <c r="F319" s="189">
        <v>39.18</v>
      </c>
      <c r="G319" s="190">
        <v>176.31</v>
      </c>
      <c r="H319" s="56">
        <v>64</v>
      </c>
      <c r="I319" s="184" t="s">
        <v>159</v>
      </c>
      <c r="K319"/>
    </row>
    <row r="320" spans="1:11" s="184" customFormat="1" x14ac:dyDescent="0.25">
      <c r="A320" s="188">
        <v>40817</v>
      </c>
      <c r="B320" s="184" t="s">
        <v>17</v>
      </c>
      <c r="C320" s="184" t="s">
        <v>17</v>
      </c>
      <c r="D320" s="56" t="s">
        <v>5</v>
      </c>
      <c r="E320" s="189">
        <v>4.5</v>
      </c>
      <c r="F320" s="189">
        <v>35.35</v>
      </c>
      <c r="G320" s="190">
        <v>159.07499999999999</v>
      </c>
      <c r="H320" s="56">
        <v>64</v>
      </c>
      <c r="I320" s="184" t="s">
        <v>159</v>
      </c>
      <c r="K320"/>
    </row>
    <row r="321" spans="1:11" s="184" customFormat="1" x14ac:dyDescent="0.25">
      <c r="A321" s="188">
        <v>40817</v>
      </c>
      <c r="B321" s="184" t="s">
        <v>179</v>
      </c>
      <c r="C321" s="184" t="s">
        <v>180</v>
      </c>
      <c r="D321" s="56" t="s">
        <v>5</v>
      </c>
      <c r="E321" s="189">
        <v>5</v>
      </c>
      <c r="F321" s="189">
        <v>42.79</v>
      </c>
      <c r="G321" s="190">
        <v>213.95</v>
      </c>
      <c r="H321" s="56">
        <v>64</v>
      </c>
      <c r="I321" s="184" t="s">
        <v>159</v>
      </c>
      <c r="K321"/>
    </row>
    <row r="322" spans="1:11" s="184" customFormat="1" x14ac:dyDescent="0.25">
      <c r="A322" s="188">
        <v>40817</v>
      </c>
      <c r="B322" s="184" t="s">
        <v>192</v>
      </c>
      <c r="C322" s="184" t="s">
        <v>17</v>
      </c>
      <c r="D322" s="56" t="s">
        <v>5</v>
      </c>
      <c r="E322" s="189">
        <v>4.5</v>
      </c>
      <c r="F322" s="189">
        <v>35.35</v>
      </c>
      <c r="G322" s="190">
        <v>159.07499999999999</v>
      </c>
      <c r="H322" s="56">
        <v>64</v>
      </c>
      <c r="I322" s="184" t="s">
        <v>159</v>
      </c>
      <c r="K322"/>
    </row>
    <row r="323" spans="1:11" s="184" customFormat="1" x14ac:dyDescent="0.25">
      <c r="A323" s="188">
        <v>40817</v>
      </c>
      <c r="B323" s="184" t="s">
        <v>177</v>
      </c>
      <c r="C323" s="184" t="s">
        <v>178</v>
      </c>
      <c r="D323" s="56" t="s">
        <v>5</v>
      </c>
      <c r="E323" s="189">
        <v>5</v>
      </c>
      <c r="F323" s="189">
        <v>50</v>
      </c>
      <c r="G323" s="190">
        <v>250</v>
      </c>
      <c r="H323" s="56">
        <v>64</v>
      </c>
      <c r="I323" s="184" t="s">
        <v>159</v>
      </c>
      <c r="K323"/>
    </row>
    <row r="324" spans="1:11" s="184" customFormat="1" x14ac:dyDescent="0.25">
      <c r="A324" s="188">
        <v>40817</v>
      </c>
      <c r="B324" s="184" t="s">
        <v>0</v>
      </c>
      <c r="C324" s="184" t="s">
        <v>181</v>
      </c>
      <c r="D324" s="56" t="s">
        <v>5</v>
      </c>
      <c r="E324" s="189">
        <v>5</v>
      </c>
      <c r="F324" s="189">
        <v>7</v>
      </c>
      <c r="G324" s="190">
        <v>35</v>
      </c>
      <c r="H324" s="56">
        <v>64</v>
      </c>
      <c r="I324" s="184" t="s">
        <v>159</v>
      </c>
      <c r="K324"/>
    </row>
    <row r="325" spans="1:11" s="184" customFormat="1" x14ac:dyDescent="0.25">
      <c r="A325" s="188">
        <v>40817</v>
      </c>
      <c r="B325" s="184" t="s">
        <v>214</v>
      </c>
      <c r="C325" s="184" t="s">
        <v>212</v>
      </c>
      <c r="D325" s="56" t="s">
        <v>14</v>
      </c>
      <c r="E325" s="189">
        <v>0.5</v>
      </c>
      <c r="F325" s="189">
        <v>365</v>
      </c>
      <c r="G325" s="190">
        <v>182.5</v>
      </c>
      <c r="H325" s="56">
        <v>64</v>
      </c>
      <c r="I325" s="184" t="s">
        <v>159</v>
      </c>
      <c r="K325"/>
    </row>
    <row r="326" spans="1:11" s="184" customFormat="1" x14ac:dyDescent="0.25">
      <c r="A326" s="188">
        <v>40817</v>
      </c>
      <c r="B326" s="184" t="s">
        <v>17</v>
      </c>
      <c r="C326" s="184" t="s">
        <v>17</v>
      </c>
      <c r="D326" s="56" t="s">
        <v>5</v>
      </c>
      <c r="E326" s="189">
        <v>4.5</v>
      </c>
      <c r="F326" s="189">
        <v>35.35</v>
      </c>
      <c r="G326" s="190">
        <v>159.07499999999999</v>
      </c>
      <c r="H326" s="56">
        <v>64</v>
      </c>
      <c r="I326" s="184" t="s">
        <v>159</v>
      </c>
      <c r="K326"/>
    </row>
    <row r="327" spans="1:11" s="184" customFormat="1" x14ac:dyDescent="0.25">
      <c r="A327" s="188">
        <v>40817</v>
      </c>
      <c r="B327" s="184" t="s">
        <v>192</v>
      </c>
      <c r="C327" s="184" t="s">
        <v>17</v>
      </c>
      <c r="D327" s="56" t="s">
        <v>5</v>
      </c>
      <c r="E327" s="189">
        <v>4.5</v>
      </c>
      <c r="F327" s="189">
        <v>35.35</v>
      </c>
      <c r="G327" s="190">
        <v>159.07499999999999</v>
      </c>
      <c r="H327" s="56">
        <v>64</v>
      </c>
      <c r="I327" s="184" t="s">
        <v>159</v>
      </c>
      <c r="K327"/>
    </row>
    <row r="328" spans="1:11" s="184" customFormat="1" x14ac:dyDescent="0.25">
      <c r="A328" s="188">
        <v>40817</v>
      </c>
      <c r="B328" s="184" t="s">
        <v>17</v>
      </c>
      <c r="C328" s="184" t="s">
        <v>17</v>
      </c>
      <c r="D328" s="56" t="s">
        <v>5</v>
      </c>
      <c r="E328" s="189">
        <v>4.5</v>
      </c>
      <c r="F328" s="189">
        <v>35.35</v>
      </c>
      <c r="G328" s="190">
        <v>159.07499999999999</v>
      </c>
      <c r="H328" s="56">
        <v>64</v>
      </c>
      <c r="I328" s="184" t="s">
        <v>159</v>
      </c>
      <c r="K328"/>
    </row>
    <row r="329" spans="1:11" s="184" customFormat="1" x14ac:dyDescent="0.25">
      <c r="A329" s="188">
        <v>40818</v>
      </c>
      <c r="B329" s="184" t="s">
        <v>214</v>
      </c>
      <c r="C329" s="184" t="s">
        <v>212</v>
      </c>
      <c r="D329" s="56" t="s">
        <v>14</v>
      </c>
      <c r="E329" s="189">
        <v>0.5</v>
      </c>
      <c r="F329" s="189">
        <v>365</v>
      </c>
      <c r="G329" s="190">
        <v>182.5</v>
      </c>
      <c r="H329" s="56">
        <v>64</v>
      </c>
      <c r="I329" s="184" t="s">
        <v>159</v>
      </c>
      <c r="K329"/>
    </row>
    <row r="330" spans="1:11" s="184" customFormat="1" x14ac:dyDescent="0.25">
      <c r="A330" s="188">
        <v>40818</v>
      </c>
      <c r="B330" s="184" t="s">
        <v>17</v>
      </c>
      <c r="C330" s="184" t="s">
        <v>17</v>
      </c>
      <c r="D330" s="56" t="s">
        <v>5</v>
      </c>
      <c r="E330" s="189">
        <v>4.5</v>
      </c>
      <c r="F330" s="189">
        <v>35.35</v>
      </c>
      <c r="G330" s="190">
        <v>159.07499999999999</v>
      </c>
      <c r="H330" s="56">
        <v>64</v>
      </c>
      <c r="I330" s="184" t="s">
        <v>159</v>
      </c>
      <c r="K330"/>
    </row>
    <row r="331" spans="1:11" s="184" customFormat="1" x14ac:dyDescent="0.25">
      <c r="A331" s="188">
        <v>40818</v>
      </c>
      <c r="B331" s="184" t="s">
        <v>192</v>
      </c>
      <c r="C331" s="184" t="s">
        <v>17</v>
      </c>
      <c r="D331" s="56" t="s">
        <v>5</v>
      </c>
      <c r="E331" s="189">
        <v>4.5</v>
      </c>
      <c r="F331" s="189">
        <v>35.35</v>
      </c>
      <c r="G331" s="190">
        <v>159.07499999999999</v>
      </c>
      <c r="H331" s="56">
        <v>64</v>
      </c>
      <c r="I331" s="184" t="s">
        <v>159</v>
      </c>
      <c r="K331"/>
    </row>
    <row r="332" spans="1:11" s="184" customFormat="1" x14ac:dyDescent="0.25">
      <c r="A332" s="188">
        <v>40818</v>
      </c>
      <c r="B332" s="184" t="s">
        <v>17</v>
      </c>
      <c r="C332" s="184" t="s">
        <v>17</v>
      </c>
      <c r="D332" s="56" t="s">
        <v>5</v>
      </c>
      <c r="E332" s="189">
        <v>4.5</v>
      </c>
      <c r="F332" s="189">
        <v>35.35</v>
      </c>
      <c r="G332" s="190">
        <v>159.07499999999999</v>
      </c>
      <c r="H332" s="56">
        <v>64</v>
      </c>
      <c r="I332" s="184" t="s">
        <v>159</v>
      </c>
      <c r="K332"/>
    </row>
    <row r="333" spans="1:11" s="184" customFormat="1" x14ac:dyDescent="0.25">
      <c r="A333" s="188">
        <v>40818</v>
      </c>
      <c r="B333" s="184" t="s">
        <v>17</v>
      </c>
      <c r="C333" s="184" t="s">
        <v>17</v>
      </c>
      <c r="D333" s="56" t="s">
        <v>5</v>
      </c>
      <c r="E333" s="189">
        <v>4.5</v>
      </c>
      <c r="F333" s="189">
        <v>35.35</v>
      </c>
      <c r="G333" s="190">
        <v>159.07499999999999</v>
      </c>
      <c r="H333" s="56">
        <v>64</v>
      </c>
      <c r="I333" s="184" t="s">
        <v>159</v>
      </c>
      <c r="K333"/>
    </row>
    <row r="334" spans="1:11" s="184" customFormat="1" x14ac:dyDescent="0.25">
      <c r="A334" s="188">
        <v>40818</v>
      </c>
      <c r="B334" s="184" t="s">
        <v>182</v>
      </c>
      <c r="C334" s="184" t="s">
        <v>17</v>
      </c>
      <c r="D334" s="56" t="s">
        <v>5</v>
      </c>
      <c r="E334" s="189">
        <v>4.5</v>
      </c>
      <c r="F334" s="189">
        <v>39.18</v>
      </c>
      <c r="G334" s="190">
        <v>176.31</v>
      </c>
      <c r="H334" s="56">
        <v>64</v>
      </c>
      <c r="I334" s="184" t="s">
        <v>159</v>
      </c>
      <c r="K334"/>
    </row>
    <row r="335" spans="1:11" s="184" customFormat="1" x14ac:dyDescent="0.25">
      <c r="A335" s="188">
        <v>40818</v>
      </c>
      <c r="B335" s="184" t="s">
        <v>0</v>
      </c>
      <c r="C335" s="184" t="s">
        <v>181</v>
      </c>
      <c r="D335" s="56" t="s">
        <v>5</v>
      </c>
      <c r="E335" s="189">
        <v>5</v>
      </c>
      <c r="F335" s="189">
        <v>7</v>
      </c>
      <c r="G335" s="190">
        <v>35</v>
      </c>
      <c r="H335" s="56">
        <v>64</v>
      </c>
      <c r="I335" s="184" t="s">
        <v>159</v>
      </c>
      <c r="K335"/>
    </row>
    <row r="336" spans="1:11" s="184" customFormat="1" x14ac:dyDescent="0.25">
      <c r="A336" s="188">
        <v>40818</v>
      </c>
      <c r="B336" s="184" t="s">
        <v>177</v>
      </c>
      <c r="C336" s="184" t="s">
        <v>178</v>
      </c>
      <c r="D336" s="56" t="s">
        <v>5</v>
      </c>
      <c r="E336" s="189">
        <v>5</v>
      </c>
      <c r="F336" s="189">
        <v>50</v>
      </c>
      <c r="G336" s="190">
        <v>250</v>
      </c>
      <c r="H336" s="56">
        <v>64</v>
      </c>
      <c r="I336" s="184" t="s">
        <v>159</v>
      </c>
      <c r="K336"/>
    </row>
    <row r="337" spans="1:11" s="184" customFormat="1" x14ac:dyDescent="0.25">
      <c r="A337" s="188">
        <v>40818</v>
      </c>
      <c r="B337" s="184" t="s">
        <v>192</v>
      </c>
      <c r="C337" s="184" t="s">
        <v>17</v>
      </c>
      <c r="D337" s="56" t="s">
        <v>5</v>
      </c>
      <c r="E337" s="189">
        <v>4.5</v>
      </c>
      <c r="F337" s="189">
        <v>35.35</v>
      </c>
      <c r="G337" s="190">
        <v>159.07499999999999</v>
      </c>
      <c r="H337" s="56">
        <v>64</v>
      </c>
      <c r="I337" s="184" t="s">
        <v>159</v>
      </c>
      <c r="K337"/>
    </row>
    <row r="338" spans="1:11" s="184" customFormat="1" x14ac:dyDescent="0.25">
      <c r="A338" s="188">
        <v>40818</v>
      </c>
      <c r="B338" s="184" t="s">
        <v>179</v>
      </c>
      <c r="C338" s="184" t="s">
        <v>180</v>
      </c>
      <c r="D338" s="56" t="s">
        <v>5</v>
      </c>
      <c r="E338" s="189">
        <v>5</v>
      </c>
      <c r="F338" s="189">
        <v>42.79</v>
      </c>
      <c r="G338" s="190">
        <v>213.95</v>
      </c>
      <c r="H338" s="56">
        <v>64</v>
      </c>
      <c r="I338" s="184" t="s">
        <v>159</v>
      </c>
      <c r="K338"/>
    </row>
    <row r="339" spans="1:11" s="184" customFormat="1" x14ac:dyDescent="0.25">
      <c r="A339" s="188">
        <v>40819</v>
      </c>
      <c r="B339" s="184" t="s">
        <v>17</v>
      </c>
      <c r="C339" s="184" t="s">
        <v>17</v>
      </c>
      <c r="D339" s="56" t="s">
        <v>5</v>
      </c>
      <c r="E339" s="189">
        <v>4.5</v>
      </c>
      <c r="F339" s="189">
        <v>35.35</v>
      </c>
      <c r="G339" s="190">
        <v>159.07499999999999</v>
      </c>
      <c r="H339" s="56">
        <v>64</v>
      </c>
      <c r="I339" s="184" t="s">
        <v>159</v>
      </c>
      <c r="K339"/>
    </row>
    <row r="340" spans="1:11" s="184" customFormat="1" x14ac:dyDescent="0.25">
      <c r="A340" s="188">
        <v>40819</v>
      </c>
      <c r="B340" s="184" t="s">
        <v>215</v>
      </c>
      <c r="C340" s="184" t="s">
        <v>216</v>
      </c>
      <c r="D340" s="56" t="s">
        <v>106</v>
      </c>
      <c r="E340" s="189">
        <v>1</v>
      </c>
      <c r="F340" s="189">
        <v>1940.02</v>
      </c>
      <c r="G340" s="190">
        <v>1940.02</v>
      </c>
      <c r="H340" s="56">
        <v>64</v>
      </c>
      <c r="I340" s="184" t="s">
        <v>217</v>
      </c>
      <c r="K340"/>
    </row>
    <row r="341" spans="1:11" s="184" customFormat="1" x14ac:dyDescent="0.25">
      <c r="A341" s="188">
        <v>40819</v>
      </c>
      <c r="B341" s="184" t="s">
        <v>182</v>
      </c>
      <c r="C341" s="184" t="s">
        <v>17</v>
      </c>
      <c r="D341" s="56" t="s">
        <v>5</v>
      </c>
      <c r="E341" s="189">
        <v>4.5</v>
      </c>
      <c r="F341" s="189">
        <v>39.18</v>
      </c>
      <c r="G341" s="190">
        <v>176.31</v>
      </c>
      <c r="H341" s="56">
        <v>64</v>
      </c>
      <c r="I341" s="184" t="s">
        <v>159</v>
      </c>
      <c r="K341"/>
    </row>
    <row r="342" spans="1:11" s="184" customFormat="1" x14ac:dyDescent="0.25">
      <c r="A342" s="188">
        <v>40819</v>
      </c>
      <c r="B342" s="184" t="s">
        <v>0</v>
      </c>
      <c r="C342" s="184" t="s">
        <v>181</v>
      </c>
      <c r="D342" s="56" t="s">
        <v>5</v>
      </c>
      <c r="E342" s="189">
        <v>5</v>
      </c>
      <c r="F342" s="189">
        <v>7</v>
      </c>
      <c r="G342" s="190">
        <v>35</v>
      </c>
      <c r="H342" s="56">
        <v>64</v>
      </c>
      <c r="I342" s="184" t="s">
        <v>159</v>
      </c>
      <c r="K342"/>
    </row>
    <row r="343" spans="1:11" s="184" customFormat="1" x14ac:dyDescent="0.25">
      <c r="A343" s="188">
        <v>40819</v>
      </c>
      <c r="B343" s="184" t="s">
        <v>179</v>
      </c>
      <c r="C343" s="184" t="s">
        <v>180</v>
      </c>
      <c r="D343" s="56" t="s">
        <v>5</v>
      </c>
      <c r="E343" s="189">
        <v>5</v>
      </c>
      <c r="F343" s="189">
        <v>42.79</v>
      </c>
      <c r="G343" s="190">
        <v>213.95</v>
      </c>
      <c r="H343" s="56">
        <v>64</v>
      </c>
      <c r="I343" s="184" t="s">
        <v>159</v>
      </c>
      <c r="K343"/>
    </row>
    <row r="344" spans="1:11" s="184" customFormat="1" x14ac:dyDescent="0.25">
      <c r="A344" s="188">
        <v>40819</v>
      </c>
      <c r="B344" s="184" t="s">
        <v>177</v>
      </c>
      <c r="C344" s="184" t="s">
        <v>178</v>
      </c>
      <c r="D344" s="56" t="s">
        <v>5</v>
      </c>
      <c r="E344" s="189">
        <v>4</v>
      </c>
      <c r="F344" s="189">
        <v>50</v>
      </c>
      <c r="G344" s="190">
        <v>200</v>
      </c>
      <c r="H344" s="56">
        <v>64</v>
      </c>
      <c r="I344" s="184" t="s">
        <v>159</v>
      </c>
      <c r="K344"/>
    </row>
    <row r="345" spans="1:11" s="184" customFormat="1" x14ac:dyDescent="0.25">
      <c r="A345" s="188">
        <v>40819</v>
      </c>
      <c r="B345" s="184" t="s">
        <v>218</v>
      </c>
      <c r="C345" s="184" t="s">
        <v>20</v>
      </c>
      <c r="D345" s="56" t="s">
        <v>106</v>
      </c>
      <c r="E345" s="189">
        <v>108.4</v>
      </c>
      <c r="F345" s="189">
        <v>33.5</v>
      </c>
      <c r="G345" s="190">
        <v>3631.4</v>
      </c>
      <c r="H345" s="56">
        <v>64</v>
      </c>
      <c r="I345" s="184" t="s">
        <v>169</v>
      </c>
      <c r="K345"/>
    </row>
    <row r="346" spans="1:11" s="184" customFormat="1" x14ac:dyDescent="0.25">
      <c r="A346" s="188">
        <v>40819</v>
      </c>
      <c r="B346" s="184" t="s">
        <v>214</v>
      </c>
      <c r="C346" s="184" t="s">
        <v>212</v>
      </c>
      <c r="D346" s="56" t="s">
        <v>14</v>
      </c>
      <c r="E346" s="189">
        <v>0.5</v>
      </c>
      <c r="F346" s="189">
        <v>365</v>
      </c>
      <c r="G346" s="190">
        <v>182.5</v>
      </c>
      <c r="H346" s="56">
        <v>64</v>
      </c>
      <c r="I346" s="184" t="s">
        <v>159</v>
      </c>
      <c r="K346"/>
    </row>
    <row r="347" spans="1:11" s="184" customFormat="1" x14ac:dyDescent="0.25">
      <c r="A347" s="188">
        <v>40819</v>
      </c>
      <c r="B347" s="184" t="s">
        <v>192</v>
      </c>
      <c r="C347" s="184" t="s">
        <v>17</v>
      </c>
      <c r="D347" s="56" t="s">
        <v>5</v>
      </c>
      <c r="E347" s="189">
        <v>4.5</v>
      </c>
      <c r="F347" s="189">
        <v>35.35</v>
      </c>
      <c r="G347" s="190">
        <v>159.07499999999999</v>
      </c>
      <c r="H347" s="56">
        <v>64</v>
      </c>
      <c r="I347" s="184" t="s">
        <v>159</v>
      </c>
      <c r="K347"/>
    </row>
    <row r="348" spans="1:11" s="184" customFormat="1" x14ac:dyDescent="0.25">
      <c r="A348" s="188">
        <v>40819</v>
      </c>
      <c r="B348" s="184" t="s">
        <v>17</v>
      </c>
      <c r="C348" s="184" t="s">
        <v>17</v>
      </c>
      <c r="D348" s="56" t="s">
        <v>5</v>
      </c>
      <c r="E348" s="189">
        <v>4.5</v>
      </c>
      <c r="F348" s="189">
        <v>35.35</v>
      </c>
      <c r="G348" s="190">
        <v>159.07499999999999</v>
      </c>
      <c r="H348" s="56">
        <v>64</v>
      </c>
      <c r="I348" s="184" t="s">
        <v>159</v>
      </c>
      <c r="K348"/>
    </row>
    <row r="349" spans="1:11" s="184" customFormat="1" x14ac:dyDescent="0.25">
      <c r="A349" s="188">
        <v>40819</v>
      </c>
      <c r="B349" s="184" t="s">
        <v>17</v>
      </c>
      <c r="C349" s="184" t="s">
        <v>17</v>
      </c>
      <c r="D349" s="56" t="s">
        <v>5</v>
      </c>
      <c r="E349" s="189">
        <v>4.5</v>
      </c>
      <c r="F349" s="189">
        <v>35.35</v>
      </c>
      <c r="G349" s="190">
        <v>159.07499999999999</v>
      </c>
      <c r="H349" s="56">
        <v>64</v>
      </c>
      <c r="I349" s="184" t="s">
        <v>159</v>
      </c>
      <c r="K349"/>
    </row>
    <row r="350" spans="1:11" s="184" customFormat="1" x14ac:dyDescent="0.25">
      <c r="A350" s="188">
        <v>40819</v>
      </c>
      <c r="B350" s="184" t="s">
        <v>192</v>
      </c>
      <c r="C350" s="184" t="s">
        <v>17</v>
      </c>
      <c r="D350" s="56" t="s">
        <v>5</v>
      </c>
      <c r="E350" s="189">
        <v>4.5</v>
      </c>
      <c r="F350" s="189">
        <v>35.35</v>
      </c>
      <c r="G350" s="190">
        <v>159.07499999999999</v>
      </c>
      <c r="H350" s="56">
        <v>64</v>
      </c>
      <c r="I350" s="184" t="s">
        <v>159</v>
      </c>
      <c r="K350"/>
    </row>
    <row r="351" spans="1:11" s="184" customFormat="1" x14ac:dyDescent="0.25">
      <c r="A351" s="188">
        <v>40820</v>
      </c>
      <c r="B351" s="184" t="s">
        <v>17</v>
      </c>
      <c r="C351" s="184" t="s">
        <v>17</v>
      </c>
      <c r="D351" s="56" t="s">
        <v>5</v>
      </c>
      <c r="E351" s="189">
        <v>4.5</v>
      </c>
      <c r="F351" s="189">
        <v>35.35</v>
      </c>
      <c r="G351" s="190">
        <v>159.07499999999999</v>
      </c>
      <c r="H351" s="56">
        <v>64</v>
      </c>
      <c r="I351" s="184" t="s">
        <v>159</v>
      </c>
      <c r="K351"/>
    </row>
    <row r="352" spans="1:11" s="184" customFormat="1" x14ac:dyDescent="0.25">
      <c r="A352" s="188">
        <v>40821</v>
      </c>
      <c r="B352" s="184" t="s">
        <v>219</v>
      </c>
      <c r="C352" s="184" t="s">
        <v>13</v>
      </c>
      <c r="D352" s="56" t="s">
        <v>106</v>
      </c>
      <c r="E352" s="189">
        <v>1</v>
      </c>
      <c r="F352" s="189">
        <v>3174.6</v>
      </c>
      <c r="G352" s="190">
        <v>3174.6</v>
      </c>
      <c r="H352" s="56">
        <v>64</v>
      </c>
      <c r="I352" s="184" t="s">
        <v>213</v>
      </c>
      <c r="K352"/>
    </row>
    <row r="353" spans="1:11" s="184" customFormat="1" x14ac:dyDescent="0.25">
      <c r="A353" s="188">
        <v>40822</v>
      </c>
      <c r="B353" s="184" t="s">
        <v>220</v>
      </c>
      <c r="C353" s="184" t="s">
        <v>20</v>
      </c>
      <c r="D353" s="56" t="s">
        <v>106</v>
      </c>
      <c r="E353" s="189">
        <v>77.23</v>
      </c>
      <c r="F353" s="189">
        <v>33.5</v>
      </c>
      <c r="G353" s="190">
        <v>2587.2049999999999</v>
      </c>
      <c r="H353" s="56">
        <v>64</v>
      </c>
      <c r="I353" s="184" t="s">
        <v>169</v>
      </c>
      <c r="K353"/>
    </row>
    <row r="354" spans="1:11" s="184" customFormat="1" x14ac:dyDescent="0.25">
      <c r="A354" s="188">
        <v>40822</v>
      </c>
      <c r="B354" s="184" t="s">
        <v>221</v>
      </c>
      <c r="C354" s="184" t="s">
        <v>222</v>
      </c>
      <c r="D354" s="56" t="s">
        <v>5</v>
      </c>
      <c r="E354" s="189">
        <v>4</v>
      </c>
      <c r="F354" s="189">
        <v>130</v>
      </c>
      <c r="G354" s="190">
        <v>520</v>
      </c>
      <c r="H354" s="56">
        <v>64</v>
      </c>
      <c r="I354" s="184" t="s">
        <v>159</v>
      </c>
      <c r="K354"/>
    </row>
    <row r="355" spans="1:11" s="184" customFormat="1" x14ac:dyDescent="0.25">
      <c r="A355" s="188">
        <v>40828</v>
      </c>
      <c r="B355" s="184" t="s">
        <v>192</v>
      </c>
      <c r="C355" s="184" t="s">
        <v>17</v>
      </c>
      <c r="D355" s="56" t="s">
        <v>5</v>
      </c>
      <c r="E355" s="189">
        <v>5</v>
      </c>
      <c r="F355" s="189">
        <v>35.35</v>
      </c>
      <c r="G355" s="190">
        <v>176.75</v>
      </c>
      <c r="H355" s="56">
        <v>64</v>
      </c>
      <c r="I355" s="184" t="s">
        <v>159</v>
      </c>
      <c r="K355"/>
    </row>
    <row r="356" spans="1:11" s="184" customFormat="1" x14ac:dyDescent="0.25">
      <c r="A356" s="188">
        <v>40828</v>
      </c>
      <c r="B356" s="184" t="s">
        <v>17</v>
      </c>
      <c r="C356" s="184" t="s">
        <v>17</v>
      </c>
      <c r="D356" s="56" t="s">
        <v>5</v>
      </c>
      <c r="E356" s="189">
        <v>5</v>
      </c>
      <c r="F356" s="189">
        <v>35.35</v>
      </c>
      <c r="G356" s="190">
        <v>176.75</v>
      </c>
      <c r="H356" s="56">
        <v>64</v>
      </c>
      <c r="I356" s="184" t="s">
        <v>159</v>
      </c>
      <c r="K356"/>
    </row>
    <row r="357" spans="1:11" s="184" customFormat="1" x14ac:dyDescent="0.25">
      <c r="A357" s="188">
        <v>40828</v>
      </c>
      <c r="B357" s="184" t="s">
        <v>192</v>
      </c>
      <c r="C357" s="184" t="s">
        <v>17</v>
      </c>
      <c r="D357" s="56" t="s">
        <v>5</v>
      </c>
      <c r="E357" s="189">
        <v>5</v>
      </c>
      <c r="F357" s="189">
        <v>35.35</v>
      </c>
      <c r="G357" s="190">
        <v>176.75</v>
      </c>
      <c r="H357" s="56">
        <v>64</v>
      </c>
      <c r="I357" s="184" t="s">
        <v>159</v>
      </c>
      <c r="K357"/>
    </row>
    <row r="358" spans="1:11" s="184" customFormat="1" x14ac:dyDescent="0.25">
      <c r="A358" s="188">
        <v>40828</v>
      </c>
      <c r="B358" s="184" t="s">
        <v>192</v>
      </c>
      <c r="C358" s="184" t="s">
        <v>17</v>
      </c>
      <c r="D358" s="56" t="s">
        <v>5</v>
      </c>
      <c r="E358" s="189">
        <v>5</v>
      </c>
      <c r="F358" s="189">
        <v>35.35</v>
      </c>
      <c r="G358" s="190">
        <v>176.75</v>
      </c>
      <c r="H358" s="56">
        <v>64</v>
      </c>
      <c r="I358" s="184" t="s">
        <v>159</v>
      </c>
      <c r="K358"/>
    </row>
    <row r="359" spans="1:11" s="184" customFormat="1" x14ac:dyDescent="0.25">
      <c r="A359" s="188">
        <v>40828</v>
      </c>
      <c r="B359" s="184" t="s">
        <v>17</v>
      </c>
      <c r="C359" s="184" t="s">
        <v>17</v>
      </c>
      <c r="D359" s="56" t="s">
        <v>5</v>
      </c>
      <c r="E359" s="189">
        <v>5</v>
      </c>
      <c r="F359" s="189">
        <v>35.35</v>
      </c>
      <c r="G359" s="190">
        <v>176.75</v>
      </c>
      <c r="H359" s="56">
        <v>64</v>
      </c>
      <c r="I359" s="184" t="s">
        <v>159</v>
      </c>
      <c r="K359"/>
    </row>
    <row r="360" spans="1:11" s="184" customFormat="1" x14ac:dyDescent="0.25">
      <c r="A360" s="188">
        <v>40828</v>
      </c>
      <c r="B360" s="184" t="s">
        <v>0</v>
      </c>
      <c r="C360" s="184" t="s">
        <v>13</v>
      </c>
      <c r="D360" s="56" t="s">
        <v>14</v>
      </c>
      <c r="E360" s="189">
        <v>0.5</v>
      </c>
      <c r="F360" s="189">
        <v>125</v>
      </c>
      <c r="G360" s="190">
        <v>62.5</v>
      </c>
      <c r="H360" s="56">
        <v>64</v>
      </c>
      <c r="I360" s="184" t="s">
        <v>159</v>
      </c>
      <c r="K360"/>
    </row>
    <row r="361" spans="1:11" s="184" customFormat="1" x14ac:dyDescent="0.25">
      <c r="A361" s="188">
        <v>40828</v>
      </c>
      <c r="B361" s="184" t="s">
        <v>17</v>
      </c>
      <c r="C361" s="184" t="s">
        <v>17</v>
      </c>
      <c r="D361" s="56" t="s">
        <v>5</v>
      </c>
      <c r="E361" s="189">
        <v>5</v>
      </c>
      <c r="F361" s="189">
        <v>35.35</v>
      </c>
      <c r="G361" s="190">
        <v>176.75</v>
      </c>
      <c r="H361" s="56">
        <v>64</v>
      </c>
      <c r="I361" s="184" t="s">
        <v>159</v>
      </c>
      <c r="K361"/>
    </row>
    <row r="362" spans="1:11" s="184" customFormat="1" x14ac:dyDescent="0.25">
      <c r="A362" s="188">
        <v>40828</v>
      </c>
      <c r="B362" s="184" t="s">
        <v>182</v>
      </c>
      <c r="C362" s="184" t="s">
        <v>17</v>
      </c>
      <c r="D362" s="56" t="s">
        <v>5</v>
      </c>
      <c r="E362" s="189">
        <v>5</v>
      </c>
      <c r="F362" s="189">
        <v>39.18</v>
      </c>
      <c r="G362" s="190">
        <v>195.9</v>
      </c>
      <c r="H362" s="56">
        <v>64</v>
      </c>
      <c r="I362" s="184" t="s">
        <v>159</v>
      </c>
      <c r="K362"/>
    </row>
    <row r="363" spans="1:11" s="184" customFormat="1" x14ac:dyDescent="0.25">
      <c r="A363" s="188">
        <v>40828</v>
      </c>
      <c r="B363" s="184" t="s">
        <v>192</v>
      </c>
      <c r="C363" s="184" t="s">
        <v>17</v>
      </c>
      <c r="D363" s="56" t="s">
        <v>5</v>
      </c>
      <c r="E363" s="189">
        <v>5</v>
      </c>
      <c r="F363" s="189">
        <v>35.35</v>
      </c>
      <c r="G363" s="190">
        <v>176.75</v>
      </c>
      <c r="H363" s="56">
        <v>64</v>
      </c>
      <c r="I363" s="184" t="s">
        <v>159</v>
      </c>
      <c r="K363"/>
    </row>
    <row r="364" spans="1:11" s="184" customFormat="1" x14ac:dyDescent="0.25">
      <c r="A364" s="188">
        <v>40828</v>
      </c>
      <c r="B364" s="184" t="s">
        <v>185</v>
      </c>
      <c r="C364" s="184" t="s">
        <v>186</v>
      </c>
      <c r="D364" s="56" t="s">
        <v>14</v>
      </c>
      <c r="E364" s="189">
        <v>5</v>
      </c>
      <c r="F364" s="189">
        <v>213.4</v>
      </c>
      <c r="G364" s="190">
        <v>1067</v>
      </c>
      <c r="H364" s="56">
        <v>64</v>
      </c>
      <c r="I364" s="184" t="s">
        <v>159</v>
      </c>
      <c r="K364"/>
    </row>
    <row r="365" spans="1:11" s="184" customFormat="1" x14ac:dyDescent="0.25">
      <c r="A365" s="188">
        <v>40828</v>
      </c>
      <c r="B365" s="184" t="s">
        <v>214</v>
      </c>
      <c r="C365" s="184" t="s">
        <v>212</v>
      </c>
      <c r="D365" s="56" t="s">
        <v>14</v>
      </c>
      <c r="E365" s="189">
        <v>4</v>
      </c>
      <c r="F365" s="189">
        <v>365</v>
      </c>
      <c r="G365" s="190">
        <v>1460</v>
      </c>
      <c r="H365" s="56">
        <v>64</v>
      </c>
      <c r="I365" s="184" t="s">
        <v>159</v>
      </c>
      <c r="K365"/>
    </row>
    <row r="366" spans="1:11" s="184" customFormat="1" x14ac:dyDescent="0.25">
      <c r="A366" s="188">
        <v>40828</v>
      </c>
      <c r="B366" s="184" t="s">
        <v>177</v>
      </c>
      <c r="C366" s="184" t="s">
        <v>178</v>
      </c>
      <c r="D366" s="56" t="s">
        <v>5</v>
      </c>
      <c r="E366" s="189">
        <v>4</v>
      </c>
      <c r="F366" s="189">
        <v>50</v>
      </c>
      <c r="G366" s="190">
        <v>200</v>
      </c>
      <c r="H366" s="56">
        <v>64</v>
      </c>
      <c r="I366" s="184" t="s">
        <v>159</v>
      </c>
      <c r="K366"/>
    </row>
    <row r="367" spans="1:11" s="184" customFormat="1" x14ac:dyDescent="0.25">
      <c r="A367" s="188">
        <v>40829</v>
      </c>
      <c r="B367" s="184" t="s">
        <v>17</v>
      </c>
      <c r="C367" s="184" t="s">
        <v>17</v>
      </c>
      <c r="D367" s="56" t="s">
        <v>5</v>
      </c>
      <c r="E367" s="189">
        <v>5</v>
      </c>
      <c r="F367" s="189">
        <v>35.35</v>
      </c>
      <c r="G367" s="190">
        <v>176.75</v>
      </c>
      <c r="H367" s="56">
        <v>64</v>
      </c>
      <c r="I367" s="184" t="s">
        <v>159</v>
      </c>
      <c r="K367"/>
    </row>
    <row r="368" spans="1:11" s="184" customFormat="1" x14ac:dyDescent="0.25">
      <c r="A368" s="188">
        <v>40829</v>
      </c>
      <c r="B368" s="184" t="s">
        <v>17</v>
      </c>
      <c r="C368" s="184" t="s">
        <v>17</v>
      </c>
      <c r="D368" s="56" t="s">
        <v>5</v>
      </c>
      <c r="E368" s="189">
        <v>5</v>
      </c>
      <c r="F368" s="189">
        <v>35.35</v>
      </c>
      <c r="G368" s="190">
        <v>176.75</v>
      </c>
      <c r="H368" s="56">
        <v>64</v>
      </c>
      <c r="I368" s="184" t="s">
        <v>159</v>
      </c>
      <c r="K368"/>
    </row>
    <row r="369" spans="1:11" s="184" customFormat="1" x14ac:dyDescent="0.25">
      <c r="A369" s="188">
        <v>40829</v>
      </c>
      <c r="B369" s="184" t="s">
        <v>185</v>
      </c>
      <c r="C369" s="184" t="s">
        <v>186</v>
      </c>
      <c r="D369" s="56" t="s">
        <v>14</v>
      </c>
      <c r="E369" s="189">
        <v>5</v>
      </c>
      <c r="F369" s="189">
        <v>213.4</v>
      </c>
      <c r="G369" s="190">
        <v>1067</v>
      </c>
      <c r="H369" s="56">
        <v>64</v>
      </c>
      <c r="I369" s="184" t="s">
        <v>159</v>
      </c>
      <c r="K369"/>
    </row>
    <row r="370" spans="1:11" s="184" customFormat="1" x14ac:dyDescent="0.25">
      <c r="A370" s="188">
        <v>40829</v>
      </c>
      <c r="B370" s="184" t="s">
        <v>177</v>
      </c>
      <c r="C370" s="184" t="s">
        <v>178</v>
      </c>
      <c r="D370" s="56" t="s">
        <v>5</v>
      </c>
      <c r="E370" s="189">
        <v>4</v>
      </c>
      <c r="F370" s="189">
        <v>50</v>
      </c>
      <c r="G370" s="190">
        <v>200</v>
      </c>
      <c r="H370" s="56">
        <v>64</v>
      </c>
      <c r="I370" s="184" t="s">
        <v>159</v>
      </c>
      <c r="K370"/>
    </row>
    <row r="371" spans="1:11" s="184" customFormat="1" x14ac:dyDescent="0.25">
      <c r="A371" s="188">
        <v>40829</v>
      </c>
      <c r="B371" s="184" t="s">
        <v>192</v>
      </c>
      <c r="C371" s="184" t="s">
        <v>17</v>
      </c>
      <c r="D371" s="56" t="s">
        <v>5</v>
      </c>
      <c r="E371" s="189">
        <v>5</v>
      </c>
      <c r="F371" s="189">
        <v>35.35</v>
      </c>
      <c r="G371" s="190">
        <v>176.75</v>
      </c>
      <c r="H371" s="56">
        <v>64</v>
      </c>
      <c r="I371" s="184" t="s">
        <v>159</v>
      </c>
      <c r="K371"/>
    </row>
    <row r="372" spans="1:11" s="184" customFormat="1" x14ac:dyDescent="0.25">
      <c r="A372" s="188">
        <v>40829</v>
      </c>
      <c r="B372" s="184" t="s">
        <v>182</v>
      </c>
      <c r="C372" s="184" t="s">
        <v>17</v>
      </c>
      <c r="D372" s="56" t="s">
        <v>5</v>
      </c>
      <c r="E372" s="189">
        <v>5</v>
      </c>
      <c r="F372" s="189">
        <v>39.18</v>
      </c>
      <c r="G372" s="190">
        <v>195.9</v>
      </c>
      <c r="H372" s="56">
        <v>64</v>
      </c>
      <c r="I372" s="184" t="s">
        <v>159</v>
      </c>
      <c r="K372"/>
    </row>
    <row r="373" spans="1:11" s="184" customFormat="1" x14ac:dyDescent="0.25">
      <c r="A373" s="188">
        <v>40829</v>
      </c>
      <c r="B373" s="184" t="s">
        <v>223</v>
      </c>
      <c r="C373" s="184" t="s">
        <v>20</v>
      </c>
      <c r="D373" s="56" t="s">
        <v>106</v>
      </c>
      <c r="E373" s="189">
        <v>26.8</v>
      </c>
      <c r="F373" s="189">
        <v>33.5</v>
      </c>
      <c r="G373" s="190">
        <v>897.8</v>
      </c>
      <c r="H373" s="56">
        <v>64</v>
      </c>
      <c r="I373" s="184" t="s">
        <v>169</v>
      </c>
      <c r="K373"/>
    </row>
    <row r="374" spans="1:11" s="184" customFormat="1" x14ac:dyDescent="0.25">
      <c r="A374" s="188">
        <v>40829</v>
      </c>
      <c r="B374" s="184" t="s">
        <v>192</v>
      </c>
      <c r="C374" s="184" t="s">
        <v>17</v>
      </c>
      <c r="D374" s="56" t="s">
        <v>5</v>
      </c>
      <c r="E374" s="189">
        <v>5</v>
      </c>
      <c r="F374" s="189">
        <v>35.35</v>
      </c>
      <c r="G374" s="190">
        <v>176.75</v>
      </c>
      <c r="H374" s="56">
        <v>64</v>
      </c>
      <c r="I374" s="184" t="s">
        <v>159</v>
      </c>
      <c r="K374"/>
    </row>
    <row r="375" spans="1:11" s="184" customFormat="1" x14ac:dyDescent="0.25">
      <c r="A375" s="188">
        <v>40829</v>
      </c>
      <c r="B375" s="184" t="s">
        <v>17</v>
      </c>
      <c r="C375" s="184" t="s">
        <v>17</v>
      </c>
      <c r="D375" s="56" t="s">
        <v>5</v>
      </c>
      <c r="E375" s="189">
        <v>5</v>
      </c>
      <c r="F375" s="189">
        <v>35.35</v>
      </c>
      <c r="G375" s="190">
        <v>176.75</v>
      </c>
      <c r="H375" s="56">
        <v>64</v>
      </c>
      <c r="I375" s="184" t="s">
        <v>159</v>
      </c>
      <c r="K375"/>
    </row>
    <row r="376" spans="1:11" s="184" customFormat="1" x14ac:dyDescent="0.25">
      <c r="A376" s="188">
        <v>40829</v>
      </c>
      <c r="B376" s="184" t="s">
        <v>214</v>
      </c>
      <c r="C376" s="184" t="s">
        <v>212</v>
      </c>
      <c r="D376" s="56" t="s">
        <v>14</v>
      </c>
      <c r="E376" s="189">
        <v>4</v>
      </c>
      <c r="F376" s="189">
        <v>365</v>
      </c>
      <c r="G376" s="190">
        <v>1460</v>
      </c>
      <c r="H376" s="56">
        <v>64</v>
      </c>
      <c r="I376" s="184" t="s">
        <v>159</v>
      </c>
      <c r="K376"/>
    </row>
    <row r="377" spans="1:11" s="184" customFormat="1" x14ac:dyDescent="0.25">
      <c r="A377" s="188">
        <v>40829</v>
      </c>
      <c r="B377" s="184" t="s">
        <v>192</v>
      </c>
      <c r="C377" s="184" t="s">
        <v>17</v>
      </c>
      <c r="D377" s="56" t="s">
        <v>5</v>
      </c>
      <c r="E377" s="189">
        <v>5</v>
      </c>
      <c r="F377" s="189">
        <v>35.35</v>
      </c>
      <c r="G377" s="190">
        <v>176.75</v>
      </c>
      <c r="H377" s="56">
        <v>64</v>
      </c>
      <c r="I377" s="184" t="s">
        <v>159</v>
      </c>
      <c r="K377"/>
    </row>
    <row r="378" spans="1:11" s="184" customFormat="1" x14ac:dyDescent="0.25">
      <c r="A378" s="188">
        <v>40829</v>
      </c>
      <c r="B378" s="184" t="s">
        <v>192</v>
      </c>
      <c r="C378" s="184" t="s">
        <v>17</v>
      </c>
      <c r="D378" s="56" t="s">
        <v>5</v>
      </c>
      <c r="E378" s="189">
        <v>5</v>
      </c>
      <c r="F378" s="189">
        <v>35.35</v>
      </c>
      <c r="G378" s="190">
        <v>176.75</v>
      </c>
      <c r="H378" s="56">
        <v>64</v>
      </c>
      <c r="I378" s="184" t="s">
        <v>159</v>
      </c>
      <c r="K378"/>
    </row>
    <row r="379" spans="1:11" s="184" customFormat="1" x14ac:dyDescent="0.25">
      <c r="A379" s="188">
        <v>40830</v>
      </c>
      <c r="B379" s="184" t="s">
        <v>214</v>
      </c>
      <c r="C379" s="184" t="s">
        <v>212</v>
      </c>
      <c r="D379" s="56" t="s">
        <v>14</v>
      </c>
      <c r="E379" s="189">
        <v>4</v>
      </c>
      <c r="F379" s="189">
        <v>365</v>
      </c>
      <c r="G379" s="190">
        <v>1460</v>
      </c>
      <c r="H379" s="56">
        <v>64</v>
      </c>
      <c r="I379" s="184" t="s">
        <v>159</v>
      </c>
      <c r="K379"/>
    </row>
    <row r="380" spans="1:11" s="184" customFormat="1" x14ac:dyDescent="0.25">
      <c r="A380" s="188">
        <v>40830</v>
      </c>
      <c r="B380" s="184" t="s">
        <v>192</v>
      </c>
      <c r="C380" s="184" t="s">
        <v>17</v>
      </c>
      <c r="D380" s="56" t="s">
        <v>5</v>
      </c>
      <c r="E380" s="189">
        <v>5</v>
      </c>
      <c r="F380" s="189">
        <v>35.35</v>
      </c>
      <c r="G380" s="190">
        <v>176.75</v>
      </c>
      <c r="H380" s="56">
        <v>64</v>
      </c>
      <c r="I380" s="184" t="s">
        <v>159</v>
      </c>
      <c r="K380"/>
    </row>
    <row r="381" spans="1:11" s="184" customFormat="1" x14ac:dyDescent="0.25">
      <c r="A381" s="188">
        <v>40830</v>
      </c>
      <c r="B381" s="184" t="s">
        <v>182</v>
      </c>
      <c r="C381" s="184" t="s">
        <v>17</v>
      </c>
      <c r="D381" s="56" t="s">
        <v>5</v>
      </c>
      <c r="E381" s="189">
        <v>5</v>
      </c>
      <c r="F381" s="189">
        <v>39.18</v>
      </c>
      <c r="G381" s="190">
        <v>195.9</v>
      </c>
      <c r="H381" s="56">
        <v>64</v>
      </c>
      <c r="I381" s="184" t="s">
        <v>159</v>
      </c>
      <c r="K381"/>
    </row>
    <row r="382" spans="1:11" s="184" customFormat="1" x14ac:dyDescent="0.25">
      <c r="A382" s="188">
        <v>40830</v>
      </c>
      <c r="B382" s="184" t="s">
        <v>177</v>
      </c>
      <c r="C382" s="184" t="s">
        <v>178</v>
      </c>
      <c r="D382" s="56" t="s">
        <v>5</v>
      </c>
      <c r="E382" s="189">
        <v>4</v>
      </c>
      <c r="F382" s="189">
        <v>50</v>
      </c>
      <c r="G382" s="190">
        <v>200</v>
      </c>
      <c r="H382" s="56">
        <v>64</v>
      </c>
      <c r="I382" s="184" t="s">
        <v>159</v>
      </c>
      <c r="K382"/>
    </row>
    <row r="383" spans="1:11" s="184" customFormat="1" x14ac:dyDescent="0.25">
      <c r="A383" s="188">
        <v>40830</v>
      </c>
      <c r="B383" s="184" t="s">
        <v>17</v>
      </c>
      <c r="C383" s="184" t="s">
        <v>17</v>
      </c>
      <c r="D383" s="56" t="s">
        <v>5</v>
      </c>
      <c r="E383" s="189">
        <v>5</v>
      </c>
      <c r="F383" s="189">
        <v>35.35</v>
      </c>
      <c r="G383" s="190">
        <v>176.75</v>
      </c>
      <c r="H383" s="56">
        <v>64</v>
      </c>
      <c r="I383" s="184" t="s">
        <v>159</v>
      </c>
      <c r="K383"/>
    </row>
    <row r="384" spans="1:11" s="184" customFormat="1" x14ac:dyDescent="0.25">
      <c r="A384" s="188">
        <v>40830</v>
      </c>
      <c r="B384" s="184" t="s">
        <v>192</v>
      </c>
      <c r="C384" s="184" t="s">
        <v>17</v>
      </c>
      <c r="D384" s="56" t="s">
        <v>5</v>
      </c>
      <c r="E384" s="189">
        <v>5</v>
      </c>
      <c r="F384" s="189">
        <v>35.35</v>
      </c>
      <c r="G384" s="190">
        <v>176.75</v>
      </c>
      <c r="H384" s="56">
        <v>64</v>
      </c>
      <c r="I384" s="184" t="s">
        <v>159</v>
      </c>
      <c r="K384"/>
    </row>
    <row r="385" spans="1:11" s="184" customFormat="1" x14ac:dyDescent="0.25">
      <c r="A385" s="188">
        <v>40830</v>
      </c>
      <c r="B385" s="184" t="s">
        <v>192</v>
      </c>
      <c r="C385" s="184" t="s">
        <v>17</v>
      </c>
      <c r="D385" s="56" t="s">
        <v>5</v>
      </c>
      <c r="E385" s="189">
        <v>5</v>
      </c>
      <c r="F385" s="189">
        <v>35.35</v>
      </c>
      <c r="G385" s="190">
        <v>176.75</v>
      </c>
      <c r="H385" s="56">
        <v>64</v>
      </c>
      <c r="I385" s="184" t="s">
        <v>159</v>
      </c>
      <c r="K385"/>
    </row>
    <row r="386" spans="1:11" s="184" customFormat="1" x14ac:dyDescent="0.25">
      <c r="A386" s="188">
        <v>40830</v>
      </c>
      <c r="B386" s="184" t="s">
        <v>185</v>
      </c>
      <c r="C386" s="184" t="s">
        <v>186</v>
      </c>
      <c r="D386" s="56" t="s">
        <v>14</v>
      </c>
      <c r="E386" s="189">
        <v>5</v>
      </c>
      <c r="F386" s="189">
        <v>213.4</v>
      </c>
      <c r="G386" s="190">
        <v>1067</v>
      </c>
      <c r="H386" s="56">
        <v>64</v>
      </c>
      <c r="I386" s="184" t="s">
        <v>159</v>
      </c>
      <c r="K386"/>
    </row>
    <row r="387" spans="1:11" s="184" customFormat="1" x14ac:dyDescent="0.25">
      <c r="A387" s="188">
        <v>40830</v>
      </c>
      <c r="B387" s="184" t="s">
        <v>192</v>
      </c>
      <c r="C387" s="184" t="s">
        <v>17</v>
      </c>
      <c r="D387" s="56" t="s">
        <v>5</v>
      </c>
      <c r="E387" s="189">
        <v>5</v>
      </c>
      <c r="F387" s="189">
        <v>35.35</v>
      </c>
      <c r="G387" s="190">
        <v>176.75</v>
      </c>
      <c r="H387" s="56">
        <v>64</v>
      </c>
      <c r="I387" s="184" t="s">
        <v>159</v>
      </c>
      <c r="K387"/>
    </row>
    <row r="388" spans="1:11" s="184" customFormat="1" x14ac:dyDescent="0.25">
      <c r="A388" s="188">
        <v>40830</v>
      </c>
      <c r="B388" s="184" t="s">
        <v>17</v>
      </c>
      <c r="C388" s="184" t="s">
        <v>17</v>
      </c>
      <c r="D388" s="56" t="s">
        <v>5</v>
      </c>
      <c r="E388" s="189">
        <v>5</v>
      </c>
      <c r="F388" s="189">
        <v>35.35</v>
      </c>
      <c r="G388" s="190">
        <v>176.75</v>
      </c>
      <c r="H388" s="56">
        <v>64</v>
      </c>
      <c r="I388" s="184" t="s">
        <v>159</v>
      </c>
      <c r="K388"/>
    </row>
    <row r="389" spans="1:11" s="184" customFormat="1" x14ac:dyDescent="0.25">
      <c r="A389" s="188">
        <v>40830</v>
      </c>
      <c r="B389" s="184" t="s">
        <v>17</v>
      </c>
      <c r="C389" s="184" t="s">
        <v>17</v>
      </c>
      <c r="D389" s="56" t="s">
        <v>5</v>
      </c>
      <c r="E389" s="189">
        <v>5</v>
      </c>
      <c r="F389" s="189">
        <v>35.35</v>
      </c>
      <c r="G389" s="190">
        <v>176.75</v>
      </c>
      <c r="H389" s="56">
        <v>64</v>
      </c>
      <c r="I389" s="184" t="s">
        <v>159</v>
      </c>
      <c r="K389"/>
    </row>
    <row r="390" spans="1:11" s="184" customFormat="1" x14ac:dyDescent="0.25">
      <c r="A390" s="188">
        <v>40831</v>
      </c>
      <c r="B390" s="184" t="s">
        <v>17</v>
      </c>
      <c r="C390" s="184" t="s">
        <v>17</v>
      </c>
      <c r="D390" s="56" t="s">
        <v>5</v>
      </c>
      <c r="E390" s="189">
        <v>4</v>
      </c>
      <c r="F390" s="189">
        <v>35.35</v>
      </c>
      <c r="G390" s="190">
        <v>141.4</v>
      </c>
      <c r="H390" s="56">
        <v>64</v>
      </c>
      <c r="I390" s="184" t="s">
        <v>159</v>
      </c>
      <c r="K390"/>
    </row>
    <row r="391" spans="1:11" s="184" customFormat="1" x14ac:dyDescent="0.25">
      <c r="A391" s="188">
        <v>40831</v>
      </c>
      <c r="B391" s="184" t="s">
        <v>192</v>
      </c>
      <c r="C391" s="184" t="s">
        <v>17</v>
      </c>
      <c r="D391" s="56" t="s">
        <v>5</v>
      </c>
      <c r="E391" s="189">
        <v>4</v>
      </c>
      <c r="F391" s="189">
        <v>35.35</v>
      </c>
      <c r="G391" s="190">
        <v>141.4</v>
      </c>
      <c r="H391" s="56">
        <v>64</v>
      </c>
      <c r="I391" s="184" t="s">
        <v>159</v>
      </c>
      <c r="K391"/>
    </row>
    <row r="392" spans="1:11" s="184" customFormat="1" x14ac:dyDescent="0.25">
      <c r="A392" s="188">
        <v>40831</v>
      </c>
      <c r="B392" s="184" t="s">
        <v>192</v>
      </c>
      <c r="C392" s="184" t="s">
        <v>17</v>
      </c>
      <c r="D392" s="56" t="s">
        <v>5</v>
      </c>
      <c r="E392" s="189">
        <v>4</v>
      </c>
      <c r="F392" s="189">
        <v>35.35</v>
      </c>
      <c r="G392" s="190">
        <v>141.4</v>
      </c>
      <c r="H392" s="56">
        <v>64</v>
      </c>
      <c r="I392" s="184" t="s">
        <v>159</v>
      </c>
      <c r="K392"/>
    </row>
    <row r="393" spans="1:11" s="184" customFormat="1" x14ac:dyDescent="0.25">
      <c r="A393" s="188">
        <v>40831</v>
      </c>
      <c r="B393" s="184" t="s">
        <v>17</v>
      </c>
      <c r="C393" s="184" t="s">
        <v>17</v>
      </c>
      <c r="D393" s="56" t="s">
        <v>5</v>
      </c>
      <c r="E393" s="189">
        <v>5</v>
      </c>
      <c r="F393" s="189">
        <v>35.35</v>
      </c>
      <c r="G393" s="190">
        <v>176.75</v>
      </c>
      <c r="H393" s="56">
        <v>64</v>
      </c>
      <c r="I393" s="184" t="s">
        <v>159</v>
      </c>
      <c r="K393"/>
    </row>
    <row r="394" spans="1:11" s="184" customFormat="1" x14ac:dyDescent="0.25">
      <c r="A394" s="188">
        <v>40831</v>
      </c>
      <c r="B394" s="184" t="s">
        <v>17</v>
      </c>
      <c r="C394" s="184" t="s">
        <v>17</v>
      </c>
      <c r="D394" s="56" t="s">
        <v>5</v>
      </c>
      <c r="E394" s="189">
        <v>4</v>
      </c>
      <c r="F394" s="189">
        <v>35.35</v>
      </c>
      <c r="G394" s="190">
        <v>141.4</v>
      </c>
      <c r="H394" s="56">
        <v>64</v>
      </c>
      <c r="I394" s="184" t="s">
        <v>159</v>
      </c>
      <c r="K394"/>
    </row>
    <row r="395" spans="1:11" s="184" customFormat="1" x14ac:dyDescent="0.25">
      <c r="A395" s="188">
        <v>40831</v>
      </c>
      <c r="B395" s="184" t="s">
        <v>182</v>
      </c>
      <c r="C395" s="184" t="s">
        <v>17</v>
      </c>
      <c r="D395" s="56" t="s">
        <v>5</v>
      </c>
      <c r="E395" s="189">
        <v>4</v>
      </c>
      <c r="F395" s="189">
        <v>39.18</v>
      </c>
      <c r="G395" s="190">
        <v>156.72</v>
      </c>
      <c r="H395" s="56">
        <v>64</v>
      </c>
      <c r="I395" s="184" t="s">
        <v>159</v>
      </c>
      <c r="K395"/>
    </row>
    <row r="396" spans="1:11" s="184" customFormat="1" x14ac:dyDescent="0.25">
      <c r="A396" s="188">
        <v>40831</v>
      </c>
      <c r="B396" s="184" t="s">
        <v>185</v>
      </c>
      <c r="C396" s="184" t="s">
        <v>186</v>
      </c>
      <c r="D396" s="56" t="s">
        <v>14</v>
      </c>
      <c r="E396" s="189">
        <v>5</v>
      </c>
      <c r="F396" s="189">
        <v>213.4</v>
      </c>
      <c r="G396" s="190">
        <v>1067</v>
      </c>
      <c r="H396" s="56">
        <v>64</v>
      </c>
      <c r="I396" s="184" t="s">
        <v>159</v>
      </c>
      <c r="K396"/>
    </row>
    <row r="397" spans="1:11" s="184" customFormat="1" x14ac:dyDescent="0.25">
      <c r="A397" s="188">
        <v>40831</v>
      </c>
      <c r="B397" s="184" t="s">
        <v>177</v>
      </c>
      <c r="C397" s="184" t="s">
        <v>178</v>
      </c>
      <c r="D397" s="56" t="s">
        <v>5</v>
      </c>
      <c r="E397" s="189">
        <v>4</v>
      </c>
      <c r="F397" s="189">
        <v>50</v>
      </c>
      <c r="G397" s="190">
        <v>200</v>
      </c>
      <c r="H397" s="56">
        <v>64</v>
      </c>
      <c r="I397" s="184" t="s">
        <v>159</v>
      </c>
      <c r="K397"/>
    </row>
    <row r="398" spans="1:11" s="184" customFormat="1" x14ac:dyDescent="0.25">
      <c r="A398" s="188">
        <v>40831</v>
      </c>
      <c r="B398" s="184" t="s">
        <v>192</v>
      </c>
      <c r="C398" s="184" t="s">
        <v>17</v>
      </c>
      <c r="D398" s="56" t="s">
        <v>5</v>
      </c>
      <c r="E398" s="189">
        <v>4</v>
      </c>
      <c r="F398" s="189">
        <v>35.35</v>
      </c>
      <c r="G398" s="190">
        <v>141.4</v>
      </c>
      <c r="H398" s="56">
        <v>64</v>
      </c>
      <c r="I398" s="184" t="s">
        <v>159</v>
      </c>
      <c r="K398"/>
    </row>
    <row r="399" spans="1:11" s="184" customFormat="1" x14ac:dyDescent="0.25">
      <c r="A399" s="188">
        <v>40831</v>
      </c>
      <c r="B399" s="184" t="s">
        <v>214</v>
      </c>
      <c r="C399" s="184" t="s">
        <v>212</v>
      </c>
      <c r="D399" s="56" t="s">
        <v>14</v>
      </c>
      <c r="E399" s="189">
        <v>4</v>
      </c>
      <c r="F399" s="189">
        <v>365</v>
      </c>
      <c r="G399" s="190">
        <v>1460</v>
      </c>
      <c r="H399" s="56">
        <v>64</v>
      </c>
      <c r="I399" s="184" t="s">
        <v>159</v>
      </c>
      <c r="K399"/>
    </row>
    <row r="400" spans="1:11" s="184" customFormat="1" x14ac:dyDescent="0.25">
      <c r="A400" s="188">
        <v>40832</v>
      </c>
      <c r="B400" s="184" t="s">
        <v>185</v>
      </c>
      <c r="C400" s="184" t="s">
        <v>186</v>
      </c>
      <c r="D400" s="56" t="s">
        <v>14</v>
      </c>
      <c r="E400" s="189">
        <v>5</v>
      </c>
      <c r="F400" s="189">
        <v>213.4</v>
      </c>
      <c r="G400" s="190">
        <v>1067</v>
      </c>
      <c r="H400" s="56">
        <v>64</v>
      </c>
      <c r="I400" s="184" t="s">
        <v>159</v>
      </c>
      <c r="K400"/>
    </row>
    <row r="401" spans="1:11" s="184" customFormat="1" x14ac:dyDescent="0.25">
      <c r="A401" s="188">
        <v>40832</v>
      </c>
      <c r="B401" s="184" t="s">
        <v>224</v>
      </c>
      <c r="C401" s="184" t="s">
        <v>20</v>
      </c>
      <c r="D401" s="56" t="s">
        <v>106</v>
      </c>
      <c r="E401" s="189">
        <v>38.71</v>
      </c>
      <c r="F401" s="189">
        <v>33.5</v>
      </c>
      <c r="G401" s="190">
        <v>1296.7850000000001</v>
      </c>
      <c r="H401" s="56">
        <v>64</v>
      </c>
      <c r="I401" s="184" t="s">
        <v>169</v>
      </c>
      <c r="K401"/>
    </row>
    <row r="402" spans="1:11" s="184" customFormat="1" x14ac:dyDescent="0.25">
      <c r="A402" s="188">
        <v>40833</v>
      </c>
      <c r="B402" s="184" t="s">
        <v>225</v>
      </c>
      <c r="C402" s="184" t="s">
        <v>226</v>
      </c>
      <c r="D402" s="56" t="s">
        <v>106</v>
      </c>
      <c r="E402" s="189">
        <v>1</v>
      </c>
      <c r="F402" s="189">
        <v>327.27999999999997</v>
      </c>
      <c r="G402" s="190">
        <v>327.27999999999997</v>
      </c>
      <c r="H402" s="56">
        <v>64</v>
      </c>
      <c r="I402" s="184" t="s">
        <v>217</v>
      </c>
      <c r="K402"/>
    </row>
    <row r="403" spans="1:11" s="184" customFormat="1" x14ac:dyDescent="0.25">
      <c r="A403" s="188">
        <v>40833</v>
      </c>
      <c r="B403" s="184" t="s">
        <v>227</v>
      </c>
      <c r="C403" s="184" t="s">
        <v>13</v>
      </c>
      <c r="D403" s="56" t="s">
        <v>106</v>
      </c>
      <c r="E403" s="189">
        <v>1</v>
      </c>
      <c r="F403" s="189">
        <v>847</v>
      </c>
      <c r="G403" s="190">
        <v>847</v>
      </c>
      <c r="H403" s="56">
        <v>64</v>
      </c>
      <c r="I403" s="184" t="s">
        <v>213</v>
      </c>
      <c r="K403"/>
    </row>
    <row r="404" spans="1:11" s="184" customFormat="1" x14ac:dyDescent="0.25">
      <c r="A404" s="188">
        <v>40833</v>
      </c>
      <c r="B404" s="184" t="s">
        <v>228</v>
      </c>
      <c r="C404" s="184" t="s">
        <v>216</v>
      </c>
      <c r="D404" s="56" t="s">
        <v>106</v>
      </c>
      <c r="E404" s="189">
        <v>1</v>
      </c>
      <c r="F404" s="189">
        <v>1612.73</v>
      </c>
      <c r="G404" s="190">
        <v>1612.73</v>
      </c>
      <c r="H404" s="56">
        <v>64</v>
      </c>
      <c r="I404" s="184" t="s">
        <v>217</v>
      </c>
      <c r="K404"/>
    </row>
    <row r="405" spans="1:11" s="184" customFormat="1" x14ac:dyDescent="0.25">
      <c r="A405" s="188">
        <v>40840</v>
      </c>
      <c r="B405" s="184" t="s">
        <v>229</v>
      </c>
      <c r="C405" s="184" t="s">
        <v>194</v>
      </c>
      <c r="D405" s="56" t="s">
        <v>106</v>
      </c>
      <c r="E405" s="189">
        <v>1</v>
      </c>
      <c r="F405" s="189">
        <v>5892.48</v>
      </c>
      <c r="G405" s="190">
        <v>5892.48</v>
      </c>
      <c r="H405" s="56">
        <v>64</v>
      </c>
      <c r="I405" s="184" t="s">
        <v>230</v>
      </c>
      <c r="K405"/>
    </row>
    <row r="406" spans="1:11" s="184" customFormat="1" x14ac:dyDescent="0.25">
      <c r="A406" s="188">
        <v>40844</v>
      </c>
      <c r="B406" s="184" t="s">
        <v>231</v>
      </c>
      <c r="C406" s="184" t="s">
        <v>20</v>
      </c>
      <c r="D406" s="56" t="s">
        <v>106</v>
      </c>
      <c r="E406" s="189">
        <v>19.13</v>
      </c>
      <c r="F406" s="189">
        <v>33.5</v>
      </c>
      <c r="G406" s="190">
        <v>640.85500000000002</v>
      </c>
      <c r="H406" s="56">
        <v>64</v>
      </c>
      <c r="I406" s="184" t="s">
        <v>169</v>
      </c>
      <c r="K406"/>
    </row>
    <row r="407" spans="1:11" s="184" customFormat="1" x14ac:dyDescent="0.25">
      <c r="A407" s="188">
        <v>40847</v>
      </c>
      <c r="B407" s="184" t="s">
        <v>232</v>
      </c>
      <c r="C407" s="184" t="s">
        <v>216</v>
      </c>
      <c r="D407" s="56" t="s">
        <v>106</v>
      </c>
      <c r="E407" s="189">
        <v>1</v>
      </c>
      <c r="F407" s="189">
        <v>1940</v>
      </c>
      <c r="G407" s="190">
        <v>1940</v>
      </c>
      <c r="H407" s="56">
        <v>64</v>
      </c>
      <c r="I407" s="184" t="s">
        <v>217</v>
      </c>
      <c r="K407"/>
    </row>
    <row r="408" spans="1:11" s="184" customFormat="1" x14ac:dyDescent="0.25">
      <c r="A408" s="188">
        <v>41169</v>
      </c>
      <c r="B408" s="184" t="s">
        <v>177</v>
      </c>
      <c r="C408" s="184" t="s">
        <v>178</v>
      </c>
      <c r="D408" s="56" t="s">
        <v>5</v>
      </c>
      <c r="E408" s="189">
        <v>10</v>
      </c>
      <c r="F408" s="189">
        <v>50</v>
      </c>
      <c r="G408" s="190">
        <v>500</v>
      </c>
      <c r="H408" s="56">
        <v>64</v>
      </c>
      <c r="I408" s="184" t="s">
        <v>159</v>
      </c>
      <c r="K408"/>
    </row>
    <row r="409" spans="1:11" s="184" customFormat="1" x14ac:dyDescent="0.25">
      <c r="A409" s="188">
        <v>41169</v>
      </c>
      <c r="B409" s="184" t="s">
        <v>158</v>
      </c>
      <c r="C409" s="184" t="s">
        <v>17</v>
      </c>
      <c r="D409" s="56" t="s">
        <v>5</v>
      </c>
      <c r="E409" s="189">
        <v>6.5</v>
      </c>
      <c r="F409" s="189">
        <v>35.35</v>
      </c>
      <c r="G409" s="190">
        <v>229.77500000000001</v>
      </c>
      <c r="H409" s="56">
        <v>64</v>
      </c>
      <c r="I409" s="184" t="s">
        <v>159</v>
      </c>
      <c r="K409"/>
    </row>
    <row r="410" spans="1:11" s="184" customFormat="1" x14ac:dyDescent="0.25">
      <c r="A410" s="188">
        <v>41170</v>
      </c>
      <c r="B410" s="184" t="s">
        <v>161</v>
      </c>
      <c r="C410" s="184" t="s">
        <v>17</v>
      </c>
      <c r="D410" s="56" t="s">
        <v>5</v>
      </c>
      <c r="E410" s="189">
        <v>5</v>
      </c>
      <c r="F410" s="189">
        <v>35.35</v>
      </c>
      <c r="G410" s="190">
        <v>176.75</v>
      </c>
      <c r="H410" s="56">
        <v>64</v>
      </c>
      <c r="I410" s="184" t="s">
        <v>159</v>
      </c>
      <c r="K410"/>
    </row>
    <row r="411" spans="1:11" s="184" customFormat="1" x14ac:dyDescent="0.25">
      <c r="A411" s="188">
        <v>41170</v>
      </c>
      <c r="B411" s="184" t="s">
        <v>177</v>
      </c>
      <c r="C411" s="184" t="s">
        <v>178</v>
      </c>
      <c r="D411" s="56" t="s">
        <v>5</v>
      </c>
      <c r="E411" s="189">
        <v>10</v>
      </c>
      <c r="F411" s="189">
        <v>50</v>
      </c>
      <c r="G411" s="190">
        <v>500</v>
      </c>
      <c r="H411" s="56">
        <v>64</v>
      </c>
      <c r="I411" s="184" t="s">
        <v>159</v>
      </c>
      <c r="K411"/>
    </row>
    <row r="412" spans="1:11" s="184" customFormat="1" x14ac:dyDescent="0.25">
      <c r="A412" s="188">
        <v>41170</v>
      </c>
      <c r="B412" s="184" t="s">
        <v>158</v>
      </c>
      <c r="C412" s="184" t="s">
        <v>17</v>
      </c>
      <c r="D412" s="56" t="s">
        <v>5</v>
      </c>
      <c r="E412" s="189">
        <v>4</v>
      </c>
      <c r="F412" s="189">
        <v>35.35</v>
      </c>
      <c r="G412" s="190">
        <v>141.4</v>
      </c>
      <c r="H412" s="56">
        <v>64</v>
      </c>
      <c r="I412" s="184" t="s">
        <v>159</v>
      </c>
      <c r="K412"/>
    </row>
    <row r="413" spans="1:11" s="184" customFormat="1" x14ac:dyDescent="0.25">
      <c r="A413" s="188">
        <v>41170</v>
      </c>
      <c r="B413" s="184" t="s">
        <v>17</v>
      </c>
      <c r="C413" s="184" t="s">
        <v>17</v>
      </c>
      <c r="D413" s="56" t="s">
        <v>5</v>
      </c>
      <c r="E413" s="189">
        <v>6</v>
      </c>
      <c r="F413" s="189">
        <v>35.35</v>
      </c>
      <c r="G413" s="190">
        <v>212.1</v>
      </c>
      <c r="H413" s="56">
        <v>64</v>
      </c>
      <c r="I413" s="184" t="s">
        <v>159</v>
      </c>
      <c r="K413"/>
    </row>
    <row r="414" spans="1:11" s="184" customFormat="1" x14ac:dyDescent="0.25">
      <c r="A414" s="188">
        <v>41170</v>
      </c>
      <c r="B414" s="184" t="s">
        <v>158</v>
      </c>
      <c r="C414" s="184" t="s">
        <v>17</v>
      </c>
      <c r="D414" s="56" t="s">
        <v>5</v>
      </c>
      <c r="E414" s="189">
        <v>10</v>
      </c>
      <c r="F414" s="189">
        <v>35.35</v>
      </c>
      <c r="G414" s="190">
        <v>353.5</v>
      </c>
      <c r="H414" s="56">
        <v>64</v>
      </c>
      <c r="I414" s="184" t="s">
        <v>159</v>
      </c>
      <c r="K414"/>
    </row>
    <row r="415" spans="1:11" s="184" customFormat="1" x14ac:dyDescent="0.25">
      <c r="A415" s="188">
        <v>41170</v>
      </c>
      <c r="B415" s="184" t="s">
        <v>158</v>
      </c>
      <c r="C415" s="184" t="s">
        <v>17</v>
      </c>
      <c r="D415" s="56" t="s">
        <v>5</v>
      </c>
      <c r="E415" s="189">
        <v>4</v>
      </c>
      <c r="F415" s="189">
        <v>35.35</v>
      </c>
      <c r="G415" s="190">
        <v>141.4</v>
      </c>
      <c r="H415" s="56">
        <v>64</v>
      </c>
      <c r="I415" s="184" t="s">
        <v>159</v>
      </c>
      <c r="K415"/>
    </row>
    <row r="416" spans="1:11" s="184" customFormat="1" x14ac:dyDescent="0.25">
      <c r="A416" s="188">
        <v>41170</v>
      </c>
      <c r="B416" s="184" t="s">
        <v>17</v>
      </c>
      <c r="C416" s="184" t="s">
        <v>17</v>
      </c>
      <c r="D416" s="56" t="s">
        <v>5</v>
      </c>
      <c r="E416" s="189">
        <v>2</v>
      </c>
      <c r="F416" s="189">
        <v>35.35</v>
      </c>
      <c r="G416" s="190">
        <v>70.7</v>
      </c>
      <c r="H416" s="56">
        <v>64</v>
      </c>
      <c r="I416" s="184" t="s">
        <v>159</v>
      </c>
      <c r="K416"/>
    </row>
    <row r="417" spans="1:11" s="184" customFormat="1" x14ac:dyDescent="0.25">
      <c r="A417" s="188">
        <v>41170</v>
      </c>
      <c r="B417" s="184" t="s">
        <v>161</v>
      </c>
      <c r="C417" s="184" t="s">
        <v>17</v>
      </c>
      <c r="D417" s="56" t="s">
        <v>5</v>
      </c>
      <c r="E417" s="189">
        <v>6</v>
      </c>
      <c r="F417" s="189">
        <v>35.35</v>
      </c>
      <c r="G417" s="190">
        <v>212.1</v>
      </c>
      <c r="H417" s="56">
        <v>64</v>
      </c>
      <c r="I417" s="184" t="s">
        <v>159</v>
      </c>
      <c r="K417"/>
    </row>
    <row r="418" spans="1:11" s="184" customFormat="1" x14ac:dyDescent="0.25">
      <c r="A418" s="188">
        <v>41171</v>
      </c>
      <c r="B418" s="184" t="s">
        <v>17</v>
      </c>
      <c r="C418" s="184" t="s">
        <v>17</v>
      </c>
      <c r="D418" s="56" t="s">
        <v>5</v>
      </c>
      <c r="E418" s="189">
        <v>4</v>
      </c>
      <c r="F418" s="189">
        <v>35.35</v>
      </c>
      <c r="G418" s="190">
        <v>141.4</v>
      </c>
      <c r="H418" s="56">
        <v>64</v>
      </c>
      <c r="I418" s="184" t="s">
        <v>159</v>
      </c>
      <c r="K418"/>
    </row>
    <row r="419" spans="1:11" s="184" customFormat="1" x14ac:dyDescent="0.25">
      <c r="A419" s="188">
        <v>41171</v>
      </c>
      <c r="B419" s="184" t="s">
        <v>179</v>
      </c>
      <c r="C419" s="184" t="s">
        <v>180</v>
      </c>
      <c r="D419" s="56" t="s">
        <v>5</v>
      </c>
      <c r="E419" s="189">
        <v>3.5</v>
      </c>
      <c r="F419" s="189">
        <v>42.79</v>
      </c>
      <c r="G419" s="190">
        <v>149.76499999999999</v>
      </c>
      <c r="H419" s="56">
        <v>64</v>
      </c>
      <c r="I419" s="184" t="s">
        <v>159</v>
      </c>
      <c r="K419"/>
    </row>
    <row r="420" spans="1:11" s="184" customFormat="1" x14ac:dyDescent="0.25">
      <c r="A420" s="188">
        <v>41171</v>
      </c>
      <c r="B420" s="184" t="s">
        <v>158</v>
      </c>
      <c r="C420" s="184" t="s">
        <v>17</v>
      </c>
      <c r="D420" s="56" t="s">
        <v>5</v>
      </c>
      <c r="E420" s="189">
        <v>3.5</v>
      </c>
      <c r="F420" s="189">
        <v>35.35</v>
      </c>
      <c r="G420" s="190">
        <v>123.72499999999999</v>
      </c>
      <c r="H420" s="56">
        <v>64</v>
      </c>
      <c r="I420" s="184" t="s">
        <v>159</v>
      </c>
      <c r="K420"/>
    </row>
    <row r="421" spans="1:11" s="184" customFormat="1" x14ac:dyDescent="0.25">
      <c r="A421" s="188">
        <v>41171</v>
      </c>
      <c r="B421" s="184" t="s">
        <v>161</v>
      </c>
      <c r="C421" s="184" t="s">
        <v>17</v>
      </c>
      <c r="D421" s="56" t="s">
        <v>5</v>
      </c>
      <c r="E421" s="189">
        <v>6.5</v>
      </c>
      <c r="F421" s="189">
        <v>35.35</v>
      </c>
      <c r="G421" s="190">
        <v>229.77500000000001</v>
      </c>
      <c r="H421" s="56">
        <v>64</v>
      </c>
      <c r="I421" s="184" t="s">
        <v>159</v>
      </c>
      <c r="K421"/>
    </row>
    <row r="422" spans="1:11" s="184" customFormat="1" x14ac:dyDescent="0.25">
      <c r="A422" s="188">
        <v>41171</v>
      </c>
      <c r="B422" s="184" t="s">
        <v>158</v>
      </c>
      <c r="C422" s="184" t="s">
        <v>17</v>
      </c>
      <c r="D422" s="56" t="s">
        <v>5</v>
      </c>
      <c r="E422" s="189">
        <v>3</v>
      </c>
      <c r="F422" s="189">
        <v>35.35</v>
      </c>
      <c r="G422" s="190">
        <v>106.05</v>
      </c>
      <c r="H422" s="56">
        <v>64</v>
      </c>
      <c r="I422" s="184" t="s">
        <v>159</v>
      </c>
      <c r="K422"/>
    </row>
    <row r="423" spans="1:11" s="184" customFormat="1" x14ac:dyDescent="0.25">
      <c r="A423" s="188">
        <v>41171</v>
      </c>
      <c r="B423" s="184" t="s">
        <v>179</v>
      </c>
      <c r="C423" s="184" t="s">
        <v>180</v>
      </c>
      <c r="D423" s="56" t="s">
        <v>5</v>
      </c>
      <c r="E423" s="189">
        <v>3</v>
      </c>
      <c r="F423" s="189">
        <v>42.79</v>
      </c>
      <c r="G423" s="190">
        <v>128.37</v>
      </c>
      <c r="H423" s="56">
        <v>64</v>
      </c>
      <c r="I423" s="184" t="s">
        <v>159</v>
      </c>
      <c r="K423"/>
    </row>
    <row r="424" spans="1:11" s="184" customFormat="1" x14ac:dyDescent="0.25">
      <c r="A424" s="188">
        <v>41171</v>
      </c>
      <c r="B424" s="184" t="s">
        <v>17</v>
      </c>
      <c r="C424" s="184" t="s">
        <v>17</v>
      </c>
      <c r="D424" s="56" t="s">
        <v>5</v>
      </c>
      <c r="E424" s="189">
        <v>3</v>
      </c>
      <c r="F424" s="189">
        <v>35.35</v>
      </c>
      <c r="G424" s="190">
        <v>106.05</v>
      </c>
      <c r="H424" s="56">
        <v>64</v>
      </c>
      <c r="I424" s="184" t="s">
        <v>159</v>
      </c>
      <c r="K424"/>
    </row>
    <row r="425" spans="1:11" s="184" customFormat="1" x14ac:dyDescent="0.25">
      <c r="A425" s="188">
        <v>41171</v>
      </c>
      <c r="B425" s="184" t="s">
        <v>177</v>
      </c>
      <c r="C425" s="184" t="s">
        <v>178</v>
      </c>
      <c r="D425" s="56" t="s">
        <v>5</v>
      </c>
      <c r="E425" s="189">
        <v>11</v>
      </c>
      <c r="F425" s="189">
        <v>50</v>
      </c>
      <c r="G425" s="190">
        <v>550</v>
      </c>
      <c r="H425" s="56">
        <v>64</v>
      </c>
      <c r="I425" s="184" t="s">
        <v>159</v>
      </c>
      <c r="K425"/>
    </row>
    <row r="426" spans="1:11" s="184" customFormat="1" x14ac:dyDescent="0.25">
      <c r="A426" s="188">
        <v>41171</v>
      </c>
      <c r="B426" s="184" t="s">
        <v>161</v>
      </c>
      <c r="C426" s="184" t="s">
        <v>17</v>
      </c>
      <c r="D426" s="56" t="s">
        <v>5</v>
      </c>
      <c r="E426" s="189">
        <v>4</v>
      </c>
      <c r="F426" s="189">
        <v>35.35</v>
      </c>
      <c r="G426" s="190">
        <v>141.4</v>
      </c>
      <c r="H426" s="56">
        <v>64</v>
      </c>
      <c r="I426" s="184" t="s">
        <v>159</v>
      </c>
      <c r="K426"/>
    </row>
    <row r="427" spans="1:11" s="184" customFormat="1" x14ac:dyDescent="0.25">
      <c r="A427" s="188">
        <v>41171</v>
      </c>
      <c r="B427" s="184" t="s">
        <v>158</v>
      </c>
      <c r="C427" s="184" t="s">
        <v>17</v>
      </c>
      <c r="D427" s="56" t="s">
        <v>5</v>
      </c>
      <c r="E427" s="189">
        <v>5.5</v>
      </c>
      <c r="F427" s="189">
        <v>35.35</v>
      </c>
      <c r="G427" s="190">
        <v>194.42500000000001</v>
      </c>
      <c r="H427" s="56">
        <v>64</v>
      </c>
      <c r="I427" s="184" t="s">
        <v>159</v>
      </c>
      <c r="K427"/>
    </row>
    <row r="428" spans="1:11" s="184" customFormat="1" x14ac:dyDescent="0.25">
      <c r="A428" s="188">
        <v>41172</v>
      </c>
      <c r="B428" s="184" t="s">
        <v>161</v>
      </c>
      <c r="C428" s="184" t="s">
        <v>17</v>
      </c>
      <c r="D428" s="56" t="s">
        <v>5</v>
      </c>
      <c r="E428" s="189">
        <v>9.5</v>
      </c>
      <c r="F428" s="189">
        <v>35.35</v>
      </c>
      <c r="G428" s="190">
        <v>335.82499999999999</v>
      </c>
      <c r="H428" s="56">
        <v>64</v>
      </c>
      <c r="I428" s="184" t="s">
        <v>159</v>
      </c>
      <c r="K428"/>
    </row>
    <row r="429" spans="1:11" s="184" customFormat="1" x14ac:dyDescent="0.25">
      <c r="A429" s="188">
        <v>41172</v>
      </c>
      <c r="B429" s="184" t="s">
        <v>158</v>
      </c>
      <c r="C429" s="184" t="s">
        <v>17</v>
      </c>
      <c r="D429" s="56" t="s">
        <v>5</v>
      </c>
      <c r="E429" s="189">
        <v>4</v>
      </c>
      <c r="F429" s="189">
        <v>35.35</v>
      </c>
      <c r="G429" s="190">
        <v>141.4</v>
      </c>
      <c r="H429" s="56">
        <v>64</v>
      </c>
      <c r="I429" s="184" t="s">
        <v>159</v>
      </c>
      <c r="K429"/>
    </row>
    <row r="430" spans="1:11" s="184" customFormat="1" x14ac:dyDescent="0.25">
      <c r="A430" s="188">
        <v>41178</v>
      </c>
      <c r="B430" s="184" t="s">
        <v>158</v>
      </c>
      <c r="C430" s="184" t="s">
        <v>17</v>
      </c>
      <c r="D430" s="56" t="s">
        <v>5</v>
      </c>
      <c r="E430" s="189">
        <v>8</v>
      </c>
      <c r="F430" s="189">
        <v>35.35</v>
      </c>
      <c r="G430" s="190">
        <v>282.8</v>
      </c>
      <c r="H430" s="56">
        <v>64</v>
      </c>
      <c r="I430" s="184" t="s">
        <v>159</v>
      </c>
      <c r="K430"/>
    </row>
    <row r="431" spans="1:11" s="184" customFormat="1" x14ac:dyDescent="0.25">
      <c r="A431" s="188">
        <v>41178</v>
      </c>
      <c r="B431" s="184" t="s">
        <v>158</v>
      </c>
      <c r="C431" s="184" t="s">
        <v>17</v>
      </c>
      <c r="D431" s="56" t="s">
        <v>5</v>
      </c>
      <c r="E431" s="189">
        <v>8</v>
      </c>
      <c r="F431" s="189">
        <v>35.35</v>
      </c>
      <c r="G431" s="190">
        <v>282.8</v>
      </c>
      <c r="H431" s="56">
        <v>64</v>
      </c>
      <c r="I431" s="184" t="s">
        <v>159</v>
      </c>
      <c r="K431"/>
    </row>
    <row r="432" spans="1:11" s="184" customFormat="1" x14ac:dyDescent="0.25">
      <c r="A432" s="188">
        <v>41178</v>
      </c>
      <c r="B432" s="184" t="s">
        <v>158</v>
      </c>
      <c r="C432" s="184" t="s">
        <v>17</v>
      </c>
      <c r="D432" s="56" t="s">
        <v>5</v>
      </c>
      <c r="E432" s="189">
        <v>8</v>
      </c>
      <c r="F432" s="189">
        <v>35.35</v>
      </c>
      <c r="G432" s="190">
        <v>282.8</v>
      </c>
      <c r="H432" s="56">
        <v>64</v>
      </c>
      <c r="I432" s="184" t="s">
        <v>159</v>
      </c>
      <c r="K432"/>
    </row>
    <row r="433" spans="1:11" s="184" customFormat="1" x14ac:dyDescent="0.25">
      <c r="A433" s="188">
        <v>41178</v>
      </c>
      <c r="B433" s="184" t="s">
        <v>158</v>
      </c>
      <c r="C433" s="184" t="s">
        <v>17</v>
      </c>
      <c r="D433" s="56" t="s">
        <v>5</v>
      </c>
      <c r="E433" s="189">
        <v>8</v>
      </c>
      <c r="F433" s="189">
        <v>35.35</v>
      </c>
      <c r="G433" s="190">
        <v>282.8</v>
      </c>
      <c r="H433" s="56">
        <v>64</v>
      </c>
      <c r="I433" s="184" t="s">
        <v>159</v>
      </c>
      <c r="K433"/>
    </row>
    <row r="434" spans="1:11" s="184" customFormat="1" x14ac:dyDescent="0.25">
      <c r="A434" s="191" t="s">
        <v>0</v>
      </c>
      <c r="B434" s="192" t="s">
        <v>233</v>
      </c>
      <c r="C434" s="192" t="s">
        <v>0</v>
      </c>
      <c r="D434" s="200" t="s">
        <v>0</v>
      </c>
      <c r="E434" s="193"/>
      <c r="F434" s="193"/>
      <c r="G434" s="194">
        <f>SUM(G14:G433)</f>
        <v>145851.25499999986</v>
      </c>
      <c r="H434" s="200" t="s">
        <v>0</v>
      </c>
      <c r="I434" s="192" t="s">
        <v>0</v>
      </c>
      <c r="K434"/>
    </row>
    <row r="435" spans="1:11" s="184" customFormat="1" x14ac:dyDescent="0.25">
      <c r="A435" s="188" t="s">
        <v>0</v>
      </c>
      <c r="B435" s="184" t="s">
        <v>0</v>
      </c>
      <c r="C435" s="184" t="s">
        <v>0</v>
      </c>
      <c r="D435" s="56" t="s">
        <v>0</v>
      </c>
      <c r="E435" s="189"/>
      <c r="F435" s="189"/>
      <c r="G435" s="190"/>
      <c r="H435" s="56" t="s">
        <v>0</v>
      </c>
      <c r="I435" s="184" t="s">
        <v>0</v>
      </c>
      <c r="K435"/>
    </row>
    <row r="436" spans="1:11" s="184" customFormat="1" x14ac:dyDescent="0.25">
      <c r="A436" s="185" t="s">
        <v>0</v>
      </c>
      <c r="B436" s="183" t="s">
        <v>234</v>
      </c>
      <c r="C436" s="183" t="s">
        <v>0</v>
      </c>
      <c r="D436" s="127" t="s">
        <v>0</v>
      </c>
      <c r="E436" s="186"/>
      <c r="F436" s="186"/>
      <c r="G436" s="187"/>
      <c r="H436" s="127" t="s">
        <v>0</v>
      </c>
      <c r="I436" s="183" t="s">
        <v>0</v>
      </c>
      <c r="K436"/>
    </row>
    <row r="437" spans="1:11" s="184" customFormat="1" x14ac:dyDescent="0.25">
      <c r="A437" s="191" t="s">
        <v>0</v>
      </c>
      <c r="B437" s="192" t="s">
        <v>235</v>
      </c>
      <c r="C437" s="192" t="s">
        <v>0</v>
      </c>
      <c r="D437" s="200" t="s">
        <v>0</v>
      </c>
      <c r="E437" s="193"/>
      <c r="F437" s="193"/>
      <c r="G437" s="194">
        <v>1471.67</v>
      </c>
      <c r="H437" s="200" t="s">
        <v>0</v>
      </c>
      <c r="I437" s="192" t="s">
        <v>0</v>
      </c>
      <c r="K437"/>
    </row>
    <row r="438" spans="1:11" s="184" customFormat="1" x14ac:dyDescent="0.25">
      <c r="A438" s="188" t="s">
        <v>0</v>
      </c>
      <c r="B438" s="184" t="s">
        <v>0</v>
      </c>
      <c r="C438" s="184" t="s">
        <v>0</v>
      </c>
      <c r="D438" s="56" t="s">
        <v>0</v>
      </c>
      <c r="E438" s="189"/>
      <c r="F438" s="189"/>
      <c r="G438" s="190"/>
      <c r="H438" s="56" t="s">
        <v>0</v>
      </c>
      <c r="I438" s="184" t="s">
        <v>0</v>
      </c>
      <c r="K438"/>
    </row>
    <row r="439" spans="1:11" s="184" customFormat="1" x14ac:dyDescent="0.25">
      <c r="A439" s="185" t="s">
        <v>0</v>
      </c>
      <c r="B439" s="183" t="s">
        <v>236</v>
      </c>
      <c r="C439" s="183" t="s">
        <v>0</v>
      </c>
      <c r="D439" s="127" t="s">
        <v>0</v>
      </c>
      <c r="E439" s="186"/>
      <c r="F439" s="186"/>
      <c r="G439" s="187"/>
      <c r="H439" s="127" t="s">
        <v>0</v>
      </c>
      <c r="I439" s="183" t="s">
        <v>0</v>
      </c>
      <c r="K439"/>
    </row>
    <row r="440" spans="1:11" s="184" customFormat="1" x14ac:dyDescent="0.25">
      <c r="A440" s="188">
        <v>40686</v>
      </c>
      <c r="B440" s="184" t="s">
        <v>182</v>
      </c>
      <c r="C440" s="184" t="s">
        <v>17</v>
      </c>
      <c r="D440" s="56" t="s">
        <v>5</v>
      </c>
      <c r="E440" s="189">
        <v>15</v>
      </c>
      <c r="F440" s="189">
        <v>39.18</v>
      </c>
      <c r="G440" s="190">
        <v>587.70000000000005</v>
      </c>
      <c r="H440" s="56">
        <v>68</v>
      </c>
      <c r="I440" s="184" t="s">
        <v>159</v>
      </c>
      <c r="K440"/>
    </row>
    <row r="441" spans="1:11" s="184" customFormat="1" x14ac:dyDescent="0.25">
      <c r="A441" s="188">
        <v>40686</v>
      </c>
      <c r="B441" s="184" t="s">
        <v>17</v>
      </c>
      <c r="C441" s="184" t="s">
        <v>17</v>
      </c>
      <c r="D441" s="56" t="s">
        <v>5</v>
      </c>
      <c r="E441" s="189">
        <v>10</v>
      </c>
      <c r="F441" s="189">
        <v>30</v>
      </c>
      <c r="G441" s="190">
        <v>300</v>
      </c>
      <c r="H441" s="56">
        <v>68</v>
      </c>
      <c r="I441" s="184" t="s">
        <v>159</v>
      </c>
      <c r="K441"/>
    </row>
    <row r="442" spans="1:11" s="184" customFormat="1" x14ac:dyDescent="0.25">
      <c r="A442" s="188">
        <v>40686</v>
      </c>
      <c r="B442" s="184" t="s">
        <v>17</v>
      </c>
      <c r="C442" s="184" t="s">
        <v>17</v>
      </c>
      <c r="D442" s="56" t="s">
        <v>5</v>
      </c>
      <c r="E442" s="189">
        <v>12</v>
      </c>
      <c r="F442" s="189">
        <v>32.200000000000003</v>
      </c>
      <c r="G442" s="190">
        <v>386.4</v>
      </c>
      <c r="H442" s="56">
        <v>68</v>
      </c>
      <c r="I442" s="184" t="s">
        <v>159</v>
      </c>
      <c r="K442"/>
    </row>
    <row r="443" spans="1:11" s="184" customFormat="1" x14ac:dyDescent="0.25">
      <c r="A443" s="188">
        <v>40687</v>
      </c>
      <c r="B443" s="184" t="s">
        <v>17</v>
      </c>
      <c r="C443" s="184" t="s">
        <v>17</v>
      </c>
      <c r="D443" s="56" t="s">
        <v>5</v>
      </c>
      <c r="E443" s="189">
        <v>11</v>
      </c>
      <c r="F443" s="189">
        <v>32.200000000000003</v>
      </c>
      <c r="G443" s="190">
        <v>354.2</v>
      </c>
      <c r="H443" s="56">
        <v>68</v>
      </c>
      <c r="I443" s="184" t="s">
        <v>159</v>
      </c>
      <c r="K443"/>
    </row>
    <row r="444" spans="1:11" s="184" customFormat="1" x14ac:dyDescent="0.25">
      <c r="A444" s="188">
        <v>40687</v>
      </c>
      <c r="B444" s="184" t="s">
        <v>0</v>
      </c>
      <c r="C444" s="184" t="s">
        <v>181</v>
      </c>
      <c r="D444" s="56" t="s">
        <v>5</v>
      </c>
      <c r="E444" s="189">
        <v>6</v>
      </c>
      <c r="F444" s="189">
        <v>7</v>
      </c>
      <c r="G444" s="190">
        <v>42</v>
      </c>
      <c r="H444" s="56">
        <v>68</v>
      </c>
      <c r="I444" s="184" t="s">
        <v>159</v>
      </c>
      <c r="K444"/>
    </row>
    <row r="445" spans="1:11" s="184" customFormat="1" x14ac:dyDescent="0.25">
      <c r="A445" s="188">
        <v>40687</v>
      </c>
      <c r="B445" s="184" t="s">
        <v>185</v>
      </c>
      <c r="C445" s="184" t="s">
        <v>186</v>
      </c>
      <c r="D445" s="56" t="s">
        <v>14</v>
      </c>
      <c r="E445" s="189">
        <v>1</v>
      </c>
      <c r="F445" s="189">
        <v>213.4</v>
      </c>
      <c r="G445" s="190">
        <v>213.4</v>
      </c>
      <c r="H445" s="56">
        <v>68</v>
      </c>
      <c r="I445" s="184" t="s">
        <v>159</v>
      </c>
      <c r="K445"/>
    </row>
    <row r="446" spans="1:11" s="184" customFormat="1" x14ac:dyDescent="0.25">
      <c r="A446" s="188">
        <v>40687</v>
      </c>
      <c r="B446" s="184" t="s">
        <v>17</v>
      </c>
      <c r="C446" s="184" t="s">
        <v>17</v>
      </c>
      <c r="D446" s="56" t="s">
        <v>5</v>
      </c>
      <c r="E446" s="189">
        <v>9.5</v>
      </c>
      <c r="F446" s="189">
        <v>30</v>
      </c>
      <c r="G446" s="190">
        <v>285</v>
      </c>
      <c r="H446" s="56">
        <v>68</v>
      </c>
      <c r="I446" s="184" t="s">
        <v>159</v>
      </c>
      <c r="K446"/>
    </row>
    <row r="447" spans="1:11" s="184" customFormat="1" x14ac:dyDescent="0.25">
      <c r="A447" s="188">
        <v>40687</v>
      </c>
      <c r="B447" s="184" t="s">
        <v>179</v>
      </c>
      <c r="C447" s="184" t="s">
        <v>180</v>
      </c>
      <c r="D447" s="56" t="s">
        <v>5</v>
      </c>
      <c r="E447" s="189">
        <v>6</v>
      </c>
      <c r="F447" s="189">
        <v>42.79</v>
      </c>
      <c r="G447" s="190">
        <v>256.74</v>
      </c>
      <c r="H447" s="56">
        <v>68</v>
      </c>
      <c r="I447" s="184" t="s">
        <v>159</v>
      </c>
      <c r="K447"/>
    </row>
    <row r="448" spans="1:11" s="184" customFormat="1" x14ac:dyDescent="0.25">
      <c r="A448" s="188">
        <v>40687</v>
      </c>
      <c r="B448" s="184" t="s">
        <v>182</v>
      </c>
      <c r="C448" s="184" t="s">
        <v>17</v>
      </c>
      <c r="D448" s="56" t="s">
        <v>5</v>
      </c>
      <c r="E448" s="189">
        <v>11</v>
      </c>
      <c r="F448" s="189">
        <v>39.18</v>
      </c>
      <c r="G448" s="190">
        <v>430.98</v>
      </c>
      <c r="H448" s="56">
        <v>68</v>
      </c>
      <c r="I448" s="184" t="s">
        <v>159</v>
      </c>
      <c r="K448"/>
    </row>
    <row r="449" spans="1:11" s="184" customFormat="1" x14ac:dyDescent="0.25">
      <c r="A449" s="188">
        <v>40688</v>
      </c>
      <c r="B449" s="184" t="s">
        <v>237</v>
      </c>
      <c r="C449" s="184" t="s">
        <v>238</v>
      </c>
      <c r="D449" s="56" t="s">
        <v>5</v>
      </c>
      <c r="E449" s="189">
        <v>2</v>
      </c>
      <c r="F449" s="189">
        <v>26.46</v>
      </c>
      <c r="G449" s="190">
        <v>52.92</v>
      </c>
      <c r="H449" s="56">
        <v>68</v>
      </c>
      <c r="I449" s="184" t="s">
        <v>159</v>
      </c>
      <c r="K449"/>
    </row>
    <row r="450" spans="1:11" s="184" customFormat="1" x14ac:dyDescent="0.25">
      <c r="A450" s="188">
        <v>40688</v>
      </c>
      <c r="B450" s="184" t="s">
        <v>0</v>
      </c>
      <c r="C450" s="184" t="s">
        <v>181</v>
      </c>
      <c r="D450" s="56" t="s">
        <v>5</v>
      </c>
      <c r="E450" s="189">
        <v>3</v>
      </c>
      <c r="F450" s="189">
        <v>7</v>
      </c>
      <c r="G450" s="190">
        <v>21</v>
      </c>
      <c r="H450" s="56">
        <v>68</v>
      </c>
      <c r="I450" s="184" t="s">
        <v>159</v>
      </c>
      <c r="K450"/>
    </row>
    <row r="451" spans="1:11" s="184" customFormat="1" x14ac:dyDescent="0.25">
      <c r="A451" s="188">
        <v>40688</v>
      </c>
      <c r="B451" s="184" t="s">
        <v>207</v>
      </c>
      <c r="C451" s="184" t="s">
        <v>208</v>
      </c>
      <c r="D451" s="56" t="s">
        <v>5</v>
      </c>
      <c r="E451" s="189">
        <v>3.5</v>
      </c>
      <c r="F451" s="189">
        <v>66.069999999999993</v>
      </c>
      <c r="G451" s="190">
        <v>231.245</v>
      </c>
      <c r="H451" s="56">
        <v>68</v>
      </c>
      <c r="I451" s="184" t="s">
        <v>159</v>
      </c>
      <c r="K451"/>
    </row>
    <row r="452" spans="1:11" s="184" customFormat="1" x14ac:dyDescent="0.25">
      <c r="A452" s="188">
        <v>40688</v>
      </c>
      <c r="B452" s="184" t="s">
        <v>239</v>
      </c>
      <c r="C452" s="184" t="s">
        <v>240</v>
      </c>
      <c r="D452" s="56" t="s">
        <v>5</v>
      </c>
      <c r="E452" s="189">
        <v>1.5</v>
      </c>
      <c r="F452" s="189">
        <v>25.78</v>
      </c>
      <c r="G452" s="190">
        <v>38.67</v>
      </c>
      <c r="H452" s="56">
        <v>68</v>
      </c>
      <c r="I452" s="184" t="s">
        <v>159</v>
      </c>
      <c r="K452"/>
    </row>
    <row r="453" spans="1:11" s="184" customFormat="1" x14ac:dyDescent="0.25">
      <c r="A453" s="188">
        <v>40688</v>
      </c>
      <c r="B453" s="184" t="s">
        <v>182</v>
      </c>
      <c r="C453" s="184" t="s">
        <v>17</v>
      </c>
      <c r="D453" s="56" t="s">
        <v>5</v>
      </c>
      <c r="E453" s="189">
        <v>10.5</v>
      </c>
      <c r="F453" s="189">
        <v>39.18</v>
      </c>
      <c r="G453" s="190">
        <v>411.39</v>
      </c>
      <c r="H453" s="56">
        <v>68</v>
      </c>
      <c r="I453" s="184" t="s">
        <v>159</v>
      </c>
      <c r="K453"/>
    </row>
    <row r="454" spans="1:11" s="184" customFormat="1" x14ac:dyDescent="0.25">
      <c r="A454" s="188">
        <v>40688</v>
      </c>
      <c r="B454" s="184" t="s">
        <v>17</v>
      </c>
      <c r="C454" s="184" t="s">
        <v>17</v>
      </c>
      <c r="D454" s="56" t="s">
        <v>5</v>
      </c>
      <c r="E454" s="189">
        <v>10.5</v>
      </c>
      <c r="F454" s="189">
        <v>32.200000000000003</v>
      </c>
      <c r="G454" s="190">
        <v>338.1</v>
      </c>
      <c r="H454" s="56">
        <v>68</v>
      </c>
      <c r="I454" s="184" t="s">
        <v>159</v>
      </c>
      <c r="K454"/>
    </row>
    <row r="455" spans="1:11" s="184" customFormat="1" x14ac:dyDescent="0.25">
      <c r="A455" s="188">
        <v>40688</v>
      </c>
      <c r="B455" s="184" t="s">
        <v>179</v>
      </c>
      <c r="C455" s="184" t="s">
        <v>180</v>
      </c>
      <c r="D455" s="56" t="s">
        <v>5</v>
      </c>
      <c r="E455" s="189">
        <v>3</v>
      </c>
      <c r="F455" s="189">
        <v>42.79</v>
      </c>
      <c r="G455" s="190">
        <v>128.37</v>
      </c>
      <c r="H455" s="56">
        <v>68</v>
      </c>
      <c r="I455" s="184" t="s">
        <v>159</v>
      </c>
      <c r="K455"/>
    </row>
    <row r="456" spans="1:11" s="184" customFormat="1" x14ac:dyDescent="0.25">
      <c r="A456" s="188">
        <v>40688</v>
      </c>
      <c r="B456" s="184" t="s">
        <v>17</v>
      </c>
      <c r="C456" s="184" t="s">
        <v>17</v>
      </c>
      <c r="D456" s="56" t="s">
        <v>5</v>
      </c>
      <c r="E456" s="189">
        <v>10.5</v>
      </c>
      <c r="F456" s="189">
        <v>30</v>
      </c>
      <c r="G456" s="190">
        <v>315</v>
      </c>
      <c r="H456" s="56">
        <v>68</v>
      </c>
      <c r="I456" s="184" t="s">
        <v>159</v>
      </c>
      <c r="K456"/>
    </row>
    <row r="457" spans="1:11" s="184" customFormat="1" x14ac:dyDescent="0.25">
      <c r="A457" s="188">
        <v>40688</v>
      </c>
      <c r="B457" s="184" t="s">
        <v>241</v>
      </c>
      <c r="C457" s="184" t="s">
        <v>242</v>
      </c>
      <c r="D457" s="56" t="s">
        <v>5</v>
      </c>
      <c r="E457" s="189">
        <v>3.5</v>
      </c>
      <c r="F457" s="189">
        <v>21.61</v>
      </c>
      <c r="G457" s="190">
        <v>75.635000000000005</v>
      </c>
      <c r="H457" s="56">
        <v>68</v>
      </c>
      <c r="I457" s="184" t="s">
        <v>159</v>
      </c>
      <c r="K457"/>
    </row>
    <row r="458" spans="1:11" s="184" customFormat="1" x14ac:dyDescent="0.25">
      <c r="A458" s="188">
        <v>40688</v>
      </c>
      <c r="B458" s="184" t="s">
        <v>185</v>
      </c>
      <c r="C458" s="184" t="s">
        <v>186</v>
      </c>
      <c r="D458" s="56" t="s">
        <v>14</v>
      </c>
      <c r="E458" s="189">
        <v>1</v>
      </c>
      <c r="F458" s="189">
        <v>213.4</v>
      </c>
      <c r="G458" s="190">
        <v>213.4</v>
      </c>
      <c r="H458" s="56">
        <v>68</v>
      </c>
      <c r="I458" s="184" t="s">
        <v>159</v>
      </c>
      <c r="K458"/>
    </row>
    <row r="459" spans="1:11" s="184" customFormat="1" x14ac:dyDescent="0.25">
      <c r="A459" s="188">
        <v>40688</v>
      </c>
      <c r="B459" s="184" t="s">
        <v>0</v>
      </c>
      <c r="C459" s="184" t="s">
        <v>13</v>
      </c>
      <c r="D459" s="56" t="s">
        <v>14</v>
      </c>
      <c r="E459" s="189">
        <v>1</v>
      </c>
      <c r="F459" s="189">
        <v>125</v>
      </c>
      <c r="G459" s="190">
        <v>125</v>
      </c>
      <c r="H459" s="56">
        <v>68</v>
      </c>
      <c r="I459" s="184" t="s">
        <v>159</v>
      </c>
      <c r="K459"/>
    </row>
    <row r="460" spans="1:11" s="184" customFormat="1" x14ac:dyDescent="0.25">
      <c r="A460" s="188">
        <v>40689</v>
      </c>
      <c r="B460" s="184" t="s">
        <v>17</v>
      </c>
      <c r="C460" s="184" t="s">
        <v>17</v>
      </c>
      <c r="D460" s="56" t="s">
        <v>5</v>
      </c>
      <c r="E460" s="189">
        <v>10</v>
      </c>
      <c r="F460" s="189">
        <v>30</v>
      </c>
      <c r="G460" s="190">
        <v>300</v>
      </c>
      <c r="H460" s="56">
        <v>68</v>
      </c>
      <c r="I460" s="184" t="s">
        <v>159</v>
      </c>
      <c r="K460"/>
    </row>
    <row r="461" spans="1:11" s="184" customFormat="1" x14ac:dyDescent="0.25">
      <c r="A461" s="188">
        <v>40689</v>
      </c>
      <c r="B461" s="184" t="s">
        <v>185</v>
      </c>
      <c r="C461" s="184" t="s">
        <v>186</v>
      </c>
      <c r="D461" s="56" t="s">
        <v>14</v>
      </c>
      <c r="E461" s="189">
        <v>1</v>
      </c>
      <c r="F461" s="189">
        <v>213.4</v>
      </c>
      <c r="G461" s="190">
        <v>213.4</v>
      </c>
      <c r="H461" s="56">
        <v>68</v>
      </c>
      <c r="I461" s="184" t="s">
        <v>159</v>
      </c>
      <c r="K461"/>
    </row>
    <row r="462" spans="1:11" s="184" customFormat="1" x14ac:dyDescent="0.25">
      <c r="A462" s="188">
        <v>40689</v>
      </c>
      <c r="B462" s="184" t="s">
        <v>0</v>
      </c>
      <c r="C462" s="184" t="s">
        <v>13</v>
      </c>
      <c r="D462" s="56" t="s">
        <v>14</v>
      </c>
      <c r="E462" s="189">
        <v>1</v>
      </c>
      <c r="F462" s="189">
        <v>125</v>
      </c>
      <c r="G462" s="190">
        <v>125</v>
      </c>
      <c r="H462" s="56">
        <v>68</v>
      </c>
      <c r="I462" s="184" t="s">
        <v>159</v>
      </c>
      <c r="K462"/>
    </row>
    <row r="463" spans="1:11" s="184" customFormat="1" x14ac:dyDescent="0.25">
      <c r="A463" s="188">
        <v>40689</v>
      </c>
      <c r="B463" s="184" t="s">
        <v>182</v>
      </c>
      <c r="C463" s="184" t="s">
        <v>17</v>
      </c>
      <c r="D463" s="56" t="s">
        <v>5</v>
      </c>
      <c r="E463" s="189">
        <v>8.5</v>
      </c>
      <c r="F463" s="189">
        <v>39.18</v>
      </c>
      <c r="G463" s="190">
        <v>333.03</v>
      </c>
      <c r="H463" s="56">
        <v>68</v>
      </c>
      <c r="I463" s="184" t="s">
        <v>159</v>
      </c>
      <c r="K463"/>
    </row>
    <row r="464" spans="1:11" s="184" customFormat="1" x14ac:dyDescent="0.25">
      <c r="A464" s="188">
        <v>40689</v>
      </c>
      <c r="B464" s="184" t="s">
        <v>241</v>
      </c>
      <c r="C464" s="184" t="s">
        <v>242</v>
      </c>
      <c r="D464" s="56" t="s">
        <v>5</v>
      </c>
      <c r="E464" s="189">
        <v>6.5</v>
      </c>
      <c r="F464" s="189">
        <v>21.61</v>
      </c>
      <c r="G464" s="190">
        <v>140.465</v>
      </c>
      <c r="H464" s="56">
        <v>68</v>
      </c>
      <c r="I464" s="184" t="s">
        <v>159</v>
      </c>
      <c r="K464"/>
    </row>
    <row r="465" spans="1:11" s="184" customFormat="1" x14ac:dyDescent="0.25">
      <c r="A465" s="188">
        <v>40689</v>
      </c>
      <c r="B465" s="184" t="s">
        <v>0</v>
      </c>
      <c r="C465" s="184" t="s">
        <v>181</v>
      </c>
      <c r="D465" s="56" t="s">
        <v>5</v>
      </c>
      <c r="E465" s="189">
        <v>3</v>
      </c>
      <c r="F465" s="189">
        <v>7</v>
      </c>
      <c r="G465" s="190">
        <v>21</v>
      </c>
      <c r="H465" s="56">
        <v>68</v>
      </c>
      <c r="I465" s="184" t="s">
        <v>159</v>
      </c>
      <c r="K465"/>
    </row>
    <row r="466" spans="1:11" s="184" customFormat="1" x14ac:dyDescent="0.25">
      <c r="A466" s="188">
        <v>40689</v>
      </c>
      <c r="B466" s="184" t="s">
        <v>237</v>
      </c>
      <c r="C466" s="184" t="s">
        <v>238</v>
      </c>
      <c r="D466" s="56" t="s">
        <v>5</v>
      </c>
      <c r="E466" s="189">
        <v>6.5</v>
      </c>
      <c r="F466" s="189">
        <v>26.46</v>
      </c>
      <c r="G466" s="190">
        <v>171.99</v>
      </c>
      <c r="H466" s="56">
        <v>68</v>
      </c>
      <c r="I466" s="184" t="s">
        <v>159</v>
      </c>
      <c r="K466"/>
    </row>
    <row r="467" spans="1:11" s="184" customFormat="1" x14ac:dyDescent="0.25">
      <c r="A467" s="188">
        <v>40689</v>
      </c>
      <c r="B467" s="184" t="s">
        <v>17</v>
      </c>
      <c r="C467" s="184" t="s">
        <v>17</v>
      </c>
      <c r="D467" s="56" t="s">
        <v>5</v>
      </c>
      <c r="E467" s="189">
        <v>10</v>
      </c>
      <c r="F467" s="189">
        <v>32.200000000000003</v>
      </c>
      <c r="G467" s="190">
        <v>322</v>
      </c>
      <c r="H467" s="56">
        <v>68</v>
      </c>
      <c r="I467" s="184" t="s">
        <v>159</v>
      </c>
      <c r="K467"/>
    </row>
    <row r="468" spans="1:11" s="184" customFormat="1" x14ac:dyDescent="0.25">
      <c r="A468" s="188">
        <v>40689</v>
      </c>
      <c r="B468" s="184" t="s">
        <v>207</v>
      </c>
      <c r="C468" s="184" t="s">
        <v>208</v>
      </c>
      <c r="D468" s="56" t="s">
        <v>5</v>
      </c>
      <c r="E468" s="189">
        <v>6.5</v>
      </c>
      <c r="F468" s="189">
        <v>66.069999999999993</v>
      </c>
      <c r="G468" s="190">
        <v>429.45499999999998</v>
      </c>
      <c r="H468" s="56">
        <v>68</v>
      </c>
      <c r="I468" s="184" t="s">
        <v>159</v>
      </c>
      <c r="K468"/>
    </row>
    <row r="469" spans="1:11" s="184" customFormat="1" x14ac:dyDescent="0.25">
      <c r="A469" s="188">
        <v>40689</v>
      </c>
      <c r="B469" s="184" t="s">
        <v>179</v>
      </c>
      <c r="C469" s="184" t="s">
        <v>180</v>
      </c>
      <c r="D469" s="56" t="s">
        <v>5</v>
      </c>
      <c r="E469" s="189">
        <v>3</v>
      </c>
      <c r="F469" s="189">
        <v>42.79</v>
      </c>
      <c r="G469" s="190">
        <v>128.37</v>
      </c>
      <c r="H469" s="56">
        <v>68</v>
      </c>
      <c r="I469" s="184" t="s">
        <v>159</v>
      </c>
      <c r="K469"/>
    </row>
    <row r="470" spans="1:11" s="184" customFormat="1" x14ac:dyDescent="0.25">
      <c r="A470" s="188">
        <v>40689</v>
      </c>
      <c r="B470" s="184" t="s">
        <v>239</v>
      </c>
      <c r="C470" s="184" t="s">
        <v>240</v>
      </c>
      <c r="D470" s="56" t="s">
        <v>5</v>
      </c>
      <c r="E470" s="189">
        <v>6.5</v>
      </c>
      <c r="F470" s="189">
        <v>25.78</v>
      </c>
      <c r="G470" s="190">
        <v>167.57</v>
      </c>
      <c r="H470" s="56">
        <v>68</v>
      </c>
      <c r="I470" s="184" t="s">
        <v>159</v>
      </c>
      <c r="K470"/>
    </row>
    <row r="471" spans="1:11" s="184" customFormat="1" x14ac:dyDescent="0.25">
      <c r="A471" s="188">
        <v>40690</v>
      </c>
      <c r="B471" s="184" t="s">
        <v>179</v>
      </c>
      <c r="C471" s="184" t="s">
        <v>180</v>
      </c>
      <c r="D471" s="56" t="s">
        <v>5</v>
      </c>
      <c r="E471" s="189">
        <v>3</v>
      </c>
      <c r="F471" s="189">
        <v>42.79</v>
      </c>
      <c r="G471" s="190">
        <v>128.37</v>
      </c>
      <c r="H471" s="56">
        <v>68</v>
      </c>
      <c r="I471" s="184" t="s">
        <v>159</v>
      </c>
      <c r="K471"/>
    </row>
    <row r="472" spans="1:11" s="184" customFormat="1" x14ac:dyDescent="0.25">
      <c r="A472" s="188">
        <v>40690</v>
      </c>
      <c r="B472" s="184" t="s">
        <v>0</v>
      </c>
      <c r="C472" s="184" t="s">
        <v>13</v>
      </c>
      <c r="D472" s="56" t="s">
        <v>14</v>
      </c>
      <c r="E472" s="189">
        <v>1</v>
      </c>
      <c r="F472" s="189">
        <v>125</v>
      </c>
      <c r="G472" s="190">
        <v>125</v>
      </c>
      <c r="H472" s="56">
        <v>68</v>
      </c>
      <c r="I472" s="184" t="s">
        <v>159</v>
      </c>
      <c r="K472"/>
    </row>
    <row r="473" spans="1:11" s="184" customFormat="1" x14ac:dyDescent="0.25">
      <c r="A473" s="188">
        <v>40690</v>
      </c>
      <c r="B473" s="184" t="s">
        <v>17</v>
      </c>
      <c r="C473" s="184" t="s">
        <v>17</v>
      </c>
      <c r="D473" s="56" t="s">
        <v>5</v>
      </c>
      <c r="E473" s="189">
        <v>9.5</v>
      </c>
      <c r="F473" s="189">
        <v>32.200000000000003</v>
      </c>
      <c r="G473" s="190">
        <v>305.89999999999998</v>
      </c>
      <c r="H473" s="56">
        <v>68</v>
      </c>
      <c r="I473" s="184" t="s">
        <v>159</v>
      </c>
      <c r="K473"/>
    </row>
    <row r="474" spans="1:11" s="184" customFormat="1" x14ac:dyDescent="0.25">
      <c r="A474" s="188">
        <v>40690</v>
      </c>
      <c r="B474" s="184" t="s">
        <v>17</v>
      </c>
      <c r="C474" s="184" t="s">
        <v>17</v>
      </c>
      <c r="D474" s="56" t="s">
        <v>5</v>
      </c>
      <c r="E474" s="189">
        <v>9.5</v>
      </c>
      <c r="F474" s="189">
        <v>30</v>
      </c>
      <c r="G474" s="190">
        <v>285</v>
      </c>
      <c r="H474" s="56">
        <v>68</v>
      </c>
      <c r="I474" s="184" t="s">
        <v>159</v>
      </c>
      <c r="K474"/>
    </row>
    <row r="475" spans="1:11" s="184" customFormat="1" x14ac:dyDescent="0.25">
      <c r="A475" s="188">
        <v>40690</v>
      </c>
      <c r="B475" s="184" t="s">
        <v>182</v>
      </c>
      <c r="C475" s="184" t="s">
        <v>17</v>
      </c>
      <c r="D475" s="56" t="s">
        <v>5</v>
      </c>
      <c r="E475" s="189">
        <v>9.5</v>
      </c>
      <c r="F475" s="189">
        <v>39.18</v>
      </c>
      <c r="G475" s="190">
        <v>372.21</v>
      </c>
      <c r="H475" s="56">
        <v>68</v>
      </c>
      <c r="I475" s="184" t="s">
        <v>159</v>
      </c>
      <c r="K475"/>
    </row>
    <row r="476" spans="1:11" s="184" customFormat="1" x14ac:dyDescent="0.25">
      <c r="A476" s="188">
        <v>40690</v>
      </c>
      <c r="B476" s="184" t="s">
        <v>241</v>
      </c>
      <c r="C476" s="184" t="s">
        <v>242</v>
      </c>
      <c r="D476" s="56" t="s">
        <v>5</v>
      </c>
      <c r="E476" s="189">
        <v>6.5</v>
      </c>
      <c r="F476" s="189">
        <v>21.61</v>
      </c>
      <c r="G476" s="190">
        <v>140.465</v>
      </c>
      <c r="H476" s="56">
        <v>68</v>
      </c>
      <c r="I476" s="184" t="s">
        <v>159</v>
      </c>
      <c r="K476"/>
    </row>
    <row r="477" spans="1:11" s="184" customFormat="1" x14ac:dyDescent="0.25">
      <c r="A477" s="188">
        <v>40690</v>
      </c>
      <c r="B477" s="184" t="s">
        <v>185</v>
      </c>
      <c r="C477" s="184" t="s">
        <v>186</v>
      </c>
      <c r="D477" s="56" t="s">
        <v>14</v>
      </c>
      <c r="E477" s="189">
        <v>1</v>
      </c>
      <c r="F477" s="189">
        <v>213.4</v>
      </c>
      <c r="G477" s="190">
        <v>213.4</v>
      </c>
      <c r="H477" s="56">
        <v>68</v>
      </c>
      <c r="I477" s="184" t="s">
        <v>159</v>
      </c>
      <c r="K477"/>
    </row>
    <row r="478" spans="1:11" s="184" customFormat="1" x14ac:dyDescent="0.25">
      <c r="A478" s="188">
        <v>40690</v>
      </c>
      <c r="B478" s="184" t="s">
        <v>239</v>
      </c>
      <c r="C478" s="184" t="s">
        <v>240</v>
      </c>
      <c r="D478" s="56" t="s">
        <v>5</v>
      </c>
      <c r="E478" s="189">
        <v>6.5</v>
      </c>
      <c r="F478" s="189">
        <v>25.78</v>
      </c>
      <c r="G478" s="190">
        <v>167.57</v>
      </c>
      <c r="H478" s="56">
        <v>68</v>
      </c>
      <c r="I478" s="184" t="s">
        <v>159</v>
      </c>
      <c r="K478"/>
    </row>
    <row r="479" spans="1:11" s="184" customFormat="1" x14ac:dyDescent="0.25">
      <c r="A479" s="188">
        <v>40690</v>
      </c>
      <c r="B479" s="184" t="s">
        <v>237</v>
      </c>
      <c r="C479" s="184" t="s">
        <v>238</v>
      </c>
      <c r="D479" s="56" t="s">
        <v>5</v>
      </c>
      <c r="E479" s="189">
        <v>6.5</v>
      </c>
      <c r="F479" s="189">
        <v>26.46</v>
      </c>
      <c r="G479" s="190">
        <v>171.99</v>
      </c>
      <c r="H479" s="56">
        <v>68</v>
      </c>
      <c r="I479" s="184" t="s">
        <v>159</v>
      </c>
      <c r="K479"/>
    </row>
    <row r="480" spans="1:11" s="184" customFormat="1" x14ac:dyDescent="0.25">
      <c r="A480" s="188">
        <v>40690</v>
      </c>
      <c r="B480" s="184" t="s">
        <v>0</v>
      </c>
      <c r="C480" s="184" t="s">
        <v>181</v>
      </c>
      <c r="D480" s="56" t="s">
        <v>5</v>
      </c>
      <c r="E480" s="189">
        <v>3</v>
      </c>
      <c r="F480" s="189">
        <v>7</v>
      </c>
      <c r="G480" s="190">
        <v>21</v>
      </c>
      <c r="H480" s="56">
        <v>68</v>
      </c>
      <c r="I480" s="184" t="s">
        <v>159</v>
      </c>
      <c r="K480"/>
    </row>
    <row r="481" spans="1:11" s="184" customFormat="1" x14ac:dyDescent="0.25">
      <c r="A481" s="188">
        <v>40690</v>
      </c>
      <c r="B481" s="184" t="s">
        <v>207</v>
      </c>
      <c r="C481" s="184" t="s">
        <v>208</v>
      </c>
      <c r="D481" s="56" t="s">
        <v>5</v>
      </c>
      <c r="E481" s="189">
        <v>6.5</v>
      </c>
      <c r="F481" s="189">
        <v>66.069999999999993</v>
      </c>
      <c r="G481" s="190">
        <v>429.45499999999998</v>
      </c>
      <c r="H481" s="56">
        <v>68</v>
      </c>
      <c r="I481" s="184" t="s">
        <v>159</v>
      </c>
      <c r="K481"/>
    </row>
    <row r="482" spans="1:11" s="184" customFormat="1" x14ac:dyDescent="0.25">
      <c r="A482" s="188">
        <v>40691</v>
      </c>
      <c r="B482" s="184" t="s">
        <v>182</v>
      </c>
      <c r="C482" s="184" t="s">
        <v>17</v>
      </c>
      <c r="D482" s="56" t="s">
        <v>5</v>
      </c>
      <c r="E482" s="189">
        <v>9.5</v>
      </c>
      <c r="F482" s="189">
        <v>39.18</v>
      </c>
      <c r="G482" s="190">
        <v>372.21</v>
      </c>
      <c r="H482" s="56">
        <v>68</v>
      </c>
      <c r="I482" s="184" t="s">
        <v>159</v>
      </c>
      <c r="K482"/>
    </row>
    <row r="483" spans="1:11" s="184" customFormat="1" x14ac:dyDescent="0.25">
      <c r="A483" s="188">
        <v>40691</v>
      </c>
      <c r="B483" s="184" t="s">
        <v>17</v>
      </c>
      <c r="C483" s="184" t="s">
        <v>17</v>
      </c>
      <c r="D483" s="56" t="s">
        <v>5</v>
      </c>
      <c r="E483" s="189">
        <v>9.5</v>
      </c>
      <c r="F483" s="189">
        <v>32.200000000000003</v>
      </c>
      <c r="G483" s="190">
        <v>305.89999999999998</v>
      </c>
      <c r="H483" s="56">
        <v>68</v>
      </c>
      <c r="I483" s="184" t="s">
        <v>159</v>
      </c>
      <c r="K483"/>
    </row>
    <row r="484" spans="1:11" s="184" customFormat="1" x14ac:dyDescent="0.25">
      <c r="A484" s="188">
        <v>40691</v>
      </c>
      <c r="B484" s="184" t="s">
        <v>241</v>
      </c>
      <c r="C484" s="184" t="s">
        <v>242</v>
      </c>
      <c r="D484" s="56" t="s">
        <v>5</v>
      </c>
      <c r="E484" s="189">
        <v>6.5</v>
      </c>
      <c r="F484" s="189">
        <v>21.61</v>
      </c>
      <c r="G484" s="190">
        <v>140.465</v>
      </c>
      <c r="H484" s="56">
        <v>68</v>
      </c>
      <c r="I484" s="184" t="s">
        <v>159</v>
      </c>
      <c r="K484"/>
    </row>
    <row r="485" spans="1:11" s="184" customFormat="1" x14ac:dyDescent="0.25">
      <c r="A485" s="188">
        <v>40691</v>
      </c>
      <c r="B485" s="184" t="s">
        <v>207</v>
      </c>
      <c r="C485" s="184" t="s">
        <v>208</v>
      </c>
      <c r="D485" s="56" t="s">
        <v>5</v>
      </c>
      <c r="E485" s="189">
        <v>6.5</v>
      </c>
      <c r="F485" s="189">
        <v>66.069999999999993</v>
      </c>
      <c r="G485" s="190">
        <v>429.45499999999998</v>
      </c>
      <c r="H485" s="56">
        <v>68</v>
      </c>
      <c r="I485" s="184" t="s">
        <v>159</v>
      </c>
      <c r="K485"/>
    </row>
    <row r="486" spans="1:11" s="184" customFormat="1" x14ac:dyDescent="0.25">
      <c r="A486" s="188">
        <v>40691</v>
      </c>
      <c r="B486" s="184" t="s">
        <v>185</v>
      </c>
      <c r="C486" s="184" t="s">
        <v>186</v>
      </c>
      <c r="D486" s="56" t="s">
        <v>14</v>
      </c>
      <c r="E486" s="189">
        <v>1</v>
      </c>
      <c r="F486" s="189">
        <v>213.4</v>
      </c>
      <c r="G486" s="190">
        <v>213.4</v>
      </c>
      <c r="H486" s="56">
        <v>68</v>
      </c>
      <c r="I486" s="184" t="s">
        <v>159</v>
      </c>
      <c r="K486"/>
    </row>
    <row r="487" spans="1:11" s="184" customFormat="1" x14ac:dyDescent="0.25">
      <c r="A487" s="188">
        <v>40691</v>
      </c>
      <c r="B487" s="184" t="s">
        <v>0</v>
      </c>
      <c r="C487" s="184" t="s">
        <v>13</v>
      </c>
      <c r="D487" s="56" t="s">
        <v>14</v>
      </c>
      <c r="E487" s="189">
        <v>1</v>
      </c>
      <c r="F487" s="189">
        <v>125</v>
      </c>
      <c r="G487" s="190">
        <v>125</v>
      </c>
      <c r="H487" s="56">
        <v>68</v>
      </c>
      <c r="I487" s="184" t="s">
        <v>159</v>
      </c>
      <c r="K487"/>
    </row>
    <row r="488" spans="1:11" s="184" customFormat="1" x14ac:dyDescent="0.25">
      <c r="A488" s="188">
        <v>40691</v>
      </c>
      <c r="B488" s="184" t="s">
        <v>237</v>
      </c>
      <c r="C488" s="184" t="s">
        <v>238</v>
      </c>
      <c r="D488" s="56" t="s">
        <v>5</v>
      </c>
      <c r="E488" s="189">
        <v>6.5</v>
      </c>
      <c r="F488" s="189">
        <v>26.46</v>
      </c>
      <c r="G488" s="190">
        <v>171.99</v>
      </c>
      <c r="H488" s="56">
        <v>68</v>
      </c>
      <c r="I488" s="184" t="s">
        <v>159</v>
      </c>
      <c r="K488"/>
    </row>
    <row r="489" spans="1:11" s="184" customFormat="1" x14ac:dyDescent="0.25">
      <c r="A489" s="188">
        <v>40691</v>
      </c>
      <c r="B489" s="184" t="s">
        <v>17</v>
      </c>
      <c r="C489" s="184" t="s">
        <v>17</v>
      </c>
      <c r="D489" s="56" t="s">
        <v>5</v>
      </c>
      <c r="E489" s="189">
        <v>9.5</v>
      </c>
      <c r="F489" s="189">
        <v>30</v>
      </c>
      <c r="G489" s="190">
        <v>285</v>
      </c>
      <c r="H489" s="56">
        <v>68</v>
      </c>
      <c r="I489" s="184" t="s">
        <v>159</v>
      </c>
      <c r="K489"/>
    </row>
    <row r="490" spans="1:11" s="184" customFormat="1" x14ac:dyDescent="0.25">
      <c r="A490" s="188">
        <v>40691</v>
      </c>
      <c r="B490" s="184" t="s">
        <v>182</v>
      </c>
      <c r="C490" s="184" t="s">
        <v>17</v>
      </c>
      <c r="D490" s="56" t="s">
        <v>5</v>
      </c>
      <c r="E490" s="189">
        <v>9.5</v>
      </c>
      <c r="F490" s="189">
        <v>39.18</v>
      </c>
      <c r="G490" s="190">
        <v>372.21</v>
      </c>
      <c r="H490" s="56">
        <v>68</v>
      </c>
      <c r="I490" s="184" t="s">
        <v>159</v>
      </c>
      <c r="K490"/>
    </row>
    <row r="491" spans="1:11" s="184" customFormat="1" x14ac:dyDescent="0.25">
      <c r="A491" s="188">
        <v>40691</v>
      </c>
      <c r="B491" s="184" t="s">
        <v>0</v>
      </c>
      <c r="C491" s="184" t="s">
        <v>181</v>
      </c>
      <c r="D491" s="56" t="s">
        <v>5</v>
      </c>
      <c r="E491" s="189">
        <v>3</v>
      </c>
      <c r="F491" s="189">
        <v>7</v>
      </c>
      <c r="G491" s="190">
        <v>21</v>
      </c>
      <c r="H491" s="56">
        <v>68</v>
      </c>
      <c r="I491" s="184" t="s">
        <v>159</v>
      </c>
      <c r="K491"/>
    </row>
    <row r="492" spans="1:11" s="184" customFormat="1" x14ac:dyDescent="0.25">
      <c r="A492" s="188">
        <v>40691</v>
      </c>
      <c r="B492" s="184" t="s">
        <v>179</v>
      </c>
      <c r="C492" s="184" t="s">
        <v>180</v>
      </c>
      <c r="D492" s="56" t="s">
        <v>5</v>
      </c>
      <c r="E492" s="189">
        <v>3</v>
      </c>
      <c r="F492" s="189">
        <v>42.79</v>
      </c>
      <c r="G492" s="190">
        <v>128.37</v>
      </c>
      <c r="H492" s="56">
        <v>68</v>
      </c>
      <c r="I492" s="184" t="s">
        <v>159</v>
      </c>
      <c r="K492"/>
    </row>
    <row r="493" spans="1:11" s="184" customFormat="1" x14ac:dyDescent="0.25">
      <c r="A493" s="188">
        <v>40692</v>
      </c>
      <c r="B493" s="184" t="s">
        <v>17</v>
      </c>
      <c r="C493" s="184" t="s">
        <v>17</v>
      </c>
      <c r="D493" s="56" t="s">
        <v>5</v>
      </c>
      <c r="E493" s="189">
        <v>10</v>
      </c>
      <c r="F493" s="189">
        <v>30</v>
      </c>
      <c r="G493" s="190">
        <v>300</v>
      </c>
      <c r="H493" s="56">
        <v>68</v>
      </c>
      <c r="I493" s="184" t="s">
        <v>159</v>
      </c>
      <c r="K493"/>
    </row>
    <row r="494" spans="1:11" s="184" customFormat="1" x14ac:dyDescent="0.25">
      <c r="A494" s="188">
        <v>40692</v>
      </c>
      <c r="B494" s="184" t="s">
        <v>179</v>
      </c>
      <c r="C494" s="184" t="s">
        <v>180</v>
      </c>
      <c r="D494" s="56" t="s">
        <v>5</v>
      </c>
      <c r="E494" s="189">
        <v>3</v>
      </c>
      <c r="F494" s="189">
        <v>42.79</v>
      </c>
      <c r="G494" s="190">
        <v>128.37</v>
      </c>
      <c r="H494" s="56">
        <v>68</v>
      </c>
      <c r="I494" s="184" t="s">
        <v>159</v>
      </c>
      <c r="K494"/>
    </row>
    <row r="495" spans="1:11" s="184" customFormat="1" x14ac:dyDescent="0.25">
      <c r="A495" s="188">
        <v>40692</v>
      </c>
      <c r="B495" s="184" t="s">
        <v>182</v>
      </c>
      <c r="C495" s="184" t="s">
        <v>17</v>
      </c>
      <c r="D495" s="56" t="s">
        <v>5</v>
      </c>
      <c r="E495" s="189">
        <v>10</v>
      </c>
      <c r="F495" s="189">
        <v>39.18</v>
      </c>
      <c r="G495" s="190">
        <v>391.8</v>
      </c>
      <c r="H495" s="56">
        <v>68</v>
      </c>
      <c r="I495" s="184" t="s">
        <v>159</v>
      </c>
      <c r="K495"/>
    </row>
    <row r="496" spans="1:11" s="184" customFormat="1" x14ac:dyDescent="0.25">
      <c r="A496" s="188">
        <v>40692</v>
      </c>
      <c r="B496" s="184" t="s">
        <v>17</v>
      </c>
      <c r="C496" s="184" t="s">
        <v>17</v>
      </c>
      <c r="D496" s="56" t="s">
        <v>5</v>
      </c>
      <c r="E496" s="189">
        <v>10</v>
      </c>
      <c r="F496" s="189">
        <v>32.200000000000003</v>
      </c>
      <c r="G496" s="190">
        <v>322</v>
      </c>
      <c r="H496" s="56">
        <v>68</v>
      </c>
      <c r="I496" s="184" t="s">
        <v>159</v>
      </c>
      <c r="K496"/>
    </row>
    <row r="497" spans="1:11" s="184" customFormat="1" x14ac:dyDescent="0.25">
      <c r="A497" s="188">
        <v>40692</v>
      </c>
      <c r="B497" s="184" t="s">
        <v>182</v>
      </c>
      <c r="C497" s="184" t="s">
        <v>17</v>
      </c>
      <c r="D497" s="56" t="s">
        <v>5</v>
      </c>
      <c r="E497" s="189">
        <v>5</v>
      </c>
      <c r="F497" s="189">
        <v>39.18</v>
      </c>
      <c r="G497" s="190">
        <v>195.9</v>
      </c>
      <c r="H497" s="56">
        <v>68</v>
      </c>
      <c r="I497" s="184" t="s">
        <v>159</v>
      </c>
      <c r="K497"/>
    </row>
    <row r="498" spans="1:11" s="184" customFormat="1" x14ac:dyDescent="0.25">
      <c r="A498" s="188">
        <v>40692</v>
      </c>
      <c r="B498" s="184" t="s">
        <v>0</v>
      </c>
      <c r="C498" s="184" t="s">
        <v>181</v>
      </c>
      <c r="D498" s="56" t="s">
        <v>5</v>
      </c>
      <c r="E498" s="189">
        <v>3</v>
      </c>
      <c r="F498" s="189">
        <v>7</v>
      </c>
      <c r="G498" s="190">
        <v>21</v>
      </c>
      <c r="H498" s="56">
        <v>68</v>
      </c>
      <c r="I498" s="184" t="s">
        <v>159</v>
      </c>
      <c r="K498"/>
    </row>
    <row r="499" spans="1:11" s="184" customFormat="1" x14ac:dyDescent="0.25">
      <c r="A499" s="188">
        <v>40692</v>
      </c>
      <c r="B499" s="184" t="s">
        <v>0</v>
      </c>
      <c r="C499" s="184" t="s">
        <v>13</v>
      </c>
      <c r="D499" s="56" t="s">
        <v>14</v>
      </c>
      <c r="E499" s="189">
        <v>1</v>
      </c>
      <c r="F499" s="189">
        <v>125</v>
      </c>
      <c r="G499" s="190">
        <v>125</v>
      </c>
      <c r="H499" s="56">
        <v>68</v>
      </c>
      <c r="I499" s="184" t="s">
        <v>159</v>
      </c>
      <c r="K499"/>
    </row>
    <row r="500" spans="1:11" s="184" customFormat="1" x14ac:dyDescent="0.25">
      <c r="A500" s="188">
        <v>40692</v>
      </c>
      <c r="B500" s="184" t="s">
        <v>185</v>
      </c>
      <c r="C500" s="184" t="s">
        <v>186</v>
      </c>
      <c r="D500" s="56" t="s">
        <v>14</v>
      </c>
      <c r="E500" s="189">
        <v>1</v>
      </c>
      <c r="F500" s="189">
        <v>213.4</v>
      </c>
      <c r="G500" s="190">
        <v>213.4</v>
      </c>
      <c r="H500" s="56">
        <v>68</v>
      </c>
      <c r="I500" s="184" t="s">
        <v>159</v>
      </c>
      <c r="K500"/>
    </row>
    <row r="501" spans="1:11" s="184" customFormat="1" x14ac:dyDescent="0.25">
      <c r="A501" s="188">
        <v>40692</v>
      </c>
      <c r="B501" s="184" t="s">
        <v>241</v>
      </c>
      <c r="C501" s="184" t="s">
        <v>242</v>
      </c>
      <c r="D501" s="56" t="s">
        <v>5</v>
      </c>
      <c r="E501" s="189">
        <v>6.5</v>
      </c>
      <c r="F501" s="189">
        <v>21.61</v>
      </c>
      <c r="G501" s="190">
        <v>140.465</v>
      </c>
      <c r="H501" s="56">
        <v>68</v>
      </c>
      <c r="I501" s="184" t="s">
        <v>159</v>
      </c>
      <c r="K501"/>
    </row>
    <row r="502" spans="1:11" s="184" customFormat="1" x14ac:dyDescent="0.25">
      <c r="A502" s="188">
        <v>40692</v>
      </c>
      <c r="B502" s="184" t="s">
        <v>237</v>
      </c>
      <c r="C502" s="184" t="s">
        <v>238</v>
      </c>
      <c r="D502" s="56" t="s">
        <v>5</v>
      </c>
      <c r="E502" s="189">
        <v>7</v>
      </c>
      <c r="F502" s="189">
        <v>26.46</v>
      </c>
      <c r="G502" s="190">
        <v>185.22</v>
      </c>
      <c r="H502" s="56">
        <v>68</v>
      </c>
      <c r="I502" s="184" t="s">
        <v>159</v>
      </c>
      <c r="K502"/>
    </row>
    <row r="503" spans="1:11" s="184" customFormat="1" x14ac:dyDescent="0.25">
      <c r="A503" s="188">
        <v>40692</v>
      </c>
      <c r="B503" s="184" t="s">
        <v>207</v>
      </c>
      <c r="C503" s="184" t="s">
        <v>208</v>
      </c>
      <c r="D503" s="56" t="s">
        <v>5</v>
      </c>
      <c r="E503" s="189">
        <v>6.5</v>
      </c>
      <c r="F503" s="189">
        <v>66.069999999999993</v>
      </c>
      <c r="G503" s="190">
        <v>429.45499999999998</v>
      </c>
      <c r="H503" s="56">
        <v>68</v>
      </c>
      <c r="I503" s="184" t="s">
        <v>159</v>
      </c>
      <c r="K503"/>
    </row>
    <row r="504" spans="1:11" s="184" customFormat="1" x14ac:dyDescent="0.25">
      <c r="A504" s="188">
        <v>40692</v>
      </c>
      <c r="B504" s="184" t="s">
        <v>243</v>
      </c>
      <c r="C504" s="184" t="s">
        <v>244</v>
      </c>
      <c r="D504" s="56" t="s">
        <v>106</v>
      </c>
      <c r="E504" s="189">
        <v>1</v>
      </c>
      <c r="F504" s="189">
        <v>129.47</v>
      </c>
      <c r="G504" s="190">
        <v>129.47</v>
      </c>
      <c r="H504" s="56">
        <v>68</v>
      </c>
      <c r="I504" s="184" t="s">
        <v>245</v>
      </c>
      <c r="K504"/>
    </row>
    <row r="505" spans="1:11" s="184" customFormat="1" x14ac:dyDescent="0.25">
      <c r="A505" s="188">
        <v>40693</v>
      </c>
      <c r="B505" s="184" t="s">
        <v>182</v>
      </c>
      <c r="C505" s="184" t="s">
        <v>17</v>
      </c>
      <c r="D505" s="56" t="s">
        <v>5</v>
      </c>
      <c r="E505" s="189">
        <v>5</v>
      </c>
      <c r="F505" s="189">
        <v>39.18</v>
      </c>
      <c r="G505" s="190">
        <v>195.9</v>
      </c>
      <c r="H505" s="56">
        <v>68</v>
      </c>
      <c r="I505" s="184" t="s">
        <v>159</v>
      </c>
      <c r="K505"/>
    </row>
    <row r="506" spans="1:11" s="184" customFormat="1" x14ac:dyDescent="0.25">
      <c r="A506" s="188">
        <v>40693</v>
      </c>
      <c r="B506" s="184" t="s">
        <v>185</v>
      </c>
      <c r="C506" s="184" t="s">
        <v>186</v>
      </c>
      <c r="D506" s="56" t="s">
        <v>14</v>
      </c>
      <c r="E506" s="189">
        <v>1</v>
      </c>
      <c r="F506" s="189">
        <v>213.4</v>
      </c>
      <c r="G506" s="190">
        <v>213.4</v>
      </c>
      <c r="H506" s="56">
        <v>68</v>
      </c>
      <c r="I506" s="184" t="s">
        <v>159</v>
      </c>
      <c r="K506"/>
    </row>
    <row r="507" spans="1:11" s="184" customFormat="1" x14ac:dyDescent="0.25">
      <c r="A507" s="188">
        <v>40693</v>
      </c>
      <c r="B507" s="184" t="s">
        <v>17</v>
      </c>
      <c r="C507" s="184" t="s">
        <v>17</v>
      </c>
      <c r="D507" s="56" t="s">
        <v>5</v>
      </c>
      <c r="E507" s="189">
        <v>10.5</v>
      </c>
      <c r="F507" s="189">
        <v>32.200000000000003</v>
      </c>
      <c r="G507" s="190">
        <v>338.1</v>
      </c>
      <c r="H507" s="56">
        <v>68</v>
      </c>
      <c r="I507" s="184" t="s">
        <v>159</v>
      </c>
      <c r="K507"/>
    </row>
    <row r="508" spans="1:11" s="184" customFormat="1" x14ac:dyDescent="0.25">
      <c r="A508" s="188">
        <v>40693</v>
      </c>
      <c r="B508" s="184" t="s">
        <v>237</v>
      </c>
      <c r="C508" s="184" t="s">
        <v>238</v>
      </c>
      <c r="D508" s="56" t="s">
        <v>5</v>
      </c>
      <c r="E508" s="189">
        <v>7</v>
      </c>
      <c r="F508" s="189">
        <v>26.46</v>
      </c>
      <c r="G508" s="190">
        <v>185.22</v>
      </c>
      <c r="H508" s="56">
        <v>68</v>
      </c>
      <c r="I508" s="184" t="s">
        <v>159</v>
      </c>
      <c r="K508"/>
    </row>
    <row r="509" spans="1:11" s="184" customFormat="1" x14ac:dyDescent="0.25">
      <c r="A509" s="188">
        <v>40693</v>
      </c>
      <c r="B509" s="184" t="s">
        <v>182</v>
      </c>
      <c r="C509" s="184" t="s">
        <v>17</v>
      </c>
      <c r="D509" s="56" t="s">
        <v>5</v>
      </c>
      <c r="E509" s="189">
        <v>5</v>
      </c>
      <c r="F509" s="189">
        <v>39.18</v>
      </c>
      <c r="G509" s="190">
        <v>195.9</v>
      </c>
      <c r="H509" s="56">
        <v>68</v>
      </c>
      <c r="I509" s="184" t="s">
        <v>159</v>
      </c>
      <c r="K509"/>
    </row>
    <row r="510" spans="1:11" s="184" customFormat="1" x14ac:dyDescent="0.25">
      <c r="A510" s="188">
        <v>40693</v>
      </c>
      <c r="B510" s="184" t="s">
        <v>17</v>
      </c>
      <c r="C510" s="184" t="s">
        <v>17</v>
      </c>
      <c r="D510" s="56" t="s">
        <v>5</v>
      </c>
      <c r="E510" s="189">
        <v>10.5</v>
      </c>
      <c r="F510" s="189">
        <v>30</v>
      </c>
      <c r="G510" s="190">
        <v>315</v>
      </c>
      <c r="H510" s="56">
        <v>68</v>
      </c>
      <c r="I510" s="184" t="s">
        <v>159</v>
      </c>
      <c r="K510"/>
    </row>
    <row r="511" spans="1:11" s="184" customFormat="1" x14ac:dyDescent="0.25">
      <c r="A511" s="188">
        <v>40693</v>
      </c>
      <c r="B511" s="184" t="s">
        <v>241</v>
      </c>
      <c r="C511" s="184" t="s">
        <v>242</v>
      </c>
      <c r="D511" s="56" t="s">
        <v>5</v>
      </c>
      <c r="E511" s="189">
        <v>6.5</v>
      </c>
      <c r="F511" s="189">
        <v>21.61</v>
      </c>
      <c r="G511" s="190">
        <v>140.465</v>
      </c>
      <c r="H511" s="56">
        <v>68</v>
      </c>
      <c r="I511" s="184" t="s">
        <v>159</v>
      </c>
      <c r="K511"/>
    </row>
    <row r="512" spans="1:11" s="184" customFormat="1" x14ac:dyDescent="0.25">
      <c r="A512" s="188">
        <v>40693</v>
      </c>
      <c r="B512" s="184" t="s">
        <v>0</v>
      </c>
      <c r="C512" s="184" t="s">
        <v>13</v>
      </c>
      <c r="D512" s="56" t="s">
        <v>14</v>
      </c>
      <c r="E512" s="189">
        <v>1</v>
      </c>
      <c r="F512" s="189">
        <v>125</v>
      </c>
      <c r="G512" s="190">
        <v>125</v>
      </c>
      <c r="H512" s="56">
        <v>68</v>
      </c>
      <c r="I512" s="184" t="s">
        <v>159</v>
      </c>
      <c r="K512"/>
    </row>
    <row r="513" spans="1:11" s="184" customFormat="1" x14ac:dyDescent="0.25">
      <c r="A513" s="188">
        <v>40693</v>
      </c>
      <c r="B513" s="184" t="s">
        <v>207</v>
      </c>
      <c r="C513" s="184" t="s">
        <v>208</v>
      </c>
      <c r="D513" s="56" t="s">
        <v>5</v>
      </c>
      <c r="E513" s="189">
        <v>6.5</v>
      </c>
      <c r="F513" s="189">
        <v>66.069999999999993</v>
      </c>
      <c r="G513" s="190">
        <v>429.45499999999998</v>
      </c>
      <c r="H513" s="56">
        <v>68</v>
      </c>
      <c r="I513" s="184" t="s">
        <v>159</v>
      </c>
      <c r="K513"/>
    </row>
    <row r="514" spans="1:11" s="184" customFormat="1" x14ac:dyDescent="0.25">
      <c r="A514" s="188">
        <v>40693</v>
      </c>
      <c r="B514" s="184" t="s">
        <v>246</v>
      </c>
      <c r="C514" s="184" t="s">
        <v>247</v>
      </c>
      <c r="D514" s="56" t="s">
        <v>14</v>
      </c>
      <c r="E514" s="189">
        <v>1</v>
      </c>
      <c r="F514" s="189">
        <v>536.95000000000005</v>
      </c>
      <c r="G514" s="190">
        <v>536.95000000000005</v>
      </c>
      <c r="H514" s="56">
        <v>68</v>
      </c>
      <c r="I514" s="184" t="s">
        <v>159</v>
      </c>
      <c r="K514"/>
    </row>
    <row r="515" spans="1:11" s="184" customFormat="1" x14ac:dyDescent="0.25">
      <c r="A515" s="188">
        <v>40693</v>
      </c>
      <c r="B515" s="184" t="s">
        <v>0</v>
      </c>
      <c r="C515" s="184" t="s">
        <v>181</v>
      </c>
      <c r="D515" s="56" t="s">
        <v>5</v>
      </c>
      <c r="E515" s="189">
        <v>3</v>
      </c>
      <c r="F515" s="189">
        <v>7</v>
      </c>
      <c r="G515" s="190">
        <v>21</v>
      </c>
      <c r="H515" s="56">
        <v>68</v>
      </c>
      <c r="I515" s="184" t="s">
        <v>159</v>
      </c>
      <c r="K515"/>
    </row>
    <row r="516" spans="1:11" s="184" customFormat="1" x14ac:dyDescent="0.25">
      <c r="A516" s="188">
        <v>40693</v>
      </c>
      <c r="B516" s="184" t="s">
        <v>179</v>
      </c>
      <c r="C516" s="184" t="s">
        <v>180</v>
      </c>
      <c r="D516" s="56" t="s">
        <v>5</v>
      </c>
      <c r="E516" s="189">
        <v>8</v>
      </c>
      <c r="F516" s="189">
        <v>42.79</v>
      </c>
      <c r="G516" s="190">
        <v>342.32</v>
      </c>
      <c r="H516" s="56">
        <v>68</v>
      </c>
      <c r="I516" s="184" t="s">
        <v>159</v>
      </c>
      <c r="K516"/>
    </row>
    <row r="517" spans="1:11" s="184" customFormat="1" x14ac:dyDescent="0.25">
      <c r="A517" s="188">
        <v>40694</v>
      </c>
      <c r="B517" s="184" t="s">
        <v>248</v>
      </c>
      <c r="C517" s="184" t="s">
        <v>249</v>
      </c>
      <c r="D517" s="56" t="s">
        <v>5</v>
      </c>
      <c r="E517" s="189">
        <v>10.5</v>
      </c>
      <c r="F517" s="189">
        <v>65</v>
      </c>
      <c r="G517" s="190">
        <v>682.5</v>
      </c>
      <c r="H517" s="56">
        <v>68</v>
      </c>
      <c r="I517" s="184" t="s">
        <v>159</v>
      </c>
      <c r="K517"/>
    </row>
    <row r="518" spans="1:11" s="184" customFormat="1" x14ac:dyDescent="0.25">
      <c r="A518" s="188">
        <v>40694</v>
      </c>
      <c r="B518" s="184" t="s">
        <v>241</v>
      </c>
      <c r="C518" s="184" t="s">
        <v>242</v>
      </c>
      <c r="D518" s="56" t="s">
        <v>5</v>
      </c>
      <c r="E518" s="189">
        <v>6.5</v>
      </c>
      <c r="F518" s="189">
        <v>21.61</v>
      </c>
      <c r="G518" s="190">
        <v>140.465</v>
      </c>
      <c r="H518" s="56">
        <v>68</v>
      </c>
      <c r="I518" s="184" t="s">
        <v>159</v>
      </c>
      <c r="K518"/>
    </row>
    <row r="519" spans="1:11" s="184" customFormat="1" x14ac:dyDescent="0.25">
      <c r="A519" s="188">
        <v>40694</v>
      </c>
      <c r="B519" s="184" t="s">
        <v>17</v>
      </c>
      <c r="C519" s="184" t="s">
        <v>17</v>
      </c>
      <c r="D519" s="56" t="s">
        <v>5</v>
      </c>
      <c r="E519" s="189">
        <v>10.5</v>
      </c>
      <c r="F519" s="189">
        <v>30</v>
      </c>
      <c r="G519" s="190">
        <v>315</v>
      </c>
      <c r="H519" s="56">
        <v>68</v>
      </c>
      <c r="I519" s="184" t="s">
        <v>159</v>
      </c>
      <c r="K519"/>
    </row>
    <row r="520" spans="1:11" s="184" customFormat="1" x14ac:dyDescent="0.25">
      <c r="A520" s="188">
        <v>40694</v>
      </c>
      <c r="B520" s="184" t="s">
        <v>182</v>
      </c>
      <c r="C520" s="184" t="s">
        <v>17</v>
      </c>
      <c r="D520" s="56" t="s">
        <v>5</v>
      </c>
      <c r="E520" s="189">
        <v>10.5</v>
      </c>
      <c r="F520" s="189">
        <v>39.18</v>
      </c>
      <c r="G520" s="190">
        <v>411.39</v>
      </c>
      <c r="H520" s="56">
        <v>68</v>
      </c>
      <c r="I520" s="184" t="s">
        <v>159</v>
      </c>
      <c r="K520"/>
    </row>
    <row r="521" spans="1:11" s="184" customFormat="1" x14ac:dyDescent="0.25">
      <c r="A521" s="188">
        <v>40694</v>
      </c>
      <c r="B521" s="184" t="s">
        <v>17</v>
      </c>
      <c r="C521" s="184" t="s">
        <v>17</v>
      </c>
      <c r="D521" s="56" t="s">
        <v>5</v>
      </c>
      <c r="E521" s="189">
        <v>10.5</v>
      </c>
      <c r="F521" s="189">
        <v>32.200000000000003</v>
      </c>
      <c r="G521" s="190">
        <v>338.1</v>
      </c>
      <c r="H521" s="56">
        <v>68</v>
      </c>
      <c r="I521" s="184" t="s">
        <v>159</v>
      </c>
      <c r="K521"/>
    </row>
    <row r="522" spans="1:11" s="184" customFormat="1" x14ac:dyDescent="0.25">
      <c r="A522" s="188">
        <v>40694</v>
      </c>
      <c r="B522" s="184" t="s">
        <v>0</v>
      </c>
      <c r="C522" s="184" t="s">
        <v>13</v>
      </c>
      <c r="D522" s="56" t="s">
        <v>14</v>
      </c>
      <c r="E522" s="189">
        <v>1</v>
      </c>
      <c r="F522" s="189">
        <v>125</v>
      </c>
      <c r="G522" s="190">
        <v>125</v>
      </c>
      <c r="H522" s="56">
        <v>68</v>
      </c>
      <c r="I522" s="184" t="s">
        <v>159</v>
      </c>
      <c r="K522"/>
    </row>
    <row r="523" spans="1:11" s="184" customFormat="1" x14ac:dyDescent="0.25">
      <c r="A523" s="188">
        <v>40694</v>
      </c>
      <c r="B523" s="184" t="s">
        <v>246</v>
      </c>
      <c r="C523" s="184" t="s">
        <v>247</v>
      </c>
      <c r="D523" s="56" t="s">
        <v>14</v>
      </c>
      <c r="E523" s="189">
        <v>1</v>
      </c>
      <c r="F523" s="189">
        <v>536.95000000000005</v>
      </c>
      <c r="G523" s="190">
        <v>536.95000000000005</v>
      </c>
      <c r="H523" s="56">
        <v>68</v>
      </c>
      <c r="I523" s="184" t="s">
        <v>159</v>
      </c>
      <c r="K523"/>
    </row>
    <row r="524" spans="1:11" s="184" customFormat="1" x14ac:dyDescent="0.25">
      <c r="A524" s="188">
        <v>40694</v>
      </c>
      <c r="B524" s="184" t="s">
        <v>182</v>
      </c>
      <c r="C524" s="184" t="s">
        <v>17</v>
      </c>
      <c r="D524" s="56" t="s">
        <v>5</v>
      </c>
      <c r="E524" s="189">
        <v>10.5</v>
      </c>
      <c r="F524" s="189">
        <v>39.18</v>
      </c>
      <c r="G524" s="190">
        <v>411.39</v>
      </c>
      <c r="H524" s="56">
        <v>68</v>
      </c>
      <c r="I524" s="184" t="s">
        <v>159</v>
      </c>
      <c r="K524"/>
    </row>
    <row r="525" spans="1:11" s="184" customFormat="1" x14ac:dyDescent="0.25">
      <c r="A525" s="188">
        <v>40694</v>
      </c>
      <c r="B525" s="184" t="s">
        <v>237</v>
      </c>
      <c r="C525" s="184" t="s">
        <v>238</v>
      </c>
      <c r="D525" s="56" t="s">
        <v>5</v>
      </c>
      <c r="E525" s="189">
        <v>7</v>
      </c>
      <c r="F525" s="189">
        <v>26.46</v>
      </c>
      <c r="G525" s="190">
        <v>185.22</v>
      </c>
      <c r="H525" s="56">
        <v>68</v>
      </c>
      <c r="I525" s="184" t="s">
        <v>159</v>
      </c>
      <c r="K525"/>
    </row>
    <row r="526" spans="1:11" s="184" customFormat="1" x14ac:dyDescent="0.25">
      <c r="A526" s="188">
        <v>40694</v>
      </c>
      <c r="B526" s="184" t="s">
        <v>250</v>
      </c>
      <c r="C526" s="184" t="s">
        <v>251</v>
      </c>
      <c r="D526" s="56" t="s">
        <v>106</v>
      </c>
      <c r="E526" s="189">
        <v>11.97</v>
      </c>
      <c r="F526" s="189">
        <v>21.5</v>
      </c>
      <c r="G526" s="190">
        <v>257.35500000000002</v>
      </c>
      <c r="H526" s="56">
        <v>68</v>
      </c>
      <c r="I526" s="184" t="s">
        <v>169</v>
      </c>
      <c r="K526"/>
    </row>
    <row r="527" spans="1:11" s="184" customFormat="1" x14ac:dyDescent="0.25">
      <c r="A527" s="188">
        <v>40694</v>
      </c>
      <c r="B527" s="184" t="s">
        <v>179</v>
      </c>
      <c r="C527" s="184" t="s">
        <v>180</v>
      </c>
      <c r="D527" s="56" t="s">
        <v>5</v>
      </c>
      <c r="E527" s="189">
        <v>8</v>
      </c>
      <c r="F527" s="189">
        <v>42.79</v>
      </c>
      <c r="G527" s="190">
        <v>342.32</v>
      </c>
      <c r="H527" s="56">
        <v>68</v>
      </c>
      <c r="I527" s="184" t="s">
        <v>159</v>
      </c>
      <c r="K527"/>
    </row>
    <row r="528" spans="1:11" s="184" customFormat="1" x14ac:dyDescent="0.25">
      <c r="A528" s="188">
        <v>40694</v>
      </c>
      <c r="B528" s="184" t="s">
        <v>185</v>
      </c>
      <c r="C528" s="184" t="s">
        <v>186</v>
      </c>
      <c r="D528" s="56" t="s">
        <v>14</v>
      </c>
      <c r="E528" s="189">
        <v>1</v>
      </c>
      <c r="F528" s="189">
        <v>213.4</v>
      </c>
      <c r="G528" s="190">
        <v>213.4</v>
      </c>
      <c r="H528" s="56">
        <v>68</v>
      </c>
      <c r="I528" s="184" t="s">
        <v>159</v>
      </c>
      <c r="K528"/>
    </row>
    <row r="529" spans="1:11" s="184" customFormat="1" x14ac:dyDescent="0.25">
      <c r="A529" s="188">
        <v>40694</v>
      </c>
      <c r="B529" s="184" t="s">
        <v>252</v>
      </c>
      <c r="C529" s="184" t="s">
        <v>251</v>
      </c>
      <c r="D529" s="56" t="s">
        <v>106</v>
      </c>
      <c r="E529" s="189">
        <v>24.54</v>
      </c>
      <c r="F529" s="189">
        <v>21.5</v>
      </c>
      <c r="G529" s="190">
        <v>527.61</v>
      </c>
      <c r="H529" s="56">
        <v>68</v>
      </c>
      <c r="I529" s="184" t="s">
        <v>169</v>
      </c>
      <c r="K529"/>
    </row>
    <row r="530" spans="1:11" s="184" customFormat="1" x14ac:dyDescent="0.25">
      <c r="A530" s="188">
        <v>40694</v>
      </c>
      <c r="B530" s="184" t="s">
        <v>207</v>
      </c>
      <c r="C530" s="184" t="s">
        <v>208</v>
      </c>
      <c r="D530" s="56" t="s">
        <v>5</v>
      </c>
      <c r="E530" s="189">
        <v>6.5</v>
      </c>
      <c r="F530" s="189">
        <v>66.069999999999993</v>
      </c>
      <c r="G530" s="190">
        <v>429.45499999999998</v>
      </c>
      <c r="H530" s="56">
        <v>68</v>
      </c>
      <c r="I530" s="184" t="s">
        <v>159</v>
      </c>
      <c r="K530"/>
    </row>
    <row r="531" spans="1:11" s="184" customFormat="1" x14ac:dyDescent="0.25">
      <c r="A531" s="188">
        <v>40695</v>
      </c>
      <c r="B531" s="184" t="s">
        <v>248</v>
      </c>
      <c r="C531" s="184" t="s">
        <v>249</v>
      </c>
      <c r="D531" s="56" t="s">
        <v>5</v>
      </c>
      <c r="E531" s="189">
        <v>9</v>
      </c>
      <c r="F531" s="189">
        <v>65</v>
      </c>
      <c r="G531" s="190">
        <v>585</v>
      </c>
      <c r="H531" s="56">
        <v>68</v>
      </c>
      <c r="I531" s="184" t="s">
        <v>159</v>
      </c>
      <c r="K531"/>
    </row>
    <row r="532" spans="1:11" s="184" customFormat="1" x14ac:dyDescent="0.25">
      <c r="A532" s="188">
        <v>40695</v>
      </c>
      <c r="B532" s="184" t="s">
        <v>179</v>
      </c>
      <c r="C532" s="184" t="s">
        <v>180</v>
      </c>
      <c r="D532" s="56" t="s">
        <v>5</v>
      </c>
      <c r="E532" s="189">
        <v>9</v>
      </c>
      <c r="F532" s="189">
        <v>42.79</v>
      </c>
      <c r="G532" s="190">
        <v>385.11</v>
      </c>
      <c r="H532" s="56">
        <v>68</v>
      </c>
      <c r="I532" s="184" t="s">
        <v>159</v>
      </c>
      <c r="K532"/>
    </row>
    <row r="533" spans="1:11" s="184" customFormat="1" x14ac:dyDescent="0.25">
      <c r="A533" s="188">
        <v>40695</v>
      </c>
      <c r="B533" s="184" t="s">
        <v>17</v>
      </c>
      <c r="C533" s="184" t="s">
        <v>17</v>
      </c>
      <c r="D533" s="56" t="s">
        <v>5</v>
      </c>
      <c r="E533" s="189">
        <v>9</v>
      </c>
      <c r="F533" s="189">
        <v>30</v>
      </c>
      <c r="G533" s="190">
        <v>270</v>
      </c>
      <c r="H533" s="56">
        <v>68</v>
      </c>
      <c r="I533" s="184" t="s">
        <v>159</v>
      </c>
      <c r="K533"/>
    </row>
    <row r="534" spans="1:11" s="184" customFormat="1" x14ac:dyDescent="0.25">
      <c r="A534" s="188">
        <v>40695</v>
      </c>
      <c r="B534" s="184" t="s">
        <v>182</v>
      </c>
      <c r="C534" s="184" t="s">
        <v>17</v>
      </c>
      <c r="D534" s="56" t="s">
        <v>5</v>
      </c>
      <c r="E534" s="189">
        <v>9</v>
      </c>
      <c r="F534" s="189">
        <v>39.18</v>
      </c>
      <c r="G534" s="190">
        <v>352.62</v>
      </c>
      <c r="H534" s="56">
        <v>68</v>
      </c>
      <c r="I534" s="184" t="s">
        <v>159</v>
      </c>
      <c r="K534"/>
    </row>
    <row r="535" spans="1:11" s="184" customFormat="1" x14ac:dyDescent="0.25">
      <c r="A535" s="188">
        <v>40695</v>
      </c>
      <c r="B535" s="184" t="s">
        <v>182</v>
      </c>
      <c r="C535" s="184" t="s">
        <v>17</v>
      </c>
      <c r="D535" s="56" t="s">
        <v>5</v>
      </c>
      <c r="E535" s="189">
        <v>9</v>
      </c>
      <c r="F535" s="189">
        <v>39.18</v>
      </c>
      <c r="G535" s="190">
        <v>352.62</v>
      </c>
      <c r="H535" s="56">
        <v>68</v>
      </c>
      <c r="I535" s="184" t="s">
        <v>159</v>
      </c>
      <c r="K535"/>
    </row>
    <row r="536" spans="1:11" s="184" customFormat="1" x14ac:dyDescent="0.25">
      <c r="A536" s="188">
        <v>40695</v>
      </c>
      <c r="B536" s="184" t="s">
        <v>17</v>
      </c>
      <c r="C536" s="184" t="s">
        <v>17</v>
      </c>
      <c r="D536" s="56" t="s">
        <v>5</v>
      </c>
      <c r="E536" s="189">
        <v>9</v>
      </c>
      <c r="F536" s="189">
        <v>32.200000000000003</v>
      </c>
      <c r="G536" s="190">
        <v>289.8</v>
      </c>
      <c r="H536" s="56">
        <v>68</v>
      </c>
      <c r="I536" s="184" t="s">
        <v>159</v>
      </c>
      <c r="K536"/>
    </row>
    <row r="537" spans="1:11" s="184" customFormat="1" x14ac:dyDescent="0.25">
      <c r="A537" s="188">
        <v>40696</v>
      </c>
      <c r="B537" s="184" t="s">
        <v>179</v>
      </c>
      <c r="C537" s="184" t="s">
        <v>180</v>
      </c>
      <c r="D537" s="56" t="s">
        <v>5</v>
      </c>
      <c r="E537" s="189">
        <v>9.5</v>
      </c>
      <c r="F537" s="189">
        <v>42.79</v>
      </c>
      <c r="G537" s="190">
        <v>406.505</v>
      </c>
      <c r="H537" s="56">
        <v>68</v>
      </c>
      <c r="I537" s="184" t="s">
        <v>159</v>
      </c>
      <c r="K537"/>
    </row>
    <row r="538" spans="1:11" s="184" customFormat="1" x14ac:dyDescent="0.25">
      <c r="A538" s="188">
        <v>40696</v>
      </c>
      <c r="B538" s="184" t="s">
        <v>182</v>
      </c>
      <c r="C538" s="184" t="s">
        <v>17</v>
      </c>
      <c r="D538" s="56" t="s">
        <v>5</v>
      </c>
      <c r="E538" s="189">
        <v>9.5</v>
      </c>
      <c r="F538" s="189">
        <v>39.18</v>
      </c>
      <c r="G538" s="190">
        <v>372.21</v>
      </c>
      <c r="H538" s="56">
        <v>68</v>
      </c>
      <c r="I538" s="184" t="s">
        <v>159</v>
      </c>
      <c r="K538"/>
    </row>
    <row r="539" spans="1:11" s="184" customFormat="1" x14ac:dyDescent="0.25">
      <c r="A539" s="188">
        <v>40697</v>
      </c>
      <c r="B539" s="184" t="s">
        <v>182</v>
      </c>
      <c r="C539" s="184" t="s">
        <v>17</v>
      </c>
      <c r="D539" s="56" t="s">
        <v>5</v>
      </c>
      <c r="E539" s="189">
        <v>10.5</v>
      </c>
      <c r="F539" s="189">
        <v>39.18</v>
      </c>
      <c r="G539" s="190">
        <v>411.39</v>
      </c>
      <c r="H539" s="56">
        <v>68</v>
      </c>
      <c r="I539" s="184" t="s">
        <v>159</v>
      </c>
      <c r="K539"/>
    </row>
    <row r="540" spans="1:11" s="184" customFormat="1" x14ac:dyDescent="0.25">
      <c r="A540" s="188">
        <v>40697</v>
      </c>
      <c r="B540" s="184" t="s">
        <v>179</v>
      </c>
      <c r="C540" s="184" t="s">
        <v>180</v>
      </c>
      <c r="D540" s="56" t="s">
        <v>5</v>
      </c>
      <c r="E540" s="189">
        <v>10.5</v>
      </c>
      <c r="F540" s="189">
        <v>42.79</v>
      </c>
      <c r="G540" s="190">
        <v>449.29500000000002</v>
      </c>
      <c r="H540" s="56">
        <v>68</v>
      </c>
      <c r="I540" s="184" t="s">
        <v>159</v>
      </c>
      <c r="K540"/>
    </row>
    <row r="541" spans="1:11" s="184" customFormat="1" x14ac:dyDescent="0.25">
      <c r="A541" s="188">
        <v>40707</v>
      </c>
      <c r="B541" s="184" t="s">
        <v>182</v>
      </c>
      <c r="C541" s="184" t="s">
        <v>17</v>
      </c>
      <c r="D541" s="56" t="s">
        <v>5</v>
      </c>
      <c r="E541" s="189">
        <v>4</v>
      </c>
      <c r="F541" s="189">
        <v>39.18</v>
      </c>
      <c r="G541" s="190">
        <v>156.72</v>
      </c>
      <c r="H541" s="56">
        <v>68</v>
      </c>
      <c r="I541" s="184" t="s">
        <v>159</v>
      </c>
      <c r="K541"/>
    </row>
    <row r="542" spans="1:11" s="184" customFormat="1" x14ac:dyDescent="0.25">
      <c r="A542" s="188">
        <v>40707</v>
      </c>
      <c r="B542" s="184" t="s">
        <v>179</v>
      </c>
      <c r="C542" s="184" t="s">
        <v>180</v>
      </c>
      <c r="D542" s="56" t="s">
        <v>5</v>
      </c>
      <c r="E542" s="189">
        <v>4</v>
      </c>
      <c r="F542" s="189">
        <v>42.79</v>
      </c>
      <c r="G542" s="190">
        <v>171.16</v>
      </c>
      <c r="H542" s="56">
        <v>68</v>
      </c>
      <c r="I542" s="184" t="s">
        <v>159</v>
      </c>
      <c r="K542"/>
    </row>
    <row r="543" spans="1:11" s="184" customFormat="1" x14ac:dyDescent="0.25">
      <c r="A543" s="188">
        <v>40708</v>
      </c>
      <c r="B543" s="184" t="s">
        <v>17</v>
      </c>
      <c r="C543" s="184" t="s">
        <v>17</v>
      </c>
      <c r="D543" s="56" t="s">
        <v>5</v>
      </c>
      <c r="E543" s="189">
        <v>7</v>
      </c>
      <c r="F543" s="189">
        <v>30</v>
      </c>
      <c r="G543" s="190">
        <v>210</v>
      </c>
      <c r="H543" s="56">
        <v>68</v>
      </c>
      <c r="I543" s="184" t="s">
        <v>159</v>
      </c>
      <c r="K543"/>
    </row>
    <row r="544" spans="1:11" s="184" customFormat="1" x14ac:dyDescent="0.25">
      <c r="A544" s="188">
        <v>40708</v>
      </c>
      <c r="B544" s="184" t="s">
        <v>17</v>
      </c>
      <c r="C544" s="184" t="s">
        <v>17</v>
      </c>
      <c r="D544" s="56" t="s">
        <v>5</v>
      </c>
      <c r="E544" s="189">
        <v>7</v>
      </c>
      <c r="F544" s="189">
        <v>32.200000000000003</v>
      </c>
      <c r="G544" s="190">
        <v>225.4</v>
      </c>
      <c r="H544" s="56">
        <v>68</v>
      </c>
      <c r="I544" s="184" t="s">
        <v>159</v>
      </c>
      <c r="K544"/>
    </row>
    <row r="545" spans="1:11" s="184" customFormat="1" x14ac:dyDescent="0.25">
      <c r="A545" s="188">
        <v>40708</v>
      </c>
      <c r="B545" s="184" t="s">
        <v>182</v>
      </c>
      <c r="C545" s="184" t="s">
        <v>17</v>
      </c>
      <c r="D545" s="56" t="s">
        <v>5</v>
      </c>
      <c r="E545" s="189">
        <v>11</v>
      </c>
      <c r="F545" s="189">
        <v>39.18</v>
      </c>
      <c r="G545" s="190">
        <v>430.98</v>
      </c>
      <c r="H545" s="56">
        <v>68</v>
      </c>
      <c r="I545" s="184" t="s">
        <v>159</v>
      </c>
      <c r="K545"/>
    </row>
    <row r="546" spans="1:11" s="184" customFormat="1" x14ac:dyDescent="0.25">
      <c r="A546" s="188">
        <v>40708</v>
      </c>
      <c r="B546" s="184" t="s">
        <v>179</v>
      </c>
      <c r="C546" s="184" t="s">
        <v>180</v>
      </c>
      <c r="D546" s="56" t="s">
        <v>5</v>
      </c>
      <c r="E546" s="189">
        <v>11</v>
      </c>
      <c r="F546" s="189">
        <v>42.79</v>
      </c>
      <c r="G546" s="190">
        <v>470.69</v>
      </c>
      <c r="H546" s="56">
        <v>68</v>
      </c>
      <c r="I546" s="184" t="s">
        <v>159</v>
      </c>
      <c r="K546"/>
    </row>
    <row r="547" spans="1:11" s="184" customFormat="1" x14ac:dyDescent="0.25">
      <c r="A547" s="188">
        <v>40710</v>
      </c>
      <c r="B547" s="184" t="s">
        <v>246</v>
      </c>
      <c r="C547" s="184" t="s">
        <v>247</v>
      </c>
      <c r="D547" s="56" t="s">
        <v>14</v>
      </c>
      <c r="E547" s="189">
        <v>1</v>
      </c>
      <c r="F547" s="189">
        <v>536.95000000000005</v>
      </c>
      <c r="G547" s="190">
        <v>536.95000000000005</v>
      </c>
      <c r="H547" s="56">
        <v>68</v>
      </c>
      <c r="I547" s="184" t="s">
        <v>159</v>
      </c>
      <c r="K547"/>
    </row>
    <row r="548" spans="1:11" s="184" customFormat="1" x14ac:dyDescent="0.25">
      <c r="A548" s="188">
        <v>40710</v>
      </c>
      <c r="B548" s="184" t="s">
        <v>17</v>
      </c>
      <c r="C548" s="184" t="s">
        <v>17</v>
      </c>
      <c r="D548" s="56" t="s">
        <v>5</v>
      </c>
      <c r="E548" s="189">
        <v>10</v>
      </c>
      <c r="F548" s="189">
        <v>30</v>
      </c>
      <c r="G548" s="190">
        <v>300</v>
      </c>
      <c r="H548" s="56">
        <v>68</v>
      </c>
      <c r="I548" s="184" t="s">
        <v>159</v>
      </c>
      <c r="K548"/>
    </row>
    <row r="549" spans="1:11" s="184" customFormat="1" x14ac:dyDescent="0.25">
      <c r="A549" s="188">
        <v>40710</v>
      </c>
      <c r="B549" s="184" t="s">
        <v>0</v>
      </c>
      <c r="C549" s="184" t="s">
        <v>13</v>
      </c>
      <c r="D549" s="56" t="s">
        <v>14</v>
      </c>
      <c r="E549" s="189">
        <v>1</v>
      </c>
      <c r="F549" s="189">
        <v>125</v>
      </c>
      <c r="G549" s="190">
        <v>125</v>
      </c>
      <c r="H549" s="56">
        <v>68</v>
      </c>
      <c r="I549" s="184" t="s">
        <v>159</v>
      </c>
      <c r="K549"/>
    </row>
    <row r="550" spans="1:11" s="184" customFormat="1" x14ac:dyDescent="0.25">
      <c r="A550" s="188">
        <v>40710</v>
      </c>
      <c r="B550" s="184" t="s">
        <v>207</v>
      </c>
      <c r="C550" s="184" t="s">
        <v>208</v>
      </c>
      <c r="D550" s="56" t="s">
        <v>5</v>
      </c>
      <c r="E550" s="189">
        <v>7</v>
      </c>
      <c r="F550" s="189">
        <v>66.069999999999993</v>
      </c>
      <c r="G550" s="190">
        <v>462.49</v>
      </c>
      <c r="H550" s="56">
        <v>68</v>
      </c>
      <c r="I550" s="184" t="s">
        <v>159</v>
      </c>
      <c r="K550"/>
    </row>
    <row r="551" spans="1:11" s="184" customFormat="1" x14ac:dyDescent="0.25">
      <c r="A551" s="188">
        <v>40710</v>
      </c>
      <c r="B551" s="184" t="s">
        <v>241</v>
      </c>
      <c r="C551" s="184" t="s">
        <v>242</v>
      </c>
      <c r="D551" s="56" t="s">
        <v>5</v>
      </c>
      <c r="E551" s="189">
        <v>7</v>
      </c>
      <c r="F551" s="189">
        <v>21.61</v>
      </c>
      <c r="G551" s="190">
        <v>151.27000000000001</v>
      </c>
      <c r="H551" s="56">
        <v>68</v>
      </c>
      <c r="I551" s="184" t="s">
        <v>159</v>
      </c>
      <c r="K551"/>
    </row>
    <row r="552" spans="1:11" s="184" customFormat="1" x14ac:dyDescent="0.25">
      <c r="A552" s="188">
        <v>40710</v>
      </c>
      <c r="B552" s="184" t="s">
        <v>185</v>
      </c>
      <c r="C552" s="184" t="s">
        <v>186</v>
      </c>
      <c r="D552" s="56" t="s">
        <v>14</v>
      </c>
      <c r="E552" s="189">
        <v>1</v>
      </c>
      <c r="F552" s="189">
        <v>213.4</v>
      </c>
      <c r="G552" s="190">
        <v>213.4</v>
      </c>
      <c r="H552" s="56">
        <v>68</v>
      </c>
      <c r="I552" s="184" t="s">
        <v>159</v>
      </c>
      <c r="K552"/>
    </row>
    <row r="553" spans="1:11" s="184" customFormat="1" x14ac:dyDescent="0.25">
      <c r="A553" s="188">
        <v>40710</v>
      </c>
      <c r="B553" s="184" t="s">
        <v>17</v>
      </c>
      <c r="C553" s="184" t="s">
        <v>17</v>
      </c>
      <c r="D553" s="56" t="s">
        <v>5</v>
      </c>
      <c r="E553" s="189">
        <v>10</v>
      </c>
      <c r="F553" s="189">
        <v>32.200000000000003</v>
      </c>
      <c r="G553" s="190">
        <v>322</v>
      </c>
      <c r="H553" s="56">
        <v>68</v>
      </c>
      <c r="I553" s="184" t="s">
        <v>159</v>
      </c>
      <c r="K553"/>
    </row>
    <row r="554" spans="1:11" s="184" customFormat="1" x14ac:dyDescent="0.25">
      <c r="A554" s="188">
        <v>40710</v>
      </c>
      <c r="B554" s="184" t="s">
        <v>179</v>
      </c>
      <c r="C554" s="184" t="s">
        <v>180</v>
      </c>
      <c r="D554" s="56" t="s">
        <v>5</v>
      </c>
      <c r="E554" s="189">
        <v>8.5</v>
      </c>
      <c r="F554" s="189">
        <v>42.79</v>
      </c>
      <c r="G554" s="190">
        <v>363.71499999999997</v>
      </c>
      <c r="H554" s="56">
        <v>68</v>
      </c>
      <c r="I554" s="184" t="s">
        <v>159</v>
      </c>
      <c r="K554"/>
    </row>
    <row r="555" spans="1:11" s="184" customFormat="1" x14ac:dyDescent="0.25">
      <c r="A555" s="188">
        <v>40710</v>
      </c>
      <c r="B555" s="184" t="s">
        <v>182</v>
      </c>
      <c r="C555" s="184" t="s">
        <v>17</v>
      </c>
      <c r="D555" s="56" t="s">
        <v>5</v>
      </c>
      <c r="E555" s="189">
        <v>10</v>
      </c>
      <c r="F555" s="189">
        <v>39.18</v>
      </c>
      <c r="G555" s="190">
        <v>391.8</v>
      </c>
      <c r="H555" s="56">
        <v>68</v>
      </c>
      <c r="I555" s="184" t="s">
        <v>159</v>
      </c>
      <c r="K555"/>
    </row>
    <row r="556" spans="1:11" s="184" customFormat="1" x14ac:dyDescent="0.25">
      <c r="A556" s="188">
        <v>40710</v>
      </c>
      <c r="B556" s="184" t="s">
        <v>193</v>
      </c>
      <c r="C556" s="184" t="s">
        <v>194</v>
      </c>
      <c r="D556" s="56" t="s">
        <v>14</v>
      </c>
      <c r="E556" s="189">
        <v>1</v>
      </c>
      <c r="F556" s="189">
        <v>267.83999999999997</v>
      </c>
      <c r="G556" s="190">
        <v>267.83999999999997</v>
      </c>
      <c r="H556" s="56">
        <v>68</v>
      </c>
      <c r="I556" s="184" t="s">
        <v>159</v>
      </c>
      <c r="K556"/>
    </row>
    <row r="557" spans="1:11" s="184" customFormat="1" x14ac:dyDescent="0.25">
      <c r="A557" s="188">
        <v>40710</v>
      </c>
      <c r="B557" s="184" t="s">
        <v>17</v>
      </c>
      <c r="C557" s="184" t="s">
        <v>17</v>
      </c>
      <c r="D557" s="56" t="s">
        <v>5</v>
      </c>
      <c r="E557" s="189">
        <v>10</v>
      </c>
      <c r="F557" s="189">
        <v>39.39</v>
      </c>
      <c r="G557" s="190">
        <v>393.9</v>
      </c>
      <c r="H557" s="56">
        <v>68</v>
      </c>
      <c r="I557" s="184" t="s">
        <v>159</v>
      </c>
      <c r="K557"/>
    </row>
    <row r="558" spans="1:11" s="184" customFormat="1" x14ac:dyDescent="0.25">
      <c r="A558" s="188">
        <v>40711</v>
      </c>
      <c r="B558" s="184" t="s">
        <v>182</v>
      </c>
      <c r="C558" s="184" t="s">
        <v>17</v>
      </c>
      <c r="D558" s="56" t="s">
        <v>5</v>
      </c>
      <c r="E558" s="189">
        <v>11</v>
      </c>
      <c r="F558" s="189">
        <v>39.18</v>
      </c>
      <c r="G558" s="190">
        <v>430.98</v>
      </c>
      <c r="H558" s="56">
        <v>68</v>
      </c>
      <c r="I558" s="184" t="s">
        <v>159</v>
      </c>
      <c r="K558"/>
    </row>
    <row r="559" spans="1:11" s="184" customFormat="1" x14ac:dyDescent="0.25">
      <c r="A559" s="188">
        <v>40711</v>
      </c>
      <c r="B559" s="184" t="s">
        <v>17</v>
      </c>
      <c r="C559" s="184" t="s">
        <v>17</v>
      </c>
      <c r="D559" s="56" t="s">
        <v>5</v>
      </c>
      <c r="E559" s="189">
        <v>11</v>
      </c>
      <c r="F559" s="189">
        <v>39.39</v>
      </c>
      <c r="G559" s="190">
        <v>433.29</v>
      </c>
      <c r="H559" s="56">
        <v>68</v>
      </c>
      <c r="I559" s="184" t="s">
        <v>159</v>
      </c>
      <c r="K559"/>
    </row>
    <row r="560" spans="1:11" s="184" customFormat="1" x14ac:dyDescent="0.25">
      <c r="A560" s="188">
        <v>40711</v>
      </c>
      <c r="B560" s="184" t="s">
        <v>179</v>
      </c>
      <c r="C560" s="184" t="s">
        <v>180</v>
      </c>
      <c r="D560" s="56" t="s">
        <v>5</v>
      </c>
      <c r="E560" s="189">
        <v>9</v>
      </c>
      <c r="F560" s="189">
        <v>42.79</v>
      </c>
      <c r="G560" s="190">
        <v>385.11</v>
      </c>
      <c r="H560" s="56">
        <v>68</v>
      </c>
      <c r="I560" s="184" t="s">
        <v>159</v>
      </c>
      <c r="K560"/>
    </row>
    <row r="561" spans="1:11" s="184" customFormat="1" x14ac:dyDescent="0.25">
      <c r="A561" s="188">
        <v>40711</v>
      </c>
      <c r="B561" s="184" t="s">
        <v>246</v>
      </c>
      <c r="C561" s="184" t="s">
        <v>247</v>
      </c>
      <c r="D561" s="56" t="s">
        <v>14</v>
      </c>
      <c r="E561" s="189">
        <v>1</v>
      </c>
      <c r="F561" s="189">
        <v>536.95000000000005</v>
      </c>
      <c r="G561" s="190">
        <v>536.95000000000005</v>
      </c>
      <c r="H561" s="56">
        <v>68</v>
      </c>
      <c r="I561" s="184" t="s">
        <v>159</v>
      </c>
      <c r="K561"/>
    </row>
    <row r="562" spans="1:11" s="184" customFormat="1" x14ac:dyDescent="0.25">
      <c r="A562" s="188">
        <v>40711</v>
      </c>
      <c r="B562" s="184" t="s">
        <v>193</v>
      </c>
      <c r="C562" s="184" t="s">
        <v>194</v>
      </c>
      <c r="D562" s="56" t="s">
        <v>14</v>
      </c>
      <c r="E562" s="189">
        <v>1</v>
      </c>
      <c r="F562" s="189">
        <v>267.83999999999997</v>
      </c>
      <c r="G562" s="190">
        <v>267.83999999999997</v>
      </c>
      <c r="H562" s="56">
        <v>68</v>
      </c>
      <c r="I562" s="184" t="s">
        <v>159</v>
      </c>
      <c r="K562"/>
    </row>
    <row r="563" spans="1:11" s="184" customFormat="1" x14ac:dyDescent="0.25">
      <c r="A563" s="188">
        <v>40711</v>
      </c>
      <c r="B563" s="184" t="s">
        <v>17</v>
      </c>
      <c r="C563" s="184" t="s">
        <v>17</v>
      </c>
      <c r="D563" s="56" t="s">
        <v>5</v>
      </c>
      <c r="E563" s="189">
        <v>11</v>
      </c>
      <c r="F563" s="189">
        <v>32.200000000000003</v>
      </c>
      <c r="G563" s="190">
        <v>354.2</v>
      </c>
      <c r="H563" s="56">
        <v>68</v>
      </c>
      <c r="I563" s="184" t="s">
        <v>159</v>
      </c>
      <c r="K563"/>
    </row>
    <row r="564" spans="1:11" s="184" customFormat="1" x14ac:dyDescent="0.25">
      <c r="A564" s="188">
        <v>40711</v>
      </c>
      <c r="B564" s="184" t="s">
        <v>185</v>
      </c>
      <c r="C564" s="184" t="s">
        <v>186</v>
      </c>
      <c r="D564" s="56" t="s">
        <v>14</v>
      </c>
      <c r="E564" s="189">
        <v>1</v>
      </c>
      <c r="F564" s="189">
        <v>213.4</v>
      </c>
      <c r="G564" s="190">
        <v>213.4</v>
      </c>
      <c r="H564" s="56">
        <v>68</v>
      </c>
      <c r="I564" s="184" t="s">
        <v>159</v>
      </c>
      <c r="K564"/>
    </row>
    <row r="565" spans="1:11" s="184" customFormat="1" x14ac:dyDescent="0.25">
      <c r="A565" s="188">
        <v>40711</v>
      </c>
      <c r="B565" s="184" t="s">
        <v>0</v>
      </c>
      <c r="C565" s="184" t="s">
        <v>13</v>
      </c>
      <c r="D565" s="56" t="s">
        <v>14</v>
      </c>
      <c r="E565" s="189">
        <v>1</v>
      </c>
      <c r="F565" s="189">
        <v>125</v>
      </c>
      <c r="G565" s="190">
        <v>125</v>
      </c>
      <c r="H565" s="56">
        <v>68</v>
      </c>
      <c r="I565" s="184" t="s">
        <v>159</v>
      </c>
      <c r="K565"/>
    </row>
    <row r="566" spans="1:11" s="184" customFormat="1" x14ac:dyDescent="0.25">
      <c r="A566" s="188">
        <v>40711</v>
      </c>
      <c r="B566" s="184" t="s">
        <v>17</v>
      </c>
      <c r="C566" s="184" t="s">
        <v>17</v>
      </c>
      <c r="D566" s="56" t="s">
        <v>5</v>
      </c>
      <c r="E566" s="189">
        <v>11</v>
      </c>
      <c r="F566" s="189">
        <v>30</v>
      </c>
      <c r="G566" s="190">
        <v>330</v>
      </c>
      <c r="H566" s="56">
        <v>68</v>
      </c>
      <c r="I566" s="184" t="s">
        <v>159</v>
      </c>
      <c r="K566"/>
    </row>
    <row r="567" spans="1:11" s="184" customFormat="1" x14ac:dyDescent="0.25">
      <c r="A567" s="188">
        <v>40711</v>
      </c>
      <c r="B567" s="184" t="s">
        <v>0</v>
      </c>
      <c r="C567" s="184" t="s">
        <v>181</v>
      </c>
      <c r="D567" s="56" t="s">
        <v>5</v>
      </c>
      <c r="E567" s="189">
        <v>9</v>
      </c>
      <c r="F567" s="189">
        <v>7</v>
      </c>
      <c r="G567" s="190">
        <v>63</v>
      </c>
      <c r="H567" s="56">
        <v>68</v>
      </c>
      <c r="I567" s="184" t="s">
        <v>159</v>
      </c>
      <c r="K567"/>
    </row>
    <row r="568" spans="1:11" s="184" customFormat="1" x14ac:dyDescent="0.25">
      <c r="A568" s="188">
        <v>40711</v>
      </c>
      <c r="B568" s="184" t="s">
        <v>207</v>
      </c>
      <c r="C568" s="184" t="s">
        <v>208</v>
      </c>
      <c r="D568" s="56" t="s">
        <v>5</v>
      </c>
      <c r="E568" s="189">
        <v>7.5</v>
      </c>
      <c r="F568" s="189">
        <v>66.069999999999993</v>
      </c>
      <c r="G568" s="190">
        <v>495.52499999999998</v>
      </c>
      <c r="H568" s="56">
        <v>68</v>
      </c>
      <c r="I568" s="184" t="s">
        <v>159</v>
      </c>
      <c r="K568"/>
    </row>
    <row r="569" spans="1:11" s="184" customFormat="1" x14ac:dyDescent="0.25">
      <c r="A569" s="188">
        <v>40711</v>
      </c>
      <c r="B569" s="184" t="s">
        <v>241</v>
      </c>
      <c r="C569" s="184" t="s">
        <v>242</v>
      </c>
      <c r="D569" s="56" t="s">
        <v>5</v>
      </c>
      <c r="E569" s="189">
        <v>7.5</v>
      </c>
      <c r="F569" s="189">
        <v>21.61</v>
      </c>
      <c r="G569" s="190">
        <v>162.07499999999999</v>
      </c>
      <c r="H569" s="56">
        <v>68</v>
      </c>
      <c r="I569" s="184" t="s">
        <v>159</v>
      </c>
      <c r="K569"/>
    </row>
    <row r="570" spans="1:11" s="184" customFormat="1" x14ac:dyDescent="0.25">
      <c r="A570" s="188">
        <v>40712</v>
      </c>
      <c r="B570" s="184" t="s">
        <v>17</v>
      </c>
      <c r="C570" s="184" t="s">
        <v>17</v>
      </c>
      <c r="D570" s="56" t="s">
        <v>5</v>
      </c>
      <c r="E570" s="189">
        <v>10</v>
      </c>
      <c r="F570" s="189">
        <v>30</v>
      </c>
      <c r="G570" s="190">
        <v>300</v>
      </c>
      <c r="H570" s="56">
        <v>68</v>
      </c>
      <c r="I570" s="184" t="s">
        <v>159</v>
      </c>
      <c r="K570"/>
    </row>
    <row r="571" spans="1:11" s="184" customFormat="1" x14ac:dyDescent="0.25">
      <c r="A571" s="188">
        <v>40712</v>
      </c>
      <c r="B571" s="184" t="s">
        <v>0</v>
      </c>
      <c r="C571" s="184" t="s">
        <v>13</v>
      </c>
      <c r="D571" s="56" t="s">
        <v>14</v>
      </c>
      <c r="E571" s="189">
        <v>1</v>
      </c>
      <c r="F571" s="189">
        <v>125</v>
      </c>
      <c r="G571" s="190">
        <v>125</v>
      </c>
      <c r="H571" s="56">
        <v>68</v>
      </c>
      <c r="I571" s="184" t="s">
        <v>159</v>
      </c>
      <c r="K571"/>
    </row>
    <row r="572" spans="1:11" s="184" customFormat="1" x14ac:dyDescent="0.25">
      <c r="A572" s="188">
        <v>40712</v>
      </c>
      <c r="B572" s="184" t="s">
        <v>17</v>
      </c>
      <c r="C572" s="184" t="s">
        <v>17</v>
      </c>
      <c r="D572" s="56" t="s">
        <v>5</v>
      </c>
      <c r="E572" s="189">
        <v>10</v>
      </c>
      <c r="F572" s="189">
        <v>32.200000000000003</v>
      </c>
      <c r="G572" s="190">
        <v>322</v>
      </c>
      <c r="H572" s="56">
        <v>68</v>
      </c>
      <c r="I572" s="184" t="s">
        <v>159</v>
      </c>
      <c r="K572"/>
    </row>
    <row r="573" spans="1:11" s="184" customFormat="1" x14ac:dyDescent="0.25">
      <c r="A573" s="188">
        <v>40712</v>
      </c>
      <c r="B573" s="184" t="s">
        <v>185</v>
      </c>
      <c r="C573" s="184" t="s">
        <v>186</v>
      </c>
      <c r="D573" s="56" t="s">
        <v>14</v>
      </c>
      <c r="E573" s="189">
        <v>1</v>
      </c>
      <c r="F573" s="189">
        <v>213.4</v>
      </c>
      <c r="G573" s="190">
        <v>213.4</v>
      </c>
      <c r="H573" s="56">
        <v>68</v>
      </c>
      <c r="I573" s="184" t="s">
        <v>159</v>
      </c>
      <c r="K573"/>
    </row>
    <row r="574" spans="1:11" s="184" customFormat="1" x14ac:dyDescent="0.25">
      <c r="A574" s="188">
        <v>40712</v>
      </c>
      <c r="B574" s="184" t="s">
        <v>193</v>
      </c>
      <c r="C574" s="184" t="s">
        <v>194</v>
      </c>
      <c r="D574" s="56" t="s">
        <v>14</v>
      </c>
      <c r="E574" s="189">
        <v>1</v>
      </c>
      <c r="F574" s="189">
        <v>267.83999999999997</v>
      </c>
      <c r="G574" s="190">
        <v>267.83999999999997</v>
      </c>
      <c r="H574" s="56">
        <v>68</v>
      </c>
      <c r="I574" s="184" t="s">
        <v>159</v>
      </c>
      <c r="K574"/>
    </row>
    <row r="575" spans="1:11" s="184" customFormat="1" x14ac:dyDescent="0.25">
      <c r="A575" s="188">
        <v>40712</v>
      </c>
      <c r="B575" s="184" t="s">
        <v>246</v>
      </c>
      <c r="C575" s="184" t="s">
        <v>247</v>
      </c>
      <c r="D575" s="56" t="s">
        <v>14</v>
      </c>
      <c r="E575" s="189">
        <v>1</v>
      </c>
      <c r="F575" s="189">
        <v>536.95000000000005</v>
      </c>
      <c r="G575" s="190">
        <v>536.95000000000005</v>
      </c>
      <c r="H575" s="56">
        <v>68</v>
      </c>
      <c r="I575" s="184" t="s">
        <v>159</v>
      </c>
      <c r="K575"/>
    </row>
    <row r="576" spans="1:11" s="184" customFormat="1" x14ac:dyDescent="0.25">
      <c r="A576" s="188">
        <v>40712</v>
      </c>
      <c r="B576" s="184" t="s">
        <v>0</v>
      </c>
      <c r="C576" s="184" t="s">
        <v>181</v>
      </c>
      <c r="D576" s="56" t="s">
        <v>5</v>
      </c>
      <c r="E576" s="189">
        <v>8.5</v>
      </c>
      <c r="F576" s="189">
        <v>7</v>
      </c>
      <c r="G576" s="190">
        <v>59.5</v>
      </c>
      <c r="H576" s="56">
        <v>68</v>
      </c>
      <c r="I576" s="184" t="s">
        <v>159</v>
      </c>
      <c r="K576"/>
    </row>
    <row r="577" spans="1:11" s="184" customFormat="1" x14ac:dyDescent="0.25">
      <c r="A577" s="188">
        <v>40712</v>
      </c>
      <c r="B577" s="184" t="s">
        <v>17</v>
      </c>
      <c r="C577" s="184" t="s">
        <v>17</v>
      </c>
      <c r="D577" s="56" t="s">
        <v>5</v>
      </c>
      <c r="E577" s="189">
        <v>10</v>
      </c>
      <c r="F577" s="189">
        <v>39.39</v>
      </c>
      <c r="G577" s="190">
        <v>393.9</v>
      </c>
      <c r="H577" s="56">
        <v>68</v>
      </c>
      <c r="I577" s="184" t="s">
        <v>159</v>
      </c>
      <c r="K577"/>
    </row>
    <row r="578" spans="1:11" s="184" customFormat="1" x14ac:dyDescent="0.25">
      <c r="A578" s="188">
        <v>40712</v>
      </c>
      <c r="B578" s="184" t="s">
        <v>179</v>
      </c>
      <c r="C578" s="184" t="s">
        <v>180</v>
      </c>
      <c r="D578" s="56" t="s">
        <v>5</v>
      </c>
      <c r="E578" s="189">
        <v>8.5</v>
      </c>
      <c r="F578" s="189">
        <v>42.79</v>
      </c>
      <c r="G578" s="190">
        <v>363.71499999999997</v>
      </c>
      <c r="H578" s="56">
        <v>68</v>
      </c>
      <c r="I578" s="184" t="s">
        <v>159</v>
      </c>
      <c r="K578"/>
    </row>
    <row r="579" spans="1:11" s="184" customFormat="1" x14ac:dyDescent="0.25">
      <c r="A579" s="188">
        <v>40712</v>
      </c>
      <c r="B579" s="184" t="s">
        <v>241</v>
      </c>
      <c r="C579" s="184" t="s">
        <v>242</v>
      </c>
      <c r="D579" s="56" t="s">
        <v>5</v>
      </c>
      <c r="E579" s="189">
        <v>7.5</v>
      </c>
      <c r="F579" s="189">
        <v>21.61</v>
      </c>
      <c r="G579" s="190">
        <v>162.07499999999999</v>
      </c>
      <c r="H579" s="56">
        <v>68</v>
      </c>
      <c r="I579" s="184" t="s">
        <v>159</v>
      </c>
      <c r="K579"/>
    </row>
    <row r="580" spans="1:11" s="184" customFormat="1" x14ac:dyDescent="0.25">
      <c r="A580" s="188">
        <v>40712</v>
      </c>
      <c r="B580" s="184" t="s">
        <v>182</v>
      </c>
      <c r="C580" s="184" t="s">
        <v>17</v>
      </c>
      <c r="D580" s="56" t="s">
        <v>5</v>
      </c>
      <c r="E580" s="189">
        <v>10</v>
      </c>
      <c r="F580" s="189">
        <v>39.18</v>
      </c>
      <c r="G580" s="190">
        <v>391.8</v>
      </c>
      <c r="H580" s="56">
        <v>68</v>
      </c>
      <c r="I580" s="184" t="s">
        <v>159</v>
      </c>
      <c r="K580"/>
    </row>
    <row r="581" spans="1:11" s="184" customFormat="1" x14ac:dyDescent="0.25">
      <c r="A581" s="188">
        <v>40712</v>
      </c>
      <c r="B581" s="184" t="s">
        <v>207</v>
      </c>
      <c r="C581" s="184" t="s">
        <v>208</v>
      </c>
      <c r="D581" s="56" t="s">
        <v>5</v>
      </c>
      <c r="E581" s="189">
        <v>7.5</v>
      </c>
      <c r="F581" s="189">
        <v>66.069999999999993</v>
      </c>
      <c r="G581" s="190">
        <v>495.52499999999998</v>
      </c>
      <c r="H581" s="56">
        <v>68</v>
      </c>
      <c r="I581" s="184" t="s">
        <v>159</v>
      </c>
      <c r="K581"/>
    </row>
    <row r="582" spans="1:11" s="184" customFormat="1" x14ac:dyDescent="0.25">
      <c r="A582" s="188">
        <v>40713</v>
      </c>
      <c r="B582" s="184" t="s">
        <v>185</v>
      </c>
      <c r="C582" s="184" t="s">
        <v>186</v>
      </c>
      <c r="D582" s="56" t="s">
        <v>14</v>
      </c>
      <c r="E582" s="189">
        <v>1</v>
      </c>
      <c r="F582" s="189">
        <v>213.4</v>
      </c>
      <c r="G582" s="190">
        <v>213.4</v>
      </c>
      <c r="H582" s="56">
        <v>68</v>
      </c>
      <c r="I582" s="184" t="s">
        <v>159</v>
      </c>
      <c r="K582"/>
    </row>
    <row r="583" spans="1:11" s="184" customFormat="1" x14ac:dyDescent="0.25">
      <c r="A583" s="188">
        <v>40714</v>
      </c>
      <c r="B583" s="184" t="s">
        <v>179</v>
      </c>
      <c r="C583" s="184" t="s">
        <v>180</v>
      </c>
      <c r="D583" s="56" t="s">
        <v>5</v>
      </c>
      <c r="E583" s="189">
        <v>7</v>
      </c>
      <c r="F583" s="189">
        <v>42.79</v>
      </c>
      <c r="G583" s="190">
        <v>299.52999999999997</v>
      </c>
      <c r="H583" s="56">
        <v>68</v>
      </c>
      <c r="I583" s="184" t="s">
        <v>159</v>
      </c>
      <c r="K583"/>
    </row>
    <row r="584" spans="1:11" s="184" customFormat="1" x14ac:dyDescent="0.25">
      <c r="A584" s="188">
        <v>40714</v>
      </c>
      <c r="B584" s="184" t="s">
        <v>17</v>
      </c>
      <c r="C584" s="184" t="s">
        <v>17</v>
      </c>
      <c r="D584" s="56" t="s">
        <v>5</v>
      </c>
      <c r="E584" s="189">
        <v>9</v>
      </c>
      <c r="F584" s="189">
        <v>39.39</v>
      </c>
      <c r="G584" s="190">
        <v>354.51</v>
      </c>
      <c r="H584" s="56">
        <v>68</v>
      </c>
      <c r="I584" s="184" t="s">
        <v>159</v>
      </c>
      <c r="K584"/>
    </row>
    <row r="585" spans="1:11" s="184" customFormat="1" x14ac:dyDescent="0.25">
      <c r="A585" s="188">
        <v>40714</v>
      </c>
      <c r="B585" s="184" t="s">
        <v>182</v>
      </c>
      <c r="C585" s="184" t="s">
        <v>17</v>
      </c>
      <c r="D585" s="56" t="s">
        <v>5</v>
      </c>
      <c r="E585" s="189">
        <v>9</v>
      </c>
      <c r="F585" s="189">
        <v>39.18</v>
      </c>
      <c r="G585" s="190">
        <v>352.62</v>
      </c>
      <c r="H585" s="56">
        <v>68</v>
      </c>
      <c r="I585" s="184" t="s">
        <v>159</v>
      </c>
      <c r="K585"/>
    </row>
    <row r="586" spans="1:11" s="184" customFormat="1" x14ac:dyDescent="0.25">
      <c r="A586" s="188">
        <v>40714</v>
      </c>
      <c r="B586" s="184" t="s">
        <v>17</v>
      </c>
      <c r="C586" s="184" t="s">
        <v>17</v>
      </c>
      <c r="D586" s="56" t="s">
        <v>5</v>
      </c>
      <c r="E586" s="189">
        <v>9</v>
      </c>
      <c r="F586" s="189">
        <v>32.200000000000003</v>
      </c>
      <c r="G586" s="190">
        <v>289.8</v>
      </c>
      <c r="H586" s="56">
        <v>68</v>
      </c>
      <c r="I586" s="184" t="s">
        <v>159</v>
      </c>
      <c r="K586"/>
    </row>
    <row r="587" spans="1:11" s="184" customFormat="1" x14ac:dyDescent="0.25">
      <c r="A587" s="188">
        <v>40714</v>
      </c>
      <c r="B587" s="184" t="s">
        <v>193</v>
      </c>
      <c r="C587" s="184" t="s">
        <v>194</v>
      </c>
      <c r="D587" s="56" t="s">
        <v>14</v>
      </c>
      <c r="E587" s="189">
        <v>1</v>
      </c>
      <c r="F587" s="189">
        <v>365</v>
      </c>
      <c r="G587" s="190">
        <v>365</v>
      </c>
      <c r="H587" s="56">
        <v>68</v>
      </c>
      <c r="I587" s="184" t="s">
        <v>159</v>
      </c>
      <c r="K587"/>
    </row>
    <row r="588" spans="1:11" s="184" customFormat="1" x14ac:dyDescent="0.25">
      <c r="A588" s="188">
        <v>40714</v>
      </c>
      <c r="B588" s="184" t="s">
        <v>246</v>
      </c>
      <c r="C588" s="184" t="s">
        <v>247</v>
      </c>
      <c r="D588" s="56" t="s">
        <v>14</v>
      </c>
      <c r="E588" s="189">
        <v>1</v>
      </c>
      <c r="F588" s="189">
        <v>536.95000000000005</v>
      </c>
      <c r="G588" s="190">
        <v>536.95000000000005</v>
      </c>
      <c r="H588" s="56">
        <v>68</v>
      </c>
      <c r="I588" s="184" t="s">
        <v>159</v>
      </c>
      <c r="K588"/>
    </row>
    <row r="589" spans="1:11" s="184" customFormat="1" x14ac:dyDescent="0.25">
      <c r="A589" s="188">
        <v>40714</v>
      </c>
      <c r="B589" s="184" t="s">
        <v>185</v>
      </c>
      <c r="C589" s="184" t="s">
        <v>186</v>
      </c>
      <c r="D589" s="56" t="s">
        <v>14</v>
      </c>
      <c r="E589" s="189">
        <v>1</v>
      </c>
      <c r="F589" s="189">
        <v>213.4</v>
      </c>
      <c r="G589" s="190">
        <v>213.4</v>
      </c>
      <c r="H589" s="56">
        <v>68</v>
      </c>
      <c r="I589" s="184" t="s">
        <v>159</v>
      </c>
      <c r="K589"/>
    </row>
    <row r="590" spans="1:11" s="184" customFormat="1" x14ac:dyDescent="0.25">
      <c r="A590" s="188">
        <v>40714</v>
      </c>
      <c r="B590" s="184" t="s">
        <v>17</v>
      </c>
      <c r="C590" s="184" t="s">
        <v>17</v>
      </c>
      <c r="D590" s="56" t="s">
        <v>5</v>
      </c>
      <c r="E590" s="189">
        <v>9</v>
      </c>
      <c r="F590" s="189">
        <v>30</v>
      </c>
      <c r="G590" s="190">
        <v>270</v>
      </c>
      <c r="H590" s="56">
        <v>68</v>
      </c>
      <c r="I590" s="184" t="s">
        <v>159</v>
      </c>
      <c r="K590"/>
    </row>
    <row r="591" spans="1:11" s="184" customFormat="1" x14ac:dyDescent="0.25">
      <c r="A591" s="188">
        <v>40714</v>
      </c>
      <c r="B591" s="184" t="s">
        <v>207</v>
      </c>
      <c r="C591" s="184" t="s">
        <v>208</v>
      </c>
      <c r="D591" s="56" t="s">
        <v>5</v>
      </c>
      <c r="E591" s="189">
        <v>7</v>
      </c>
      <c r="F591" s="189">
        <v>66.069999999999993</v>
      </c>
      <c r="G591" s="190">
        <v>462.49</v>
      </c>
      <c r="H591" s="56">
        <v>68</v>
      </c>
      <c r="I591" s="184" t="s">
        <v>159</v>
      </c>
      <c r="K591"/>
    </row>
    <row r="592" spans="1:11" s="184" customFormat="1" x14ac:dyDescent="0.25">
      <c r="A592" s="188">
        <v>40714</v>
      </c>
      <c r="B592" s="184" t="s">
        <v>0</v>
      </c>
      <c r="C592" s="184" t="s">
        <v>181</v>
      </c>
      <c r="D592" s="56" t="s">
        <v>5</v>
      </c>
      <c r="E592" s="189">
        <v>7</v>
      </c>
      <c r="F592" s="189">
        <v>7</v>
      </c>
      <c r="G592" s="190">
        <v>49</v>
      </c>
      <c r="H592" s="56">
        <v>68</v>
      </c>
      <c r="I592" s="184" t="s">
        <v>159</v>
      </c>
      <c r="K592"/>
    </row>
    <row r="593" spans="1:11" s="184" customFormat="1" x14ac:dyDescent="0.25">
      <c r="A593" s="188">
        <v>40714</v>
      </c>
      <c r="B593" s="184" t="s">
        <v>0</v>
      </c>
      <c r="C593" s="184" t="s">
        <v>13</v>
      </c>
      <c r="D593" s="56" t="s">
        <v>14</v>
      </c>
      <c r="E593" s="189">
        <v>1</v>
      </c>
      <c r="F593" s="189">
        <v>125</v>
      </c>
      <c r="G593" s="190">
        <v>125</v>
      </c>
      <c r="H593" s="56">
        <v>68</v>
      </c>
      <c r="I593" s="184" t="s">
        <v>159</v>
      </c>
      <c r="K593"/>
    </row>
    <row r="594" spans="1:11" s="184" customFormat="1" x14ac:dyDescent="0.25">
      <c r="A594" s="188">
        <v>40714</v>
      </c>
      <c r="B594" s="184" t="s">
        <v>241</v>
      </c>
      <c r="C594" s="184" t="s">
        <v>242</v>
      </c>
      <c r="D594" s="56" t="s">
        <v>5</v>
      </c>
      <c r="E594" s="189">
        <v>7</v>
      </c>
      <c r="F594" s="189">
        <v>21.61</v>
      </c>
      <c r="G594" s="190">
        <v>151.27000000000001</v>
      </c>
      <c r="H594" s="56">
        <v>68</v>
      </c>
      <c r="I594" s="184" t="s">
        <v>159</v>
      </c>
      <c r="K594"/>
    </row>
    <row r="595" spans="1:11" s="184" customFormat="1" x14ac:dyDescent="0.25">
      <c r="A595" s="188">
        <v>40715</v>
      </c>
      <c r="B595" s="184" t="s">
        <v>241</v>
      </c>
      <c r="C595" s="184" t="s">
        <v>242</v>
      </c>
      <c r="D595" s="56" t="s">
        <v>5</v>
      </c>
      <c r="E595" s="189">
        <v>7</v>
      </c>
      <c r="F595" s="189">
        <v>21.61</v>
      </c>
      <c r="G595" s="190">
        <v>151.27000000000001</v>
      </c>
      <c r="H595" s="56">
        <v>68</v>
      </c>
      <c r="I595" s="184" t="s">
        <v>159</v>
      </c>
      <c r="K595"/>
    </row>
    <row r="596" spans="1:11" s="184" customFormat="1" x14ac:dyDescent="0.25">
      <c r="A596" s="188">
        <v>40715</v>
      </c>
      <c r="B596" s="184" t="s">
        <v>207</v>
      </c>
      <c r="C596" s="184" t="s">
        <v>208</v>
      </c>
      <c r="D596" s="56" t="s">
        <v>5</v>
      </c>
      <c r="E596" s="189">
        <v>7</v>
      </c>
      <c r="F596" s="189">
        <v>66.069999999999993</v>
      </c>
      <c r="G596" s="190">
        <v>462.49</v>
      </c>
      <c r="H596" s="56">
        <v>68</v>
      </c>
      <c r="I596" s="184" t="s">
        <v>159</v>
      </c>
      <c r="K596"/>
    </row>
    <row r="597" spans="1:11" s="184" customFormat="1" x14ac:dyDescent="0.25">
      <c r="A597" s="188">
        <v>40715</v>
      </c>
      <c r="B597" s="184" t="s">
        <v>0</v>
      </c>
      <c r="C597" s="184" t="s">
        <v>13</v>
      </c>
      <c r="D597" s="56" t="s">
        <v>14</v>
      </c>
      <c r="E597" s="189">
        <v>1</v>
      </c>
      <c r="F597" s="189">
        <v>125</v>
      </c>
      <c r="G597" s="190">
        <v>125</v>
      </c>
      <c r="H597" s="56">
        <v>68</v>
      </c>
      <c r="I597" s="184" t="s">
        <v>159</v>
      </c>
      <c r="K597"/>
    </row>
    <row r="598" spans="1:11" s="184" customFormat="1" x14ac:dyDescent="0.25">
      <c r="A598" s="188">
        <v>40715</v>
      </c>
      <c r="B598" s="184" t="s">
        <v>193</v>
      </c>
      <c r="C598" s="184" t="s">
        <v>194</v>
      </c>
      <c r="D598" s="56" t="s">
        <v>14</v>
      </c>
      <c r="E598" s="189">
        <v>1</v>
      </c>
      <c r="F598" s="189">
        <v>365</v>
      </c>
      <c r="G598" s="190">
        <v>365</v>
      </c>
      <c r="H598" s="56">
        <v>68</v>
      </c>
      <c r="I598" s="184" t="s">
        <v>159</v>
      </c>
      <c r="K598"/>
    </row>
    <row r="599" spans="1:11" s="184" customFormat="1" x14ac:dyDescent="0.25">
      <c r="A599" s="188">
        <v>40715</v>
      </c>
      <c r="B599" s="184" t="s">
        <v>246</v>
      </c>
      <c r="C599" s="184" t="s">
        <v>247</v>
      </c>
      <c r="D599" s="56" t="s">
        <v>14</v>
      </c>
      <c r="E599" s="189">
        <v>1</v>
      </c>
      <c r="F599" s="189">
        <v>536.95000000000005</v>
      </c>
      <c r="G599" s="190">
        <v>8897.4</v>
      </c>
      <c r="H599" s="56">
        <v>68</v>
      </c>
      <c r="I599" s="184" t="s">
        <v>159</v>
      </c>
      <c r="K599"/>
    </row>
    <row r="600" spans="1:11" s="184" customFormat="1" x14ac:dyDescent="0.25">
      <c r="A600" s="188">
        <v>40715</v>
      </c>
      <c r="B600" s="184" t="s">
        <v>182</v>
      </c>
      <c r="C600" s="184" t="s">
        <v>17</v>
      </c>
      <c r="D600" s="56" t="s">
        <v>5</v>
      </c>
      <c r="E600" s="189">
        <v>9</v>
      </c>
      <c r="F600" s="189">
        <v>39.18</v>
      </c>
      <c r="G600" s="190">
        <v>352.62</v>
      </c>
      <c r="H600" s="56">
        <v>68</v>
      </c>
      <c r="I600" s="184" t="s">
        <v>159</v>
      </c>
      <c r="K600"/>
    </row>
    <row r="601" spans="1:11" s="184" customFormat="1" x14ac:dyDescent="0.25">
      <c r="A601" s="188">
        <v>40715</v>
      </c>
      <c r="B601" s="184" t="s">
        <v>17</v>
      </c>
      <c r="C601" s="184" t="s">
        <v>17</v>
      </c>
      <c r="D601" s="56" t="s">
        <v>5</v>
      </c>
      <c r="E601" s="189">
        <v>9</v>
      </c>
      <c r="F601" s="189">
        <v>32.200000000000003</v>
      </c>
      <c r="G601" s="190">
        <v>289.8</v>
      </c>
      <c r="H601" s="56">
        <v>68</v>
      </c>
      <c r="I601" s="184" t="s">
        <v>159</v>
      </c>
      <c r="K601"/>
    </row>
    <row r="602" spans="1:11" s="184" customFormat="1" x14ac:dyDescent="0.25">
      <c r="A602" s="188">
        <v>40715</v>
      </c>
      <c r="B602" s="184" t="s">
        <v>17</v>
      </c>
      <c r="C602" s="184" t="s">
        <v>17</v>
      </c>
      <c r="D602" s="56" t="s">
        <v>5</v>
      </c>
      <c r="E602" s="189">
        <v>9</v>
      </c>
      <c r="F602" s="189">
        <v>39.39</v>
      </c>
      <c r="G602" s="190">
        <v>354.51</v>
      </c>
      <c r="H602" s="56">
        <v>68</v>
      </c>
      <c r="I602" s="184" t="s">
        <v>159</v>
      </c>
      <c r="K602"/>
    </row>
    <row r="603" spans="1:11" s="184" customFormat="1" x14ac:dyDescent="0.25">
      <c r="A603" s="188">
        <v>40715</v>
      </c>
      <c r="B603" s="184" t="s">
        <v>0</v>
      </c>
      <c r="C603" s="184" t="s">
        <v>181</v>
      </c>
      <c r="D603" s="56" t="s">
        <v>5</v>
      </c>
      <c r="E603" s="189">
        <v>7</v>
      </c>
      <c r="F603" s="189">
        <v>7</v>
      </c>
      <c r="G603" s="190">
        <v>49</v>
      </c>
      <c r="H603" s="56">
        <v>68</v>
      </c>
      <c r="I603" s="184" t="s">
        <v>159</v>
      </c>
      <c r="K603"/>
    </row>
    <row r="604" spans="1:11" s="184" customFormat="1" x14ac:dyDescent="0.25">
      <c r="A604" s="188">
        <v>40715</v>
      </c>
      <c r="B604" s="184" t="s">
        <v>179</v>
      </c>
      <c r="C604" s="184" t="s">
        <v>180</v>
      </c>
      <c r="D604" s="56" t="s">
        <v>5</v>
      </c>
      <c r="E604" s="189">
        <v>7</v>
      </c>
      <c r="F604" s="189">
        <v>42.79</v>
      </c>
      <c r="G604" s="190">
        <v>299.52999999999997</v>
      </c>
      <c r="H604" s="56">
        <v>68</v>
      </c>
      <c r="I604" s="184" t="s">
        <v>159</v>
      </c>
      <c r="K604"/>
    </row>
    <row r="605" spans="1:11" s="184" customFormat="1" x14ac:dyDescent="0.25">
      <c r="A605" s="188">
        <v>40715</v>
      </c>
      <c r="B605" s="184" t="s">
        <v>185</v>
      </c>
      <c r="C605" s="184" t="s">
        <v>186</v>
      </c>
      <c r="D605" s="56" t="s">
        <v>14</v>
      </c>
      <c r="E605" s="189">
        <v>1</v>
      </c>
      <c r="F605" s="189">
        <v>213.4</v>
      </c>
      <c r="G605" s="190">
        <v>213.4</v>
      </c>
      <c r="H605" s="56">
        <v>68</v>
      </c>
      <c r="I605" s="184" t="s">
        <v>159</v>
      </c>
      <c r="K605"/>
    </row>
    <row r="606" spans="1:11" s="184" customFormat="1" x14ac:dyDescent="0.25">
      <c r="A606" s="188">
        <v>40715</v>
      </c>
      <c r="B606" s="184" t="s">
        <v>17</v>
      </c>
      <c r="C606" s="184" t="s">
        <v>17</v>
      </c>
      <c r="D606" s="56" t="s">
        <v>5</v>
      </c>
      <c r="E606" s="189">
        <v>9</v>
      </c>
      <c r="F606" s="189">
        <v>30</v>
      </c>
      <c r="G606" s="190">
        <v>270</v>
      </c>
      <c r="H606" s="56">
        <v>68</v>
      </c>
      <c r="I606" s="184" t="s">
        <v>159</v>
      </c>
      <c r="K606"/>
    </row>
    <row r="607" spans="1:11" s="184" customFormat="1" x14ac:dyDescent="0.25">
      <c r="A607" s="188">
        <v>40716</v>
      </c>
      <c r="B607" s="184" t="s">
        <v>17</v>
      </c>
      <c r="C607" s="184" t="s">
        <v>17</v>
      </c>
      <c r="D607" s="56" t="s">
        <v>5</v>
      </c>
      <c r="E607" s="189">
        <v>8.5</v>
      </c>
      <c r="F607" s="189">
        <v>39.39</v>
      </c>
      <c r="G607" s="190">
        <v>334.815</v>
      </c>
      <c r="H607" s="56">
        <v>68</v>
      </c>
      <c r="I607" s="184" t="s">
        <v>159</v>
      </c>
      <c r="K607"/>
    </row>
    <row r="608" spans="1:11" s="184" customFormat="1" x14ac:dyDescent="0.25">
      <c r="A608" s="188">
        <v>40716</v>
      </c>
      <c r="B608" s="184" t="s">
        <v>185</v>
      </c>
      <c r="C608" s="184" t="s">
        <v>186</v>
      </c>
      <c r="D608" s="56" t="s">
        <v>14</v>
      </c>
      <c r="E608" s="189">
        <v>1</v>
      </c>
      <c r="F608" s="189">
        <v>213.4</v>
      </c>
      <c r="G608" s="190">
        <v>213.4</v>
      </c>
      <c r="H608" s="56">
        <v>68</v>
      </c>
      <c r="I608" s="184" t="s">
        <v>159</v>
      </c>
      <c r="K608"/>
    </row>
    <row r="609" spans="1:11" s="184" customFormat="1" x14ac:dyDescent="0.25">
      <c r="A609" s="188">
        <v>40719</v>
      </c>
      <c r="B609" s="184" t="s">
        <v>182</v>
      </c>
      <c r="C609" s="184" t="s">
        <v>17</v>
      </c>
      <c r="D609" s="56" t="s">
        <v>5</v>
      </c>
      <c r="E609" s="189">
        <v>8</v>
      </c>
      <c r="F609" s="189">
        <v>39.18</v>
      </c>
      <c r="G609" s="190">
        <v>313.44</v>
      </c>
      <c r="H609" s="56">
        <v>68</v>
      </c>
      <c r="I609" s="184" t="s">
        <v>159</v>
      </c>
      <c r="K609"/>
    </row>
    <row r="610" spans="1:11" s="184" customFormat="1" x14ac:dyDescent="0.25">
      <c r="A610" s="188">
        <v>40721</v>
      </c>
      <c r="B610" s="184" t="s">
        <v>182</v>
      </c>
      <c r="C610" s="184" t="s">
        <v>17</v>
      </c>
      <c r="D610" s="56" t="s">
        <v>5</v>
      </c>
      <c r="E610" s="189">
        <v>9</v>
      </c>
      <c r="F610" s="189">
        <v>39.18</v>
      </c>
      <c r="G610" s="190">
        <v>352.62</v>
      </c>
      <c r="H610" s="56">
        <v>68</v>
      </c>
      <c r="I610" s="184" t="s">
        <v>159</v>
      </c>
      <c r="K610"/>
    </row>
    <row r="611" spans="1:11" s="184" customFormat="1" x14ac:dyDescent="0.25">
      <c r="A611" s="188">
        <v>40721</v>
      </c>
      <c r="B611" s="184" t="s">
        <v>179</v>
      </c>
      <c r="C611" s="184" t="s">
        <v>180</v>
      </c>
      <c r="D611" s="56" t="s">
        <v>5</v>
      </c>
      <c r="E611" s="189">
        <v>8</v>
      </c>
      <c r="F611" s="189">
        <v>42.79</v>
      </c>
      <c r="G611" s="190">
        <v>342.32</v>
      </c>
      <c r="H611" s="56">
        <v>68</v>
      </c>
      <c r="I611" s="184" t="s">
        <v>159</v>
      </c>
      <c r="K611"/>
    </row>
    <row r="612" spans="1:11" s="184" customFormat="1" x14ac:dyDescent="0.25">
      <c r="A612" s="188">
        <v>40722</v>
      </c>
      <c r="B612" s="184" t="s">
        <v>182</v>
      </c>
      <c r="C612" s="184" t="s">
        <v>17</v>
      </c>
      <c r="D612" s="56" t="s">
        <v>5</v>
      </c>
      <c r="E612" s="189">
        <v>9.5</v>
      </c>
      <c r="F612" s="189">
        <v>39.18</v>
      </c>
      <c r="G612" s="190">
        <v>372.21</v>
      </c>
      <c r="H612" s="56">
        <v>68</v>
      </c>
      <c r="I612" s="184" t="s">
        <v>159</v>
      </c>
      <c r="K612"/>
    </row>
    <row r="613" spans="1:11" s="184" customFormat="1" x14ac:dyDescent="0.25">
      <c r="A613" s="188">
        <v>40722</v>
      </c>
      <c r="B613" s="184" t="s">
        <v>179</v>
      </c>
      <c r="C613" s="184" t="s">
        <v>180</v>
      </c>
      <c r="D613" s="56" t="s">
        <v>5</v>
      </c>
      <c r="E613" s="189">
        <v>9.5</v>
      </c>
      <c r="F613" s="189">
        <v>42.79</v>
      </c>
      <c r="G613" s="190">
        <v>406.505</v>
      </c>
      <c r="H613" s="56">
        <v>68</v>
      </c>
      <c r="I613" s="184" t="s">
        <v>159</v>
      </c>
      <c r="K613"/>
    </row>
    <row r="614" spans="1:11" s="184" customFormat="1" x14ac:dyDescent="0.25">
      <c r="A614" s="188">
        <v>40723</v>
      </c>
      <c r="B614" s="184" t="s">
        <v>17</v>
      </c>
      <c r="C614" s="184" t="s">
        <v>17</v>
      </c>
      <c r="D614" s="56" t="s">
        <v>5</v>
      </c>
      <c r="E614" s="189">
        <v>6.5</v>
      </c>
      <c r="F614" s="189">
        <v>39.39</v>
      </c>
      <c r="G614" s="190">
        <v>256.03500000000003</v>
      </c>
      <c r="H614" s="56">
        <v>68</v>
      </c>
      <c r="I614" s="184" t="s">
        <v>159</v>
      </c>
      <c r="K614"/>
    </row>
    <row r="615" spans="1:11" s="184" customFormat="1" x14ac:dyDescent="0.25">
      <c r="A615" s="188">
        <v>40723</v>
      </c>
      <c r="B615" s="184" t="s">
        <v>253</v>
      </c>
      <c r="C615" s="184" t="s">
        <v>254</v>
      </c>
      <c r="D615" s="56" t="s">
        <v>106</v>
      </c>
      <c r="E615" s="189">
        <v>1</v>
      </c>
      <c r="F615" s="189">
        <v>304.5</v>
      </c>
      <c r="G615" s="190">
        <v>304.5</v>
      </c>
      <c r="H615" s="56">
        <v>68</v>
      </c>
      <c r="I615" s="184" t="s">
        <v>255</v>
      </c>
      <c r="K615"/>
    </row>
    <row r="616" spans="1:11" s="184" customFormat="1" x14ac:dyDescent="0.25">
      <c r="A616" s="188">
        <v>40723</v>
      </c>
      <c r="B616" s="184" t="s">
        <v>179</v>
      </c>
      <c r="C616" s="184" t="s">
        <v>180</v>
      </c>
      <c r="D616" s="56" t="s">
        <v>5</v>
      </c>
      <c r="E616" s="189">
        <v>8</v>
      </c>
      <c r="F616" s="189">
        <v>42.79</v>
      </c>
      <c r="G616" s="190">
        <v>342.32</v>
      </c>
      <c r="H616" s="56">
        <v>68</v>
      </c>
      <c r="I616" s="184" t="s">
        <v>159</v>
      </c>
      <c r="K616"/>
    </row>
    <row r="617" spans="1:11" s="184" customFormat="1" x14ac:dyDescent="0.25">
      <c r="A617" s="188">
        <v>40723</v>
      </c>
      <c r="B617" s="184" t="s">
        <v>182</v>
      </c>
      <c r="C617" s="184" t="s">
        <v>17</v>
      </c>
      <c r="D617" s="56" t="s">
        <v>5</v>
      </c>
      <c r="E617" s="189">
        <v>10</v>
      </c>
      <c r="F617" s="189">
        <v>39.18</v>
      </c>
      <c r="G617" s="190">
        <v>391.8</v>
      </c>
      <c r="H617" s="56">
        <v>68</v>
      </c>
      <c r="I617" s="184" t="s">
        <v>159</v>
      </c>
      <c r="K617"/>
    </row>
    <row r="618" spans="1:11" s="184" customFormat="1" x14ac:dyDescent="0.25">
      <c r="A618" s="188">
        <v>40723</v>
      </c>
      <c r="B618" s="184" t="s">
        <v>177</v>
      </c>
      <c r="C618" s="184" t="s">
        <v>178</v>
      </c>
      <c r="D618" s="56" t="s">
        <v>5</v>
      </c>
      <c r="E618" s="189">
        <v>6</v>
      </c>
      <c r="F618" s="189">
        <v>50</v>
      </c>
      <c r="G618" s="190">
        <v>300</v>
      </c>
      <c r="H618" s="56">
        <v>68</v>
      </c>
      <c r="I618" s="184" t="s">
        <v>159</v>
      </c>
      <c r="K618"/>
    </row>
    <row r="619" spans="1:11" s="184" customFormat="1" x14ac:dyDescent="0.25">
      <c r="A619" s="188">
        <v>40723</v>
      </c>
      <c r="B619" s="184" t="s">
        <v>17</v>
      </c>
      <c r="C619" s="184" t="s">
        <v>17</v>
      </c>
      <c r="D619" s="56" t="s">
        <v>5</v>
      </c>
      <c r="E619" s="189">
        <v>5.5</v>
      </c>
      <c r="F619" s="189">
        <v>30</v>
      </c>
      <c r="G619" s="190">
        <v>165</v>
      </c>
      <c r="H619" s="56">
        <v>68</v>
      </c>
      <c r="I619" s="184" t="s">
        <v>159</v>
      </c>
      <c r="K619"/>
    </row>
    <row r="620" spans="1:11" s="184" customFormat="1" x14ac:dyDescent="0.25">
      <c r="A620" s="188">
        <v>40724</v>
      </c>
      <c r="B620" s="184" t="s">
        <v>0</v>
      </c>
      <c r="C620" s="184" t="s">
        <v>181</v>
      </c>
      <c r="D620" s="56" t="s">
        <v>5</v>
      </c>
      <c r="E620" s="189">
        <v>10</v>
      </c>
      <c r="F620" s="189">
        <v>7</v>
      </c>
      <c r="G620" s="190">
        <v>70</v>
      </c>
      <c r="H620" s="56">
        <v>68</v>
      </c>
      <c r="I620" s="184" t="s">
        <v>159</v>
      </c>
      <c r="K620"/>
    </row>
    <row r="621" spans="1:11" s="184" customFormat="1" x14ac:dyDescent="0.25">
      <c r="A621" s="188">
        <v>40724</v>
      </c>
      <c r="B621" s="184" t="s">
        <v>177</v>
      </c>
      <c r="C621" s="184" t="s">
        <v>178</v>
      </c>
      <c r="D621" s="56" t="s">
        <v>5</v>
      </c>
      <c r="E621" s="189">
        <v>11</v>
      </c>
      <c r="F621" s="189">
        <v>50</v>
      </c>
      <c r="G621" s="190">
        <v>550</v>
      </c>
      <c r="H621" s="56">
        <v>68</v>
      </c>
      <c r="I621" s="184" t="s">
        <v>159</v>
      </c>
      <c r="K621"/>
    </row>
    <row r="622" spans="1:11" s="184" customFormat="1" x14ac:dyDescent="0.25">
      <c r="A622" s="188">
        <v>40724</v>
      </c>
      <c r="B622" s="184" t="s">
        <v>17</v>
      </c>
      <c r="C622" s="184" t="s">
        <v>17</v>
      </c>
      <c r="D622" s="56" t="s">
        <v>5</v>
      </c>
      <c r="E622" s="189">
        <v>11.5</v>
      </c>
      <c r="F622" s="189">
        <v>30</v>
      </c>
      <c r="G622" s="190">
        <v>345</v>
      </c>
      <c r="H622" s="56">
        <v>68</v>
      </c>
      <c r="I622" s="184" t="s">
        <v>159</v>
      </c>
      <c r="K622"/>
    </row>
    <row r="623" spans="1:11" s="184" customFormat="1" x14ac:dyDescent="0.25">
      <c r="A623" s="188">
        <v>40724</v>
      </c>
      <c r="B623" s="184" t="s">
        <v>179</v>
      </c>
      <c r="C623" s="184" t="s">
        <v>180</v>
      </c>
      <c r="D623" s="56" t="s">
        <v>5</v>
      </c>
      <c r="E623" s="189">
        <v>10</v>
      </c>
      <c r="F623" s="189">
        <v>42.79</v>
      </c>
      <c r="G623" s="190">
        <v>427.9</v>
      </c>
      <c r="H623" s="56">
        <v>68</v>
      </c>
      <c r="I623" s="184" t="s">
        <v>159</v>
      </c>
      <c r="K623"/>
    </row>
    <row r="624" spans="1:11" s="184" customFormat="1" x14ac:dyDescent="0.25">
      <c r="A624" s="188">
        <v>40724</v>
      </c>
      <c r="B624" s="184" t="s">
        <v>17</v>
      </c>
      <c r="C624" s="184" t="s">
        <v>17</v>
      </c>
      <c r="D624" s="56" t="s">
        <v>5</v>
      </c>
      <c r="E624" s="189">
        <v>11.5</v>
      </c>
      <c r="F624" s="189">
        <v>32.200000000000003</v>
      </c>
      <c r="G624" s="190">
        <v>370.3</v>
      </c>
      <c r="H624" s="56">
        <v>68</v>
      </c>
      <c r="I624" s="184" t="s">
        <v>159</v>
      </c>
      <c r="K624"/>
    </row>
    <row r="625" spans="1:11" s="184" customFormat="1" x14ac:dyDescent="0.25">
      <c r="A625" s="188">
        <v>40724</v>
      </c>
      <c r="B625" s="184" t="s">
        <v>182</v>
      </c>
      <c r="C625" s="184" t="s">
        <v>17</v>
      </c>
      <c r="D625" s="56" t="s">
        <v>5</v>
      </c>
      <c r="E625" s="189">
        <v>11</v>
      </c>
      <c r="F625" s="189">
        <v>39.18</v>
      </c>
      <c r="G625" s="190">
        <v>430.98</v>
      </c>
      <c r="H625" s="56">
        <v>68</v>
      </c>
      <c r="I625" s="184" t="s">
        <v>159</v>
      </c>
      <c r="K625"/>
    </row>
    <row r="626" spans="1:11" s="184" customFormat="1" x14ac:dyDescent="0.25">
      <c r="A626" s="188">
        <v>40724</v>
      </c>
      <c r="B626" s="184" t="s">
        <v>183</v>
      </c>
      <c r="C626" s="184" t="s">
        <v>184</v>
      </c>
      <c r="D626" s="56" t="s">
        <v>5</v>
      </c>
      <c r="E626" s="189">
        <v>8</v>
      </c>
      <c r="F626" s="189">
        <v>10.75</v>
      </c>
      <c r="G626" s="190">
        <v>86</v>
      </c>
      <c r="H626" s="56">
        <v>68</v>
      </c>
      <c r="I626" s="184" t="s">
        <v>159</v>
      </c>
      <c r="K626"/>
    </row>
    <row r="627" spans="1:11" s="184" customFormat="1" x14ac:dyDescent="0.25">
      <c r="A627" s="188">
        <v>40729</v>
      </c>
      <c r="B627" s="184" t="s">
        <v>0</v>
      </c>
      <c r="C627" s="184" t="s">
        <v>13</v>
      </c>
      <c r="D627" s="56" t="s">
        <v>14</v>
      </c>
      <c r="E627" s="189">
        <v>1</v>
      </c>
      <c r="F627" s="189">
        <v>125</v>
      </c>
      <c r="G627" s="190">
        <v>125</v>
      </c>
      <c r="H627" s="56">
        <v>68</v>
      </c>
      <c r="I627" s="184" t="s">
        <v>159</v>
      </c>
      <c r="K627"/>
    </row>
    <row r="628" spans="1:11" s="184" customFormat="1" x14ac:dyDescent="0.25">
      <c r="A628" s="188">
        <v>40729</v>
      </c>
      <c r="B628" s="184" t="s">
        <v>207</v>
      </c>
      <c r="C628" s="184" t="s">
        <v>208</v>
      </c>
      <c r="D628" s="56" t="s">
        <v>5</v>
      </c>
      <c r="E628" s="189">
        <v>5.5</v>
      </c>
      <c r="F628" s="189">
        <v>66.069999999999993</v>
      </c>
      <c r="G628" s="190">
        <v>363.38499999999999</v>
      </c>
      <c r="H628" s="56">
        <v>68</v>
      </c>
      <c r="I628" s="184" t="s">
        <v>159</v>
      </c>
      <c r="K628"/>
    </row>
    <row r="629" spans="1:11" s="184" customFormat="1" x14ac:dyDescent="0.25">
      <c r="A629" s="188">
        <v>40729</v>
      </c>
      <c r="B629" s="184" t="s">
        <v>185</v>
      </c>
      <c r="C629" s="184" t="s">
        <v>186</v>
      </c>
      <c r="D629" s="56" t="s">
        <v>14</v>
      </c>
      <c r="E629" s="189">
        <v>1</v>
      </c>
      <c r="F629" s="189">
        <v>213.4</v>
      </c>
      <c r="G629" s="190">
        <v>213.4</v>
      </c>
      <c r="H629" s="56">
        <v>68</v>
      </c>
      <c r="I629" s="184" t="s">
        <v>159</v>
      </c>
      <c r="K629"/>
    </row>
    <row r="630" spans="1:11" s="184" customFormat="1" x14ac:dyDescent="0.25">
      <c r="A630" s="188">
        <v>40729</v>
      </c>
      <c r="B630" s="184" t="s">
        <v>246</v>
      </c>
      <c r="C630" s="184" t="s">
        <v>247</v>
      </c>
      <c r="D630" s="56" t="s">
        <v>14</v>
      </c>
      <c r="E630" s="189">
        <v>1</v>
      </c>
      <c r="F630" s="189">
        <v>536.95000000000005</v>
      </c>
      <c r="G630" s="190">
        <v>536.95000000000005</v>
      </c>
      <c r="H630" s="56">
        <v>68</v>
      </c>
      <c r="I630" s="184" t="s">
        <v>159</v>
      </c>
      <c r="K630"/>
    </row>
    <row r="631" spans="1:11" s="184" customFormat="1" x14ac:dyDescent="0.25">
      <c r="A631" s="188">
        <v>40729</v>
      </c>
      <c r="B631" s="184" t="s">
        <v>17</v>
      </c>
      <c r="C631" s="184" t="s">
        <v>17</v>
      </c>
      <c r="D631" s="56" t="s">
        <v>5</v>
      </c>
      <c r="E631" s="189">
        <v>8</v>
      </c>
      <c r="F631" s="189">
        <v>39.39</v>
      </c>
      <c r="G631" s="190">
        <v>315.12</v>
      </c>
      <c r="H631" s="56">
        <v>68</v>
      </c>
      <c r="I631" s="184" t="s">
        <v>159</v>
      </c>
      <c r="K631"/>
    </row>
    <row r="632" spans="1:11" s="184" customFormat="1" x14ac:dyDescent="0.25">
      <c r="A632" s="188">
        <v>40729</v>
      </c>
      <c r="B632" s="184" t="s">
        <v>182</v>
      </c>
      <c r="C632" s="184" t="s">
        <v>17</v>
      </c>
      <c r="D632" s="56" t="s">
        <v>5</v>
      </c>
      <c r="E632" s="189">
        <v>5</v>
      </c>
      <c r="F632" s="189">
        <v>39.18</v>
      </c>
      <c r="G632" s="190">
        <v>195.9</v>
      </c>
      <c r="H632" s="56">
        <v>68</v>
      </c>
      <c r="I632" s="184" t="s">
        <v>159</v>
      </c>
      <c r="K632"/>
    </row>
    <row r="633" spans="1:11" s="184" customFormat="1" x14ac:dyDescent="0.25">
      <c r="A633" s="188">
        <v>40729</v>
      </c>
      <c r="B633" s="184" t="s">
        <v>17</v>
      </c>
      <c r="C633" s="184" t="s">
        <v>17</v>
      </c>
      <c r="D633" s="56" t="s">
        <v>5</v>
      </c>
      <c r="E633" s="189">
        <v>10.5</v>
      </c>
      <c r="F633" s="189">
        <v>32.200000000000003</v>
      </c>
      <c r="G633" s="190">
        <v>338.1</v>
      </c>
      <c r="H633" s="56">
        <v>68</v>
      </c>
      <c r="I633" s="184" t="s">
        <v>159</v>
      </c>
      <c r="K633"/>
    </row>
    <row r="634" spans="1:11" s="184" customFormat="1" x14ac:dyDescent="0.25">
      <c r="A634" s="188">
        <v>40730</v>
      </c>
      <c r="B634" s="184" t="s">
        <v>17</v>
      </c>
      <c r="C634" s="184" t="s">
        <v>17</v>
      </c>
      <c r="D634" s="56" t="s">
        <v>5</v>
      </c>
      <c r="E634" s="189">
        <v>9.5</v>
      </c>
      <c r="F634" s="189">
        <v>39.39</v>
      </c>
      <c r="G634" s="190">
        <v>374.20499999999998</v>
      </c>
      <c r="H634" s="56">
        <v>68</v>
      </c>
      <c r="I634" s="184" t="s">
        <v>159</v>
      </c>
      <c r="K634"/>
    </row>
    <row r="635" spans="1:11" s="184" customFormat="1" x14ac:dyDescent="0.25">
      <c r="A635" s="188">
        <v>40730</v>
      </c>
      <c r="B635" s="184" t="s">
        <v>17</v>
      </c>
      <c r="C635" s="184" t="s">
        <v>17</v>
      </c>
      <c r="D635" s="56" t="s">
        <v>5</v>
      </c>
      <c r="E635" s="189">
        <v>10</v>
      </c>
      <c r="F635" s="189">
        <v>32.200000000000003</v>
      </c>
      <c r="G635" s="190">
        <v>322</v>
      </c>
      <c r="H635" s="56">
        <v>68</v>
      </c>
      <c r="I635" s="184" t="s">
        <v>159</v>
      </c>
      <c r="K635"/>
    </row>
    <row r="636" spans="1:11" s="184" customFormat="1" x14ac:dyDescent="0.25">
      <c r="A636" s="188">
        <v>40730</v>
      </c>
      <c r="B636" s="184" t="s">
        <v>0</v>
      </c>
      <c r="C636" s="184" t="s">
        <v>13</v>
      </c>
      <c r="D636" s="56" t="s">
        <v>14</v>
      </c>
      <c r="E636" s="189">
        <v>1</v>
      </c>
      <c r="F636" s="189">
        <v>125</v>
      </c>
      <c r="G636" s="190">
        <v>125</v>
      </c>
      <c r="H636" s="56">
        <v>68</v>
      </c>
      <c r="I636" s="184" t="s">
        <v>159</v>
      </c>
      <c r="K636"/>
    </row>
    <row r="637" spans="1:11" s="184" customFormat="1" x14ac:dyDescent="0.25">
      <c r="A637" s="188">
        <v>40730</v>
      </c>
      <c r="B637" s="184" t="s">
        <v>246</v>
      </c>
      <c r="C637" s="184" t="s">
        <v>247</v>
      </c>
      <c r="D637" s="56" t="s">
        <v>14</v>
      </c>
      <c r="E637" s="189">
        <v>1</v>
      </c>
      <c r="F637" s="189">
        <v>536.95000000000005</v>
      </c>
      <c r="G637" s="190">
        <v>536.95000000000005</v>
      </c>
      <c r="H637" s="56">
        <v>68</v>
      </c>
      <c r="I637" s="184" t="s">
        <v>159</v>
      </c>
      <c r="K637"/>
    </row>
    <row r="638" spans="1:11" s="184" customFormat="1" x14ac:dyDescent="0.25">
      <c r="A638" s="188">
        <v>40730</v>
      </c>
      <c r="B638" s="184" t="s">
        <v>182</v>
      </c>
      <c r="C638" s="184" t="s">
        <v>17</v>
      </c>
      <c r="D638" s="56" t="s">
        <v>5</v>
      </c>
      <c r="E638" s="189">
        <v>9.5</v>
      </c>
      <c r="F638" s="189">
        <v>39.18</v>
      </c>
      <c r="G638" s="190">
        <v>372.21</v>
      </c>
      <c r="H638" s="56">
        <v>68</v>
      </c>
      <c r="I638" s="184" t="s">
        <v>159</v>
      </c>
      <c r="K638"/>
    </row>
    <row r="639" spans="1:11" s="184" customFormat="1" x14ac:dyDescent="0.25">
      <c r="A639" s="188">
        <v>40730</v>
      </c>
      <c r="B639" s="184" t="s">
        <v>17</v>
      </c>
      <c r="C639" s="184" t="s">
        <v>17</v>
      </c>
      <c r="D639" s="56" t="s">
        <v>5</v>
      </c>
      <c r="E639" s="189">
        <v>10.5</v>
      </c>
      <c r="F639" s="189">
        <v>30</v>
      </c>
      <c r="G639" s="190">
        <v>315</v>
      </c>
      <c r="H639" s="56">
        <v>68</v>
      </c>
      <c r="I639" s="184" t="s">
        <v>159</v>
      </c>
      <c r="K639"/>
    </row>
    <row r="640" spans="1:11" s="184" customFormat="1" x14ac:dyDescent="0.25">
      <c r="A640" s="188">
        <v>40730</v>
      </c>
      <c r="B640" s="184" t="s">
        <v>207</v>
      </c>
      <c r="C640" s="184" t="s">
        <v>208</v>
      </c>
      <c r="D640" s="56" t="s">
        <v>5</v>
      </c>
      <c r="E640" s="189">
        <v>6.5</v>
      </c>
      <c r="F640" s="189">
        <v>66.069999999999993</v>
      </c>
      <c r="G640" s="190">
        <v>429.45499999999998</v>
      </c>
      <c r="H640" s="56">
        <v>68</v>
      </c>
      <c r="I640" s="184" t="s">
        <v>159</v>
      </c>
      <c r="K640"/>
    </row>
    <row r="641" spans="1:11" s="184" customFormat="1" x14ac:dyDescent="0.25">
      <c r="A641" s="188">
        <v>40730</v>
      </c>
      <c r="B641" s="184" t="s">
        <v>0</v>
      </c>
      <c r="C641" s="184" t="s">
        <v>181</v>
      </c>
      <c r="D641" s="56" t="s">
        <v>5</v>
      </c>
      <c r="E641" s="189">
        <v>9</v>
      </c>
      <c r="F641" s="189">
        <v>7</v>
      </c>
      <c r="G641" s="190">
        <v>63</v>
      </c>
      <c r="H641" s="56">
        <v>68</v>
      </c>
      <c r="I641" s="184" t="s">
        <v>159</v>
      </c>
      <c r="K641"/>
    </row>
    <row r="642" spans="1:11" s="184" customFormat="1" x14ac:dyDescent="0.25">
      <c r="A642" s="188">
        <v>40730</v>
      </c>
      <c r="B642" s="184" t="s">
        <v>179</v>
      </c>
      <c r="C642" s="184" t="s">
        <v>180</v>
      </c>
      <c r="D642" s="56" t="s">
        <v>5</v>
      </c>
      <c r="E642" s="189">
        <v>9</v>
      </c>
      <c r="F642" s="189">
        <v>42.79</v>
      </c>
      <c r="G642" s="190">
        <v>385.11</v>
      </c>
      <c r="H642" s="56">
        <v>68</v>
      </c>
      <c r="I642" s="184" t="s">
        <v>159</v>
      </c>
      <c r="K642"/>
    </row>
    <row r="643" spans="1:11" s="184" customFormat="1" x14ac:dyDescent="0.25">
      <c r="A643" s="188">
        <v>40730</v>
      </c>
      <c r="B643" s="184" t="s">
        <v>185</v>
      </c>
      <c r="C643" s="184" t="s">
        <v>186</v>
      </c>
      <c r="D643" s="56" t="s">
        <v>14</v>
      </c>
      <c r="E643" s="189">
        <v>1</v>
      </c>
      <c r="F643" s="189">
        <v>213.4</v>
      </c>
      <c r="G643" s="190">
        <v>213.4</v>
      </c>
      <c r="H643" s="56">
        <v>68</v>
      </c>
      <c r="I643" s="184" t="s">
        <v>159</v>
      </c>
      <c r="K643"/>
    </row>
    <row r="644" spans="1:11" s="184" customFormat="1" x14ac:dyDescent="0.25">
      <c r="A644" s="188">
        <v>40730</v>
      </c>
      <c r="B644" s="184" t="s">
        <v>183</v>
      </c>
      <c r="C644" s="184" t="s">
        <v>184</v>
      </c>
      <c r="D644" s="56" t="s">
        <v>5</v>
      </c>
      <c r="E644" s="189">
        <v>7.5</v>
      </c>
      <c r="F644" s="189">
        <v>10.75</v>
      </c>
      <c r="G644" s="190">
        <v>80.625</v>
      </c>
      <c r="H644" s="56">
        <v>68</v>
      </c>
      <c r="I644" s="184" t="s">
        <v>159</v>
      </c>
      <c r="K644"/>
    </row>
    <row r="645" spans="1:11" s="184" customFormat="1" x14ac:dyDescent="0.25">
      <c r="A645" s="188">
        <v>40731</v>
      </c>
      <c r="B645" s="184" t="s">
        <v>246</v>
      </c>
      <c r="C645" s="184" t="s">
        <v>247</v>
      </c>
      <c r="D645" s="56" t="s">
        <v>14</v>
      </c>
      <c r="E645" s="189">
        <v>1</v>
      </c>
      <c r="F645" s="189">
        <v>536.95000000000005</v>
      </c>
      <c r="G645" s="190">
        <v>9665.2000000000007</v>
      </c>
      <c r="H645" s="56">
        <v>68</v>
      </c>
      <c r="I645" s="184" t="s">
        <v>159</v>
      </c>
      <c r="K645"/>
    </row>
    <row r="646" spans="1:11" s="184" customFormat="1" x14ac:dyDescent="0.25">
      <c r="A646" s="188">
        <v>40731</v>
      </c>
      <c r="B646" s="184" t="s">
        <v>17</v>
      </c>
      <c r="C646" s="184" t="s">
        <v>17</v>
      </c>
      <c r="D646" s="56" t="s">
        <v>5</v>
      </c>
      <c r="E646" s="189">
        <v>4</v>
      </c>
      <c r="F646" s="189">
        <v>32.200000000000003</v>
      </c>
      <c r="G646" s="190">
        <v>128.80000000000001</v>
      </c>
      <c r="H646" s="56">
        <v>68</v>
      </c>
      <c r="I646" s="184" t="s">
        <v>159</v>
      </c>
      <c r="K646"/>
    </row>
    <row r="647" spans="1:11" s="184" customFormat="1" x14ac:dyDescent="0.25">
      <c r="A647" s="188">
        <v>40731</v>
      </c>
      <c r="B647" s="184" t="s">
        <v>182</v>
      </c>
      <c r="C647" s="184" t="s">
        <v>17</v>
      </c>
      <c r="D647" s="56" t="s">
        <v>5</v>
      </c>
      <c r="E647" s="189">
        <v>9.5</v>
      </c>
      <c r="F647" s="189">
        <v>39.18</v>
      </c>
      <c r="G647" s="190">
        <v>372.21</v>
      </c>
      <c r="H647" s="56">
        <v>68</v>
      </c>
      <c r="I647" s="184" t="s">
        <v>159</v>
      </c>
      <c r="K647"/>
    </row>
    <row r="648" spans="1:11" s="184" customFormat="1" x14ac:dyDescent="0.25">
      <c r="A648" s="188">
        <v>40731</v>
      </c>
      <c r="B648" s="184" t="s">
        <v>185</v>
      </c>
      <c r="C648" s="184" t="s">
        <v>186</v>
      </c>
      <c r="D648" s="56" t="s">
        <v>14</v>
      </c>
      <c r="E648" s="189">
        <v>1</v>
      </c>
      <c r="F648" s="189">
        <v>213.4</v>
      </c>
      <c r="G648" s="190">
        <v>213.4</v>
      </c>
      <c r="H648" s="56">
        <v>68</v>
      </c>
      <c r="I648" s="184" t="s">
        <v>159</v>
      </c>
      <c r="K648"/>
    </row>
    <row r="649" spans="1:11" s="184" customFormat="1" x14ac:dyDescent="0.25">
      <c r="A649" s="188">
        <v>40731</v>
      </c>
      <c r="B649" s="184" t="s">
        <v>17</v>
      </c>
      <c r="C649" s="184" t="s">
        <v>17</v>
      </c>
      <c r="D649" s="56" t="s">
        <v>5</v>
      </c>
      <c r="E649" s="189">
        <v>4</v>
      </c>
      <c r="F649" s="189">
        <v>30</v>
      </c>
      <c r="G649" s="190">
        <v>120</v>
      </c>
      <c r="H649" s="56">
        <v>68</v>
      </c>
      <c r="I649" s="184" t="s">
        <v>159</v>
      </c>
      <c r="K649"/>
    </row>
    <row r="650" spans="1:11" s="184" customFormat="1" x14ac:dyDescent="0.25">
      <c r="A650" s="188">
        <v>40731</v>
      </c>
      <c r="B650" s="184" t="s">
        <v>0</v>
      </c>
      <c r="C650" s="184" t="s">
        <v>181</v>
      </c>
      <c r="D650" s="56" t="s">
        <v>5</v>
      </c>
      <c r="E650" s="189">
        <v>9</v>
      </c>
      <c r="F650" s="189">
        <v>7</v>
      </c>
      <c r="G650" s="190">
        <v>63</v>
      </c>
      <c r="H650" s="56">
        <v>68</v>
      </c>
      <c r="I650" s="184" t="s">
        <v>159</v>
      </c>
      <c r="K650"/>
    </row>
    <row r="651" spans="1:11" s="184" customFormat="1" x14ac:dyDescent="0.25">
      <c r="A651" s="188">
        <v>40731</v>
      </c>
      <c r="B651" s="184" t="s">
        <v>179</v>
      </c>
      <c r="C651" s="184" t="s">
        <v>180</v>
      </c>
      <c r="D651" s="56" t="s">
        <v>5</v>
      </c>
      <c r="E651" s="189">
        <v>9</v>
      </c>
      <c r="F651" s="189">
        <v>42.79</v>
      </c>
      <c r="G651" s="190">
        <v>385.11</v>
      </c>
      <c r="H651" s="56">
        <v>68</v>
      </c>
      <c r="I651" s="184" t="s">
        <v>159</v>
      </c>
      <c r="K651"/>
    </row>
    <row r="652" spans="1:11" s="184" customFormat="1" x14ac:dyDescent="0.25">
      <c r="A652" s="188">
        <v>40731</v>
      </c>
      <c r="B652" s="184" t="s">
        <v>183</v>
      </c>
      <c r="C652" s="184" t="s">
        <v>184</v>
      </c>
      <c r="D652" s="56" t="s">
        <v>5</v>
      </c>
      <c r="E652" s="189">
        <v>3</v>
      </c>
      <c r="F652" s="189">
        <v>10.75</v>
      </c>
      <c r="G652" s="190">
        <v>32.25</v>
      </c>
      <c r="H652" s="56">
        <v>68</v>
      </c>
      <c r="I652" s="184" t="s">
        <v>159</v>
      </c>
      <c r="K652"/>
    </row>
    <row r="653" spans="1:11" s="184" customFormat="1" x14ac:dyDescent="0.25">
      <c r="A653" s="188">
        <v>40731</v>
      </c>
      <c r="B653" s="184" t="s">
        <v>207</v>
      </c>
      <c r="C653" s="184" t="s">
        <v>208</v>
      </c>
      <c r="D653" s="56" t="s">
        <v>5</v>
      </c>
      <c r="E653" s="189">
        <v>3</v>
      </c>
      <c r="F653" s="189">
        <v>66.069999999999993</v>
      </c>
      <c r="G653" s="190">
        <v>198.21</v>
      </c>
      <c r="H653" s="56">
        <v>68</v>
      </c>
      <c r="I653" s="184" t="s">
        <v>159</v>
      </c>
      <c r="K653"/>
    </row>
    <row r="654" spans="1:11" s="184" customFormat="1" x14ac:dyDescent="0.25">
      <c r="A654" s="188">
        <v>40731</v>
      </c>
      <c r="B654" s="184" t="s">
        <v>241</v>
      </c>
      <c r="C654" s="184" t="s">
        <v>242</v>
      </c>
      <c r="D654" s="56" t="s">
        <v>5</v>
      </c>
      <c r="E654" s="189">
        <v>3</v>
      </c>
      <c r="F654" s="189">
        <v>21.61</v>
      </c>
      <c r="G654" s="190">
        <v>64.83</v>
      </c>
      <c r="H654" s="56">
        <v>68</v>
      </c>
      <c r="I654" s="184" t="s">
        <v>159</v>
      </c>
      <c r="K654"/>
    </row>
    <row r="655" spans="1:11" s="184" customFormat="1" x14ac:dyDescent="0.25">
      <c r="A655" s="188">
        <v>40731</v>
      </c>
      <c r="B655" s="184" t="s">
        <v>0</v>
      </c>
      <c r="C655" s="184" t="s">
        <v>13</v>
      </c>
      <c r="D655" s="56" t="s">
        <v>14</v>
      </c>
      <c r="E655" s="189">
        <v>1</v>
      </c>
      <c r="F655" s="189">
        <v>125</v>
      </c>
      <c r="G655" s="190">
        <v>125</v>
      </c>
      <c r="H655" s="56">
        <v>68</v>
      </c>
      <c r="I655" s="184" t="s">
        <v>159</v>
      </c>
      <c r="K655"/>
    </row>
    <row r="656" spans="1:11" s="184" customFormat="1" x14ac:dyDescent="0.25">
      <c r="A656" s="188">
        <v>40731</v>
      </c>
      <c r="B656" s="184" t="s">
        <v>17</v>
      </c>
      <c r="C656" s="184" t="s">
        <v>17</v>
      </c>
      <c r="D656" s="56" t="s">
        <v>5</v>
      </c>
      <c r="E656" s="189">
        <v>4</v>
      </c>
      <c r="F656" s="189">
        <v>39.39</v>
      </c>
      <c r="G656" s="190">
        <v>157.56</v>
      </c>
      <c r="H656" s="56">
        <v>68</v>
      </c>
      <c r="I656" s="184" t="s">
        <v>159</v>
      </c>
      <c r="K656"/>
    </row>
    <row r="657" spans="1:11" s="184" customFormat="1" x14ac:dyDescent="0.25">
      <c r="A657" s="188">
        <v>40732</v>
      </c>
      <c r="B657" s="184" t="s">
        <v>182</v>
      </c>
      <c r="C657" s="184" t="s">
        <v>17</v>
      </c>
      <c r="D657" s="56" t="s">
        <v>5</v>
      </c>
      <c r="E657" s="189">
        <v>9.5</v>
      </c>
      <c r="F657" s="189">
        <v>39.18</v>
      </c>
      <c r="G657" s="190">
        <v>372.21</v>
      </c>
      <c r="H657" s="56">
        <v>68</v>
      </c>
      <c r="I657" s="184" t="s">
        <v>159</v>
      </c>
      <c r="K657"/>
    </row>
    <row r="658" spans="1:11" s="184" customFormat="1" x14ac:dyDescent="0.25">
      <c r="A658" s="188">
        <v>40732</v>
      </c>
      <c r="B658" s="184" t="s">
        <v>179</v>
      </c>
      <c r="C658" s="184" t="s">
        <v>180</v>
      </c>
      <c r="D658" s="56" t="s">
        <v>5</v>
      </c>
      <c r="E658" s="189">
        <v>9</v>
      </c>
      <c r="F658" s="189">
        <v>42.79</v>
      </c>
      <c r="G658" s="190">
        <v>385.11</v>
      </c>
      <c r="H658" s="56">
        <v>68</v>
      </c>
      <c r="I658" s="184" t="s">
        <v>159</v>
      </c>
      <c r="K658"/>
    </row>
    <row r="659" spans="1:11" s="184" customFormat="1" x14ac:dyDescent="0.25">
      <c r="A659" s="188">
        <v>40733</v>
      </c>
      <c r="B659" s="184" t="s">
        <v>179</v>
      </c>
      <c r="C659" s="184" t="s">
        <v>180</v>
      </c>
      <c r="D659" s="56" t="s">
        <v>5</v>
      </c>
      <c r="E659" s="189">
        <v>9</v>
      </c>
      <c r="F659" s="189">
        <v>42.79</v>
      </c>
      <c r="G659" s="190">
        <v>385.11</v>
      </c>
      <c r="H659" s="56">
        <v>68</v>
      </c>
      <c r="I659" s="184" t="s">
        <v>159</v>
      </c>
      <c r="K659"/>
    </row>
    <row r="660" spans="1:11" s="184" customFormat="1" x14ac:dyDescent="0.25">
      <c r="A660" s="188">
        <v>40733</v>
      </c>
      <c r="B660" s="184" t="s">
        <v>182</v>
      </c>
      <c r="C660" s="184" t="s">
        <v>17</v>
      </c>
      <c r="D660" s="56" t="s">
        <v>5</v>
      </c>
      <c r="E660" s="189">
        <v>9.5</v>
      </c>
      <c r="F660" s="189">
        <v>39.18</v>
      </c>
      <c r="G660" s="190">
        <v>372.21</v>
      </c>
      <c r="H660" s="56">
        <v>68</v>
      </c>
      <c r="I660" s="184" t="s">
        <v>159</v>
      </c>
      <c r="K660"/>
    </row>
    <row r="661" spans="1:11" s="184" customFormat="1" x14ac:dyDescent="0.25">
      <c r="A661" s="188">
        <v>40734</v>
      </c>
      <c r="B661" s="184" t="s">
        <v>179</v>
      </c>
      <c r="C661" s="184" t="s">
        <v>180</v>
      </c>
      <c r="D661" s="56" t="s">
        <v>5</v>
      </c>
      <c r="E661" s="189">
        <v>9</v>
      </c>
      <c r="F661" s="189">
        <v>42.79</v>
      </c>
      <c r="G661" s="190">
        <v>385.11</v>
      </c>
      <c r="H661" s="56">
        <v>68</v>
      </c>
      <c r="I661" s="184" t="s">
        <v>159</v>
      </c>
      <c r="K661"/>
    </row>
    <row r="662" spans="1:11" s="184" customFormat="1" x14ac:dyDescent="0.25">
      <c r="A662" s="188">
        <v>40734</v>
      </c>
      <c r="B662" s="184" t="s">
        <v>182</v>
      </c>
      <c r="C662" s="184" t="s">
        <v>17</v>
      </c>
      <c r="D662" s="56" t="s">
        <v>5</v>
      </c>
      <c r="E662" s="189">
        <v>9.5</v>
      </c>
      <c r="F662" s="189">
        <v>39.18</v>
      </c>
      <c r="G662" s="190">
        <v>372.21</v>
      </c>
      <c r="H662" s="56">
        <v>68</v>
      </c>
      <c r="I662" s="184" t="s">
        <v>159</v>
      </c>
      <c r="K662"/>
    </row>
    <row r="663" spans="1:11" s="184" customFormat="1" x14ac:dyDescent="0.25">
      <c r="A663" s="188">
        <v>40735</v>
      </c>
      <c r="B663" s="184" t="s">
        <v>179</v>
      </c>
      <c r="C663" s="184" t="s">
        <v>180</v>
      </c>
      <c r="D663" s="56" t="s">
        <v>5</v>
      </c>
      <c r="E663" s="189">
        <v>9</v>
      </c>
      <c r="F663" s="189">
        <v>42.79</v>
      </c>
      <c r="G663" s="190">
        <v>385.11</v>
      </c>
      <c r="H663" s="56">
        <v>68</v>
      </c>
      <c r="I663" s="184" t="s">
        <v>159</v>
      </c>
      <c r="K663"/>
    </row>
    <row r="664" spans="1:11" s="184" customFormat="1" x14ac:dyDescent="0.25">
      <c r="A664" s="188">
        <v>40735</v>
      </c>
      <c r="B664" s="184" t="s">
        <v>182</v>
      </c>
      <c r="C664" s="184" t="s">
        <v>17</v>
      </c>
      <c r="D664" s="56" t="s">
        <v>5</v>
      </c>
      <c r="E664" s="189">
        <v>9.5</v>
      </c>
      <c r="F664" s="189">
        <v>39.18</v>
      </c>
      <c r="G664" s="190">
        <v>372.21</v>
      </c>
      <c r="H664" s="56">
        <v>68</v>
      </c>
      <c r="I664" s="184" t="s">
        <v>159</v>
      </c>
      <c r="K664"/>
    </row>
    <row r="665" spans="1:11" s="184" customFormat="1" x14ac:dyDescent="0.25">
      <c r="A665" s="188">
        <v>40736</v>
      </c>
      <c r="B665" s="184" t="s">
        <v>182</v>
      </c>
      <c r="C665" s="184" t="s">
        <v>17</v>
      </c>
      <c r="D665" s="56" t="s">
        <v>5</v>
      </c>
      <c r="E665" s="189">
        <v>5</v>
      </c>
      <c r="F665" s="189">
        <v>39.18</v>
      </c>
      <c r="G665" s="190">
        <v>195.9</v>
      </c>
      <c r="H665" s="56">
        <v>68</v>
      </c>
      <c r="I665" s="184" t="s">
        <v>159</v>
      </c>
      <c r="K665"/>
    </row>
    <row r="666" spans="1:11" s="184" customFormat="1" x14ac:dyDescent="0.25">
      <c r="A666" s="188">
        <v>40736</v>
      </c>
      <c r="B666" s="184" t="s">
        <v>179</v>
      </c>
      <c r="C666" s="184" t="s">
        <v>180</v>
      </c>
      <c r="D666" s="56" t="s">
        <v>5</v>
      </c>
      <c r="E666" s="189">
        <v>7.5</v>
      </c>
      <c r="F666" s="189">
        <v>42.79</v>
      </c>
      <c r="G666" s="190">
        <v>320.92500000000001</v>
      </c>
      <c r="H666" s="56">
        <v>68</v>
      </c>
      <c r="I666" s="184" t="s">
        <v>159</v>
      </c>
      <c r="K666"/>
    </row>
    <row r="667" spans="1:11" s="184" customFormat="1" x14ac:dyDescent="0.25">
      <c r="A667" s="188">
        <v>40738</v>
      </c>
      <c r="B667" s="184" t="s">
        <v>17</v>
      </c>
      <c r="C667" s="184" t="s">
        <v>17</v>
      </c>
      <c r="D667" s="56" t="s">
        <v>5</v>
      </c>
      <c r="E667" s="189">
        <v>5</v>
      </c>
      <c r="F667" s="189">
        <v>32.200000000000003</v>
      </c>
      <c r="G667" s="190">
        <v>161</v>
      </c>
      <c r="H667" s="56">
        <v>68</v>
      </c>
      <c r="I667" s="184" t="s">
        <v>159</v>
      </c>
      <c r="K667"/>
    </row>
    <row r="668" spans="1:11" s="184" customFormat="1" x14ac:dyDescent="0.25">
      <c r="A668" s="188">
        <v>40743</v>
      </c>
      <c r="B668" s="184" t="s">
        <v>17</v>
      </c>
      <c r="C668" s="184" t="s">
        <v>17</v>
      </c>
      <c r="D668" s="56" t="s">
        <v>5</v>
      </c>
      <c r="E668" s="189">
        <v>5</v>
      </c>
      <c r="F668" s="189">
        <v>32.200000000000003</v>
      </c>
      <c r="G668" s="190">
        <v>161</v>
      </c>
      <c r="H668" s="56">
        <v>68</v>
      </c>
      <c r="I668" s="184" t="s">
        <v>159</v>
      </c>
      <c r="K668"/>
    </row>
    <row r="669" spans="1:11" s="184" customFormat="1" x14ac:dyDescent="0.25">
      <c r="A669" s="188">
        <v>40743</v>
      </c>
      <c r="B669" s="184" t="s">
        <v>17</v>
      </c>
      <c r="C669" s="184" t="s">
        <v>17</v>
      </c>
      <c r="D669" s="56" t="s">
        <v>5</v>
      </c>
      <c r="E669" s="189">
        <v>5</v>
      </c>
      <c r="F669" s="189">
        <v>39.39</v>
      </c>
      <c r="G669" s="190">
        <v>196.95</v>
      </c>
      <c r="H669" s="56">
        <v>68</v>
      </c>
      <c r="I669" s="184" t="s">
        <v>159</v>
      </c>
      <c r="K669"/>
    </row>
    <row r="670" spans="1:11" s="184" customFormat="1" x14ac:dyDescent="0.25">
      <c r="A670" s="188">
        <v>40743</v>
      </c>
      <c r="B670" s="184" t="s">
        <v>17</v>
      </c>
      <c r="C670" s="184" t="s">
        <v>17</v>
      </c>
      <c r="D670" s="56" t="s">
        <v>5</v>
      </c>
      <c r="E670" s="189">
        <v>5</v>
      </c>
      <c r="F670" s="189">
        <v>30</v>
      </c>
      <c r="G670" s="190">
        <v>150</v>
      </c>
      <c r="H670" s="56">
        <v>68</v>
      </c>
      <c r="I670" s="184" t="s">
        <v>159</v>
      </c>
      <c r="K670"/>
    </row>
    <row r="671" spans="1:11" s="184" customFormat="1" x14ac:dyDescent="0.25">
      <c r="A671" s="188">
        <v>40743</v>
      </c>
      <c r="B671" s="184" t="s">
        <v>207</v>
      </c>
      <c r="C671" s="184" t="s">
        <v>208</v>
      </c>
      <c r="D671" s="56" t="s">
        <v>5</v>
      </c>
      <c r="E671" s="189">
        <v>7</v>
      </c>
      <c r="F671" s="189">
        <v>66.069999999999993</v>
      </c>
      <c r="G671" s="190">
        <v>462.49</v>
      </c>
      <c r="H671" s="56">
        <v>68</v>
      </c>
      <c r="I671" s="184" t="s">
        <v>159</v>
      </c>
      <c r="K671"/>
    </row>
    <row r="672" spans="1:11" s="184" customFormat="1" x14ac:dyDescent="0.25">
      <c r="A672" s="188">
        <v>40743</v>
      </c>
      <c r="B672" s="184" t="s">
        <v>183</v>
      </c>
      <c r="C672" s="184" t="s">
        <v>184</v>
      </c>
      <c r="D672" s="56" t="s">
        <v>5</v>
      </c>
      <c r="E672" s="189">
        <v>6.5</v>
      </c>
      <c r="F672" s="189">
        <v>10.75</v>
      </c>
      <c r="G672" s="190">
        <v>69.875</v>
      </c>
      <c r="H672" s="56">
        <v>68</v>
      </c>
      <c r="I672" s="184" t="s">
        <v>159</v>
      </c>
      <c r="K672"/>
    </row>
    <row r="673" spans="1:11" s="184" customFormat="1" x14ac:dyDescent="0.25">
      <c r="A673" s="188">
        <v>40743</v>
      </c>
      <c r="B673" s="184" t="s">
        <v>17</v>
      </c>
      <c r="C673" s="184" t="s">
        <v>17</v>
      </c>
      <c r="D673" s="56" t="s">
        <v>5</v>
      </c>
      <c r="E673" s="189">
        <v>5</v>
      </c>
      <c r="F673" s="189">
        <v>32.200000000000003</v>
      </c>
      <c r="G673" s="190">
        <v>161</v>
      </c>
      <c r="H673" s="56">
        <v>68</v>
      </c>
      <c r="I673" s="184" t="s">
        <v>159</v>
      </c>
      <c r="K673"/>
    </row>
    <row r="674" spans="1:11" s="184" customFormat="1" x14ac:dyDescent="0.25">
      <c r="A674" s="188">
        <v>40743</v>
      </c>
      <c r="B674" s="184" t="s">
        <v>241</v>
      </c>
      <c r="C674" s="184" t="s">
        <v>242</v>
      </c>
      <c r="D674" s="56" t="s">
        <v>5</v>
      </c>
      <c r="E674" s="189">
        <v>6</v>
      </c>
      <c r="F674" s="189">
        <v>21.61</v>
      </c>
      <c r="G674" s="190">
        <v>129.66</v>
      </c>
      <c r="H674" s="56">
        <v>68</v>
      </c>
      <c r="I674" s="184" t="s">
        <v>159</v>
      </c>
      <c r="K674"/>
    </row>
    <row r="675" spans="1:11" s="184" customFormat="1" x14ac:dyDescent="0.25">
      <c r="A675" s="188">
        <v>40743</v>
      </c>
      <c r="B675" s="184" t="s">
        <v>182</v>
      </c>
      <c r="C675" s="184" t="s">
        <v>17</v>
      </c>
      <c r="D675" s="56" t="s">
        <v>5</v>
      </c>
      <c r="E675" s="189">
        <v>5</v>
      </c>
      <c r="F675" s="189">
        <v>39.18</v>
      </c>
      <c r="G675" s="190">
        <v>195.9</v>
      </c>
      <c r="H675" s="56">
        <v>68</v>
      </c>
      <c r="I675" s="184" t="s">
        <v>159</v>
      </c>
      <c r="K675"/>
    </row>
    <row r="676" spans="1:11" s="184" customFormat="1" x14ac:dyDescent="0.25">
      <c r="A676" s="188">
        <v>40744</v>
      </c>
      <c r="B676" s="184" t="s">
        <v>207</v>
      </c>
      <c r="C676" s="184" t="s">
        <v>208</v>
      </c>
      <c r="D676" s="56" t="s">
        <v>5</v>
      </c>
      <c r="E676" s="189">
        <v>7</v>
      </c>
      <c r="F676" s="189">
        <v>66.069999999999993</v>
      </c>
      <c r="G676" s="190">
        <v>462.49</v>
      </c>
      <c r="H676" s="56">
        <v>68</v>
      </c>
      <c r="I676" s="184" t="s">
        <v>159</v>
      </c>
      <c r="K676"/>
    </row>
    <row r="677" spans="1:11" s="184" customFormat="1" x14ac:dyDescent="0.25">
      <c r="A677" s="188">
        <v>40744</v>
      </c>
      <c r="B677" s="184" t="s">
        <v>17</v>
      </c>
      <c r="C677" s="184" t="s">
        <v>17</v>
      </c>
      <c r="D677" s="56" t="s">
        <v>5</v>
      </c>
      <c r="E677" s="189">
        <v>5.5</v>
      </c>
      <c r="F677" s="189">
        <v>30</v>
      </c>
      <c r="G677" s="190">
        <v>165</v>
      </c>
      <c r="H677" s="56">
        <v>68</v>
      </c>
      <c r="I677" s="184" t="s">
        <v>159</v>
      </c>
      <c r="K677"/>
    </row>
    <row r="678" spans="1:11" s="184" customFormat="1" x14ac:dyDescent="0.25">
      <c r="A678" s="188">
        <v>40744</v>
      </c>
      <c r="B678" s="184" t="s">
        <v>241</v>
      </c>
      <c r="C678" s="184" t="s">
        <v>242</v>
      </c>
      <c r="D678" s="56" t="s">
        <v>5</v>
      </c>
      <c r="E678" s="189">
        <v>6</v>
      </c>
      <c r="F678" s="189">
        <v>21.61</v>
      </c>
      <c r="G678" s="190">
        <v>129.66</v>
      </c>
      <c r="H678" s="56">
        <v>68</v>
      </c>
      <c r="I678" s="184" t="s">
        <v>159</v>
      </c>
      <c r="K678"/>
    </row>
    <row r="679" spans="1:11" s="184" customFormat="1" x14ac:dyDescent="0.25">
      <c r="A679" s="188">
        <v>40744</v>
      </c>
      <c r="B679" s="184" t="s">
        <v>17</v>
      </c>
      <c r="C679" s="184" t="s">
        <v>17</v>
      </c>
      <c r="D679" s="56" t="s">
        <v>5</v>
      </c>
      <c r="E679" s="189">
        <v>5</v>
      </c>
      <c r="F679" s="189">
        <v>39.39</v>
      </c>
      <c r="G679" s="190">
        <v>196.95</v>
      </c>
      <c r="H679" s="56">
        <v>68</v>
      </c>
      <c r="I679" s="184" t="s">
        <v>159</v>
      </c>
      <c r="K679"/>
    </row>
    <row r="680" spans="1:11" s="184" customFormat="1" x14ac:dyDescent="0.25">
      <c r="A680" s="188">
        <v>40744</v>
      </c>
      <c r="B680" s="184" t="s">
        <v>17</v>
      </c>
      <c r="C680" s="184" t="s">
        <v>17</v>
      </c>
      <c r="D680" s="56" t="s">
        <v>5</v>
      </c>
      <c r="E680" s="189">
        <v>5</v>
      </c>
      <c r="F680" s="189">
        <v>32.200000000000003</v>
      </c>
      <c r="G680" s="190">
        <v>161</v>
      </c>
      <c r="H680" s="56">
        <v>68</v>
      </c>
      <c r="I680" s="184" t="s">
        <v>159</v>
      </c>
      <c r="K680"/>
    </row>
    <row r="681" spans="1:11" s="184" customFormat="1" x14ac:dyDescent="0.25">
      <c r="A681" s="188">
        <v>40744</v>
      </c>
      <c r="B681" s="184" t="s">
        <v>182</v>
      </c>
      <c r="C681" s="184" t="s">
        <v>17</v>
      </c>
      <c r="D681" s="56" t="s">
        <v>5</v>
      </c>
      <c r="E681" s="189">
        <v>5.5</v>
      </c>
      <c r="F681" s="189">
        <v>39.18</v>
      </c>
      <c r="G681" s="190">
        <v>215.49</v>
      </c>
      <c r="H681" s="56">
        <v>68</v>
      </c>
      <c r="I681" s="184" t="s">
        <v>159</v>
      </c>
      <c r="K681"/>
    </row>
    <row r="682" spans="1:11" s="184" customFormat="1" x14ac:dyDescent="0.25">
      <c r="A682" s="188">
        <v>40744</v>
      </c>
      <c r="B682" s="184" t="s">
        <v>17</v>
      </c>
      <c r="C682" s="184" t="s">
        <v>17</v>
      </c>
      <c r="D682" s="56" t="s">
        <v>5</v>
      </c>
      <c r="E682" s="189">
        <v>5.5</v>
      </c>
      <c r="F682" s="189">
        <v>32.200000000000003</v>
      </c>
      <c r="G682" s="190">
        <v>177.1</v>
      </c>
      <c r="H682" s="56">
        <v>68</v>
      </c>
      <c r="I682" s="184" t="s">
        <v>159</v>
      </c>
      <c r="K682"/>
    </row>
    <row r="683" spans="1:11" s="184" customFormat="1" x14ac:dyDescent="0.25">
      <c r="A683" s="188">
        <v>40744</v>
      </c>
      <c r="B683" s="184" t="s">
        <v>237</v>
      </c>
      <c r="C683" s="184" t="s">
        <v>238</v>
      </c>
      <c r="D683" s="56" t="s">
        <v>5</v>
      </c>
      <c r="E683" s="189">
        <v>6.5</v>
      </c>
      <c r="F683" s="189">
        <v>26.46</v>
      </c>
      <c r="G683" s="190">
        <v>171.99</v>
      </c>
      <c r="H683" s="56">
        <v>68</v>
      </c>
      <c r="I683" s="184" t="s">
        <v>159</v>
      </c>
      <c r="K683"/>
    </row>
    <row r="684" spans="1:11" s="184" customFormat="1" x14ac:dyDescent="0.25">
      <c r="A684" s="188">
        <v>40745</v>
      </c>
      <c r="B684" s="184" t="s">
        <v>207</v>
      </c>
      <c r="C684" s="184" t="s">
        <v>208</v>
      </c>
      <c r="D684" s="56" t="s">
        <v>5</v>
      </c>
      <c r="E684" s="189">
        <v>7</v>
      </c>
      <c r="F684" s="189">
        <v>66.069999999999993</v>
      </c>
      <c r="G684" s="190">
        <v>462.49</v>
      </c>
      <c r="H684" s="56">
        <v>68</v>
      </c>
      <c r="I684" s="184" t="s">
        <v>159</v>
      </c>
      <c r="K684"/>
    </row>
    <row r="685" spans="1:11" s="184" customFormat="1" x14ac:dyDescent="0.25">
      <c r="A685" s="188">
        <v>40745</v>
      </c>
      <c r="B685" s="184" t="s">
        <v>182</v>
      </c>
      <c r="C685" s="184" t="s">
        <v>17</v>
      </c>
      <c r="D685" s="56" t="s">
        <v>5</v>
      </c>
      <c r="E685" s="189">
        <v>5.5</v>
      </c>
      <c r="F685" s="189">
        <v>39.18</v>
      </c>
      <c r="G685" s="190">
        <v>215.49</v>
      </c>
      <c r="H685" s="56">
        <v>68</v>
      </c>
      <c r="I685" s="184" t="s">
        <v>159</v>
      </c>
      <c r="K685"/>
    </row>
    <row r="686" spans="1:11" s="184" customFormat="1" x14ac:dyDescent="0.25">
      <c r="A686" s="188">
        <v>40745</v>
      </c>
      <c r="B686" s="184" t="s">
        <v>17</v>
      </c>
      <c r="C686" s="184" t="s">
        <v>17</v>
      </c>
      <c r="D686" s="56" t="s">
        <v>5</v>
      </c>
      <c r="E686" s="189">
        <v>5.5</v>
      </c>
      <c r="F686" s="189">
        <v>30</v>
      </c>
      <c r="G686" s="190">
        <v>165</v>
      </c>
      <c r="H686" s="56">
        <v>68</v>
      </c>
      <c r="I686" s="184" t="s">
        <v>159</v>
      </c>
      <c r="K686"/>
    </row>
    <row r="687" spans="1:11" s="184" customFormat="1" x14ac:dyDescent="0.25">
      <c r="A687" s="188">
        <v>40745</v>
      </c>
      <c r="B687" s="184" t="s">
        <v>241</v>
      </c>
      <c r="C687" s="184" t="s">
        <v>242</v>
      </c>
      <c r="D687" s="56" t="s">
        <v>5</v>
      </c>
      <c r="E687" s="189">
        <v>6</v>
      </c>
      <c r="F687" s="189">
        <v>21.61</v>
      </c>
      <c r="G687" s="190">
        <v>129.66</v>
      </c>
      <c r="H687" s="56">
        <v>68</v>
      </c>
      <c r="I687" s="184" t="s">
        <v>159</v>
      </c>
      <c r="K687"/>
    </row>
    <row r="688" spans="1:11" s="184" customFormat="1" x14ac:dyDescent="0.25">
      <c r="A688" s="188">
        <v>40745</v>
      </c>
      <c r="B688" s="184" t="s">
        <v>182</v>
      </c>
      <c r="C688" s="184" t="s">
        <v>17</v>
      </c>
      <c r="D688" s="56" t="s">
        <v>5</v>
      </c>
      <c r="E688" s="189">
        <v>4</v>
      </c>
      <c r="F688" s="189">
        <v>39.18</v>
      </c>
      <c r="G688" s="190">
        <v>156.72</v>
      </c>
      <c r="H688" s="56">
        <v>68</v>
      </c>
      <c r="I688" s="184" t="s">
        <v>159</v>
      </c>
      <c r="K688"/>
    </row>
    <row r="689" spans="1:11" s="184" customFormat="1" x14ac:dyDescent="0.25">
      <c r="A689" s="188">
        <v>40745</v>
      </c>
      <c r="B689" s="184" t="s">
        <v>17</v>
      </c>
      <c r="C689" s="184" t="s">
        <v>17</v>
      </c>
      <c r="D689" s="56" t="s">
        <v>5</v>
      </c>
      <c r="E689" s="189">
        <v>5.5</v>
      </c>
      <c r="F689" s="189">
        <v>32.200000000000003</v>
      </c>
      <c r="G689" s="190">
        <v>177.1</v>
      </c>
      <c r="H689" s="56">
        <v>68</v>
      </c>
      <c r="I689" s="184" t="s">
        <v>159</v>
      </c>
      <c r="K689"/>
    </row>
    <row r="690" spans="1:11" s="184" customFormat="1" x14ac:dyDescent="0.25">
      <c r="A690" s="188">
        <v>40745</v>
      </c>
      <c r="B690" s="184" t="s">
        <v>17</v>
      </c>
      <c r="C690" s="184" t="s">
        <v>17</v>
      </c>
      <c r="D690" s="56" t="s">
        <v>5</v>
      </c>
      <c r="E690" s="189">
        <v>5</v>
      </c>
      <c r="F690" s="189">
        <v>32.200000000000003</v>
      </c>
      <c r="G690" s="190">
        <v>161</v>
      </c>
      <c r="H690" s="56">
        <v>68</v>
      </c>
      <c r="I690" s="184" t="s">
        <v>159</v>
      </c>
      <c r="K690"/>
    </row>
    <row r="691" spans="1:11" s="184" customFormat="1" x14ac:dyDescent="0.25">
      <c r="A691" s="188">
        <v>40745</v>
      </c>
      <c r="B691" s="184" t="s">
        <v>17</v>
      </c>
      <c r="C691" s="184" t="s">
        <v>17</v>
      </c>
      <c r="D691" s="56" t="s">
        <v>5</v>
      </c>
      <c r="E691" s="189">
        <v>5</v>
      </c>
      <c r="F691" s="189">
        <v>39.39</v>
      </c>
      <c r="G691" s="190">
        <v>196.95</v>
      </c>
      <c r="H691" s="56">
        <v>68</v>
      </c>
      <c r="I691" s="184" t="s">
        <v>159</v>
      </c>
      <c r="K691"/>
    </row>
    <row r="692" spans="1:11" s="184" customFormat="1" x14ac:dyDescent="0.25">
      <c r="A692" s="188">
        <v>40746</v>
      </c>
      <c r="B692" s="184" t="s">
        <v>182</v>
      </c>
      <c r="C692" s="184" t="s">
        <v>17</v>
      </c>
      <c r="D692" s="56" t="s">
        <v>5</v>
      </c>
      <c r="E692" s="189">
        <v>5.5</v>
      </c>
      <c r="F692" s="189">
        <v>39.18</v>
      </c>
      <c r="G692" s="190">
        <v>215.49</v>
      </c>
      <c r="H692" s="56">
        <v>68</v>
      </c>
      <c r="I692" s="184" t="s">
        <v>159</v>
      </c>
      <c r="K692"/>
    </row>
    <row r="693" spans="1:11" s="184" customFormat="1" x14ac:dyDescent="0.25">
      <c r="A693" s="188">
        <v>40746</v>
      </c>
      <c r="B693" s="184" t="s">
        <v>207</v>
      </c>
      <c r="C693" s="184" t="s">
        <v>208</v>
      </c>
      <c r="D693" s="56" t="s">
        <v>5</v>
      </c>
      <c r="E693" s="189">
        <v>7</v>
      </c>
      <c r="F693" s="189">
        <v>66.069999999999993</v>
      </c>
      <c r="G693" s="190">
        <v>462.49</v>
      </c>
      <c r="H693" s="56">
        <v>68</v>
      </c>
      <c r="I693" s="184" t="s">
        <v>159</v>
      </c>
      <c r="K693"/>
    </row>
    <row r="694" spans="1:11" s="184" customFormat="1" x14ac:dyDescent="0.25">
      <c r="A694" s="188">
        <v>40746</v>
      </c>
      <c r="B694" s="184" t="s">
        <v>17</v>
      </c>
      <c r="C694" s="184" t="s">
        <v>17</v>
      </c>
      <c r="D694" s="56" t="s">
        <v>5</v>
      </c>
      <c r="E694" s="189">
        <v>5.5</v>
      </c>
      <c r="F694" s="189">
        <v>30</v>
      </c>
      <c r="G694" s="190">
        <v>165</v>
      </c>
      <c r="H694" s="56">
        <v>68</v>
      </c>
      <c r="I694" s="184" t="s">
        <v>159</v>
      </c>
      <c r="K694"/>
    </row>
    <row r="695" spans="1:11" s="184" customFormat="1" x14ac:dyDescent="0.25">
      <c r="A695" s="188">
        <v>40746</v>
      </c>
      <c r="B695" s="184" t="s">
        <v>17</v>
      </c>
      <c r="C695" s="184" t="s">
        <v>17</v>
      </c>
      <c r="D695" s="56" t="s">
        <v>5</v>
      </c>
      <c r="E695" s="189">
        <v>4</v>
      </c>
      <c r="F695" s="189">
        <v>32.200000000000003</v>
      </c>
      <c r="G695" s="190">
        <v>128.80000000000001</v>
      </c>
      <c r="H695" s="56">
        <v>68</v>
      </c>
      <c r="I695" s="184" t="s">
        <v>159</v>
      </c>
      <c r="K695"/>
    </row>
    <row r="696" spans="1:11" s="184" customFormat="1" x14ac:dyDescent="0.25">
      <c r="A696" s="188">
        <v>40746</v>
      </c>
      <c r="B696" s="184" t="s">
        <v>17</v>
      </c>
      <c r="C696" s="184" t="s">
        <v>17</v>
      </c>
      <c r="D696" s="56" t="s">
        <v>5</v>
      </c>
      <c r="E696" s="189">
        <v>5.5</v>
      </c>
      <c r="F696" s="189">
        <v>32.200000000000003</v>
      </c>
      <c r="G696" s="190">
        <v>177.1</v>
      </c>
      <c r="H696" s="56">
        <v>68</v>
      </c>
      <c r="I696" s="184" t="s">
        <v>159</v>
      </c>
      <c r="K696"/>
    </row>
    <row r="697" spans="1:11" s="184" customFormat="1" x14ac:dyDescent="0.25">
      <c r="A697" s="188">
        <v>40746</v>
      </c>
      <c r="B697" s="184" t="s">
        <v>182</v>
      </c>
      <c r="C697" s="184" t="s">
        <v>17</v>
      </c>
      <c r="D697" s="56" t="s">
        <v>5</v>
      </c>
      <c r="E697" s="189">
        <v>4</v>
      </c>
      <c r="F697" s="189">
        <v>39.18</v>
      </c>
      <c r="G697" s="190">
        <v>156.72</v>
      </c>
      <c r="H697" s="56">
        <v>68</v>
      </c>
      <c r="I697" s="184" t="s">
        <v>159</v>
      </c>
      <c r="K697"/>
    </row>
    <row r="698" spans="1:11" s="184" customFormat="1" x14ac:dyDescent="0.25">
      <c r="A698" s="188">
        <v>40746</v>
      </c>
      <c r="B698" s="184" t="s">
        <v>17</v>
      </c>
      <c r="C698" s="184" t="s">
        <v>17</v>
      </c>
      <c r="D698" s="56" t="s">
        <v>5</v>
      </c>
      <c r="E698" s="189">
        <v>5</v>
      </c>
      <c r="F698" s="189">
        <v>39.39</v>
      </c>
      <c r="G698" s="190">
        <v>196.95</v>
      </c>
      <c r="H698" s="56">
        <v>68</v>
      </c>
      <c r="I698" s="184" t="s">
        <v>159</v>
      </c>
      <c r="K698"/>
    </row>
    <row r="699" spans="1:11" s="184" customFormat="1" x14ac:dyDescent="0.25">
      <c r="A699" s="188">
        <v>40746</v>
      </c>
      <c r="B699" s="184" t="s">
        <v>241</v>
      </c>
      <c r="C699" s="184" t="s">
        <v>242</v>
      </c>
      <c r="D699" s="56" t="s">
        <v>5</v>
      </c>
      <c r="E699" s="189">
        <v>6</v>
      </c>
      <c r="F699" s="189">
        <v>21.61</v>
      </c>
      <c r="G699" s="190">
        <v>129.66</v>
      </c>
      <c r="H699" s="56">
        <v>68</v>
      </c>
      <c r="I699" s="184" t="s">
        <v>159</v>
      </c>
      <c r="K699"/>
    </row>
    <row r="700" spans="1:11" s="184" customFormat="1" x14ac:dyDescent="0.25">
      <c r="A700" s="188">
        <v>40747</v>
      </c>
      <c r="B700" s="184" t="s">
        <v>182</v>
      </c>
      <c r="C700" s="184" t="s">
        <v>17</v>
      </c>
      <c r="D700" s="56" t="s">
        <v>5</v>
      </c>
      <c r="E700" s="189">
        <v>5.5</v>
      </c>
      <c r="F700" s="189">
        <v>39.18</v>
      </c>
      <c r="G700" s="190">
        <v>215.49</v>
      </c>
      <c r="H700" s="56">
        <v>68</v>
      </c>
      <c r="I700" s="184" t="s">
        <v>159</v>
      </c>
      <c r="K700"/>
    </row>
    <row r="701" spans="1:11" s="184" customFormat="1" x14ac:dyDescent="0.25">
      <c r="A701" s="188">
        <v>40747</v>
      </c>
      <c r="B701" s="184" t="s">
        <v>17</v>
      </c>
      <c r="C701" s="184" t="s">
        <v>17</v>
      </c>
      <c r="D701" s="56" t="s">
        <v>5</v>
      </c>
      <c r="E701" s="189">
        <v>5</v>
      </c>
      <c r="F701" s="189">
        <v>32.200000000000003</v>
      </c>
      <c r="G701" s="190">
        <v>161</v>
      </c>
      <c r="H701" s="56">
        <v>68</v>
      </c>
      <c r="I701" s="184" t="s">
        <v>159</v>
      </c>
      <c r="K701"/>
    </row>
    <row r="702" spans="1:11" s="184" customFormat="1" x14ac:dyDescent="0.25">
      <c r="A702" s="188">
        <v>40747</v>
      </c>
      <c r="B702" s="184" t="s">
        <v>17</v>
      </c>
      <c r="C702" s="184" t="s">
        <v>17</v>
      </c>
      <c r="D702" s="56" t="s">
        <v>5</v>
      </c>
      <c r="E702" s="189">
        <v>5</v>
      </c>
      <c r="F702" s="189">
        <v>39.39</v>
      </c>
      <c r="G702" s="190">
        <v>196.95</v>
      </c>
      <c r="H702" s="56">
        <v>68</v>
      </c>
      <c r="I702" s="184" t="s">
        <v>159</v>
      </c>
      <c r="K702"/>
    </row>
    <row r="703" spans="1:11" s="184" customFormat="1" x14ac:dyDescent="0.25">
      <c r="A703" s="188">
        <v>40747</v>
      </c>
      <c r="B703" s="184" t="s">
        <v>17</v>
      </c>
      <c r="C703" s="184" t="s">
        <v>17</v>
      </c>
      <c r="D703" s="56" t="s">
        <v>5</v>
      </c>
      <c r="E703" s="189">
        <v>5.5</v>
      </c>
      <c r="F703" s="189">
        <v>30</v>
      </c>
      <c r="G703" s="190">
        <v>165</v>
      </c>
      <c r="H703" s="56">
        <v>68</v>
      </c>
      <c r="I703" s="184" t="s">
        <v>159</v>
      </c>
      <c r="K703"/>
    </row>
    <row r="704" spans="1:11" s="184" customFormat="1" x14ac:dyDescent="0.25">
      <c r="A704" s="188">
        <v>40747</v>
      </c>
      <c r="B704" s="184" t="s">
        <v>241</v>
      </c>
      <c r="C704" s="184" t="s">
        <v>242</v>
      </c>
      <c r="D704" s="56" t="s">
        <v>5</v>
      </c>
      <c r="E704" s="189">
        <v>6</v>
      </c>
      <c r="F704" s="189">
        <v>21.61</v>
      </c>
      <c r="G704" s="190">
        <v>129.66</v>
      </c>
      <c r="H704" s="56">
        <v>68</v>
      </c>
      <c r="I704" s="184" t="s">
        <v>159</v>
      </c>
      <c r="K704"/>
    </row>
    <row r="705" spans="1:11" s="184" customFormat="1" x14ac:dyDescent="0.25">
      <c r="A705" s="188">
        <v>40747</v>
      </c>
      <c r="B705" s="184" t="s">
        <v>207</v>
      </c>
      <c r="C705" s="184" t="s">
        <v>208</v>
      </c>
      <c r="D705" s="56" t="s">
        <v>5</v>
      </c>
      <c r="E705" s="189">
        <v>7</v>
      </c>
      <c r="F705" s="189">
        <v>66.069999999999993</v>
      </c>
      <c r="G705" s="190">
        <v>462.49</v>
      </c>
      <c r="H705" s="56">
        <v>68</v>
      </c>
      <c r="I705" s="184" t="s">
        <v>159</v>
      </c>
      <c r="K705"/>
    </row>
    <row r="706" spans="1:11" s="184" customFormat="1" x14ac:dyDescent="0.25">
      <c r="A706" s="188">
        <v>40747</v>
      </c>
      <c r="B706" s="184" t="s">
        <v>17</v>
      </c>
      <c r="C706" s="184" t="s">
        <v>17</v>
      </c>
      <c r="D706" s="56" t="s">
        <v>5</v>
      </c>
      <c r="E706" s="189">
        <v>5.5</v>
      </c>
      <c r="F706" s="189">
        <v>32.200000000000003</v>
      </c>
      <c r="G706" s="190">
        <v>177.1</v>
      </c>
      <c r="H706" s="56">
        <v>68</v>
      </c>
      <c r="I706" s="184" t="s">
        <v>159</v>
      </c>
      <c r="K706"/>
    </row>
    <row r="707" spans="1:11" s="184" customFormat="1" x14ac:dyDescent="0.25">
      <c r="A707" s="188">
        <v>40747</v>
      </c>
      <c r="B707" s="184" t="s">
        <v>182</v>
      </c>
      <c r="C707" s="184" t="s">
        <v>17</v>
      </c>
      <c r="D707" s="56" t="s">
        <v>5</v>
      </c>
      <c r="E707" s="189">
        <v>5</v>
      </c>
      <c r="F707" s="189">
        <v>39.18</v>
      </c>
      <c r="G707" s="190">
        <v>195.9</v>
      </c>
      <c r="H707" s="56">
        <v>68</v>
      </c>
      <c r="I707" s="184" t="s">
        <v>159</v>
      </c>
      <c r="K707"/>
    </row>
    <row r="708" spans="1:11" s="184" customFormat="1" x14ac:dyDescent="0.25">
      <c r="A708" s="188">
        <v>40748</v>
      </c>
      <c r="B708" s="184" t="s">
        <v>17</v>
      </c>
      <c r="C708" s="184" t="s">
        <v>17</v>
      </c>
      <c r="D708" s="56" t="s">
        <v>5</v>
      </c>
      <c r="E708" s="189">
        <v>4.5</v>
      </c>
      <c r="F708" s="189">
        <v>32.200000000000003</v>
      </c>
      <c r="G708" s="190">
        <v>144.9</v>
      </c>
      <c r="H708" s="56">
        <v>68</v>
      </c>
      <c r="I708" s="184" t="s">
        <v>159</v>
      </c>
      <c r="K708"/>
    </row>
    <row r="709" spans="1:11" s="184" customFormat="1" x14ac:dyDescent="0.25">
      <c r="A709" s="188">
        <v>40748</v>
      </c>
      <c r="B709" s="184" t="s">
        <v>182</v>
      </c>
      <c r="C709" s="184" t="s">
        <v>17</v>
      </c>
      <c r="D709" s="56" t="s">
        <v>5</v>
      </c>
      <c r="E709" s="189">
        <v>4.5</v>
      </c>
      <c r="F709" s="189">
        <v>39.18</v>
      </c>
      <c r="G709" s="190">
        <v>176.31</v>
      </c>
      <c r="H709" s="56">
        <v>68</v>
      </c>
      <c r="I709" s="184" t="s">
        <v>159</v>
      </c>
      <c r="K709"/>
    </row>
    <row r="710" spans="1:11" s="184" customFormat="1" x14ac:dyDescent="0.25">
      <c r="A710" s="188">
        <v>40748</v>
      </c>
      <c r="B710" s="184" t="s">
        <v>17</v>
      </c>
      <c r="C710" s="184" t="s">
        <v>17</v>
      </c>
      <c r="D710" s="56" t="s">
        <v>5</v>
      </c>
      <c r="E710" s="189">
        <v>4.5</v>
      </c>
      <c r="F710" s="189">
        <v>32.200000000000003</v>
      </c>
      <c r="G710" s="190">
        <v>144.9</v>
      </c>
      <c r="H710" s="56">
        <v>68</v>
      </c>
      <c r="I710" s="184" t="s">
        <v>159</v>
      </c>
      <c r="K710"/>
    </row>
    <row r="711" spans="1:11" s="184" customFormat="1" x14ac:dyDescent="0.25">
      <c r="A711" s="188">
        <v>40748</v>
      </c>
      <c r="B711" s="184" t="s">
        <v>17</v>
      </c>
      <c r="C711" s="184" t="s">
        <v>17</v>
      </c>
      <c r="D711" s="56" t="s">
        <v>5</v>
      </c>
      <c r="E711" s="189">
        <v>4.5</v>
      </c>
      <c r="F711" s="189">
        <v>39.39</v>
      </c>
      <c r="G711" s="190">
        <v>177.255</v>
      </c>
      <c r="H711" s="56">
        <v>68</v>
      </c>
      <c r="I711" s="184" t="s">
        <v>159</v>
      </c>
      <c r="K711"/>
    </row>
    <row r="712" spans="1:11" s="184" customFormat="1" x14ac:dyDescent="0.25">
      <c r="A712" s="188">
        <v>40748</v>
      </c>
      <c r="B712" s="184" t="s">
        <v>182</v>
      </c>
      <c r="C712" s="184" t="s">
        <v>17</v>
      </c>
      <c r="D712" s="56" t="s">
        <v>5</v>
      </c>
      <c r="E712" s="189">
        <v>4.5</v>
      </c>
      <c r="F712" s="189">
        <v>39.18</v>
      </c>
      <c r="G712" s="190">
        <v>176.31</v>
      </c>
      <c r="H712" s="56">
        <v>68</v>
      </c>
      <c r="I712" s="184" t="s">
        <v>159</v>
      </c>
      <c r="K712"/>
    </row>
    <row r="713" spans="1:11" s="184" customFormat="1" x14ac:dyDescent="0.25">
      <c r="A713" s="188">
        <v>40748</v>
      </c>
      <c r="B713" s="184" t="s">
        <v>241</v>
      </c>
      <c r="C713" s="184" t="s">
        <v>242</v>
      </c>
      <c r="D713" s="56" t="s">
        <v>5</v>
      </c>
      <c r="E713" s="189">
        <v>6</v>
      </c>
      <c r="F713" s="189">
        <v>21.61</v>
      </c>
      <c r="G713" s="190">
        <v>129.66</v>
      </c>
      <c r="H713" s="56">
        <v>68</v>
      </c>
      <c r="I713" s="184" t="s">
        <v>159</v>
      </c>
      <c r="K713"/>
    </row>
    <row r="714" spans="1:11" s="184" customFormat="1" x14ac:dyDescent="0.25">
      <c r="A714" s="188">
        <v>40748</v>
      </c>
      <c r="B714" s="184" t="s">
        <v>207</v>
      </c>
      <c r="C714" s="184" t="s">
        <v>208</v>
      </c>
      <c r="D714" s="56" t="s">
        <v>5</v>
      </c>
      <c r="E714" s="189">
        <v>7</v>
      </c>
      <c r="F714" s="189">
        <v>66.069999999999993</v>
      </c>
      <c r="G714" s="190">
        <v>462.49</v>
      </c>
      <c r="H714" s="56">
        <v>68</v>
      </c>
      <c r="I714" s="184" t="s">
        <v>159</v>
      </c>
      <c r="K714"/>
    </row>
    <row r="715" spans="1:11" s="184" customFormat="1" x14ac:dyDescent="0.25">
      <c r="A715" s="188">
        <v>40748</v>
      </c>
      <c r="B715" s="184" t="s">
        <v>17</v>
      </c>
      <c r="C715" s="184" t="s">
        <v>17</v>
      </c>
      <c r="D715" s="56" t="s">
        <v>5</v>
      </c>
      <c r="E715" s="189">
        <v>4.5</v>
      </c>
      <c r="F715" s="189">
        <v>30</v>
      </c>
      <c r="G715" s="190">
        <v>135</v>
      </c>
      <c r="H715" s="56">
        <v>68</v>
      </c>
      <c r="I715" s="184" t="s">
        <v>159</v>
      </c>
      <c r="K715"/>
    </row>
    <row r="716" spans="1:11" s="184" customFormat="1" x14ac:dyDescent="0.25">
      <c r="A716" s="188">
        <v>40749</v>
      </c>
      <c r="B716" s="184" t="s">
        <v>241</v>
      </c>
      <c r="C716" s="184" t="s">
        <v>242</v>
      </c>
      <c r="D716" s="56" t="s">
        <v>5</v>
      </c>
      <c r="E716" s="189">
        <v>6</v>
      </c>
      <c r="F716" s="189">
        <v>21.61</v>
      </c>
      <c r="G716" s="190">
        <v>129.66</v>
      </c>
      <c r="H716" s="56">
        <v>68</v>
      </c>
      <c r="I716" s="184" t="s">
        <v>159</v>
      </c>
      <c r="K716"/>
    </row>
    <row r="717" spans="1:11" s="184" customFormat="1" x14ac:dyDescent="0.25">
      <c r="A717" s="188">
        <v>40749</v>
      </c>
      <c r="B717" s="184" t="s">
        <v>17</v>
      </c>
      <c r="C717" s="184" t="s">
        <v>17</v>
      </c>
      <c r="D717" s="56" t="s">
        <v>5</v>
      </c>
      <c r="E717" s="189">
        <v>4.5</v>
      </c>
      <c r="F717" s="189">
        <v>30</v>
      </c>
      <c r="G717" s="190">
        <v>135</v>
      </c>
      <c r="H717" s="56">
        <v>68</v>
      </c>
      <c r="I717" s="184" t="s">
        <v>159</v>
      </c>
      <c r="K717"/>
    </row>
    <row r="718" spans="1:11" s="184" customFormat="1" x14ac:dyDescent="0.25">
      <c r="A718" s="188">
        <v>40749</v>
      </c>
      <c r="B718" s="184" t="s">
        <v>17</v>
      </c>
      <c r="C718" s="184" t="s">
        <v>17</v>
      </c>
      <c r="D718" s="56" t="s">
        <v>5</v>
      </c>
      <c r="E718" s="189">
        <v>5.5</v>
      </c>
      <c r="F718" s="189">
        <v>32.200000000000003</v>
      </c>
      <c r="G718" s="190">
        <v>177.1</v>
      </c>
      <c r="H718" s="56">
        <v>68</v>
      </c>
      <c r="I718" s="184" t="s">
        <v>159</v>
      </c>
      <c r="K718"/>
    </row>
    <row r="719" spans="1:11" s="184" customFormat="1" x14ac:dyDescent="0.25">
      <c r="A719" s="188">
        <v>40749</v>
      </c>
      <c r="B719" s="184" t="s">
        <v>17</v>
      </c>
      <c r="C719" s="184" t="s">
        <v>17</v>
      </c>
      <c r="D719" s="56" t="s">
        <v>5</v>
      </c>
      <c r="E719" s="189">
        <v>5.5</v>
      </c>
      <c r="F719" s="189">
        <v>32.200000000000003</v>
      </c>
      <c r="G719" s="190">
        <v>177.1</v>
      </c>
      <c r="H719" s="56">
        <v>68</v>
      </c>
      <c r="I719" s="184" t="s">
        <v>159</v>
      </c>
      <c r="K719"/>
    </row>
    <row r="720" spans="1:11" s="184" customFormat="1" x14ac:dyDescent="0.25">
      <c r="A720" s="188">
        <v>40749</v>
      </c>
      <c r="B720" s="184" t="s">
        <v>17</v>
      </c>
      <c r="C720" s="184" t="s">
        <v>17</v>
      </c>
      <c r="D720" s="56" t="s">
        <v>5</v>
      </c>
      <c r="E720" s="189">
        <v>5.5</v>
      </c>
      <c r="F720" s="189">
        <v>39.39</v>
      </c>
      <c r="G720" s="190">
        <v>216.64500000000001</v>
      </c>
      <c r="H720" s="56">
        <v>68</v>
      </c>
      <c r="I720" s="184" t="s">
        <v>159</v>
      </c>
      <c r="K720"/>
    </row>
    <row r="721" spans="1:11" s="184" customFormat="1" x14ac:dyDescent="0.25">
      <c r="A721" s="188">
        <v>40749</v>
      </c>
      <c r="B721" s="184" t="s">
        <v>182</v>
      </c>
      <c r="C721" s="184" t="s">
        <v>17</v>
      </c>
      <c r="D721" s="56" t="s">
        <v>5</v>
      </c>
      <c r="E721" s="189">
        <v>5.5</v>
      </c>
      <c r="F721" s="189">
        <v>39.18</v>
      </c>
      <c r="G721" s="190">
        <v>215.49</v>
      </c>
      <c r="H721" s="56">
        <v>68</v>
      </c>
      <c r="I721" s="184" t="s">
        <v>159</v>
      </c>
      <c r="K721"/>
    </row>
    <row r="722" spans="1:11" s="184" customFormat="1" x14ac:dyDescent="0.25">
      <c r="A722" s="188">
        <v>40749</v>
      </c>
      <c r="B722" s="184" t="s">
        <v>207</v>
      </c>
      <c r="C722" s="184" t="s">
        <v>208</v>
      </c>
      <c r="D722" s="56" t="s">
        <v>5</v>
      </c>
      <c r="E722" s="189">
        <v>7</v>
      </c>
      <c r="F722" s="189">
        <v>66.069999999999993</v>
      </c>
      <c r="G722" s="190">
        <v>462.49</v>
      </c>
      <c r="H722" s="56">
        <v>68</v>
      </c>
      <c r="I722" s="184" t="s">
        <v>159</v>
      </c>
      <c r="K722"/>
    </row>
    <row r="723" spans="1:11" s="184" customFormat="1" x14ac:dyDescent="0.25">
      <c r="A723" s="188">
        <v>40750</v>
      </c>
      <c r="B723" s="184" t="s">
        <v>17</v>
      </c>
      <c r="C723" s="184" t="s">
        <v>17</v>
      </c>
      <c r="D723" s="56" t="s">
        <v>5</v>
      </c>
      <c r="E723" s="189">
        <v>4</v>
      </c>
      <c r="F723" s="189">
        <v>30</v>
      </c>
      <c r="G723" s="190">
        <v>120</v>
      </c>
      <c r="H723" s="56">
        <v>68</v>
      </c>
      <c r="I723" s="184" t="s">
        <v>159</v>
      </c>
      <c r="K723"/>
    </row>
    <row r="724" spans="1:11" s="184" customFormat="1" x14ac:dyDescent="0.25">
      <c r="A724" s="188">
        <v>40750</v>
      </c>
      <c r="B724" s="184" t="s">
        <v>17</v>
      </c>
      <c r="C724" s="184" t="s">
        <v>17</v>
      </c>
      <c r="D724" s="56" t="s">
        <v>5</v>
      </c>
      <c r="E724" s="189">
        <v>6</v>
      </c>
      <c r="F724" s="189">
        <v>39.39</v>
      </c>
      <c r="G724" s="190">
        <v>236.34</v>
      </c>
      <c r="H724" s="56">
        <v>68</v>
      </c>
      <c r="I724" s="184" t="s">
        <v>159</v>
      </c>
      <c r="K724"/>
    </row>
    <row r="725" spans="1:11" s="184" customFormat="1" x14ac:dyDescent="0.25">
      <c r="A725" s="188">
        <v>40750</v>
      </c>
      <c r="B725" s="184" t="s">
        <v>17</v>
      </c>
      <c r="C725" s="184" t="s">
        <v>17</v>
      </c>
      <c r="D725" s="56" t="s">
        <v>5</v>
      </c>
      <c r="E725" s="189">
        <v>6</v>
      </c>
      <c r="F725" s="189">
        <v>32.200000000000003</v>
      </c>
      <c r="G725" s="190">
        <v>193.2</v>
      </c>
      <c r="H725" s="56">
        <v>68</v>
      </c>
      <c r="I725" s="184" t="s">
        <v>159</v>
      </c>
      <c r="K725"/>
    </row>
    <row r="726" spans="1:11" s="184" customFormat="1" x14ac:dyDescent="0.25">
      <c r="A726" s="188">
        <v>40750</v>
      </c>
      <c r="B726" s="184" t="s">
        <v>17</v>
      </c>
      <c r="C726" s="184" t="s">
        <v>17</v>
      </c>
      <c r="D726" s="56" t="s">
        <v>5</v>
      </c>
      <c r="E726" s="189">
        <v>6</v>
      </c>
      <c r="F726" s="189">
        <v>32.200000000000003</v>
      </c>
      <c r="G726" s="190">
        <v>193.2</v>
      </c>
      <c r="H726" s="56">
        <v>68</v>
      </c>
      <c r="I726" s="184" t="s">
        <v>159</v>
      </c>
      <c r="K726"/>
    </row>
    <row r="727" spans="1:11" s="184" customFormat="1" x14ac:dyDescent="0.25">
      <c r="A727" s="188">
        <v>40750</v>
      </c>
      <c r="B727" s="184" t="s">
        <v>182</v>
      </c>
      <c r="C727" s="184" t="s">
        <v>17</v>
      </c>
      <c r="D727" s="56" t="s">
        <v>5</v>
      </c>
      <c r="E727" s="189">
        <v>5.5</v>
      </c>
      <c r="F727" s="189">
        <v>39.18</v>
      </c>
      <c r="G727" s="190">
        <v>215.49</v>
      </c>
      <c r="H727" s="56">
        <v>68</v>
      </c>
      <c r="I727" s="184" t="s">
        <v>159</v>
      </c>
      <c r="K727"/>
    </row>
    <row r="728" spans="1:11" s="184" customFormat="1" x14ac:dyDescent="0.25">
      <c r="A728" s="188">
        <v>40750</v>
      </c>
      <c r="B728" s="184" t="s">
        <v>207</v>
      </c>
      <c r="C728" s="184" t="s">
        <v>208</v>
      </c>
      <c r="D728" s="56" t="s">
        <v>5</v>
      </c>
      <c r="E728" s="189">
        <v>7</v>
      </c>
      <c r="F728" s="189">
        <v>66.069999999999993</v>
      </c>
      <c r="G728" s="190">
        <v>462.49</v>
      </c>
      <c r="H728" s="56">
        <v>68</v>
      </c>
      <c r="I728" s="184" t="s">
        <v>159</v>
      </c>
      <c r="K728"/>
    </row>
    <row r="729" spans="1:11" s="184" customFormat="1" x14ac:dyDescent="0.25">
      <c r="A729" s="188">
        <v>40750</v>
      </c>
      <c r="B729" s="184" t="s">
        <v>241</v>
      </c>
      <c r="C729" s="184" t="s">
        <v>242</v>
      </c>
      <c r="D729" s="56" t="s">
        <v>5</v>
      </c>
      <c r="E729" s="189">
        <v>6</v>
      </c>
      <c r="F729" s="189">
        <v>21.61</v>
      </c>
      <c r="G729" s="190">
        <v>129.66</v>
      </c>
      <c r="H729" s="56">
        <v>68</v>
      </c>
      <c r="I729" s="184" t="s">
        <v>159</v>
      </c>
      <c r="K729"/>
    </row>
    <row r="730" spans="1:11" s="184" customFormat="1" x14ac:dyDescent="0.25">
      <c r="A730" s="188">
        <v>40764</v>
      </c>
      <c r="B730" s="184" t="s">
        <v>256</v>
      </c>
      <c r="C730" s="184" t="s">
        <v>186</v>
      </c>
      <c r="D730" s="56" t="s">
        <v>106</v>
      </c>
      <c r="E730" s="189">
        <v>1</v>
      </c>
      <c r="F730" s="189">
        <v>1940</v>
      </c>
      <c r="G730" s="190">
        <v>1940</v>
      </c>
      <c r="H730" s="56">
        <v>68</v>
      </c>
      <c r="I730" s="184" t="s">
        <v>217</v>
      </c>
      <c r="K730"/>
    </row>
    <row r="731" spans="1:11" s="184" customFormat="1" x14ac:dyDescent="0.25">
      <c r="A731" s="188">
        <v>40774</v>
      </c>
      <c r="B731" s="184" t="s">
        <v>17</v>
      </c>
      <c r="C731" s="184" t="s">
        <v>17</v>
      </c>
      <c r="D731" s="56" t="s">
        <v>5</v>
      </c>
      <c r="E731" s="189">
        <v>4</v>
      </c>
      <c r="F731" s="189">
        <v>32.200000000000003</v>
      </c>
      <c r="G731" s="190">
        <v>128.80000000000001</v>
      </c>
      <c r="H731" s="56">
        <v>68</v>
      </c>
      <c r="I731" s="184" t="s">
        <v>159</v>
      </c>
      <c r="K731"/>
    </row>
    <row r="732" spans="1:11" s="184" customFormat="1" x14ac:dyDescent="0.25">
      <c r="A732" s="188">
        <v>40774</v>
      </c>
      <c r="B732" s="184" t="s">
        <v>182</v>
      </c>
      <c r="C732" s="184" t="s">
        <v>17</v>
      </c>
      <c r="D732" s="56" t="s">
        <v>5</v>
      </c>
      <c r="E732" s="189">
        <v>9.5</v>
      </c>
      <c r="F732" s="189">
        <v>39.18</v>
      </c>
      <c r="G732" s="190">
        <v>372.21</v>
      </c>
      <c r="H732" s="56">
        <v>68</v>
      </c>
      <c r="I732" s="184" t="s">
        <v>159</v>
      </c>
      <c r="K732"/>
    </row>
    <row r="733" spans="1:11" s="184" customFormat="1" x14ac:dyDescent="0.25">
      <c r="A733" s="188">
        <v>40774</v>
      </c>
      <c r="B733" s="184" t="s">
        <v>17</v>
      </c>
      <c r="C733" s="184" t="s">
        <v>17</v>
      </c>
      <c r="D733" s="56" t="s">
        <v>5</v>
      </c>
      <c r="E733" s="189">
        <v>9.5</v>
      </c>
      <c r="F733" s="189">
        <v>32.200000000000003</v>
      </c>
      <c r="G733" s="190">
        <v>305.89999999999998</v>
      </c>
      <c r="H733" s="56">
        <v>68</v>
      </c>
      <c r="I733" s="184" t="s">
        <v>159</v>
      </c>
      <c r="K733"/>
    </row>
    <row r="734" spans="1:11" s="184" customFormat="1" x14ac:dyDescent="0.25">
      <c r="A734" s="188">
        <v>40774</v>
      </c>
      <c r="B734" s="184" t="s">
        <v>241</v>
      </c>
      <c r="C734" s="184" t="s">
        <v>242</v>
      </c>
      <c r="D734" s="56" t="s">
        <v>5</v>
      </c>
      <c r="E734" s="189">
        <v>9.5</v>
      </c>
      <c r="F734" s="189">
        <v>21.61</v>
      </c>
      <c r="G734" s="190">
        <v>205.29499999999999</v>
      </c>
      <c r="H734" s="56">
        <v>68</v>
      </c>
      <c r="I734" s="184" t="s">
        <v>159</v>
      </c>
      <c r="K734"/>
    </row>
    <row r="735" spans="1:11" s="184" customFormat="1" x14ac:dyDescent="0.25">
      <c r="A735" s="188">
        <v>40774</v>
      </c>
      <c r="B735" s="184" t="s">
        <v>179</v>
      </c>
      <c r="C735" s="184" t="s">
        <v>180</v>
      </c>
      <c r="D735" s="56" t="s">
        <v>5</v>
      </c>
      <c r="E735" s="189">
        <v>9.5</v>
      </c>
      <c r="F735" s="189">
        <v>42.79</v>
      </c>
      <c r="G735" s="190">
        <v>406.505</v>
      </c>
      <c r="H735" s="56">
        <v>68</v>
      </c>
      <c r="I735" s="184" t="s">
        <v>159</v>
      </c>
      <c r="K735"/>
    </row>
    <row r="736" spans="1:11" s="184" customFormat="1" x14ac:dyDescent="0.25">
      <c r="A736" s="188">
        <v>40774</v>
      </c>
      <c r="B736" s="184" t="s">
        <v>0</v>
      </c>
      <c r="C736" s="184" t="s">
        <v>181</v>
      </c>
      <c r="D736" s="56" t="s">
        <v>5</v>
      </c>
      <c r="E736" s="189">
        <v>9.5</v>
      </c>
      <c r="F736" s="189">
        <v>7</v>
      </c>
      <c r="G736" s="190">
        <v>66.5</v>
      </c>
      <c r="H736" s="56">
        <v>68</v>
      </c>
      <c r="I736" s="184" t="s">
        <v>159</v>
      </c>
      <c r="K736"/>
    </row>
    <row r="737" spans="1:11" s="184" customFormat="1" x14ac:dyDescent="0.25">
      <c r="A737" s="188">
        <v>40774</v>
      </c>
      <c r="B737" s="184" t="s">
        <v>257</v>
      </c>
      <c r="C737" s="184" t="s">
        <v>258</v>
      </c>
      <c r="D737" s="56" t="s">
        <v>14</v>
      </c>
      <c r="E737" s="189">
        <v>1</v>
      </c>
      <c r="F737" s="189">
        <v>385</v>
      </c>
      <c r="G737" s="190">
        <v>385</v>
      </c>
      <c r="H737" s="56">
        <v>68</v>
      </c>
      <c r="I737" s="184" t="s">
        <v>159</v>
      </c>
      <c r="K737"/>
    </row>
    <row r="738" spans="1:11" s="184" customFormat="1" x14ac:dyDescent="0.25">
      <c r="A738" s="188">
        <v>40775</v>
      </c>
      <c r="B738" s="184" t="s">
        <v>17</v>
      </c>
      <c r="C738" s="184" t="s">
        <v>17</v>
      </c>
      <c r="D738" s="56" t="s">
        <v>5</v>
      </c>
      <c r="E738" s="189">
        <v>10</v>
      </c>
      <c r="F738" s="189">
        <v>32.200000000000003</v>
      </c>
      <c r="G738" s="190">
        <v>322</v>
      </c>
      <c r="H738" s="56">
        <v>68</v>
      </c>
      <c r="I738" s="184" t="s">
        <v>159</v>
      </c>
      <c r="K738"/>
    </row>
    <row r="739" spans="1:11" s="184" customFormat="1" x14ac:dyDescent="0.25">
      <c r="A739" s="188">
        <v>40775</v>
      </c>
      <c r="B739" s="184" t="s">
        <v>0</v>
      </c>
      <c r="C739" s="184" t="s">
        <v>181</v>
      </c>
      <c r="D739" s="56" t="s">
        <v>5</v>
      </c>
      <c r="E739" s="189">
        <v>9.5</v>
      </c>
      <c r="F739" s="189">
        <v>7</v>
      </c>
      <c r="G739" s="190">
        <v>66.5</v>
      </c>
      <c r="H739" s="56">
        <v>68</v>
      </c>
      <c r="I739" s="184" t="s">
        <v>159</v>
      </c>
      <c r="K739"/>
    </row>
    <row r="740" spans="1:11" s="184" customFormat="1" x14ac:dyDescent="0.25">
      <c r="A740" s="188">
        <v>40775</v>
      </c>
      <c r="B740" s="184" t="s">
        <v>241</v>
      </c>
      <c r="C740" s="184" t="s">
        <v>242</v>
      </c>
      <c r="D740" s="56" t="s">
        <v>5</v>
      </c>
      <c r="E740" s="189">
        <v>9.5</v>
      </c>
      <c r="F740" s="189">
        <v>21.61</v>
      </c>
      <c r="G740" s="190">
        <v>205.29499999999999</v>
      </c>
      <c r="H740" s="56">
        <v>68</v>
      </c>
      <c r="I740" s="184" t="s">
        <v>159</v>
      </c>
      <c r="K740"/>
    </row>
    <row r="741" spans="1:11" s="184" customFormat="1" x14ac:dyDescent="0.25">
      <c r="A741" s="188">
        <v>40775</v>
      </c>
      <c r="B741" s="184" t="s">
        <v>182</v>
      </c>
      <c r="C741" s="184" t="s">
        <v>17</v>
      </c>
      <c r="D741" s="56" t="s">
        <v>5</v>
      </c>
      <c r="E741" s="189">
        <v>10</v>
      </c>
      <c r="F741" s="189">
        <v>39.18</v>
      </c>
      <c r="G741" s="190">
        <v>391.8</v>
      </c>
      <c r="H741" s="56">
        <v>68</v>
      </c>
      <c r="I741" s="184" t="s">
        <v>159</v>
      </c>
      <c r="K741"/>
    </row>
    <row r="742" spans="1:11" s="184" customFormat="1" x14ac:dyDescent="0.25">
      <c r="A742" s="188">
        <v>40775</v>
      </c>
      <c r="B742" s="184" t="s">
        <v>207</v>
      </c>
      <c r="C742" s="184" t="s">
        <v>208</v>
      </c>
      <c r="D742" s="56" t="s">
        <v>5</v>
      </c>
      <c r="E742" s="189">
        <v>9.5</v>
      </c>
      <c r="F742" s="189">
        <v>66.069999999999993</v>
      </c>
      <c r="G742" s="190">
        <v>627.66499999999996</v>
      </c>
      <c r="H742" s="56">
        <v>68</v>
      </c>
      <c r="I742" s="184" t="s">
        <v>159</v>
      </c>
      <c r="K742"/>
    </row>
    <row r="743" spans="1:11" s="184" customFormat="1" x14ac:dyDescent="0.25">
      <c r="A743" s="188">
        <v>40775</v>
      </c>
      <c r="B743" s="184" t="s">
        <v>179</v>
      </c>
      <c r="C743" s="184" t="s">
        <v>180</v>
      </c>
      <c r="D743" s="56" t="s">
        <v>5</v>
      </c>
      <c r="E743" s="189">
        <v>9.5</v>
      </c>
      <c r="F743" s="189">
        <v>42.79</v>
      </c>
      <c r="G743" s="190">
        <v>406.505</v>
      </c>
      <c r="H743" s="56">
        <v>68</v>
      </c>
      <c r="I743" s="184" t="s">
        <v>159</v>
      </c>
      <c r="K743"/>
    </row>
    <row r="744" spans="1:11" s="184" customFormat="1" x14ac:dyDescent="0.25">
      <c r="A744" s="188">
        <v>40775</v>
      </c>
      <c r="B744" s="184" t="s">
        <v>17</v>
      </c>
      <c r="C744" s="184" t="s">
        <v>17</v>
      </c>
      <c r="D744" s="56" t="s">
        <v>5</v>
      </c>
      <c r="E744" s="189">
        <v>5.5</v>
      </c>
      <c r="F744" s="189">
        <v>32.200000000000003</v>
      </c>
      <c r="G744" s="190">
        <v>177.1</v>
      </c>
      <c r="H744" s="56">
        <v>68</v>
      </c>
      <c r="I744" s="184" t="s">
        <v>159</v>
      </c>
      <c r="K744"/>
    </row>
    <row r="745" spans="1:11" s="184" customFormat="1" x14ac:dyDescent="0.25">
      <c r="A745" s="188">
        <v>40776</v>
      </c>
      <c r="B745" s="184" t="s">
        <v>241</v>
      </c>
      <c r="C745" s="184" t="s">
        <v>242</v>
      </c>
      <c r="D745" s="56" t="s">
        <v>5</v>
      </c>
      <c r="E745" s="189">
        <v>9.5</v>
      </c>
      <c r="F745" s="189">
        <v>21.61</v>
      </c>
      <c r="G745" s="190">
        <v>205.29499999999999</v>
      </c>
      <c r="H745" s="56">
        <v>68</v>
      </c>
      <c r="I745" s="184" t="s">
        <v>159</v>
      </c>
      <c r="K745"/>
    </row>
    <row r="746" spans="1:11" s="184" customFormat="1" x14ac:dyDescent="0.25">
      <c r="A746" s="188">
        <v>40776</v>
      </c>
      <c r="B746" s="184" t="s">
        <v>17</v>
      </c>
      <c r="C746" s="184" t="s">
        <v>17</v>
      </c>
      <c r="D746" s="56" t="s">
        <v>5</v>
      </c>
      <c r="E746" s="189">
        <v>10.5</v>
      </c>
      <c r="F746" s="189">
        <v>30</v>
      </c>
      <c r="G746" s="190">
        <v>315</v>
      </c>
      <c r="H746" s="56">
        <v>68</v>
      </c>
      <c r="I746" s="184" t="s">
        <v>159</v>
      </c>
      <c r="K746"/>
    </row>
    <row r="747" spans="1:11" s="184" customFormat="1" x14ac:dyDescent="0.25">
      <c r="A747" s="188">
        <v>40776</v>
      </c>
      <c r="B747" s="184" t="s">
        <v>17</v>
      </c>
      <c r="C747" s="184" t="s">
        <v>17</v>
      </c>
      <c r="D747" s="56" t="s">
        <v>5</v>
      </c>
      <c r="E747" s="189">
        <v>10.5</v>
      </c>
      <c r="F747" s="189">
        <v>32.200000000000003</v>
      </c>
      <c r="G747" s="190">
        <v>338.1</v>
      </c>
      <c r="H747" s="56">
        <v>68</v>
      </c>
      <c r="I747" s="184" t="s">
        <v>159</v>
      </c>
      <c r="K747"/>
    </row>
    <row r="748" spans="1:11" s="184" customFormat="1" x14ac:dyDescent="0.25">
      <c r="A748" s="188">
        <v>40776</v>
      </c>
      <c r="B748" s="184" t="s">
        <v>0</v>
      </c>
      <c r="C748" s="184" t="s">
        <v>181</v>
      </c>
      <c r="D748" s="56" t="s">
        <v>5</v>
      </c>
      <c r="E748" s="189">
        <v>9.5</v>
      </c>
      <c r="F748" s="189">
        <v>7</v>
      </c>
      <c r="G748" s="190">
        <v>66.5</v>
      </c>
      <c r="H748" s="56">
        <v>68</v>
      </c>
      <c r="I748" s="184" t="s">
        <v>159</v>
      </c>
      <c r="K748"/>
    </row>
    <row r="749" spans="1:11" s="184" customFormat="1" x14ac:dyDescent="0.25">
      <c r="A749" s="188">
        <v>40776</v>
      </c>
      <c r="B749" s="184" t="s">
        <v>179</v>
      </c>
      <c r="C749" s="184" t="s">
        <v>180</v>
      </c>
      <c r="D749" s="56" t="s">
        <v>5</v>
      </c>
      <c r="E749" s="189">
        <v>9.5</v>
      </c>
      <c r="F749" s="189">
        <v>42.79</v>
      </c>
      <c r="G749" s="190">
        <v>406.505</v>
      </c>
      <c r="H749" s="56">
        <v>68</v>
      </c>
      <c r="I749" s="184" t="s">
        <v>159</v>
      </c>
      <c r="K749"/>
    </row>
    <row r="750" spans="1:11" s="184" customFormat="1" x14ac:dyDescent="0.25">
      <c r="A750" s="188">
        <v>40776</v>
      </c>
      <c r="B750" s="184" t="s">
        <v>17</v>
      </c>
      <c r="C750" s="184" t="s">
        <v>17</v>
      </c>
      <c r="D750" s="56" t="s">
        <v>5</v>
      </c>
      <c r="E750" s="189">
        <v>10</v>
      </c>
      <c r="F750" s="189">
        <v>32.200000000000003</v>
      </c>
      <c r="G750" s="190">
        <v>322</v>
      </c>
      <c r="H750" s="56">
        <v>68</v>
      </c>
      <c r="I750" s="184" t="s">
        <v>159</v>
      </c>
      <c r="K750"/>
    </row>
    <row r="751" spans="1:11" s="184" customFormat="1" x14ac:dyDescent="0.25">
      <c r="A751" s="188">
        <v>40776</v>
      </c>
      <c r="B751" s="184" t="s">
        <v>207</v>
      </c>
      <c r="C751" s="184" t="s">
        <v>208</v>
      </c>
      <c r="D751" s="56" t="s">
        <v>5</v>
      </c>
      <c r="E751" s="189">
        <v>9.5</v>
      </c>
      <c r="F751" s="189">
        <v>66.069999999999993</v>
      </c>
      <c r="G751" s="190">
        <v>627.66499999999996</v>
      </c>
      <c r="H751" s="56">
        <v>68</v>
      </c>
      <c r="I751" s="184" t="s">
        <v>159</v>
      </c>
      <c r="K751"/>
    </row>
    <row r="752" spans="1:11" s="184" customFormat="1" x14ac:dyDescent="0.25">
      <c r="A752" s="188">
        <v>40776</v>
      </c>
      <c r="B752" s="184" t="s">
        <v>182</v>
      </c>
      <c r="C752" s="184" t="s">
        <v>17</v>
      </c>
      <c r="D752" s="56" t="s">
        <v>5</v>
      </c>
      <c r="E752" s="189">
        <v>10</v>
      </c>
      <c r="F752" s="189">
        <v>39.18</v>
      </c>
      <c r="G752" s="190">
        <v>391.8</v>
      </c>
      <c r="H752" s="56">
        <v>68</v>
      </c>
      <c r="I752" s="184" t="s">
        <v>159</v>
      </c>
      <c r="K752"/>
    </row>
    <row r="753" spans="1:11" s="184" customFormat="1" x14ac:dyDescent="0.25">
      <c r="A753" s="188">
        <v>40777</v>
      </c>
      <c r="B753" s="184" t="s">
        <v>17</v>
      </c>
      <c r="C753" s="184" t="s">
        <v>17</v>
      </c>
      <c r="D753" s="56" t="s">
        <v>5</v>
      </c>
      <c r="E753" s="189">
        <v>5</v>
      </c>
      <c r="F753" s="189">
        <v>32.200000000000003</v>
      </c>
      <c r="G753" s="190">
        <v>161</v>
      </c>
      <c r="H753" s="56">
        <v>68</v>
      </c>
      <c r="I753" s="184" t="s">
        <v>159</v>
      </c>
      <c r="K753"/>
    </row>
    <row r="754" spans="1:11" s="184" customFormat="1" x14ac:dyDescent="0.25">
      <c r="A754" s="188">
        <v>40777</v>
      </c>
      <c r="B754" s="184" t="s">
        <v>182</v>
      </c>
      <c r="C754" s="184" t="s">
        <v>17</v>
      </c>
      <c r="D754" s="56" t="s">
        <v>5</v>
      </c>
      <c r="E754" s="189">
        <v>11.5</v>
      </c>
      <c r="F754" s="189">
        <v>39.18</v>
      </c>
      <c r="G754" s="190">
        <v>450.57</v>
      </c>
      <c r="H754" s="56">
        <v>68</v>
      </c>
      <c r="I754" s="184" t="s">
        <v>159</v>
      </c>
      <c r="K754"/>
    </row>
    <row r="755" spans="1:11" s="184" customFormat="1" x14ac:dyDescent="0.25">
      <c r="A755" s="188">
        <v>40777</v>
      </c>
      <c r="B755" s="184" t="s">
        <v>241</v>
      </c>
      <c r="C755" s="184" t="s">
        <v>242</v>
      </c>
      <c r="D755" s="56" t="s">
        <v>5</v>
      </c>
      <c r="E755" s="189">
        <v>9.5</v>
      </c>
      <c r="F755" s="189">
        <v>21.61</v>
      </c>
      <c r="G755" s="190">
        <v>205.29499999999999</v>
      </c>
      <c r="H755" s="56">
        <v>68</v>
      </c>
      <c r="I755" s="184" t="s">
        <v>159</v>
      </c>
      <c r="K755"/>
    </row>
    <row r="756" spans="1:11" s="184" customFormat="1" x14ac:dyDescent="0.25">
      <c r="A756" s="188">
        <v>40777</v>
      </c>
      <c r="B756" s="184" t="s">
        <v>207</v>
      </c>
      <c r="C756" s="184" t="s">
        <v>208</v>
      </c>
      <c r="D756" s="56" t="s">
        <v>5</v>
      </c>
      <c r="E756" s="189">
        <v>9.5</v>
      </c>
      <c r="F756" s="189">
        <v>66.069999999999993</v>
      </c>
      <c r="G756" s="190">
        <v>627.66499999999996</v>
      </c>
      <c r="H756" s="56">
        <v>68</v>
      </c>
      <c r="I756" s="184" t="s">
        <v>159</v>
      </c>
      <c r="K756"/>
    </row>
    <row r="757" spans="1:11" s="184" customFormat="1" x14ac:dyDescent="0.25">
      <c r="A757" s="188">
        <v>40777</v>
      </c>
      <c r="B757" s="184" t="s">
        <v>259</v>
      </c>
      <c r="C757" s="184" t="s">
        <v>186</v>
      </c>
      <c r="D757" s="56" t="s">
        <v>106</v>
      </c>
      <c r="E757" s="189">
        <v>1</v>
      </c>
      <c r="F757" s="189">
        <v>1940</v>
      </c>
      <c r="G757" s="190">
        <v>1940</v>
      </c>
      <c r="H757" s="56">
        <v>68</v>
      </c>
      <c r="I757" s="184" t="s">
        <v>217</v>
      </c>
      <c r="K757"/>
    </row>
    <row r="758" spans="1:11" s="184" customFormat="1" x14ac:dyDescent="0.25">
      <c r="A758" s="188">
        <v>40777</v>
      </c>
      <c r="B758" s="184" t="s">
        <v>17</v>
      </c>
      <c r="C758" s="184" t="s">
        <v>17</v>
      </c>
      <c r="D758" s="56" t="s">
        <v>5</v>
      </c>
      <c r="E758" s="189">
        <v>5</v>
      </c>
      <c r="F758" s="189">
        <v>30</v>
      </c>
      <c r="G758" s="190">
        <v>150</v>
      </c>
      <c r="H758" s="56">
        <v>68</v>
      </c>
      <c r="I758" s="184" t="s">
        <v>159</v>
      </c>
      <c r="K758"/>
    </row>
    <row r="759" spans="1:11" s="184" customFormat="1" x14ac:dyDescent="0.25">
      <c r="A759" s="188">
        <v>40777</v>
      </c>
      <c r="B759" s="184" t="s">
        <v>237</v>
      </c>
      <c r="C759" s="184" t="s">
        <v>238</v>
      </c>
      <c r="D759" s="56" t="s">
        <v>5</v>
      </c>
      <c r="E759" s="189">
        <v>5</v>
      </c>
      <c r="F759" s="189">
        <v>26.46</v>
      </c>
      <c r="G759" s="190">
        <v>132.30000000000001</v>
      </c>
      <c r="H759" s="56">
        <v>68</v>
      </c>
      <c r="I759" s="184" t="s">
        <v>159</v>
      </c>
      <c r="K759"/>
    </row>
    <row r="760" spans="1:11" s="184" customFormat="1" x14ac:dyDescent="0.25">
      <c r="A760" s="188">
        <v>40777</v>
      </c>
      <c r="B760" s="184" t="s">
        <v>17</v>
      </c>
      <c r="C760" s="184" t="s">
        <v>17</v>
      </c>
      <c r="D760" s="56" t="s">
        <v>5</v>
      </c>
      <c r="E760" s="189">
        <v>5</v>
      </c>
      <c r="F760" s="189">
        <v>32.200000000000003</v>
      </c>
      <c r="G760" s="190">
        <v>161</v>
      </c>
      <c r="H760" s="56">
        <v>68</v>
      </c>
      <c r="I760" s="184" t="s">
        <v>159</v>
      </c>
      <c r="K760"/>
    </row>
    <row r="761" spans="1:11" s="184" customFormat="1" x14ac:dyDescent="0.25">
      <c r="A761" s="188">
        <v>40777</v>
      </c>
      <c r="B761" s="184" t="s">
        <v>0</v>
      </c>
      <c r="C761" s="184" t="s">
        <v>181</v>
      </c>
      <c r="D761" s="56" t="s">
        <v>5</v>
      </c>
      <c r="E761" s="189">
        <v>9.5</v>
      </c>
      <c r="F761" s="189">
        <v>7</v>
      </c>
      <c r="G761" s="190">
        <v>66.5</v>
      </c>
      <c r="H761" s="56">
        <v>68</v>
      </c>
      <c r="I761" s="184" t="s">
        <v>159</v>
      </c>
      <c r="K761"/>
    </row>
    <row r="762" spans="1:11" s="184" customFormat="1" x14ac:dyDescent="0.25">
      <c r="A762" s="188">
        <v>40777</v>
      </c>
      <c r="B762" s="184" t="s">
        <v>179</v>
      </c>
      <c r="C762" s="184" t="s">
        <v>180</v>
      </c>
      <c r="D762" s="56" t="s">
        <v>5</v>
      </c>
      <c r="E762" s="189">
        <v>11.5</v>
      </c>
      <c r="F762" s="189">
        <v>42.79</v>
      </c>
      <c r="G762" s="190">
        <v>492.08499999999998</v>
      </c>
      <c r="H762" s="56">
        <v>68</v>
      </c>
      <c r="I762" s="184" t="s">
        <v>159</v>
      </c>
      <c r="K762"/>
    </row>
    <row r="763" spans="1:11" s="184" customFormat="1" x14ac:dyDescent="0.25">
      <c r="A763" s="188">
        <v>40778</v>
      </c>
      <c r="B763" s="184" t="s">
        <v>241</v>
      </c>
      <c r="C763" s="184" t="s">
        <v>242</v>
      </c>
      <c r="D763" s="56" t="s">
        <v>5</v>
      </c>
      <c r="E763" s="189">
        <v>9.5</v>
      </c>
      <c r="F763" s="189">
        <v>21.61</v>
      </c>
      <c r="G763" s="190">
        <v>205.29499999999999</v>
      </c>
      <c r="H763" s="56">
        <v>68</v>
      </c>
      <c r="I763" s="184" t="s">
        <v>159</v>
      </c>
      <c r="K763"/>
    </row>
    <row r="764" spans="1:11" s="184" customFormat="1" x14ac:dyDescent="0.25">
      <c r="A764" s="188">
        <v>40778</v>
      </c>
      <c r="B764" s="184" t="s">
        <v>207</v>
      </c>
      <c r="C764" s="184" t="s">
        <v>208</v>
      </c>
      <c r="D764" s="56" t="s">
        <v>5</v>
      </c>
      <c r="E764" s="189">
        <v>9.5</v>
      </c>
      <c r="F764" s="189">
        <v>66.069999999999993</v>
      </c>
      <c r="G764" s="190">
        <v>627.66499999999996</v>
      </c>
      <c r="H764" s="56">
        <v>68</v>
      </c>
      <c r="I764" s="184" t="s">
        <v>159</v>
      </c>
      <c r="K764"/>
    </row>
    <row r="765" spans="1:11" s="184" customFormat="1" x14ac:dyDescent="0.25">
      <c r="A765" s="188">
        <v>40778</v>
      </c>
      <c r="B765" s="184" t="s">
        <v>17</v>
      </c>
      <c r="C765" s="184" t="s">
        <v>17</v>
      </c>
      <c r="D765" s="56" t="s">
        <v>5</v>
      </c>
      <c r="E765" s="189">
        <v>5</v>
      </c>
      <c r="F765" s="189">
        <v>30</v>
      </c>
      <c r="G765" s="190">
        <v>150</v>
      </c>
      <c r="H765" s="56">
        <v>68</v>
      </c>
      <c r="I765" s="184" t="s">
        <v>159</v>
      </c>
      <c r="K765"/>
    </row>
    <row r="766" spans="1:11" s="184" customFormat="1" x14ac:dyDescent="0.25">
      <c r="A766" s="188">
        <v>40778</v>
      </c>
      <c r="B766" s="184" t="s">
        <v>260</v>
      </c>
      <c r="C766" s="184" t="s">
        <v>194</v>
      </c>
      <c r="D766" s="56" t="s">
        <v>106</v>
      </c>
      <c r="E766" s="189">
        <v>1</v>
      </c>
      <c r="F766" s="189">
        <v>5892.48</v>
      </c>
      <c r="G766" s="190">
        <v>5892.48</v>
      </c>
      <c r="H766" s="56">
        <v>68</v>
      </c>
      <c r="I766" s="184" t="s">
        <v>261</v>
      </c>
      <c r="K766"/>
    </row>
    <row r="767" spans="1:11" s="184" customFormat="1" x14ac:dyDescent="0.25">
      <c r="A767" s="188">
        <v>40778</v>
      </c>
      <c r="B767" s="184" t="s">
        <v>262</v>
      </c>
      <c r="C767" s="184" t="s">
        <v>263</v>
      </c>
      <c r="D767" s="56" t="s">
        <v>106</v>
      </c>
      <c r="E767" s="189">
        <v>1</v>
      </c>
      <c r="F767" s="189">
        <v>67</v>
      </c>
      <c r="G767" s="190">
        <v>67</v>
      </c>
      <c r="H767" s="56">
        <v>68</v>
      </c>
      <c r="I767" s="184" t="s">
        <v>213</v>
      </c>
      <c r="K767"/>
    </row>
    <row r="768" spans="1:11" s="184" customFormat="1" x14ac:dyDescent="0.25">
      <c r="A768" s="188">
        <v>40778</v>
      </c>
      <c r="B768" s="184" t="s">
        <v>17</v>
      </c>
      <c r="C768" s="184" t="s">
        <v>17</v>
      </c>
      <c r="D768" s="56" t="s">
        <v>5</v>
      </c>
      <c r="E768" s="189">
        <v>5</v>
      </c>
      <c r="F768" s="189">
        <v>32.200000000000003</v>
      </c>
      <c r="G768" s="190">
        <v>161</v>
      </c>
      <c r="H768" s="56">
        <v>68</v>
      </c>
      <c r="I768" s="184" t="s">
        <v>159</v>
      </c>
      <c r="K768"/>
    </row>
    <row r="769" spans="1:11" s="184" customFormat="1" x14ac:dyDescent="0.25">
      <c r="A769" s="188">
        <v>40778</v>
      </c>
      <c r="B769" s="184" t="s">
        <v>182</v>
      </c>
      <c r="C769" s="184" t="s">
        <v>17</v>
      </c>
      <c r="D769" s="56" t="s">
        <v>5</v>
      </c>
      <c r="E769" s="189">
        <v>11.5</v>
      </c>
      <c r="F769" s="189">
        <v>39.18</v>
      </c>
      <c r="G769" s="190">
        <v>450.57</v>
      </c>
      <c r="H769" s="56">
        <v>68</v>
      </c>
      <c r="I769" s="184" t="s">
        <v>159</v>
      </c>
      <c r="K769"/>
    </row>
    <row r="770" spans="1:11" s="184" customFormat="1" x14ac:dyDescent="0.25">
      <c r="A770" s="188">
        <v>40778</v>
      </c>
      <c r="B770" s="184" t="s">
        <v>17</v>
      </c>
      <c r="C770" s="184" t="s">
        <v>17</v>
      </c>
      <c r="D770" s="56" t="s">
        <v>5</v>
      </c>
      <c r="E770" s="189">
        <v>5</v>
      </c>
      <c r="F770" s="189">
        <v>32.200000000000003</v>
      </c>
      <c r="G770" s="190">
        <v>161</v>
      </c>
      <c r="H770" s="56">
        <v>68</v>
      </c>
      <c r="I770" s="184" t="s">
        <v>159</v>
      </c>
      <c r="K770"/>
    </row>
    <row r="771" spans="1:11" s="184" customFormat="1" x14ac:dyDescent="0.25">
      <c r="A771" s="188">
        <v>40778</v>
      </c>
      <c r="B771" s="184" t="s">
        <v>0</v>
      </c>
      <c r="C771" s="184" t="s">
        <v>181</v>
      </c>
      <c r="D771" s="56" t="s">
        <v>5</v>
      </c>
      <c r="E771" s="189">
        <v>9.5</v>
      </c>
      <c r="F771" s="189">
        <v>7</v>
      </c>
      <c r="G771" s="190">
        <v>66.5</v>
      </c>
      <c r="H771" s="56">
        <v>68</v>
      </c>
      <c r="I771" s="184" t="s">
        <v>159</v>
      </c>
      <c r="K771"/>
    </row>
    <row r="772" spans="1:11" s="184" customFormat="1" x14ac:dyDescent="0.25">
      <c r="A772" s="188">
        <v>40778</v>
      </c>
      <c r="B772" s="184" t="s">
        <v>179</v>
      </c>
      <c r="C772" s="184" t="s">
        <v>180</v>
      </c>
      <c r="D772" s="56" t="s">
        <v>5</v>
      </c>
      <c r="E772" s="189">
        <v>11.5</v>
      </c>
      <c r="F772" s="189">
        <v>42.79</v>
      </c>
      <c r="G772" s="190">
        <v>492.08499999999998</v>
      </c>
      <c r="H772" s="56">
        <v>68</v>
      </c>
      <c r="I772" s="184" t="s">
        <v>159</v>
      </c>
      <c r="K772"/>
    </row>
    <row r="773" spans="1:11" s="184" customFormat="1" x14ac:dyDescent="0.25">
      <c r="A773" s="188">
        <v>40778</v>
      </c>
      <c r="B773" s="184" t="s">
        <v>237</v>
      </c>
      <c r="C773" s="184" t="s">
        <v>238</v>
      </c>
      <c r="D773" s="56" t="s">
        <v>5</v>
      </c>
      <c r="E773" s="189">
        <v>5</v>
      </c>
      <c r="F773" s="189">
        <v>26.46</v>
      </c>
      <c r="G773" s="190">
        <v>132.30000000000001</v>
      </c>
      <c r="H773" s="56">
        <v>68</v>
      </c>
      <c r="I773" s="184" t="s">
        <v>159</v>
      </c>
      <c r="K773"/>
    </row>
    <row r="774" spans="1:11" s="184" customFormat="1" x14ac:dyDescent="0.25">
      <c r="A774" s="188">
        <v>40779</v>
      </c>
      <c r="B774" s="184" t="s">
        <v>207</v>
      </c>
      <c r="C774" s="184" t="s">
        <v>208</v>
      </c>
      <c r="D774" s="56" t="s">
        <v>5</v>
      </c>
      <c r="E774" s="189">
        <v>9.5</v>
      </c>
      <c r="F774" s="189">
        <v>66.069999999999993</v>
      </c>
      <c r="G774" s="190">
        <v>627.66499999999996</v>
      </c>
      <c r="H774" s="56">
        <v>68</v>
      </c>
      <c r="I774" s="184" t="s">
        <v>159</v>
      </c>
      <c r="K774"/>
    </row>
    <row r="775" spans="1:11" s="184" customFormat="1" x14ac:dyDescent="0.25">
      <c r="A775" s="188">
        <v>40779</v>
      </c>
      <c r="B775" s="184" t="s">
        <v>241</v>
      </c>
      <c r="C775" s="184" t="s">
        <v>242</v>
      </c>
      <c r="D775" s="56" t="s">
        <v>5</v>
      </c>
      <c r="E775" s="189">
        <v>9.5</v>
      </c>
      <c r="F775" s="189">
        <v>21.61</v>
      </c>
      <c r="G775" s="190">
        <v>205.29499999999999</v>
      </c>
      <c r="H775" s="56">
        <v>68</v>
      </c>
      <c r="I775" s="184" t="s">
        <v>159</v>
      </c>
      <c r="K775"/>
    </row>
    <row r="776" spans="1:11" s="184" customFormat="1" x14ac:dyDescent="0.25">
      <c r="A776" s="188">
        <v>40779</v>
      </c>
      <c r="B776" s="184" t="s">
        <v>17</v>
      </c>
      <c r="C776" s="184" t="s">
        <v>17</v>
      </c>
      <c r="D776" s="56" t="s">
        <v>5</v>
      </c>
      <c r="E776" s="189">
        <v>5</v>
      </c>
      <c r="F776" s="189">
        <v>30</v>
      </c>
      <c r="G776" s="190">
        <v>150</v>
      </c>
      <c r="H776" s="56">
        <v>68</v>
      </c>
      <c r="I776" s="184" t="s">
        <v>159</v>
      </c>
      <c r="K776"/>
    </row>
    <row r="777" spans="1:11" s="184" customFormat="1" x14ac:dyDescent="0.25">
      <c r="A777" s="188">
        <v>40779</v>
      </c>
      <c r="B777" s="184" t="s">
        <v>17</v>
      </c>
      <c r="C777" s="184" t="s">
        <v>17</v>
      </c>
      <c r="D777" s="56" t="s">
        <v>5</v>
      </c>
      <c r="E777" s="189">
        <v>5</v>
      </c>
      <c r="F777" s="189">
        <v>32.200000000000003</v>
      </c>
      <c r="G777" s="190">
        <v>161</v>
      </c>
      <c r="H777" s="56">
        <v>68</v>
      </c>
      <c r="I777" s="184" t="s">
        <v>159</v>
      </c>
      <c r="K777"/>
    </row>
    <row r="778" spans="1:11" s="184" customFormat="1" x14ac:dyDescent="0.25">
      <c r="A778" s="188">
        <v>40779</v>
      </c>
      <c r="B778" s="184" t="s">
        <v>182</v>
      </c>
      <c r="C778" s="184" t="s">
        <v>17</v>
      </c>
      <c r="D778" s="56" t="s">
        <v>5</v>
      </c>
      <c r="E778" s="189">
        <v>10</v>
      </c>
      <c r="F778" s="189">
        <v>39.18</v>
      </c>
      <c r="G778" s="190">
        <v>391.8</v>
      </c>
      <c r="H778" s="56">
        <v>68</v>
      </c>
      <c r="I778" s="184" t="s">
        <v>159</v>
      </c>
      <c r="K778"/>
    </row>
    <row r="779" spans="1:11" s="184" customFormat="1" x14ac:dyDescent="0.25">
      <c r="A779" s="188">
        <v>40779</v>
      </c>
      <c r="B779" s="184" t="s">
        <v>17</v>
      </c>
      <c r="C779" s="184" t="s">
        <v>17</v>
      </c>
      <c r="D779" s="56" t="s">
        <v>5</v>
      </c>
      <c r="E779" s="189">
        <v>5</v>
      </c>
      <c r="F779" s="189">
        <v>32.200000000000003</v>
      </c>
      <c r="G779" s="190">
        <v>161</v>
      </c>
      <c r="H779" s="56">
        <v>68</v>
      </c>
      <c r="I779" s="184" t="s">
        <v>159</v>
      </c>
      <c r="K779"/>
    </row>
    <row r="780" spans="1:11" s="184" customFormat="1" x14ac:dyDescent="0.25">
      <c r="A780" s="188">
        <v>40779</v>
      </c>
      <c r="B780" s="184" t="s">
        <v>0</v>
      </c>
      <c r="C780" s="184" t="s">
        <v>181</v>
      </c>
      <c r="D780" s="56" t="s">
        <v>5</v>
      </c>
      <c r="E780" s="189">
        <v>9.5</v>
      </c>
      <c r="F780" s="189">
        <v>7</v>
      </c>
      <c r="G780" s="190">
        <v>66.5</v>
      </c>
      <c r="H780" s="56">
        <v>68</v>
      </c>
      <c r="I780" s="184" t="s">
        <v>159</v>
      </c>
      <c r="K780"/>
    </row>
    <row r="781" spans="1:11" s="184" customFormat="1" x14ac:dyDescent="0.25">
      <c r="A781" s="188">
        <v>40779</v>
      </c>
      <c r="B781" s="184" t="s">
        <v>179</v>
      </c>
      <c r="C781" s="184" t="s">
        <v>180</v>
      </c>
      <c r="D781" s="56" t="s">
        <v>5</v>
      </c>
      <c r="E781" s="189">
        <v>11.5</v>
      </c>
      <c r="F781" s="189">
        <v>42.79</v>
      </c>
      <c r="G781" s="190">
        <v>492.08499999999998</v>
      </c>
      <c r="H781" s="56">
        <v>68</v>
      </c>
      <c r="I781" s="184" t="s">
        <v>159</v>
      </c>
      <c r="K781"/>
    </row>
    <row r="782" spans="1:11" s="184" customFormat="1" x14ac:dyDescent="0.25">
      <c r="A782" s="188">
        <v>40779</v>
      </c>
      <c r="B782" s="184" t="s">
        <v>237</v>
      </c>
      <c r="C782" s="184" t="s">
        <v>238</v>
      </c>
      <c r="D782" s="56" t="s">
        <v>5</v>
      </c>
      <c r="E782" s="189">
        <v>5</v>
      </c>
      <c r="F782" s="189">
        <v>26.46</v>
      </c>
      <c r="G782" s="190">
        <v>132.30000000000001</v>
      </c>
      <c r="H782" s="56">
        <v>68</v>
      </c>
      <c r="I782" s="184" t="s">
        <v>159</v>
      </c>
      <c r="K782"/>
    </row>
    <row r="783" spans="1:11" s="184" customFormat="1" x14ac:dyDescent="0.25">
      <c r="A783" s="188">
        <v>40780</v>
      </c>
      <c r="B783" s="184" t="s">
        <v>179</v>
      </c>
      <c r="C783" s="184" t="s">
        <v>180</v>
      </c>
      <c r="D783" s="56" t="s">
        <v>5</v>
      </c>
      <c r="E783" s="189">
        <v>5</v>
      </c>
      <c r="F783" s="189">
        <v>42.79</v>
      </c>
      <c r="G783" s="190">
        <v>213.95</v>
      </c>
      <c r="H783" s="56">
        <v>68</v>
      </c>
      <c r="I783" s="184" t="s">
        <v>159</v>
      </c>
      <c r="K783"/>
    </row>
    <row r="784" spans="1:11" s="184" customFormat="1" x14ac:dyDescent="0.25">
      <c r="A784" s="188">
        <v>40780</v>
      </c>
      <c r="B784" s="184" t="s">
        <v>0</v>
      </c>
      <c r="C784" s="184" t="s">
        <v>181</v>
      </c>
      <c r="D784" s="56" t="s">
        <v>5</v>
      </c>
      <c r="E784" s="189">
        <v>5</v>
      </c>
      <c r="F784" s="189">
        <v>7</v>
      </c>
      <c r="G784" s="190">
        <v>35</v>
      </c>
      <c r="H784" s="56">
        <v>68</v>
      </c>
      <c r="I784" s="184" t="s">
        <v>159</v>
      </c>
      <c r="K784"/>
    </row>
    <row r="785" spans="1:11" s="184" customFormat="1" x14ac:dyDescent="0.25">
      <c r="A785" s="188">
        <v>40780</v>
      </c>
      <c r="B785" s="184" t="s">
        <v>17</v>
      </c>
      <c r="C785" s="184" t="s">
        <v>17</v>
      </c>
      <c r="D785" s="56" t="s">
        <v>5</v>
      </c>
      <c r="E785" s="189">
        <v>4</v>
      </c>
      <c r="F785" s="189">
        <v>30</v>
      </c>
      <c r="G785" s="190">
        <v>120</v>
      </c>
      <c r="H785" s="56">
        <v>68</v>
      </c>
      <c r="I785" s="184" t="s">
        <v>159</v>
      </c>
      <c r="K785"/>
    </row>
    <row r="786" spans="1:11" s="184" customFormat="1" x14ac:dyDescent="0.25">
      <c r="A786" s="188">
        <v>40780</v>
      </c>
      <c r="B786" s="184" t="s">
        <v>17</v>
      </c>
      <c r="C786" s="184" t="s">
        <v>17</v>
      </c>
      <c r="D786" s="56" t="s">
        <v>5</v>
      </c>
      <c r="E786" s="189">
        <v>5</v>
      </c>
      <c r="F786" s="189">
        <v>32.200000000000003</v>
      </c>
      <c r="G786" s="190">
        <v>161</v>
      </c>
      <c r="H786" s="56">
        <v>68</v>
      </c>
      <c r="I786" s="184" t="s">
        <v>159</v>
      </c>
      <c r="K786"/>
    </row>
    <row r="787" spans="1:11" s="184" customFormat="1" x14ac:dyDescent="0.25">
      <c r="A787" s="188">
        <v>40780</v>
      </c>
      <c r="B787" s="184" t="s">
        <v>182</v>
      </c>
      <c r="C787" s="184" t="s">
        <v>17</v>
      </c>
      <c r="D787" s="56" t="s">
        <v>5</v>
      </c>
      <c r="E787" s="189">
        <v>5</v>
      </c>
      <c r="F787" s="189">
        <v>39.18</v>
      </c>
      <c r="G787" s="190">
        <v>195.9</v>
      </c>
      <c r="H787" s="56">
        <v>68</v>
      </c>
      <c r="I787" s="184" t="s">
        <v>159</v>
      </c>
      <c r="K787"/>
    </row>
    <row r="788" spans="1:11" s="184" customFormat="1" x14ac:dyDescent="0.25">
      <c r="A788" s="188">
        <v>40780</v>
      </c>
      <c r="B788" s="184" t="s">
        <v>17</v>
      </c>
      <c r="C788" s="184" t="s">
        <v>17</v>
      </c>
      <c r="D788" s="56" t="s">
        <v>5</v>
      </c>
      <c r="E788" s="189">
        <v>4</v>
      </c>
      <c r="F788" s="189">
        <v>32.200000000000003</v>
      </c>
      <c r="G788" s="190">
        <v>128.80000000000001</v>
      </c>
      <c r="H788" s="56">
        <v>68</v>
      </c>
      <c r="I788" s="184" t="s">
        <v>159</v>
      </c>
      <c r="K788"/>
    </row>
    <row r="789" spans="1:11" s="184" customFormat="1" x14ac:dyDescent="0.25">
      <c r="A789" s="188">
        <v>40784</v>
      </c>
      <c r="B789" s="184" t="s">
        <v>264</v>
      </c>
      <c r="C789" s="184" t="s">
        <v>265</v>
      </c>
      <c r="D789" s="56" t="s">
        <v>106</v>
      </c>
      <c r="E789" s="189">
        <v>1</v>
      </c>
      <c r="F789" s="189">
        <v>1039</v>
      </c>
      <c r="G789" s="190">
        <v>1039</v>
      </c>
      <c r="H789" s="56">
        <v>68</v>
      </c>
      <c r="I789" s="184" t="s">
        <v>165</v>
      </c>
      <c r="K789"/>
    </row>
    <row r="790" spans="1:11" s="184" customFormat="1" x14ac:dyDescent="0.25">
      <c r="A790" s="188">
        <v>40784</v>
      </c>
      <c r="B790" s="184" t="s">
        <v>266</v>
      </c>
      <c r="C790" s="184" t="s">
        <v>267</v>
      </c>
      <c r="D790" s="56" t="s">
        <v>106</v>
      </c>
      <c r="E790" s="189">
        <v>1</v>
      </c>
      <c r="F790" s="189">
        <v>5369.55</v>
      </c>
      <c r="G790" s="190">
        <v>5369.55</v>
      </c>
      <c r="H790" s="56">
        <v>68</v>
      </c>
      <c r="I790" s="184" t="s">
        <v>230</v>
      </c>
      <c r="K790"/>
    </row>
    <row r="791" spans="1:11" s="184" customFormat="1" x14ac:dyDescent="0.25">
      <c r="A791" s="188">
        <v>40785</v>
      </c>
      <c r="B791" s="184" t="s">
        <v>17</v>
      </c>
      <c r="C791" s="184" t="s">
        <v>17</v>
      </c>
      <c r="D791" s="56" t="s">
        <v>5</v>
      </c>
      <c r="E791" s="189">
        <v>5.5</v>
      </c>
      <c r="F791" s="189">
        <v>32.200000000000003</v>
      </c>
      <c r="G791" s="190">
        <v>177.1</v>
      </c>
      <c r="H791" s="56">
        <v>68</v>
      </c>
      <c r="I791" s="184" t="s">
        <v>159</v>
      </c>
      <c r="K791"/>
    </row>
    <row r="792" spans="1:11" s="184" customFormat="1" x14ac:dyDescent="0.25">
      <c r="A792" s="188">
        <v>40785</v>
      </c>
      <c r="B792" s="184" t="s">
        <v>17</v>
      </c>
      <c r="C792" s="184" t="s">
        <v>17</v>
      </c>
      <c r="D792" s="56" t="s">
        <v>5</v>
      </c>
      <c r="E792" s="189">
        <v>5.5</v>
      </c>
      <c r="F792" s="189">
        <v>32.200000000000003</v>
      </c>
      <c r="G792" s="190">
        <v>177.1</v>
      </c>
      <c r="H792" s="56">
        <v>68</v>
      </c>
      <c r="I792" s="184" t="s">
        <v>159</v>
      </c>
      <c r="K792"/>
    </row>
    <row r="793" spans="1:11" s="184" customFormat="1" x14ac:dyDescent="0.25">
      <c r="A793" s="188">
        <v>40786</v>
      </c>
      <c r="B793" s="184" t="s">
        <v>179</v>
      </c>
      <c r="C793" s="184" t="s">
        <v>180</v>
      </c>
      <c r="D793" s="56" t="s">
        <v>5</v>
      </c>
      <c r="E793" s="189">
        <v>4</v>
      </c>
      <c r="F793" s="189">
        <v>42.79</v>
      </c>
      <c r="G793" s="190">
        <v>171.16</v>
      </c>
      <c r="H793" s="56">
        <v>68</v>
      </c>
      <c r="I793" s="184" t="s">
        <v>159</v>
      </c>
      <c r="K793"/>
    </row>
    <row r="794" spans="1:11" s="184" customFormat="1" x14ac:dyDescent="0.25">
      <c r="A794" s="188">
        <v>40786</v>
      </c>
      <c r="B794" s="184" t="s">
        <v>179</v>
      </c>
      <c r="C794" s="184" t="s">
        <v>180</v>
      </c>
      <c r="D794" s="56" t="s">
        <v>5</v>
      </c>
      <c r="E794" s="189">
        <v>4</v>
      </c>
      <c r="F794" s="189">
        <v>42.79</v>
      </c>
      <c r="G794" s="190">
        <v>171.16</v>
      </c>
      <c r="H794" s="56">
        <v>68</v>
      </c>
      <c r="I794" s="184" t="s">
        <v>159</v>
      </c>
      <c r="K794"/>
    </row>
    <row r="795" spans="1:11" s="184" customFormat="1" x14ac:dyDescent="0.25">
      <c r="A795" s="188">
        <v>40786</v>
      </c>
      <c r="B795" s="184" t="s">
        <v>241</v>
      </c>
      <c r="C795" s="184" t="s">
        <v>242</v>
      </c>
      <c r="D795" s="56" t="s">
        <v>5</v>
      </c>
      <c r="E795" s="189">
        <v>8</v>
      </c>
      <c r="F795" s="189">
        <v>21.61</v>
      </c>
      <c r="G795" s="190">
        <v>172.88</v>
      </c>
      <c r="H795" s="56">
        <v>68</v>
      </c>
      <c r="I795" s="184" t="s">
        <v>159</v>
      </c>
      <c r="K795"/>
    </row>
    <row r="796" spans="1:11" s="184" customFormat="1" x14ac:dyDescent="0.25">
      <c r="A796" s="188">
        <v>40786</v>
      </c>
      <c r="B796" s="184" t="s">
        <v>207</v>
      </c>
      <c r="C796" s="184" t="s">
        <v>208</v>
      </c>
      <c r="D796" s="56" t="s">
        <v>5</v>
      </c>
      <c r="E796" s="189">
        <v>8</v>
      </c>
      <c r="F796" s="189">
        <v>66.069999999999993</v>
      </c>
      <c r="G796" s="190">
        <v>528.55999999999995</v>
      </c>
      <c r="H796" s="56">
        <v>68</v>
      </c>
      <c r="I796" s="184" t="s">
        <v>159</v>
      </c>
      <c r="K796"/>
    </row>
    <row r="797" spans="1:11" s="184" customFormat="1" x14ac:dyDescent="0.25">
      <c r="A797" s="188">
        <v>40786</v>
      </c>
      <c r="B797" s="184" t="s">
        <v>17</v>
      </c>
      <c r="C797" s="184" t="s">
        <v>17</v>
      </c>
      <c r="D797" s="56" t="s">
        <v>5</v>
      </c>
      <c r="E797" s="189">
        <v>5</v>
      </c>
      <c r="F797" s="189">
        <v>39.39</v>
      </c>
      <c r="G797" s="190">
        <v>196.95</v>
      </c>
      <c r="H797" s="56">
        <v>68</v>
      </c>
      <c r="I797" s="184" t="s">
        <v>159</v>
      </c>
      <c r="K797"/>
    </row>
    <row r="798" spans="1:11" s="184" customFormat="1" x14ac:dyDescent="0.25">
      <c r="A798" s="188">
        <v>40786</v>
      </c>
      <c r="B798" s="184" t="s">
        <v>182</v>
      </c>
      <c r="C798" s="184" t="s">
        <v>17</v>
      </c>
      <c r="D798" s="56" t="s">
        <v>5</v>
      </c>
      <c r="E798" s="189">
        <v>9.5</v>
      </c>
      <c r="F798" s="189">
        <v>39.18</v>
      </c>
      <c r="G798" s="190">
        <v>372.21</v>
      </c>
      <c r="H798" s="56">
        <v>68</v>
      </c>
      <c r="I798" s="184" t="s">
        <v>159</v>
      </c>
      <c r="K798"/>
    </row>
    <row r="799" spans="1:11" s="184" customFormat="1" x14ac:dyDescent="0.25">
      <c r="A799" s="188">
        <v>40786</v>
      </c>
      <c r="B799" s="184" t="s">
        <v>17</v>
      </c>
      <c r="C799" s="184" t="s">
        <v>17</v>
      </c>
      <c r="D799" s="56" t="s">
        <v>5</v>
      </c>
      <c r="E799" s="189">
        <v>5</v>
      </c>
      <c r="F799" s="189">
        <v>32.200000000000003</v>
      </c>
      <c r="G799" s="190">
        <v>161</v>
      </c>
      <c r="H799" s="56">
        <v>68</v>
      </c>
      <c r="I799" s="184" t="s">
        <v>159</v>
      </c>
      <c r="K799"/>
    </row>
    <row r="800" spans="1:11" s="184" customFormat="1" x14ac:dyDescent="0.25">
      <c r="A800" s="188">
        <v>40786</v>
      </c>
      <c r="B800" s="184" t="s">
        <v>183</v>
      </c>
      <c r="C800" s="184" t="s">
        <v>184</v>
      </c>
      <c r="D800" s="56" t="s">
        <v>5</v>
      </c>
      <c r="E800" s="189">
        <v>7.5</v>
      </c>
      <c r="F800" s="189">
        <v>10.75</v>
      </c>
      <c r="G800" s="190">
        <v>80.625</v>
      </c>
      <c r="H800" s="56">
        <v>68</v>
      </c>
      <c r="I800" s="184" t="s">
        <v>159</v>
      </c>
      <c r="K800"/>
    </row>
    <row r="801" spans="1:11" s="184" customFormat="1" x14ac:dyDescent="0.25">
      <c r="A801" s="188">
        <v>40786</v>
      </c>
      <c r="B801" s="184" t="s">
        <v>182</v>
      </c>
      <c r="C801" s="184" t="s">
        <v>17</v>
      </c>
      <c r="D801" s="56" t="s">
        <v>5</v>
      </c>
      <c r="E801" s="189">
        <v>5</v>
      </c>
      <c r="F801" s="189">
        <v>39.18</v>
      </c>
      <c r="G801" s="190">
        <v>195.9</v>
      </c>
      <c r="H801" s="56">
        <v>68</v>
      </c>
      <c r="I801" s="184" t="s">
        <v>159</v>
      </c>
      <c r="K801"/>
    </row>
    <row r="802" spans="1:11" s="184" customFormat="1" x14ac:dyDescent="0.25">
      <c r="A802" s="188">
        <v>40786</v>
      </c>
      <c r="B802" s="184" t="s">
        <v>17</v>
      </c>
      <c r="C802" s="184" t="s">
        <v>17</v>
      </c>
      <c r="D802" s="56" t="s">
        <v>5</v>
      </c>
      <c r="E802" s="189">
        <v>5</v>
      </c>
      <c r="F802" s="189">
        <v>32.200000000000003</v>
      </c>
      <c r="G802" s="190">
        <v>161</v>
      </c>
      <c r="H802" s="56">
        <v>68</v>
      </c>
      <c r="I802" s="184" t="s">
        <v>159</v>
      </c>
      <c r="K802"/>
    </row>
    <row r="803" spans="1:11" s="184" customFormat="1" x14ac:dyDescent="0.25">
      <c r="A803" s="188">
        <v>40787</v>
      </c>
      <c r="B803" s="184" t="s">
        <v>17</v>
      </c>
      <c r="C803" s="184" t="s">
        <v>17</v>
      </c>
      <c r="D803" s="56" t="s">
        <v>5</v>
      </c>
      <c r="E803" s="189">
        <v>4.5</v>
      </c>
      <c r="F803" s="189">
        <v>39.39</v>
      </c>
      <c r="G803" s="190">
        <v>177.255</v>
      </c>
      <c r="H803" s="56">
        <v>68</v>
      </c>
      <c r="I803" s="184" t="s">
        <v>159</v>
      </c>
      <c r="K803"/>
    </row>
    <row r="804" spans="1:11" s="184" customFormat="1" x14ac:dyDescent="0.25">
      <c r="A804" s="188">
        <v>40787</v>
      </c>
      <c r="B804" s="184" t="s">
        <v>182</v>
      </c>
      <c r="C804" s="184" t="s">
        <v>17</v>
      </c>
      <c r="D804" s="56" t="s">
        <v>5</v>
      </c>
      <c r="E804" s="189">
        <v>4</v>
      </c>
      <c r="F804" s="189">
        <v>39.18</v>
      </c>
      <c r="G804" s="190">
        <v>156.72</v>
      </c>
      <c r="H804" s="56">
        <v>68</v>
      </c>
      <c r="I804" s="184" t="s">
        <v>159</v>
      </c>
      <c r="K804"/>
    </row>
    <row r="805" spans="1:11" s="184" customFormat="1" x14ac:dyDescent="0.25">
      <c r="A805" s="188">
        <v>40787</v>
      </c>
      <c r="B805" s="184" t="s">
        <v>17</v>
      </c>
      <c r="C805" s="184" t="s">
        <v>17</v>
      </c>
      <c r="D805" s="56" t="s">
        <v>5</v>
      </c>
      <c r="E805" s="189">
        <v>4.5</v>
      </c>
      <c r="F805" s="189">
        <v>32.200000000000003</v>
      </c>
      <c r="G805" s="190">
        <v>144.9</v>
      </c>
      <c r="H805" s="56">
        <v>68</v>
      </c>
      <c r="I805" s="184" t="s">
        <v>159</v>
      </c>
      <c r="K805"/>
    </row>
    <row r="806" spans="1:11" s="184" customFormat="1" x14ac:dyDescent="0.25">
      <c r="A806" s="188">
        <v>40787</v>
      </c>
      <c r="B806" s="184" t="s">
        <v>182</v>
      </c>
      <c r="C806" s="184" t="s">
        <v>17</v>
      </c>
      <c r="D806" s="56" t="s">
        <v>5</v>
      </c>
      <c r="E806" s="189">
        <v>9.5</v>
      </c>
      <c r="F806" s="189">
        <v>39.18</v>
      </c>
      <c r="G806" s="190">
        <v>372.21</v>
      </c>
      <c r="H806" s="56">
        <v>68</v>
      </c>
      <c r="I806" s="184" t="s">
        <v>159</v>
      </c>
      <c r="K806"/>
    </row>
    <row r="807" spans="1:11" s="184" customFormat="1" x14ac:dyDescent="0.25">
      <c r="A807" s="188">
        <v>40787</v>
      </c>
      <c r="B807" s="184" t="s">
        <v>17</v>
      </c>
      <c r="C807" s="184" t="s">
        <v>17</v>
      </c>
      <c r="D807" s="56" t="s">
        <v>5</v>
      </c>
      <c r="E807" s="189">
        <v>5</v>
      </c>
      <c r="F807" s="189">
        <v>32.200000000000003</v>
      </c>
      <c r="G807" s="190">
        <v>161</v>
      </c>
      <c r="H807" s="56">
        <v>68</v>
      </c>
      <c r="I807" s="184" t="s">
        <v>159</v>
      </c>
      <c r="K807"/>
    </row>
    <row r="808" spans="1:11" s="184" customFormat="1" x14ac:dyDescent="0.25">
      <c r="A808" s="188">
        <v>40787</v>
      </c>
      <c r="B808" s="184" t="s">
        <v>241</v>
      </c>
      <c r="C808" s="184" t="s">
        <v>242</v>
      </c>
      <c r="D808" s="56" t="s">
        <v>5</v>
      </c>
      <c r="E808" s="189">
        <v>8</v>
      </c>
      <c r="F808" s="189">
        <v>21.61</v>
      </c>
      <c r="G808" s="190">
        <v>172.88</v>
      </c>
      <c r="H808" s="56">
        <v>68</v>
      </c>
      <c r="I808" s="184" t="s">
        <v>159</v>
      </c>
      <c r="K808"/>
    </row>
    <row r="809" spans="1:11" s="184" customFormat="1" x14ac:dyDescent="0.25">
      <c r="A809" s="188">
        <v>40787</v>
      </c>
      <c r="B809" s="184" t="s">
        <v>207</v>
      </c>
      <c r="C809" s="184" t="s">
        <v>208</v>
      </c>
      <c r="D809" s="56" t="s">
        <v>5</v>
      </c>
      <c r="E809" s="189">
        <v>8</v>
      </c>
      <c r="F809" s="189">
        <v>66.069999999999993</v>
      </c>
      <c r="G809" s="190">
        <v>528.55999999999995</v>
      </c>
      <c r="H809" s="56">
        <v>68</v>
      </c>
      <c r="I809" s="184" t="s">
        <v>159</v>
      </c>
      <c r="K809"/>
    </row>
    <row r="810" spans="1:11" s="184" customFormat="1" x14ac:dyDescent="0.25">
      <c r="A810" s="188">
        <v>40787</v>
      </c>
      <c r="B810" s="184" t="s">
        <v>179</v>
      </c>
      <c r="C810" s="184" t="s">
        <v>180</v>
      </c>
      <c r="D810" s="56" t="s">
        <v>5</v>
      </c>
      <c r="E810" s="189">
        <v>4</v>
      </c>
      <c r="F810" s="189">
        <v>42.79</v>
      </c>
      <c r="G810" s="190">
        <v>171.16</v>
      </c>
      <c r="H810" s="56">
        <v>68</v>
      </c>
      <c r="I810" s="184" t="s">
        <v>159</v>
      </c>
      <c r="K810"/>
    </row>
    <row r="811" spans="1:11" s="184" customFormat="1" x14ac:dyDescent="0.25">
      <c r="A811" s="188">
        <v>40787</v>
      </c>
      <c r="B811" s="184" t="s">
        <v>237</v>
      </c>
      <c r="C811" s="184" t="s">
        <v>238</v>
      </c>
      <c r="D811" s="56" t="s">
        <v>5</v>
      </c>
      <c r="E811" s="189">
        <v>7.5</v>
      </c>
      <c r="F811" s="189">
        <v>26.46</v>
      </c>
      <c r="G811" s="190">
        <v>198.45</v>
      </c>
      <c r="H811" s="56">
        <v>68</v>
      </c>
      <c r="I811" s="184" t="s">
        <v>159</v>
      </c>
      <c r="K811"/>
    </row>
    <row r="812" spans="1:11" s="184" customFormat="1" x14ac:dyDescent="0.25">
      <c r="A812" s="188">
        <v>40788</v>
      </c>
      <c r="B812" s="184" t="s">
        <v>207</v>
      </c>
      <c r="C812" s="184" t="s">
        <v>208</v>
      </c>
      <c r="D812" s="56" t="s">
        <v>5</v>
      </c>
      <c r="E812" s="189">
        <v>7.5</v>
      </c>
      <c r="F812" s="189">
        <v>66.069999999999993</v>
      </c>
      <c r="G812" s="190">
        <v>495.52499999999998</v>
      </c>
      <c r="H812" s="56">
        <v>68</v>
      </c>
      <c r="I812" s="184" t="s">
        <v>159</v>
      </c>
      <c r="K812"/>
    </row>
    <row r="813" spans="1:11" s="184" customFormat="1" x14ac:dyDescent="0.25">
      <c r="A813" s="188">
        <v>40788</v>
      </c>
      <c r="B813" s="184" t="s">
        <v>192</v>
      </c>
      <c r="C813" s="184" t="s">
        <v>17</v>
      </c>
      <c r="D813" s="56" t="s">
        <v>5</v>
      </c>
      <c r="E813" s="189">
        <v>5</v>
      </c>
      <c r="F813" s="189">
        <v>35.35</v>
      </c>
      <c r="G813" s="190">
        <v>176.75</v>
      </c>
      <c r="H813" s="56">
        <v>68</v>
      </c>
      <c r="I813" s="184" t="s">
        <v>159</v>
      </c>
      <c r="K813"/>
    </row>
    <row r="814" spans="1:11" s="184" customFormat="1" x14ac:dyDescent="0.25">
      <c r="A814" s="188">
        <v>40788</v>
      </c>
      <c r="B814" s="184" t="s">
        <v>237</v>
      </c>
      <c r="C814" s="184" t="s">
        <v>238</v>
      </c>
      <c r="D814" s="56" t="s">
        <v>5</v>
      </c>
      <c r="E814" s="189">
        <v>8.5</v>
      </c>
      <c r="F814" s="189">
        <v>26.46</v>
      </c>
      <c r="G814" s="190">
        <v>224.91</v>
      </c>
      <c r="H814" s="56">
        <v>68</v>
      </c>
      <c r="I814" s="184" t="s">
        <v>159</v>
      </c>
      <c r="K814"/>
    </row>
    <row r="815" spans="1:11" s="184" customFormat="1" x14ac:dyDescent="0.25">
      <c r="A815" s="188">
        <v>40788</v>
      </c>
      <c r="B815" s="184" t="s">
        <v>179</v>
      </c>
      <c r="C815" s="184" t="s">
        <v>180</v>
      </c>
      <c r="D815" s="56" t="s">
        <v>5</v>
      </c>
      <c r="E815" s="189">
        <v>8.5</v>
      </c>
      <c r="F815" s="189">
        <v>42.79</v>
      </c>
      <c r="G815" s="190">
        <v>363.71499999999997</v>
      </c>
      <c r="H815" s="56">
        <v>68</v>
      </c>
      <c r="I815" s="184" t="s">
        <v>159</v>
      </c>
      <c r="K815"/>
    </row>
    <row r="816" spans="1:11" s="184" customFormat="1" x14ac:dyDescent="0.25">
      <c r="A816" s="188">
        <v>40788</v>
      </c>
      <c r="B816" s="184" t="s">
        <v>268</v>
      </c>
      <c r="C816" s="184" t="s">
        <v>17</v>
      </c>
      <c r="D816" s="56" t="s">
        <v>5</v>
      </c>
      <c r="E816" s="189">
        <v>6</v>
      </c>
      <c r="F816" s="189">
        <v>45</v>
      </c>
      <c r="G816" s="190">
        <v>270</v>
      </c>
      <c r="H816" s="56">
        <v>68</v>
      </c>
      <c r="I816" s="184" t="s">
        <v>159</v>
      </c>
      <c r="K816"/>
    </row>
    <row r="817" spans="1:11" s="184" customFormat="1" x14ac:dyDescent="0.25">
      <c r="A817" s="188">
        <v>40788</v>
      </c>
      <c r="B817" s="184" t="s">
        <v>185</v>
      </c>
      <c r="C817" s="184" t="s">
        <v>186</v>
      </c>
      <c r="D817" s="56" t="s">
        <v>14</v>
      </c>
      <c r="E817" s="189">
        <v>8.5</v>
      </c>
      <c r="F817" s="189">
        <v>213.4</v>
      </c>
      <c r="G817" s="190">
        <v>1813.9</v>
      </c>
      <c r="H817" s="56">
        <v>68</v>
      </c>
      <c r="I817" s="184" t="s">
        <v>159</v>
      </c>
      <c r="K817"/>
    </row>
    <row r="818" spans="1:11" s="184" customFormat="1" x14ac:dyDescent="0.25">
      <c r="A818" s="188">
        <v>40788</v>
      </c>
      <c r="B818" s="184" t="s">
        <v>241</v>
      </c>
      <c r="C818" s="184" t="s">
        <v>242</v>
      </c>
      <c r="D818" s="56" t="s">
        <v>5</v>
      </c>
      <c r="E818" s="189">
        <v>4</v>
      </c>
      <c r="F818" s="189">
        <v>21.61</v>
      </c>
      <c r="G818" s="190">
        <v>86.44</v>
      </c>
      <c r="H818" s="56">
        <v>68</v>
      </c>
      <c r="I818" s="184" t="s">
        <v>159</v>
      </c>
      <c r="K818"/>
    </row>
    <row r="819" spans="1:11" s="184" customFormat="1" x14ac:dyDescent="0.25">
      <c r="A819" s="188">
        <v>40788</v>
      </c>
      <c r="B819" s="184" t="s">
        <v>17</v>
      </c>
      <c r="C819" s="184" t="s">
        <v>17</v>
      </c>
      <c r="D819" s="56" t="s">
        <v>5</v>
      </c>
      <c r="E819" s="189">
        <v>5</v>
      </c>
      <c r="F819" s="189">
        <v>35.35</v>
      </c>
      <c r="G819" s="190">
        <v>176.75</v>
      </c>
      <c r="H819" s="56">
        <v>68</v>
      </c>
      <c r="I819" s="184" t="s">
        <v>159</v>
      </c>
      <c r="K819"/>
    </row>
    <row r="820" spans="1:11" s="184" customFormat="1" x14ac:dyDescent="0.25">
      <c r="A820" s="188">
        <v>40788</v>
      </c>
      <c r="B820" s="184" t="s">
        <v>182</v>
      </c>
      <c r="C820" s="184" t="s">
        <v>17</v>
      </c>
      <c r="D820" s="56" t="s">
        <v>5</v>
      </c>
      <c r="E820" s="189">
        <v>5</v>
      </c>
      <c r="F820" s="189">
        <v>39.18</v>
      </c>
      <c r="G820" s="190">
        <v>195.9</v>
      </c>
      <c r="H820" s="56">
        <v>68</v>
      </c>
      <c r="I820" s="184" t="s">
        <v>159</v>
      </c>
      <c r="K820"/>
    </row>
    <row r="821" spans="1:11" s="184" customFormat="1" x14ac:dyDescent="0.25">
      <c r="A821" s="188">
        <v>40788</v>
      </c>
      <c r="B821" s="184" t="s">
        <v>17</v>
      </c>
      <c r="C821" s="184" t="s">
        <v>17</v>
      </c>
      <c r="D821" s="56" t="s">
        <v>5</v>
      </c>
      <c r="E821" s="189">
        <v>5</v>
      </c>
      <c r="F821" s="189">
        <v>35.35</v>
      </c>
      <c r="G821" s="190">
        <v>176.75</v>
      </c>
      <c r="H821" s="56">
        <v>68</v>
      </c>
      <c r="I821" s="184" t="s">
        <v>159</v>
      </c>
      <c r="K821"/>
    </row>
    <row r="822" spans="1:11" s="184" customFormat="1" x14ac:dyDescent="0.25">
      <c r="A822" s="188">
        <v>40788</v>
      </c>
      <c r="B822" s="184" t="s">
        <v>192</v>
      </c>
      <c r="C822" s="184" t="s">
        <v>17</v>
      </c>
      <c r="D822" s="56" t="s">
        <v>5</v>
      </c>
      <c r="E822" s="189">
        <v>5</v>
      </c>
      <c r="F822" s="189">
        <v>35.35</v>
      </c>
      <c r="G822" s="190">
        <v>176.75</v>
      </c>
      <c r="H822" s="56">
        <v>68</v>
      </c>
      <c r="I822" s="184" t="s">
        <v>159</v>
      </c>
      <c r="K822"/>
    </row>
    <row r="823" spans="1:11" s="184" customFormat="1" x14ac:dyDescent="0.25">
      <c r="A823" s="188">
        <v>40788</v>
      </c>
      <c r="B823" s="184" t="s">
        <v>17</v>
      </c>
      <c r="C823" s="184" t="s">
        <v>17</v>
      </c>
      <c r="D823" s="56" t="s">
        <v>5</v>
      </c>
      <c r="E823" s="189">
        <v>5</v>
      </c>
      <c r="F823" s="189">
        <v>35.35</v>
      </c>
      <c r="G823" s="190">
        <v>176.75</v>
      </c>
      <c r="H823" s="56">
        <v>68</v>
      </c>
      <c r="I823" s="184" t="s">
        <v>159</v>
      </c>
      <c r="K823"/>
    </row>
    <row r="824" spans="1:11" s="184" customFormat="1" x14ac:dyDescent="0.25">
      <c r="A824" s="188">
        <v>40789</v>
      </c>
      <c r="B824" s="184" t="s">
        <v>0</v>
      </c>
      <c r="C824" s="184" t="s">
        <v>181</v>
      </c>
      <c r="D824" s="56" t="s">
        <v>5</v>
      </c>
      <c r="E824" s="189">
        <v>8.5</v>
      </c>
      <c r="F824" s="189">
        <v>7</v>
      </c>
      <c r="G824" s="190">
        <v>59.5</v>
      </c>
      <c r="H824" s="56">
        <v>68</v>
      </c>
      <c r="I824" s="184" t="s">
        <v>159</v>
      </c>
      <c r="K824"/>
    </row>
    <row r="825" spans="1:11" s="184" customFormat="1" x14ac:dyDescent="0.25">
      <c r="A825" s="188">
        <v>40789</v>
      </c>
      <c r="B825" s="184" t="s">
        <v>182</v>
      </c>
      <c r="C825" s="184" t="s">
        <v>17</v>
      </c>
      <c r="D825" s="56" t="s">
        <v>5</v>
      </c>
      <c r="E825" s="189">
        <v>4</v>
      </c>
      <c r="F825" s="189">
        <v>39.18</v>
      </c>
      <c r="G825" s="190">
        <v>156.72</v>
      </c>
      <c r="H825" s="56">
        <v>68</v>
      </c>
      <c r="I825" s="184" t="s">
        <v>159</v>
      </c>
      <c r="K825"/>
    </row>
    <row r="826" spans="1:11" s="184" customFormat="1" x14ac:dyDescent="0.25">
      <c r="A826" s="188">
        <v>40789</v>
      </c>
      <c r="B826" s="184" t="s">
        <v>179</v>
      </c>
      <c r="C826" s="184" t="s">
        <v>180</v>
      </c>
      <c r="D826" s="56" t="s">
        <v>5</v>
      </c>
      <c r="E826" s="189">
        <v>8.5</v>
      </c>
      <c r="F826" s="189">
        <v>42.79</v>
      </c>
      <c r="G826" s="190">
        <v>363.71499999999997</v>
      </c>
      <c r="H826" s="56">
        <v>68</v>
      </c>
      <c r="I826" s="184" t="s">
        <v>159</v>
      </c>
      <c r="K826"/>
    </row>
    <row r="827" spans="1:11" s="184" customFormat="1" x14ac:dyDescent="0.25">
      <c r="A827" s="188">
        <v>40791</v>
      </c>
      <c r="B827" s="184" t="s">
        <v>269</v>
      </c>
      <c r="C827" s="184" t="s">
        <v>186</v>
      </c>
      <c r="D827" s="56" t="s">
        <v>106</v>
      </c>
      <c r="E827" s="189">
        <v>1</v>
      </c>
      <c r="F827" s="189">
        <v>1940</v>
      </c>
      <c r="G827" s="190">
        <v>1940</v>
      </c>
      <c r="H827" s="56">
        <v>68</v>
      </c>
      <c r="I827" s="184" t="s">
        <v>217</v>
      </c>
      <c r="K827"/>
    </row>
    <row r="828" spans="1:11" s="184" customFormat="1" x14ac:dyDescent="0.25">
      <c r="A828" s="188">
        <v>40793</v>
      </c>
      <c r="B828" s="184" t="s">
        <v>0</v>
      </c>
      <c r="C828" s="184" t="s">
        <v>181</v>
      </c>
      <c r="D828" s="56" t="s">
        <v>5</v>
      </c>
      <c r="E828" s="189">
        <v>8.5</v>
      </c>
      <c r="F828" s="189">
        <v>7</v>
      </c>
      <c r="G828" s="190">
        <v>59.5</v>
      </c>
      <c r="H828" s="56">
        <v>68</v>
      </c>
      <c r="I828" s="184" t="s">
        <v>159</v>
      </c>
      <c r="K828"/>
    </row>
    <row r="829" spans="1:11" s="184" customFormat="1" x14ac:dyDescent="0.25">
      <c r="A829" s="188">
        <v>40793</v>
      </c>
      <c r="B829" s="184" t="s">
        <v>207</v>
      </c>
      <c r="C829" s="184" t="s">
        <v>208</v>
      </c>
      <c r="D829" s="56" t="s">
        <v>5</v>
      </c>
      <c r="E829" s="189">
        <v>6</v>
      </c>
      <c r="F829" s="189">
        <v>66.069999999999993</v>
      </c>
      <c r="G829" s="190">
        <v>396.42</v>
      </c>
      <c r="H829" s="56">
        <v>68</v>
      </c>
      <c r="I829" s="184" t="s">
        <v>159</v>
      </c>
      <c r="K829"/>
    </row>
    <row r="830" spans="1:11" s="184" customFormat="1" x14ac:dyDescent="0.25">
      <c r="A830" s="188">
        <v>40793</v>
      </c>
      <c r="B830" s="184" t="s">
        <v>270</v>
      </c>
      <c r="C830" s="184" t="s">
        <v>265</v>
      </c>
      <c r="D830" s="56" t="s">
        <v>106</v>
      </c>
      <c r="E830" s="189">
        <v>1</v>
      </c>
      <c r="F830" s="189">
        <v>82.5</v>
      </c>
      <c r="G830" s="190">
        <v>82.5</v>
      </c>
      <c r="H830" s="56">
        <v>68</v>
      </c>
      <c r="I830" s="184" t="s">
        <v>213</v>
      </c>
      <c r="K830"/>
    </row>
    <row r="831" spans="1:11" s="184" customFormat="1" x14ac:dyDescent="0.25">
      <c r="A831" s="188">
        <v>40793</v>
      </c>
      <c r="B831" s="184" t="s">
        <v>241</v>
      </c>
      <c r="C831" s="184" t="s">
        <v>242</v>
      </c>
      <c r="D831" s="56" t="s">
        <v>5</v>
      </c>
      <c r="E831" s="189">
        <v>2</v>
      </c>
      <c r="F831" s="189">
        <v>21.61</v>
      </c>
      <c r="G831" s="190">
        <v>43.22</v>
      </c>
      <c r="H831" s="56">
        <v>68</v>
      </c>
      <c r="I831" s="184" t="s">
        <v>159</v>
      </c>
      <c r="K831"/>
    </row>
    <row r="832" spans="1:11" s="184" customFormat="1" x14ac:dyDescent="0.25">
      <c r="A832" s="188">
        <v>40793</v>
      </c>
      <c r="B832" s="184" t="s">
        <v>182</v>
      </c>
      <c r="C832" s="184" t="s">
        <v>17</v>
      </c>
      <c r="D832" s="56" t="s">
        <v>5</v>
      </c>
      <c r="E832" s="189">
        <v>4.5</v>
      </c>
      <c r="F832" s="189">
        <v>39.18</v>
      </c>
      <c r="G832" s="190">
        <v>176.31</v>
      </c>
      <c r="H832" s="56">
        <v>68</v>
      </c>
      <c r="I832" s="184" t="s">
        <v>159</v>
      </c>
      <c r="K832"/>
    </row>
    <row r="833" spans="1:11" s="184" customFormat="1" x14ac:dyDescent="0.25">
      <c r="A833" s="188">
        <v>40793</v>
      </c>
      <c r="B833" s="184" t="s">
        <v>17</v>
      </c>
      <c r="C833" s="184" t="s">
        <v>17</v>
      </c>
      <c r="D833" s="56" t="s">
        <v>5</v>
      </c>
      <c r="E833" s="189">
        <v>5</v>
      </c>
      <c r="F833" s="189">
        <v>32.200000000000003</v>
      </c>
      <c r="G833" s="190">
        <v>161</v>
      </c>
      <c r="H833" s="56">
        <v>68</v>
      </c>
      <c r="I833" s="184" t="s">
        <v>159</v>
      </c>
      <c r="K833"/>
    </row>
    <row r="834" spans="1:11" s="184" customFormat="1" x14ac:dyDescent="0.25">
      <c r="A834" s="188">
        <v>40793</v>
      </c>
      <c r="B834" s="184" t="s">
        <v>17</v>
      </c>
      <c r="C834" s="184" t="s">
        <v>17</v>
      </c>
      <c r="D834" s="56" t="s">
        <v>5</v>
      </c>
      <c r="E834" s="189">
        <v>5</v>
      </c>
      <c r="F834" s="189">
        <v>32.200000000000003</v>
      </c>
      <c r="G834" s="190">
        <v>161</v>
      </c>
      <c r="H834" s="56">
        <v>68</v>
      </c>
      <c r="I834" s="184" t="s">
        <v>159</v>
      </c>
      <c r="K834"/>
    </row>
    <row r="835" spans="1:11" s="184" customFormat="1" x14ac:dyDescent="0.25">
      <c r="A835" s="188">
        <v>40793</v>
      </c>
      <c r="B835" s="184" t="s">
        <v>179</v>
      </c>
      <c r="C835" s="184" t="s">
        <v>180</v>
      </c>
      <c r="D835" s="56" t="s">
        <v>5</v>
      </c>
      <c r="E835" s="189">
        <v>8.5</v>
      </c>
      <c r="F835" s="189">
        <v>42.79</v>
      </c>
      <c r="G835" s="190">
        <v>363.71499999999997</v>
      </c>
      <c r="H835" s="56">
        <v>68</v>
      </c>
      <c r="I835" s="184" t="s">
        <v>159</v>
      </c>
      <c r="K835"/>
    </row>
    <row r="836" spans="1:11" s="184" customFormat="1" x14ac:dyDescent="0.25">
      <c r="A836" s="188">
        <v>40793</v>
      </c>
      <c r="B836" s="184" t="s">
        <v>237</v>
      </c>
      <c r="C836" s="184" t="s">
        <v>238</v>
      </c>
      <c r="D836" s="56" t="s">
        <v>5</v>
      </c>
      <c r="E836" s="189">
        <v>8.5</v>
      </c>
      <c r="F836" s="189">
        <v>26.46</v>
      </c>
      <c r="G836" s="190">
        <v>224.91</v>
      </c>
      <c r="H836" s="56">
        <v>68</v>
      </c>
      <c r="I836" s="184" t="s">
        <v>159</v>
      </c>
      <c r="K836"/>
    </row>
    <row r="837" spans="1:11" s="184" customFormat="1" x14ac:dyDescent="0.25">
      <c r="A837" s="188">
        <v>40793</v>
      </c>
      <c r="B837" s="184" t="s">
        <v>185</v>
      </c>
      <c r="C837" s="184" t="s">
        <v>186</v>
      </c>
      <c r="D837" s="56" t="s">
        <v>14</v>
      </c>
      <c r="E837" s="189">
        <v>0.5</v>
      </c>
      <c r="F837" s="189">
        <v>213.4</v>
      </c>
      <c r="G837" s="190">
        <v>106.7</v>
      </c>
      <c r="H837" s="56">
        <v>68</v>
      </c>
      <c r="I837" s="184" t="s">
        <v>159</v>
      </c>
      <c r="K837"/>
    </row>
    <row r="838" spans="1:11" s="184" customFormat="1" x14ac:dyDescent="0.25">
      <c r="A838" s="188">
        <v>40794</v>
      </c>
      <c r="B838" s="184" t="s">
        <v>182</v>
      </c>
      <c r="C838" s="184" t="s">
        <v>17</v>
      </c>
      <c r="D838" s="56" t="s">
        <v>5</v>
      </c>
      <c r="E838" s="189">
        <v>10.5</v>
      </c>
      <c r="F838" s="189">
        <v>39.18</v>
      </c>
      <c r="G838" s="190">
        <v>411.39</v>
      </c>
      <c r="H838" s="56">
        <v>68</v>
      </c>
      <c r="I838" s="184" t="s">
        <v>159</v>
      </c>
      <c r="K838"/>
    </row>
    <row r="839" spans="1:11" s="184" customFormat="1" x14ac:dyDescent="0.25">
      <c r="A839" s="188">
        <v>40794</v>
      </c>
      <c r="B839" s="184" t="s">
        <v>17</v>
      </c>
      <c r="C839" s="184" t="s">
        <v>17</v>
      </c>
      <c r="D839" s="56" t="s">
        <v>5</v>
      </c>
      <c r="E839" s="189">
        <v>7</v>
      </c>
      <c r="F839" s="189">
        <v>32.200000000000003</v>
      </c>
      <c r="G839" s="190">
        <v>225.4</v>
      </c>
      <c r="H839" s="56">
        <v>68</v>
      </c>
      <c r="I839" s="184" t="s">
        <v>159</v>
      </c>
      <c r="K839"/>
    </row>
    <row r="840" spans="1:11" s="184" customFormat="1" x14ac:dyDescent="0.25">
      <c r="A840" s="188">
        <v>40794</v>
      </c>
      <c r="B840" s="184" t="s">
        <v>0</v>
      </c>
      <c r="C840" s="184" t="s">
        <v>181</v>
      </c>
      <c r="D840" s="56" t="s">
        <v>5</v>
      </c>
      <c r="E840" s="189">
        <v>8.5</v>
      </c>
      <c r="F840" s="189">
        <v>7</v>
      </c>
      <c r="G840" s="190">
        <v>59.5</v>
      </c>
      <c r="H840" s="56">
        <v>68</v>
      </c>
      <c r="I840" s="184" t="s">
        <v>159</v>
      </c>
      <c r="K840"/>
    </row>
    <row r="841" spans="1:11" s="184" customFormat="1" x14ac:dyDescent="0.25">
      <c r="A841" s="188">
        <v>40794</v>
      </c>
      <c r="B841" s="184" t="s">
        <v>17</v>
      </c>
      <c r="C841" s="184" t="s">
        <v>17</v>
      </c>
      <c r="D841" s="56" t="s">
        <v>5</v>
      </c>
      <c r="E841" s="189">
        <v>7</v>
      </c>
      <c r="F841" s="189">
        <v>32.200000000000003</v>
      </c>
      <c r="G841" s="190">
        <v>225.4</v>
      </c>
      <c r="H841" s="56">
        <v>68</v>
      </c>
      <c r="I841" s="184" t="s">
        <v>159</v>
      </c>
      <c r="K841"/>
    </row>
    <row r="842" spans="1:11" s="184" customFormat="1" x14ac:dyDescent="0.25">
      <c r="A842" s="188">
        <v>40794</v>
      </c>
      <c r="B842" s="184" t="s">
        <v>179</v>
      </c>
      <c r="C842" s="184" t="s">
        <v>180</v>
      </c>
      <c r="D842" s="56" t="s">
        <v>5</v>
      </c>
      <c r="E842" s="189">
        <v>8.5</v>
      </c>
      <c r="F842" s="189">
        <v>42.79</v>
      </c>
      <c r="G842" s="190">
        <v>363.71499999999997</v>
      </c>
      <c r="H842" s="56">
        <v>68</v>
      </c>
      <c r="I842" s="184" t="s">
        <v>159</v>
      </c>
      <c r="K842"/>
    </row>
    <row r="843" spans="1:11" s="184" customFormat="1" x14ac:dyDescent="0.25">
      <c r="A843" s="188">
        <v>40794</v>
      </c>
      <c r="B843" s="184" t="s">
        <v>185</v>
      </c>
      <c r="C843" s="184" t="s">
        <v>186</v>
      </c>
      <c r="D843" s="56" t="s">
        <v>14</v>
      </c>
      <c r="E843" s="189">
        <v>0.5</v>
      </c>
      <c r="F843" s="189">
        <v>213.4</v>
      </c>
      <c r="G843" s="190">
        <v>106.7</v>
      </c>
      <c r="H843" s="56">
        <v>68</v>
      </c>
      <c r="I843" s="184" t="s">
        <v>159</v>
      </c>
      <c r="K843"/>
    </row>
    <row r="844" spans="1:11" s="184" customFormat="1" x14ac:dyDescent="0.25">
      <c r="A844" s="188">
        <v>40794</v>
      </c>
      <c r="B844" s="184" t="s">
        <v>237</v>
      </c>
      <c r="C844" s="184" t="s">
        <v>238</v>
      </c>
      <c r="D844" s="56" t="s">
        <v>5</v>
      </c>
      <c r="E844" s="189">
        <v>3</v>
      </c>
      <c r="F844" s="189">
        <v>26.46</v>
      </c>
      <c r="G844" s="190">
        <v>79.38</v>
      </c>
      <c r="H844" s="56">
        <v>68</v>
      </c>
      <c r="I844" s="184" t="s">
        <v>159</v>
      </c>
      <c r="K844"/>
    </row>
    <row r="845" spans="1:11" s="184" customFormat="1" x14ac:dyDescent="0.25">
      <c r="A845" s="188">
        <v>40794</v>
      </c>
      <c r="B845" s="184" t="s">
        <v>241</v>
      </c>
      <c r="C845" s="184" t="s">
        <v>242</v>
      </c>
      <c r="D845" s="56" t="s">
        <v>5</v>
      </c>
      <c r="E845" s="189">
        <v>2</v>
      </c>
      <c r="F845" s="189">
        <v>21.61</v>
      </c>
      <c r="G845" s="190">
        <v>43.22</v>
      </c>
      <c r="H845" s="56">
        <v>68</v>
      </c>
      <c r="I845" s="184" t="s">
        <v>159</v>
      </c>
      <c r="K845"/>
    </row>
    <row r="846" spans="1:11" s="184" customFormat="1" x14ac:dyDescent="0.25">
      <c r="A846" s="188">
        <v>40794</v>
      </c>
      <c r="B846" s="184" t="s">
        <v>207</v>
      </c>
      <c r="C846" s="184" t="s">
        <v>208</v>
      </c>
      <c r="D846" s="56" t="s">
        <v>5</v>
      </c>
      <c r="E846" s="189">
        <v>6</v>
      </c>
      <c r="F846" s="189">
        <v>66.069999999999993</v>
      </c>
      <c r="G846" s="190">
        <v>396.42</v>
      </c>
      <c r="H846" s="56">
        <v>68</v>
      </c>
      <c r="I846" s="184" t="s">
        <v>159</v>
      </c>
      <c r="K846"/>
    </row>
    <row r="847" spans="1:11" s="184" customFormat="1" x14ac:dyDescent="0.25">
      <c r="A847" s="188">
        <v>40800</v>
      </c>
      <c r="B847" s="184" t="s">
        <v>192</v>
      </c>
      <c r="C847" s="184" t="s">
        <v>17</v>
      </c>
      <c r="D847" s="56" t="s">
        <v>5</v>
      </c>
      <c r="E847" s="189">
        <v>5</v>
      </c>
      <c r="F847" s="189">
        <v>35.35</v>
      </c>
      <c r="G847" s="190">
        <v>176.75</v>
      </c>
      <c r="H847" s="56">
        <v>68</v>
      </c>
      <c r="I847" s="184" t="s">
        <v>159</v>
      </c>
      <c r="K847"/>
    </row>
    <row r="848" spans="1:11" s="184" customFormat="1" x14ac:dyDescent="0.25">
      <c r="A848" s="188">
        <v>40800</v>
      </c>
      <c r="B848" s="184" t="s">
        <v>192</v>
      </c>
      <c r="C848" s="184" t="s">
        <v>17</v>
      </c>
      <c r="D848" s="56" t="s">
        <v>5</v>
      </c>
      <c r="E848" s="189">
        <v>5</v>
      </c>
      <c r="F848" s="189">
        <v>35.35</v>
      </c>
      <c r="G848" s="190">
        <v>176.75</v>
      </c>
      <c r="H848" s="56">
        <v>68</v>
      </c>
      <c r="I848" s="184" t="s">
        <v>159</v>
      </c>
      <c r="K848"/>
    </row>
    <row r="849" spans="1:11" s="184" customFormat="1" x14ac:dyDescent="0.25">
      <c r="A849" s="188">
        <v>40800</v>
      </c>
      <c r="B849" s="184" t="s">
        <v>17</v>
      </c>
      <c r="C849" s="184" t="s">
        <v>17</v>
      </c>
      <c r="D849" s="56" t="s">
        <v>5</v>
      </c>
      <c r="E849" s="189">
        <v>5</v>
      </c>
      <c r="F849" s="189">
        <v>32.200000000000003</v>
      </c>
      <c r="G849" s="190">
        <v>161</v>
      </c>
      <c r="H849" s="56">
        <v>68</v>
      </c>
      <c r="I849" s="184" t="s">
        <v>159</v>
      </c>
      <c r="K849"/>
    </row>
    <row r="850" spans="1:11" s="184" customFormat="1" x14ac:dyDescent="0.25">
      <c r="A850" s="188">
        <v>40800</v>
      </c>
      <c r="B850" s="184" t="s">
        <v>17</v>
      </c>
      <c r="C850" s="184" t="s">
        <v>17</v>
      </c>
      <c r="D850" s="56" t="s">
        <v>5</v>
      </c>
      <c r="E850" s="189">
        <v>5</v>
      </c>
      <c r="F850" s="189">
        <v>35.35</v>
      </c>
      <c r="G850" s="190">
        <v>176.75</v>
      </c>
      <c r="H850" s="56">
        <v>68</v>
      </c>
      <c r="I850" s="184" t="s">
        <v>159</v>
      </c>
      <c r="K850"/>
    </row>
    <row r="851" spans="1:11" s="184" customFormat="1" x14ac:dyDescent="0.25">
      <c r="A851" s="188">
        <v>40800</v>
      </c>
      <c r="B851" s="184" t="s">
        <v>17</v>
      </c>
      <c r="C851" s="184" t="s">
        <v>17</v>
      </c>
      <c r="D851" s="56" t="s">
        <v>5</v>
      </c>
      <c r="E851" s="189">
        <v>5</v>
      </c>
      <c r="F851" s="189">
        <v>32.200000000000003</v>
      </c>
      <c r="G851" s="190">
        <v>161</v>
      </c>
      <c r="H851" s="56">
        <v>68</v>
      </c>
      <c r="I851" s="184" t="s">
        <v>159</v>
      </c>
      <c r="K851"/>
    </row>
    <row r="852" spans="1:11" s="184" customFormat="1" x14ac:dyDescent="0.25">
      <c r="A852" s="188">
        <v>40800</v>
      </c>
      <c r="B852" s="184" t="s">
        <v>17</v>
      </c>
      <c r="C852" s="184" t="s">
        <v>17</v>
      </c>
      <c r="D852" s="56" t="s">
        <v>5</v>
      </c>
      <c r="E852" s="189">
        <v>5</v>
      </c>
      <c r="F852" s="189">
        <v>39.39</v>
      </c>
      <c r="G852" s="190">
        <v>196.95</v>
      </c>
      <c r="H852" s="56">
        <v>68</v>
      </c>
      <c r="I852" s="184" t="s">
        <v>159</v>
      </c>
      <c r="K852"/>
    </row>
    <row r="853" spans="1:11" s="184" customFormat="1" x14ac:dyDescent="0.25">
      <c r="A853" s="188">
        <v>40800</v>
      </c>
      <c r="B853" s="184" t="s">
        <v>185</v>
      </c>
      <c r="C853" s="184" t="s">
        <v>186</v>
      </c>
      <c r="D853" s="56" t="s">
        <v>14</v>
      </c>
      <c r="E853" s="189">
        <v>1</v>
      </c>
      <c r="F853" s="189">
        <v>213.4</v>
      </c>
      <c r="G853" s="190">
        <v>213.4</v>
      </c>
      <c r="H853" s="56">
        <v>68</v>
      </c>
      <c r="I853" s="184" t="s">
        <v>159</v>
      </c>
      <c r="K853"/>
    </row>
    <row r="854" spans="1:11" s="184" customFormat="1" x14ac:dyDescent="0.25">
      <c r="A854" s="188">
        <v>40800</v>
      </c>
      <c r="B854" s="184" t="s">
        <v>271</v>
      </c>
      <c r="C854" s="184" t="s">
        <v>272</v>
      </c>
      <c r="D854" s="56" t="s">
        <v>14</v>
      </c>
      <c r="E854" s="189">
        <v>1</v>
      </c>
      <c r="F854" s="189">
        <v>1250</v>
      </c>
      <c r="G854" s="190">
        <v>1250</v>
      </c>
      <c r="H854" s="56">
        <v>68</v>
      </c>
      <c r="I854" s="184" t="s">
        <v>159</v>
      </c>
      <c r="K854"/>
    </row>
    <row r="855" spans="1:11" s="184" customFormat="1" x14ac:dyDescent="0.25">
      <c r="A855" s="188">
        <v>40800</v>
      </c>
      <c r="B855" s="184" t="s">
        <v>182</v>
      </c>
      <c r="C855" s="184" t="s">
        <v>17</v>
      </c>
      <c r="D855" s="56" t="s">
        <v>5</v>
      </c>
      <c r="E855" s="189">
        <v>5</v>
      </c>
      <c r="F855" s="189">
        <v>39.18</v>
      </c>
      <c r="G855" s="190">
        <v>195.9</v>
      </c>
      <c r="H855" s="56">
        <v>68</v>
      </c>
      <c r="I855" s="184" t="s">
        <v>159</v>
      </c>
      <c r="K855"/>
    </row>
    <row r="856" spans="1:11" s="184" customFormat="1" x14ac:dyDescent="0.25">
      <c r="A856" s="188">
        <v>40800</v>
      </c>
      <c r="B856" s="184" t="s">
        <v>179</v>
      </c>
      <c r="C856" s="184" t="s">
        <v>180</v>
      </c>
      <c r="D856" s="56" t="s">
        <v>5</v>
      </c>
      <c r="E856" s="189">
        <v>8.5</v>
      </c>
      <c r="F856" s="189">
        <v>42.79</v>
      </c>
      <c r="G856" s="190">
        <v>363.71499999999997</v>
      </c>
      <c r="H856" s="56">
        <v>68</v>
      </c>
      <c r="I856" s="184" t="s">
        <v>159</v>
      </c>
      <c r="K856"/>
    </row>
    <row r="857" spans="1:11" s="184" customFormat="1" x14ac:dyDescent="0.25">
      <c r="A857" s="188">
        <v>40800</v>
      </c>
      <c r="B857" s="184" t="s">
        <v>207</v>
      </c>
      <c r="C857" s="184" t="s">
        <v>208</v>
      </c>
      <c r="D857" s="56" t="s">
        <v>5</v>
      </c>
      <c r="E857" s="189">
        <v>7.5</v>
      </c>
      <c r="F857" s="189">
        <v>66.069999999999993</v>
      </c>
      <c r="G857" s="190">
        <v>495.52499999999998</v>
      </c>
      <c r="H857" s="56">
        <v>68</v>
      </c>
      <c r="I857" s="184" t="s">
        <v>159</v>
      </c>
      <c r="K857"/>
    </row>
    <row r="858" spans="1:11" s="184" customFormat="1" x14ac:dyDescent="0.25">
      <c r="A858" s="188">
        <v>40800</v>
      </c>
      <c r="B858" s="184" t="s">
        <v>0</v>
      </c>
      <c r="C858" s="184" t="s">
        <v>181</v>
      </c>
      <c r="D858" s="56" t="s">
        <v>5</v>
      </c>
      <c r="E858" s="189">
        <v>8.5</v>
      </c>
      <c r="F858" s="189">
        <v>7</v>
      </c>
      <c r="G858" s="190">
        <v>59.5</v>
      </c>
      <c r="H858" s="56">
        <v>68</v>
      </c>
      <c r="I858" s="184" t="s">
        <v>159</v>
      </c>
      <c r="K858"/>
    </row>
    <row r="859" spans="1:11" s="184" customFormat="1" x14ac:dyDescent="0.25">
      <c r="A859" s="188">
        <v>40801</v>
      </c>
      <c r="B859" s="184" t="s">
        <v>17</v>
      </c>
      <c r="C859" s="184" t="s">
        <v>17</v>
      </c>
      <c r="D859" s="56" t="s">
        <v>5</v>
      </c>
      <c r="E859" s="189">
        <v>9.5</v>
      </c>
      <c r="F859" s="189">
        <v>32.200000000000003</v>
      </c>
      <c r="G859" s="190">
        <v>305.89999999999998</v>
      </c>
      <c r="H859" s="56">
        <v>68</v>
      </c>
      <c r="I859" s="184" t="s">
        <v>159</v>
      </c>
      <c r="K859"/>
    </row>
    <row r="860" spans="1:11" s="184" customFormat="1" x14ac:dyDescent="0.25">
      <c r="A860" s="188">
        <v>40801</v>
      </c>
      <c r="B860" s="184" t="s">
        <v>192</v>
      </c>
      <c r="C860" s="184" t="s">
        <v>17</v>
      </c>
      <c r="D860" s="56" t="s">
        <v>5</v>
      </c>
      <c r="E860" s="189">
        <v>9.5</v>
      </c>
      <c r="F860" s="189">
        <v>35.35</v>
      </c>
      <c r="G860" s="190">
        <v>335.82499999999999</v>
      </c>
      <c r="H860" s="56">
        <v>68</v>
      </c>
      <c r="I860" s="184" t="s">
        <v>159</v>
      </c>
      <c r="K860"/>
    </row>
    <row r="861" spans="1:11" s="184" customFormat="1" x14ac:dyDescent="0.25">
      <c r="A861" s="188">
        <v>40801</v>
      </c>
      <c r="B861" s="184" t="s">
        <v>17</v>
      </c>
      <c r="C861" s="184" t="s">
        <v>17</v>
      </c>
      <c r="D861" s="56" t="s">
        <v>5</v>
      </c>
      <c r="E861" s="189">
        <v>9.5</v>
      </c>
      <c r="F861" s="189">
        <v>39.39</v>
      </c>
      <c r="G861" s="190">
        <v>374.20499999999998</v>
      </c>
      <c r="H861" s="56">
        <v>68</v>
      </c>
      <c r="I861" s="184" t="s">
        <v>159</v>
      </c>
      <c r="K861"/>
    </row>
    <row r="862" spans="1:11" s="184" customFormat="1" x14ac:dyDescent="0.25">
      <c r="A862" s="188">
        <v>40801</v>
      </c>
      <c r="B862" s="184" t="s">
        <v>17</v>
      </c>
      <c r="C862" s="184" t="s">
        <v>17</v>
      </c>
      <c r="D862" s="56" t="s">
        <v>5</v>
      </c>
      <c r="E862" s="189">
        <v>9.5</v>
      </c>
      <c r="F862" s="189">
        <v>32.200000000000003</v>
      </c>
      <c r="G862" s="190">
        <v>305.89999999999998</v>
      </c>
      <c r="H862" s="56">
        <v>68</v>
      </c>
      <c r="I862" s="184" t="s">
        <v>159</v>
      </c>
      <c r="K862"/>
    </row>
    <row r="863" spans="1:11" s="184" customFormat="1" x14ac:dyDescent="0.25">
      <c r="A863" s="188">
        <v>40801</v>
      </c>
      <c r="B863" s="184" t="s">
        <v>182</v>
      </c>
      <c r="C863" s="184" t="s">
        <v>17</v>
      </c>
      <c r="D863" s="56" t="s">
        <v>5</v>
      </c>
      <c r="E863" s="189">
        <v>9.5</v>
      </c>
      <c r="F863" s="189">
        <v>39.18</v>
      </c>
      <c r="G863" s="190">
        <v>372.21</v>
      </c>
      <c r="H863" s="56">
        <v>68</v>
      </c>
      <c r="I863" s="184" t="s">
        <v>159</v>
      </c>
      <c r="K863"/>
    </row>
    <row r="864" spans="1:11" s="184" customFormat="1" x14ac:dyDescent="0.25">
      <c r="A864" s="188">
        <v>40801</v>
      </c>
      <c r="B864" s="184" t="s">
        <v>192</v>
      </c>
      <c r="C864" s="184" t="s">
        <v>17</v>
      </c>
      <c r="D864" s="56" t="s">
        <v>5</v>
      </c>
      <c r="E864" s="189">
        <v>9.5</v>
      </c>
      <c r="F864" s="189">
        <v>35.35</v>
      </c>
      <c r="G864" s="190">
        <v>335.82499999999999</v>
      </c>
      <c r="H864" s="56">
        <v>68</v>
      </c>
      <c r="I864" s="184" t="s">
        <v>159</v>
      </c>
      <c r="K864"/>
    </row>
    <row r="865" spans="1:11" s="184" customFormat="1" x14ac:dyDescent="0.25">
      <c r="A865" s="188">
        <v>40801</v>
      </c>
      <c r="B865" s="184" t="s">
        <v>271</v>
      </c>
      <c r="C865" s="184" t="s">
        <v>272</v>
      </c>
      <c r="D865" s="56" t="s">
        <v>14</v>
      </c>
      <c r="E865" s="189">
        <v>1</v>
      </c>
      <c r="F865" s="189">
        <v>1250</v>
      </c>
      <c r="G865" s="190">
        <v>1250</v>
      </c>
      <c r="H865" s="56">
        <v>68</v>
      </c>
      <c r="I865" s="184" t="s">
        <v>159</v>
      </c>
      <c r="K865"/>
    </row>
    <row r="866" spans="1:11" s="184" customFormat="1" x14ac:dyDescent="0.25">
      <c r="A866" s="188">
        <v>40801</v>
      </c>
      <c r="B866" s="184" t="s">
        <v>185</v>
      </c>
      <c r="C866" s="184" t="s">
        <v>186</v>
      </c>
      <c r="D866" s="56" t="s">
        <v>14</v>
      </c>
      <c r="E866" s="189">
        <v>1</v>
      </c>
      <c r="F866" s="189">
        <v>213.4</v>
      </c>
      <c r="G866" s="190">
        <v>213.4</v>
      </c>
      <c r="H866" s="56">
        <v>68</v>
      </c>
      <c r="I866" s="184" t="s">
        <v>159</v>
      </c>
      <c r="K866"/>
    </row>
    <row r="867" spans="1:11" s="184" customFormat="1" x14ac:dyDescent="0.25">
      <c r="A867" s="188">
        <v>40801</v>
      </c>
      <c r="B867" s="184" t="s">
        <v>207</v>
      </c>
      <c r="C867" s="184" t="s">
        <v>208</v>
      </c>
      <c r="D867" s="56" t="s">
        <v>5</v>
      </c>
      <c r="E867" s="189">
        <v>7.5</v>
      </c>
      <c r="F867" s="189">
        <v>66.069999999999993</v>
      </c>
      <c r="G867" s="190">
        <v>495.52499999999998</v>
      </c>
      <c r="H867" s="56">
        <v>68</v>
      </c>
      <c r="I867" s="184" t="s">
        <v>159</v>
      </c>
      <c r="K867"/>
    </row>
    <row r="868" spans="1:11" s="184" customFormat="1" x14ac:dyDescent="0.25">
      <c r="A868" s="188">
        <v>40801</v>
      </c>
      <c r="B868" s="184" t="s">
        <v>179</v>
      </c>
      <c r="C868" s="184" t="s">
        <v>180</v>
      </c>
      <c r="D868" s="56" t="s">
        <v>5</v>
      </c>
      <c r="E868" s="189">
        <v>8.5</v>
      </c>
      <c r="F868" s="189">
        <v>42.79</v>
      </c>
      <c r="G868" s="190">
        <v>363.71499999999997</v>
      </c>
      <c r="H868" s="56">
        <v>68</v>
      </c>
      <c r="I868" s="184" t="s">
        <v>159</v>
      </c>
      <c r="K868"/>
    </row>
    <row r="869" spans="1:11" s="184" customFormat="1" x14ac:dyDescent="0.25">
      <c r="A869" s="188">
        <v>40801</v>
      </c>
      <c r="B869" s="184" t="s">
        <v>0</v>
      </c>
      <c r="C869" s="184" t="s">
        <v>181</v>
      </c>
      <c r="D869" s="56" t="s">
        <v>5</v>
      </c>
      <c r="E869" s="189">
        <v>8.5</v>
      </c>
      <c r="F869" s="189">
        <v>7</v>
      </c>
      <c r="G869" s="190">
        <v>59.5</v>
      </c>
      <c r="H869" s="56">
        <v>68</v>
      </c>
      <c r="I869" s="184" t="s">
        <v>159</v>
      </c>
      <c r="K869"/>
    </row>
    <row r="870" spans="1:11" s="184" customFormat="1" x14ac:dyDescent="0.25">
      <c r="A870" s="188">
        <v>40802</v>
      </c>
      <c r="B870" s="184" t="s">
        <v>0</v>
      </c>
      <c r="C870" s="184" t="s">
        <v>181</v>
      </c>
      <c r="D870" s="56" t="s">
        <v>5</v>
      </c>
      <c r="E870" s="189">
        <v>8.5</v>
      </c>
      <c r="F870" s="189">
        <v>7</v>
      </c>
      <c r="G870" s="190">
        <v>59.5</v>
      </c>
      <c r="H870" s="56">
        <v>68</v>
      </c>
      <c r="I870" s="184" t="s">
        <v>159</v>
      </c>
      <c r="K870"/>
    </row>
    <row r="871" spans="1:11" s="184" customFormat="1" x14ac:dyDescent="0.25">
      <c r="A871" s="188">
        <v>40802</v>
      </c>
      <c r="B871" s="184" t="s">
        <v>179</v>
      </c>
      <c r="C871" s="184" t="s">
        <v>180</v>
      </c>
      <c r="D871" s="56" t="s">
        <v>5</v>
      </c>
      <c r="E871" s="189">
        <v>8.5</v>
      </c>
      <c r="F871" s="189">
        <v>42.79</v>
      </c>
      <c r="G871" s="190">
        <v>363.71499999999997</v>
      </c>
      <c r="H871" s="56">
        <v>68</v>
      </c>
      <c r="I871" s="184" t="s">
        <v>159</v>
      </c>
      <c r="K871"/>
    </row>
    <row r="872" spans="1:11" s="184" customFormat="1" x14ac:dyDescent="0.25">
      <c r="A872" s="188">
        <v>40802</v>
      </c>
      <c r="B872" s="184" t="s">
        <v>207</v>
      </c>
      <c r="C872" s="184" t="s">
        <v>208</v>
      </c>
      <c r="D872" s="56" t="s">
        <v>5</v>
      </c>
      <c r="E872" s="189">
        <v>7.5</v>
      </c>
      <c r="F872" s="189">
        <v>66.069999999999993</v>
      </c>
      <c r="G872" s="190">
        <v>495.52499999999998</v>
      </c>
      <c r="H872" s="56">
        <v>68</v>
      </c>
      <c r="I872" s="184" t="s">
        <v>159</v>
      </c>
      <c r="K872"/>
    </row>
    <row r="873" spans="1:11" s="184" customFormat="1" x14ac:dyDescent="0.25">
      <c r="A873" s="188">
        <v>40802</v>
      </c>
      <c r="B873" s="184" t="s">
        <v>185</v>
      </c>
      <c r="C873" s="184" t="s">
        <v>186</v>
      </c>
      <c r="D873" s="56" t="s">
        <v>14</v>
      </c>
      <c r="E873" s="189">
        <v>1</v>
      </c>
      <c r="F873" s="189">
        <v>213.4</v>
      </c>
      <c r="G873" s="190">
        <v>213.4</v>
      </c>
      <c r="H873" s="56">
        <v>68</v>
      </c>
      <c r="I873" s="184" t="s">
        <v>159</v>
      </c>
      <c r="K873"/>
    </row>
    <row r="874" spans="1:11" s="184" customFormat="1" x14ac:dyDescent="0.25">
      <c r="A874" s="188">
        <v>40802</v>
      </c>
      <c r="B874" s="184" t="s">
        <v>271</v>
      </c>
      <c r="C874" s="184" t="s">
        <v>272</v>
      </c>
      <c r="D874" s="56" t="s">
        <v>14</v>
      </c>
      <c r="E874" s="189">
        <v>1</v>
      </c>
      <c r="F874" s="189">
        <v>1250</v>
      </c>
      <c r="G874" s="190">
        <v>1250</v>
      </c>
      <c r="H874" s="56">
        <v>68</v>
      </c>
      <c r="I874" s="184" t="s">
        <v>159</v>
      </c>
      <c r="K874"/>
    </row>
    <row r="875" spans="1:11" s="184" customFormat="1" x14ac:dyDescent="0.25">
      <c r="A875" s="188">
        <v>40802</v>
      </c>
      <c r="B875" s="184" t="s">
        <v>192</v>
      </c>
      <c r="C875" s="184" t="s">
        <v>17</v>
      </c>
      <c r="D875" s="56" t="s">
        <v>5</v>
      </c>
      <c r="E875" s="189">
        <v>5</v>
      </c>
      <c r="F875" s="189">
        <v>35.35</v>
      </c>
      <c r="G875" s="190">
        <v>176.75</v>
      </c>
      <c r="H875" s="56">
        <v>68</v>
      </c>
      <c r="I875" s="184" t="s">
        <v>159</v>
      </c>
      <c r="K875"/>
    </row>
    <row r="876" spans="1:11" s="184" customFormat="1" x14ac:dyDescent="0.25">
      <c r="A876" s="188">
        <v>40802</v>
      </c>
      <c r="B876" s="184" t="s">
        <v>182</v>
      </c>
      <c r="C876" s="184" t="s">
        <v>17</v>
      </c>
      <c r="D876" s="56" t="s">
        <v>5</v>
      </c>
      <c r="E876" s="189">
        <v>5</v>
      </c>
      <c r="F876" s="189">
        <v>39.18</v>
      </c>
      <c r="G876" s="190">
        <v>195.9</v>
      </c>
      <c r="H876" s="56">
        <v>68</v>
      </c>
      <c r="I876" s="184" t="s">
        <v>159</v>
      </c>
      <c r="K876"/>
    </row>
    <row r="877" spans="1:11" s="184" customFormat="1" x14ac:dyDescent="0.25">
      <c r="A877" s="188">
        <v>40802</v>
      </c>
      <c r="B877" s="184" t="s">
        <v>17</v>
      </c>
      <c r="C877" s="184" t="s">
        <v>17</v>
      </c>
      <c r="D877" s="56" t="s">
        <v>5</v>
      </c>
      <c r="E877" s="189">
        <v>5</v>
      </c>
      <c r="F877" s="189">
        <v>32.200000000000003</v>
      </c>
      <c r="G877" s="190">
        <v>161</v>
      </c>
      <c r="H877" s="56">
        <v>68</v>
      </c>
      <c r="I877" s="184" t="s">
        <v>159</v>
      </c>
      <c r="K877"/>
    </row>
    <row r="878" spans="1:11" s="184" customFormat="1" x14ac:dyDescent="0.25">
      <c r="A878" s="188">
        <v>40802</v>
      </c>
      <c r="B878" s="184" t="s">
        <v>17</v>
      </c>
      <c r="C878" s="184" t="s">
        <v>17</v>
      </c>
      <c r="D878" s="56" t="s">
        <v>5</v>
      </c>
      <c r="E878" s="189">
        <v>5</v>
      </c>
      <c r="F878" s="189">
        <v>39.39</v>
      </c>
      <c r="G878" s="190">
        <v>196.95</v>
      </c>
      <c r="H878" s="56">
        <v>68</v>
      </c>
      <c r="I878" s="184" t="s">
        <v>159</v>
      </c>
      <c r="K878"/>
    </row>
    <row r="879" spans="1:11" s="184" customFormat="1" x14ac:dyDescent="0.25">
      <c r="A879" s="188">
        <v>40802</v>
      </c>
      <c r="B879" s="184" t="s">
        <v>192</v>
      </c>
      <c r="C879" s="184" t="s">
        <v>17</v>
      </c>
      <c r="D879" s="56" t="s">
        <v>5</v>
      </c>
      <c r="E879" s="189">
        <v>5</v>
      </c>
      <c r="F879" s="189">
        <v>35.35</v>
      </c>
      <c r="G879" s="190">
        <v>176.75</v>
      </c>
      <c r="H879" s="56">
        <v>68</v>
      </c>
      <c r="I879" s="184" t="s">
        <v>159</v>
      </c>
      <c r="K879"/>
    </row>
    <row r="880" spans="1:11" s="184" customFormat="1" x14ac:dyDescent="0.25">
      <c r="A880" s="188">
        <v>40802</v>
      </c>
      <c r="B880" s="184" t="s">
        <v>17</v>
      </c>
      <c r="C880" s="184" t="s">
        <v>17</v>
      </c>
      <c r="D880" s="56" t="s">
        <v>5</v>
      </c>
      <c r="E880" s="189">
        <v>5</v>
      </c>
      <c r="F880" s="189">
        <v>32.200000000000003</v>
      </c>
      <c r="G880" s="190">
        <v>161</v>
      </c>
      <c r="H880" s="56">
        <v>68</v>
      </c>
      <c r="I880" s="184" t="s">
        <v>159</v>
      </c>
      <c r="K880"/>
    </row>
    <row r="881" spans="1:11" s="184" customFormat="1" x14ac:dyDescent="0.25">
      <c r="A881" s="188">
        <v>40803</v>
      </c>
      <c r="B881" s="184" t="s">
        <v>185</v>
      </c>
      <c r="C881" s="184" t="s">
        <v>186</v>
      </c>
      <c r="D881" s="56" t="s">
        <v>14</v>
      </c>
      <c r="E881" s="189">
        <v>1</v>
      </c>
      <c r="F881" s="189">
        <v>213.4</v>
      </c>
      <c r="G881" s="190">
        <v>213.4</v>
      </c>
      <c r="H881" s="56">
        <v>68</v>
      </c>
      <c r="I881" s="184" t="s">
        <v>159</v>
      </c>
      <c r="K881"/>
    </row>
    <row r="882" spans="1:11" s="184" customFormat="1" x14ac:dyDescent="0.25">
      <c r="A882" s="188">
        <v>40803</v>
      </c>
      <c r="B882" s="184" t="s">
        <v>179</v>
      </c>
      <c r="C882" s="184" t="s">
        <v>180</v>
      </c>
      <c r="D882" s="56" t="s">
        <v>5</v>
      </c>
      <c r="E882" s="189">
        <v>8.5</v>
      </c>
      <c r="F882" s="189">
        <v>42.79</v>
      </c>
      <c r="G882" s="190">
        <v>363.71499999999997</v>
      </c>
      <c r="H882" s="56">
        <v>68</v>
      </c>
      <c r="I882" s="184" t="s">
        <v>159</v>
      </c>
      <c r="K882"/>
    </row>
    <row r="883" spans="1:11" s="184" customFormat="1" x14ac:dyDescent="0.25">
      <c r="A883" s="188">
        <v>40805</v>
      </c>
      <c r="B883" s="184" t="s">
        <v>273</v>
      </c>
      <c r="C883" s="184" t="s">
        <v>216</v>
      </c>
      <c r="D883" s="56" t="s">
        <v>106</v>
      </c>
      <c r="E883" s="189">
        <v>1</v>
      </c>
      <c r="F883" s="189">
        <v>1466.11</v>
      </c>
      <c r="G883" s="190">
        <v>1466.11</v>
      </c>
      <c r="H883" s="56">
        <v>68</v>
      </c>
      <c r="I883" s="184" t="s">
        <v>217</v>
      </c>
      <c r="K883"/>
    </row>
    <row r="884" spans="1:11" s="184" customFormat="1" x14ac:dyDescent="0.25">
      <c r="A884" s="188">
        <v>40805</v>
      </c>
      <c r="B884" s="184" t="s">
        <v>185</v>
      </c>
      <c r="C884" s="184" t="s">
        <v>186</v>
      </c>
      <c r="D884" s="56" t="s">
        <v>14</v>
      </c>
      <c r="E884" s="189">
        <v>1</v>
      </c>
      <c r="F884" s="189">
        <v>213.4</v>
      </c>
      <c r="G884" s="190">
        <v>213.4</v>
      </c>
      <c r="H884" s="56">
        <v>68</v>
      </c>
      <c r="I884" s="184" t="s">
        <v>159</v>
      </c>
      <c r="K884"/>
    </row>
    <row r="885" spans="1:11" s="184" customFormat="1" x14ac:dyDescent="0.25">
      <c r="A885" s="188">
        <v>40805</v>
      </c>
      <c r="B885" s="184" t="s">
        <v>274</v>
      </c>
      <c r="C885" s="184" t="s">
        <v>226</v>
      </c>
      <c r="D885" s="56" t="s">
        <v>106</v>
      </c>
      <c r="E885" s="189">
        <v>1</v>
      </c>
      <c r="F885" s="189">
        <v>297.14999999999998</v>
      </c>
      <c r="G885" s="190">
        <v>297.14999999999998</v>
      </c>
      <c r="H885" s="56">
        <v>68</v>
      </c>
      <c r="I885" s="184" t="s">
        <v>217</v>
      </c>
      <c r="K885"/>
    </row>
    <row r="886" spans="1:11" s="184" customFormat="1" x14ac:dyDescent="0.25">
      <c r="A886" s="188">
        <v>40807</v>
      </c>
      <c r="B886" s="184" t="s">
        <v>0</v>
      </c>
      <c r="C886" s="184" t="s">
        <v>181</v>
      </c>
      <c r="D886" s="56" t="s">
        <v>5</v>
      </c>
      <c r="E886" s="189">
        <v>4</v>
      </c>
      <c r="F886" s="189">
        <v>7</v>
      </c>
      <c r="G886" s="190">
        <v>28</v>
      </c>
      <c r="H886" s="56">
        <v>68</v>
      </c>
      <c r="I886" s="184" t="s">
        <v>159</v>
      </c>
      <c r="K886"/>
    </row>
    <row r="887" spans="1:11" s="184" customFormat="1" x14ac:dyDescent="0.25">
      <c r="A887" s="188">
        <v>40807</v>
      </c>
      <c r="B887" s="184" t="s">
        <v>179</v>
      </c>
      <c r="C887" s="184" t="s">
        <v>180</v>
      </c>
      <c r="D887" s="56" t="s">
        <v>5</v>
      </c>
      <c r="E887" s="189">
        <v>4</v>
      </c>
      <c r="F887" s="189">
        <v>42.79</v>
      </c>
      <c r="G887" s="190">
        <v>171.16</v>
      </c>
      <c r="H887" s="56">
        <v>68</v>
      </c>
      <c r="I887" s="184" t="s">
        <v>159</v>
      </c>
      <c r="K887"/>
    </row>
    <row r="888" spans="1:11" s="184" customFormat="1" x14ac:dyDescent="0.25">
      <c r="A888" s="188">
        <v>40807</v>
      </c>
      <c r="B888" s="184" t="s">
        <v>275</v>
      </c>
      <c r="C888" s="184" t="s">
        <v>276</v>
      </c>
      <c r="D888" s="56" t="s">
        <v>106</v>
      </c>
      <c r="E888" s="189">
        <v>1</v>
      </c>
      <c r="F888" s="189">
        <v>275</v>
      </c>
      <c r="G888" s="190">
        <v>275</v>
      </c>
      <c r="H888" s="56">
        <v>68</v>
      </c>
      <c r="I888" s="184" t="s">
        <v>159</v>
      </c>
      <c r="K888"/>
    </row>
    <row r="889" spans="1:11" s="184" customFormat="1" x14ac:dyDescent="0.25">
      <c r="A889" s="188">
        <v>40807</v>
      </c>
      <c r="B889" s="184" t="s">
        <v>182</v>
      </c>
      <c r="C889" s="184" t="s">
        <v>17</v>
      </c>
      <c r="D889" s="56" t="s">
        <v>5</v>
      </c>
      <c r="E889" s="189">
        <v>4</v>
      </c>
      <c r="F889" s="189">
        <v>39.18</v>
      </c>
      <c r="G889" s="190">
        <v>156.72</v>
      </c>
      <c r="H889" s="56">
        <v>68</v>
      </c>
      <c r="I889" s="184" t="s">
        <v>159</v>
      </c>
      <c r="K889"/>
    </row>
    <row r="890" spans="1:11" s="184" customFormat="1" x14ac:dyDescent="0.25">
      <c r="A890" s="188">
        <v>40808</v>
      </c>
      <c r="B890" s="184" t="s">
        <v>277</v>
      </c>
      <c r="C890" s="184" t="s">
        <v>194</v>
      </c>
      <c r="D890" s="56" t="s">
        <v>106</v>
      </c>
      <c r="E890" s="189">
        <v>1</v>
      </c>
      <c r="F890" s="189">
        <v>5892.48</v>
      </c>
      <c r="G890" s="190">
        <v>5892.48</v>
      </c>
      <c r="H890" s="56">
        <v>68</v>
      </c>
      <c r="I890" s="184" t="s">
        <v>230</v>
      </c>
      <c r="K890"/>
    </row>
    <row r="891" spans="1:11" s="184" customFormat="1" x14ac:dyDescent="0.25">
      <c r="A891" s="188">
        <v>40812</v>
      </c>
      <c r="B891" s="184" t="s">
        <v>207</v>
      </c>
      <c r="C891" s="184" t="s">
        <v>208</v>
      </c>
      <c r="D891" s="56" t="s">
        <v>5</v>
      </c>
      <c r="E891" s="189">
        <v>5</v>
      </c>
      <c r="F891" s="189">
        <v>66.069999999999993</v>
      </c>
      <c r="G891" s="190">
        <v>330.35</v>
      </c>
      <c r="H891" s="56">
        <v>68</v>
      </c>
      <c r="I891" s="184" t="s">
        <v>159</v>
      </c>
      <c r="K891"/>
    </row>
    <row r="892" spans="1:11" s="184" customFormat="1" x14ac:dyDescent="0.25">
      <c r="A892" s="188">
        <v>40812</v>
      </c>
      <c r="B892" s="184" t="s">
        <v>241</v>
      </c>
      <c r="C892" s="184" t="s">
        <v>242</v>
      </c>
      <c r="D892" s="56" t="s">
        <v>5</v>
      </c>
      <c r="E892" s="189">
        <v>5</v>
      </c>
      <c r="F892" s="189">
        <v>21.61</v>
      </c>
      <c r="G892" s="190">
        <v>108.05</v>
      </c>
      <c r="H892" s="56">
        <v>68</v>
      </c>
      <c r="I892" s="184" t="s">
        <v>159</v>
      </c>
      <c r="K892"/>
    </row>
    <row r="893" spans="1:11" s="184" customFormat="1" x14ac:dyDescent="0.25">
      <c r="A893" s="188">
        <v>40812</v>
      </c>
      <c r="B893" s="184" t="s">
        <v>185</v>
      </c>
      <c r="C893" s="184" t="s">
        <v>186</v>
      </c>
      <c r="D893" s="56" t="s">
        <v>14</v>
      </c>
      <c r="E893" s="189">
        <v>1</v>
      </c>
      <c r="F893" s="189">
        <v>213.4</v>
      </c>
      <c r="G893" s="190">
        <v>213.4</v>
      </c>
      <c r="H893" s="56">
        <v>68</v>
      </c>
      <c r="I893" s="184" t="s">
        <v>159</v>
      </c>
      <c r="K893"/>
    </row>
    <row r="894" spans="1:11" s="184" customFormat="1" x14ac:dyDescent="0.25">
      <c r="A894" s="188">
        <v>40812</v>
      </c>
      <c r="B894" s="184" t="s">
        <v>17</v>
      </c>
      <c r="C894" s="184" t="s">
        <v>17</v>
      </c>
      <c r="D894" s="56" t="s">
        <v>5</v>
      </c>
      <c r="E894" s="189">
        <v>6.5</v>
      </c>
      <c r="F894" s="189">
        <v>35.35</v>
      </c>
      <c r="G894" s="190">
        <v>229.77500000000001</v>
      </c>
      <c r="H894" s="56">
        <v>68</v>
      </c>
      <c r="I894" s="184" t="s">
        <v>159</v>
      </c>
      <c r="K894"/>
    </row>
    <row r="895" spans="1:11" s="184" customFormat="1" x14ac:dyDescent="0.25">
      <c r="A895" s="188">
        <v>40812</v>
      </c>
      <c r="B895" s="184" t="s">
        <v>179</v>
      </c>
      <c r="C895" s="184" t="s">
        <v>180</v>
      </c>
      <c r="D895" s="56" t="s">
        <v>5</v>
      </c>
      <c r="E895" s="189">
        <v>4</v>
      </c>
      <c r="F895" s="189">
        <v>42.79</v>
      </c>
      <c r="G895" s="190">
        <v>171.16</v>
      </c>
      <c r="H895" s="56">
        <v>68</v>
      </c>
      <c r="I895" s="184" t="s">
        <v>159</v>
      </c>
      <c r="K895"/>
    </row>
    <row r="896" spans="1:11" s="184" customFormat="1" x14ac:dyDescent="0.25">
      <c r="A896" s="188">
        <v>40812</v>
      </c>
      <c r="B896" s="184" t="s">
        <v>17</v>
      </c>
      <c r="C896" s="184" t="s">
        <v>17</v>
      </c>
      <c r="D896" s="56" t="s">
        <v>5</v>
      </c>
      <c r="E896" s="189">
        <v>6</v>
      </c>
      <c r="F896" s="189">
        <v>35.35</v>
      </c>
      <c r="G896" s="190">
        <v>212.1</v>
      </c>
      <c r="H896" s="56">
        <v>68</v>
      </c>
      <c r="I896" s="184" t="s">
        <v>159</v>
      </c>
      <c r="K896"/>
    </row>
    <row r="897" spans="1:11" s="184" customFormat="1" x14ac:dyDescent="0.25">
      <c r="A897" s="188">
        <v>40812</v>
      </c>
      <c r="B897" s="184" t="s">
        <v>192</v>
      </c>
      <c r="C897" s="184" t="s">
        <v>17</v>
      </c>
      <c r="D897" s="56" t="s">
        <v>5</v>
      </c>
      <c r="E897" s="189">
        <v>6</v>
      </c>
      <c r="F897" s="189">
        <v>35.35</v>
      </c>
      <c r="G897" s="190">
        <v>212.1</v>
      </c>
      <c r="H897" s="56">
        <v>68</v>
      </c>
      <c r="I897" s="184" t="s">
        <v>159</v>
      </c>
      <c r="K897"/>
    </row>
    <row r="898" spans="1:11" s="184" customFormat="1" x14ac:dyDescent="0.25">
      <c r="A898" s="188">
        <v>40812</v>
      </c>
      <c r="B898" s="184" t="s">
        <v>192</v>
      </c>
      <c r="C898" s="184" t="s">
        <v>17</v>
      </c>
      <c r="D898" s="56" t="s">
        <v>5</v>
      </c>
      <c r="E898" s="189">
        <v>6</v>
      </c>
      <c r="F898" s="189">
        <v>35.35</v>
      </c>
      <c r="G898" s="190">
        <v>212.1</v>
      </c>
      <c r="H898" s="56">
        <v>68</v>
      </c>
      <c r="I898" s="184" t="s">
        <v>159</v>
      </c>
      <c r="K898"/>
    </row>
    <row r="899" spans="1:11" s="184" customFormat="1" x14ac:dyDescent="0.25">
      <c r="A899" s="188">
        <v>40812</v>
      </c>
      <c r="B899" s="184" t="s">
        <v>182</v>
      </c>
      <c r="C899" s="184" t="s">
        <v>17</v>
      </c>
      <c r="D899" s="56" t="s">
        <v>5</v>
      </c>
      <c r="E899" s="189">
        <v>6</v>
      </c>
      <c r="F899" s="189">
        <v>39.18</v>
      </c>
      <c r="G899" s="190">
        <v>235.08</v>
      </c>
      <c r="H899" s="56">
        <v>68</v>
      </c>
      <c r="I899" s="184" t="s">
        <v>159</v>
      </c>
      <c r="K899"/>
    </row>
    <row r="900" spans="1:11" s="184" customFormat="1" x14ac:dyDescent="0.25">
      <c r="A900" s="188">
        <v>40812</v>
      </c>
      <c r="B900" s="184" t="s">
        <v>0</v>
      </c>
      <c r="C900" s="184" t="s">
        <v>181</v>
      </c>
      <c r="D900" s="56" t="s">
        <v>5</v>
      </c>
      <c r="E900" s="189">
        <v>4</v>
      </c>
      <c r="F900" s="189">
        <v>7</v>
      </c>
      <c r="G900" s="190">
        <v>28</v>
      </c>
      <c r="H900" s="56">
        <v>68</v>
      </c>
      <c r="I900" s="184" t="s">
        <v>159</v>
      </c>
      <c r="K900"/>
    </row>
    <row r="901" spans="1:11" s="184" customFormat="1" x14ac:dyDescent="0.25">
      <c r="A901" s="188">
        <v>40812</v>
      </c>
      <c r="B901" s="184" t="s">
        <v>17</v>
      </c>
      <c r="C901" s="184" t="s">
        <v>17</v>
      </c>
      <c r="D901" s="56" t="s">
        <v>5</v>
      </c>
      <c r="E901" s="189">
        <v>6</v>
      </c>
      <c r="F901" s="189">
        <v>35.35</v>
      </c>
      <c r="G901" s="190">
        <v>212.1</v>
      </c>
      <c r="H901" s="56">
        <v>68</v>
      </c>
      <c r="I901" s="184" t="s">
        <v>159</v>
      </c>
      <c r="K901"/>
    </row>
    <row r="902" spans="1:11" s="184" customFormat="1" x14ac:dyDescent="0.25">
      <c r="A902" s="188">
        <v>40813</v>
      </c>
      <c r="B902" s="184" t="s">
        <v>182</v>
      </c>
      <c r="C902" s="184" t="s">
        <v>17</v>
      </c>
      <c r="D902" s="56" t="s">
        <v>5</v>
      </c>
      <c r="E902" s="189">
        <v>5</v>
      </c>
      <c r="F902" s="189">
        <v>39.18</v>
      </c>
      <c r="G902" s="190">
        <v>195.9</v>
      </c>
      <c r="H902" s="56">
        <v>68</v>
      </c>
      <c r="I902" s="184" t="s">
        <v>159</v>
      </c>
      <c r="K902"/>
    </row>
    <row r="903" spans="1:11" s="184" customFormat="1" x14ac:dyDescent="0.25">
      <c r="A903" s="188">
        <v>40813</v>
      </c>
      <c r="B903" s="184" t="s">
        <v>17</v>
      </c>
      <c r="C903" s="184" t="s">
        <v>17</v>
      </c>
      <c r="D903" s="56" t="s">
        <v>5</v>
      </c>
      <c r="E903" s="189">
        <v>5</v>
      </c>
      <c r="F903" s="189">
        <v>35.35</v>
      </c>
      <c r="G903" s="190">
        <v>176.75</v>
      </c>
      <c r="H903" s="56">
        <v>68</v>
      </c>
      <c r="I903" s="184" t="s">
        <v>159</v>
      </c>
      <c r="K903"/>
    </row>
    <row r="904" spans="1:11" s="184" customFormat="1" x14ac:dyDescent="0.25">
      <c r="A904" s="188">
        <v>40813</v>
      </c>
      <c r="B904" s="184" t="s">
        <v>17</v>
      </c>
      <c r="C904" s="184" t="s">
        <v>17</v>
      </c>
      <c r="D904" s="56" t="s">
        <v>5</v>
      </c>
      <c r="E904" s="189">
        <v>5</v>
      </c>
      <c r="F904" s="189">
        <v>35.35</v>
      </c>
      <c r="G904" s="190">
        <v>176.75</v>
      </c>
      <c r="H904" s="56">
        <v>68</v>
      </c>
      <c r="I904" s="184" t="s">
        <v>159</v>
      </c>
      <c r="K904"/>
    </row>
    <row r="905" spans="1:11" s="184" customFormat="1" x14ac:dyDescent="0.25">
      <c r="A905" s="188">
        <v>40813</v>
      </c>
      <c r="B905" s="184" t="s">
        <v>17</v>
      </c>
      <c r="C905" s="184" t="s">
        <v>17</v>
      </c>
      <c r="D905" s="56" t="s">
        <v>5</v>
      </c>
      <c r="E905" s="189">
        <v>5</v>
      </c>
      <c r="F905" s="189">
        <v>35.35</v>
      </c>
      <c r="G905" s="190">
        <v>176.75</v>
      </c>
      <c r="H905" s="56">
        <v>68</v>
      </c>
      <c r="I905" s="184" t="s">
        <v>159</v>
      </c>
      <c r="K905"/>
    </row>
    <row r="906" spans="1:11" s="184" customFormat="1" x14ac:dyDescent="0.25">
      <c r="A906" s="188">
        <v>40813</v>
      </c>
      <c r="B906" s="184" t="s">
        <v>192</v>
      </c>
      <c r="C906" s="184" t="s">
        <v>17</v>
      </c>
      <c r="D906" s="56" t="s">
        <v>5</v>
      </c>
      <c r="E906" s="189">
        <v>5</v>
      </c>
      <c r="F906" s="189">
        <v>35.35</v>
      </c>
      <c r="G906" s="190">
        <v>176.75</v>
      </c>
      <c r="H906" s="56">
        <v>68</v>
      </c>
      <c r="I906" s="184" t="s">
        <v>159</v>
      </c>
      <c r="K906"/>
    </row>
    <row r="907" spans="1:11" s="184" customFormat="1" x14ac:dyDescent="0.25">
      <c r="A907" s="188">
        <v>40813</v>
      </c>
      <c r="B907" s="184" t="s">
        <v>241</v>
      </c>
      <c r="C907" s="184" t="s">
        <v>242</v>
      </c>
      <c r="D907" s="56" t="s">
        <v>5</v>
      </c>
      <c r="E907" s="189">
        <v>5</v>
      </c>
      <c r="F907" s="189">
        <v>21.61</v>
      </c>
      <c r="G907" s="190">
        <v>108.05</v>
      </c>
      <c r="H907" s="56">
        <v>68</v>
      </c>
      <c r="I907" s="184" t="s">
        <v>159</v>
      </c>
      <c r="K907"/>
    </row>
    <row r="908" spans="1:11" s="184" customFormat="1" x14ac:dyDescent="0.25">
      <c r="A908" s="188">
        <v>40813</v>
      </c>
      <c r="B908" s="184" t="s">
        <v>207</v>
      </c>
      <c r="C908" s="184" t="s">
        <v>208</v>
      </c>
      <c r="D908" s="56" t="s">
        <v>5</v>
      </c>
      <c r="E908" s="189">
        <v>10</v>
      </c>
      <c r="F908" s="189">
        <v>66.069999999999993</v>
      </c>
      <c r="G908" s="190">
        <v>660.7</v>
      </c>
      <c r="H908" s="56">
        <v>68</v>
      </c>
      <c r="I908" s="184" t="s">
        <v>159</v>
      </c>
      <c r="K908"/>
    </row>
    <row r="909" spans="1:11" s="184" customFormat="1" x14ac:dyDescent="0.25">
      <c r="A909" s="188">
        <v>40813</v>
      </c>
      <c r="B909" s="184" t="s">
        <v>185</v>
      </c>
      <c r="C909" s="184" t="s">
        <v>186</v>
      </c>
      <c r="D909" s="56" t="s">
        <v>14</v>
      </c>
      <c r="E909" s="189">
        <v>1</v>
      </c>
      <c r="F909" s="189">
        <v>213.4</v>
      </c>
      <c r="G909" s="190">
        <v>213.4</v>
      </c>
      <c r="H909" s="56">
        <v>68</v>
      </c>
      <c r="I909" s="184" t="s">
        <v>159</v>
      </c>
      <c r="K909"/>
    </row>
    <row r="910" spans="1:11" s="184" customFormat="1" x14ac:dyDescent="0.25">
      <c r="A910" s="188">
        <v>40813</v>
      </c>
      <c r="B910" s="184" t="s">
        <v>278</v>
      </c>
      <c r="C910" s="184" t="s">
        <v>279</v>
      </c>
      <c r="D910" s="56" t="s">
        <v>106</v>
      </c>
      <c r="E910" s="189">
        <v>9.08</v>
      </c>
      <c r="F910" s="189">
        <v>33.5</v>
      </c>
      <c r="G910" s="190">
        <v>304.18</v>
      </c>
      <c r="H910" s="56">
        <v>68</v>
      </c>
      <c r="I910" s="184" t="s">
        <v>169</v>
      </c>
      <c r="K910"/>
    </row>
    <row r="911" spans="1:11" s="184" customFormat="1" x14ac:dyDescent="0.25">
      <c r="A911" s="188">
        <v>40813</v>
      </c>
      <c r="B911" s="184" t="s">
        <v>17</v>
      </c>
      <c r="C911" s="184" t="s">
        <v>17</v>
      </c>
      <c r="D911" s="56" t="s">
        <v>5</v>
      </c>
      <c r="E911" s="189">
        <v>5</v>
      </c>
      <c r="F911" s="189">
        <v>32.200000000000003</v>
      </c>
      <c r="G911" s="190">
        <v>161</v>
      </c>
      <c r="H911" s="56">
        <v>68</v>
      </c>
      <c r="I911" s="184" t="s">
        <v>159</v>
      </c>
      <c r="K911"/>
    </row>
    <row r="912" spans="1:11" s="184" customFormat="1" x14ac:dyDescent="0.25">
      <c r="A912" s="188">
        <v>40813</v>
      </c>
      <c r="B912" s="184" t="s">
        <v>179</v>
      </c>
      <c r="C912" s="184" t="s">
        <v>180</v>
      </c>
      <c r="D912" s="56" t="s">
        <v>5</v>
      </c>
      <c r="E912" s="189">
        <v>5</v>
      </c>
      <c r="F912" s="189">
        <v>42.79</v>
      </c>
      <c r="G912" s="190">
        <v>213.95</v>
      </c>
      <c r="H912" s="56">
        <v>68</v>
      </c>
      <c r="I912" s="184" t="s">
        <v>159</v>
      </c>
      <c r="K912"/>
    </row>
    <row r="913" spans="1:11" s="184" customFormat="1" x14ac:dyDescent="0.25">
      <c r="A913" s="188">
        <v>40813</v>
      </c>
      <c r="B913" s="184" t="s">
        <v>0</v>
      </c>
      <c r="C913" s="184" t="s">
        <v>181</v>
      </c>
      <c r="D913" s="56" t="s">
        <v>5</v>
      </c>
      <c r="E913" s="189">
        <v>5</v>
      </c>
      <c r="F913" s="189">
        <v>7</v>
      </c>
      <c r="G913" s="190">
        <v>35</v>
      </c>
      <c r="H913" s="56">
        <v>68</v>
      </c>
      <c r="I913" s="184" t="s">
        <v>159</v>
      </c>
      <c r="K913"/>
    </row>
    <row r="914" spans="1:11" s="184" customFormat="1" x14ac:dyDescent="0.25">
      <c r="A914" s="188">
        <v>40813</v>
      </c>
      <c r="B914" s="184" t="s">
        <v>192</v>
      </c>
      <c r="C914" s="184" t="s">
        <v>17</v>
      </c>
      <c r="D914" s="56" t="s">
        <v>5</v>
      </c>
      <c r="E914" s="189">
        <v>5</v>
      </c>
      <c r="F914" s="189">
        <v>35.35</v>
      </c>
      <c r="G914" s="190">
        <v>176.75</v>
      </c>
      <c r="H914" s="56">
        <v>68</v>
      </c>
      <c r="I914" s="184" t="s">
        <v>159</v>
      </c>
      <c r="K914"/>
    </row>
    <row r="915" spans="1:11" s="184" customFormat="1" x14ac:dyDescent="0.25">
      <c r="A915" s="188">
        <v>40814</v>
      </c>
      <c r="B915" s="184" t="s">
        <v>185</v>
      </c>
      <c r="C915" s="184" t="s">
        <v>186</v>
      </c>
      <c r="D915" s="56" t="s">
        <v>14</v>
      </c>
      <c r="E915" s="189">
        <v>1</v>
      </c>
      <c r="F915" s="189">
        <v>213.4</v>
      </c>
      <c r="G915" s="190">
        <v>213.4</v>
      </c>
      <c r="H915" s="56">
        <v>68</v>
      </c>
      <c r="I915" s="184" t="s">
        <v>159</v>
      </c>
      <c r="K915"/>
    </row>
    <row r="916" spans="1:11" s="184" customFormat="1" x14ac:dyDescent="0.25">
      <c r="A916" s="188">
        <v>40814</v>
      </c>
      <c r="B916" s="184" t="s">
        <v>17</v>
      </c>
      <c r="C916" s="184" t="s">
        <v>17</v>
      </c>
      <c r="D916" s="56" t="s">
        <v>5</v>
      </c>
      <c r="E916" s="189">
        <v>5</v>
      </c>
      <c r="F916" s="189">
        <v>32.200000000000003</v>
      </c>
      <c r="G916" s="190">
        <v>161</v>
      </c>
      <c r="H916" s="56">
        <v>68</v>
      </c>
      <c r="I916" s="184" t="s">
        <v>159</v>
      </c>
      <c r="K916"/>
    </row>
    <row r="917" spans="1:11" s="184" customFormat="1" x14ac:dyDescent="0.25">
      <c r="A917" s="188">
        <v>40814</v>
      </c>
      <c r="B917" s="184" t="s">
        <v>280</v>
      </c>
      <c r="C917" s="184" t="s">
        <v>267</v>
      </c>
      <c r="D917" s="56" t="s">
        <v>106</v>
      </c>
      <c r="E917" s="189">
        <v>1</v>
      </c>
      <c r="F917" s="189">
        <v>10739.1</v>
      </c>
      <c r="G917" s="190">
        <v>10739.1</v>
      </c>
      <c r="H917" s="56">
        <v>68</v>
      </c>
      <c r="I917" s="184" t="s">
        <v>230</v>
      </c>
      <c r="K917"/>
    </row>
    <row r="918" spans="1:11" s="184" customFormat="1" x14ac:dyDescent="0.25">
      <c r="A918" s="188">
        <v>40814</v>
      </c>
      <c r="B918" s="184" t="s">
        <v>17</v>
      </c>
      <c r="C918" s="184" t="s">
        <v>17</v>
      </c>
      <c r="D918" s="56" t="s">
        <v>5</v>
      </c>
      <c r="E918" s="189">
        <v>5</v>
      </c>
      <c r="F918" s="189">
        <v>35.35</v>
      </c>
      <c r="G918" s="190">
        <v>176.75</v>
      </c>
      <c r="H918" s="56">
        <v>68</v>
      </c>
      <c r="I918" s="184" t="s">
        <v>159</v>
      </c>
      <c r="K918"/>
    </row>
    <row r="919" spans="1:11" s="184" customFormat="1" x14ac:dyDescent="0.25">
      <c r="A919" s="188">
        <v>40814</v>
      </c>
      <c r="B919" s="184" t="s">
        <v>192</v>
      </c>
      <c r="C919" s="184" t="s">
        <v>17</v>
      </c>
      <c r="D919" s="56" t="s">
        <v>5</v>
      </c>
      <c r="E919" s="189">
        <v>5</v>
      </c>
      <c r="F919" s="189">
        <v>35.35</v>
      </c>
      <c r="G919" s="190">
        <v>176.75</v>
      </c>
      <c r="H919" s="56">
        <v>68</v>
      </c>
      <c r="I919" s="184" t="s">
        <v>159</v>
      </c>
      <c r="K919"/>
    </row>
    <row r="920" spans="1:11" s="184" customFormat="1" x14ac:dyDescent="0.25">
      <c r="A920" s="188">
        <v>40814</v>
      </c>
      <c r="B920" s="184" t="s">
        <v>182</v>
      </c>
      <c r="C920" s="184" t="s">
        <v>17</v>
      </c>
      <c r="D920" s="56" t="s">
        <v>5</v>
      </c>
      <c r="E920" s="189">
        <v>5</v>
      </c>
      <c r="F920" s="189">
        <v>39.18</v>
      </c>
      <c r="G920" s="190">
        <v>195.9</v>
      </c>
      <c r="H920" s="56">
        <v>68</v>
      </c>
      <c r="I920" s="184" t="s">
        <v>159</v>
      </c>
      <c r="K920"/>
    </row>
    <row r="921" spans="1:11" s="184" customFormat="1" x14ac:dyDescent="0.25">
      <c r="A921" s="188">
        <v>40814</v>
      </c>
      <c r="B921" s="184" t="s">
        <v>17</v>
      </c>
      <c r="C921" s="184" t="s">
        <v>17</v>
      </c>
      <c r="D921" s="56" t="s">
        <v>5</v>
      </c>
      <c r="E921" s="189">
        <v>5</v>
      </c>
      <c r="F921" s="189">
        <v>35.35</v>
      </c>
      <c r="G921" s="190">
        <v>176.75</v>
      </c>
      <c r="H921" s="56">
        <v>68</v>
      </c>
      <c r="I921" s="184" t="s">
        <v>159</v>
      </c>
      <c r="K921"/>
    </row>
    <row r="922" spans="1:11" s="184" customFormat="1" x14ac:dyDescent="0.25">
      <c r="A922" s="188">
        <v>40814</v>
      </c>
      <c r="B922" s="184" t="s">
        <v>0</v>
      </c>
      <c r="C922" s="184" t="s">
        <v>181</v>
      </c>
      <c r="D922" s="56" t="s">
        <v>5</v>
      </c>
      <c r="E922" s="189">
        <v>5</v>
      </c>
      <c r="F922" s="189">
        <v>7</v>
      </c>
      <c r="G922" s="190">
        <v>35</v>
      </c>
      <c r="H922" s="56">
        <v>68</v>
      </c>
      <c r="I922" s="184" t="s">
        <v>159</v>
      </c>
      <c r="K922"/>
    </row>
    <row r="923" spans="1:11" s="184" customFormat="1" x14ac:dyDescent="0.25">
      <c r="A923" s="188">
        <v>40814</v>
      </c>
      <c r="B923" s="184" t="s">
        <v>192</v>
      </c>
      <c r="C923" s="184" t="s">
        <v>17</v>
      </c>
      <c r="D923" s="56" t="s">
        <v>5</v>
      </c>
      <c r="E923" s="189">
        <v>5</v>
      </c>
      <c r="F923" s="189">
        <v>35.35</v>
      </c>
      <c r="G923" s="190">
        <v>176.75</v>
      </c>
      <c r="H923" s="56">
        <v>68</v>
      </c>
      <c r="I923" s="184" t="s">
        <v>159</v>
      </c>
      <c r="K923"/>
    </row>
    <row r="924" spans="1:11" s="184" customFormat="1" x14ac:dyDescent="0.25">
      <c r="A924" s="188">
        <v>40814</v>
      </c>
      <c r="B924" s="184" t="s">
        <v>207</v>
      </c>
      <c r="C924" s="184" t="s">
        <v>208</v>
      </c>
      <c r="D924" s="56" t="s">
        <v>5</v>
      </c>
      <c r="E924" s="189">
        <v>10</v>
      </c>
      <c r="F924" s="189">
        <v>66.069999999999993</v>
      </c>
      <c r="G924" s="190">
        <v>660.7</v>
      </c>
      <c r="H924" s="56">
        <v>68</v>
      </c>
      <c r="I924" s="184" t="s">
        <v>159</v>
      </c>
      <c r="K924"/>
    </row>
    <row r="925" spans="1:11" s="184" customFormat="1" x14ac:dyDescent="0.25">
      <c r="A925" s="188">
        <v>40814</v>
      </c>
      <c r="B925" s="184" t="s">
        <v>241</v>
      </c>
      <c r="C925" s="184" t="s">
        <v>242</v>
      </c>
      <c r="D925" s="56" t="s">
        <v>5</v>
      </c>
      <c r="E925" s="189">
        <v>5</v>
      </c>
      <c r="F925" s="189">
        <v>21.61</v>
      </c>
      <c r="G925" s="190">
        <v>108.05</v>
      </c>
      <c r="H925" s="56">
        <v>68</v>
      </c>
      <c r="I925" s="184" t="s">
        <v>159</v>
      </c>
      <c r="K925"/>
    </row>
    <row r="926" spans="1:11" s="184" customFormat="1" x14ac:dyDescent="0.25">
      <c r="A926" s="188">
        <v>40814</v>
      </c>
      <c r="B926" s="184" t="s">
        <v>179</v>
      </c>
      <c r="C926" s="184" t="s">
        <v>180</v>
      </c>
      <c r="D926" s="56" t="s">
        <v>5</v>
      </c>
      <c r="E926" s="189">
        <v>5</v>
      </c>
      <c r="F926" s="189">
        <v>42.79</v>
      </c>
      <c r="G926" s="190">
        <v>213.95</v>
      </c>
      <c r="H926" s="56">
        <v>68</v>
      </c>
      <c r="I926" s="184" t="s">
        <v>159</v>
      </c>
      <c r="K926"/>
    </row>
    <row r="927" spans="1:11" s="184" customFormat="1" x14ac:dyDescent="0.25">
      <c r="A927" s="188">
        <v>40815</v>
      </c>
      <c r="B927" s="184" t="s">
        <v>207</v>
      </c>
      <c r="C927" s="184" t="s">
        <v>208</v>
      </c>
      <c r="D927" s="56" t="s">
        <v>5</v>
      </c>
      <c r="E927" s="189">
        <v>10</v>
      </c>
      <c r="F927" s="189">
        <v>66.069999999999993</v>
      </c>
      <c r="G927" s="190">
        <v>660.7</v>
      </c>
      <c r="H927" s="56">
        <v>68</v>
      </c>
      <c r="I927" s="184" t="s">
        <v>159</v>
      </c>
      <c r="K927"/>
    </row>
    <row r="928" spans="1:11" s="184" customFormat="1" x14ac:dyDescent="0.25">
      <c r="A928" s="188">
        <v>40815</v>
      </c>
      <c r="B928" s="184" t="s">
        <v>17</v>
      </c>
      <c r="C928" s="184" t="s">
        <v>17</v>
      </c>
      <c r="D928" s="56" t="s">
        <v>5</v>
      </c>
      <c r="E928" s="189">
        <v>5</v>
      </c>
      <c r="F928" s="189">
        <v>35.35</v>
      </c>
      <c r="G928" s="190">
        <v>176.75</v>
      </c>
      <c r="H928" s="56">
        <v>68</v>
      </c>
      <c r="I928" s="184" t="s">
        <v>159</v>
      </c>
      <c r="K928"/>
    </row>
    <row r="929" spans="1:11" s="184" customFormat="1" x14ac:dyDescent="0.25">
      <c r="A929" s="188">
        <v>40815</v>
      </c>
      <c r="B929" s="184" t="s">
        <v>17</v>
      </c>
      <c r="C929" s="184" t="s">
        <v>17</v>
      </c>
      <c r="D929" s="56" t="s">
        <v>5</v>
      </c>
      <c r="E929" s="189">
        <v>5</v>
      </c>
      <c r="F929" s="189">
        <v>32.200000000000003</v>
      </c>
      <c r="G929" s="190">
        <v>161</v>
      </c>
      <c r="H929" s="56">
        <v>68</v>
      </c>
      <c r="I929" s="184" t="s">
        <v>159</v>
      </c>
      <c r="K929"/>
    </row>
    <row r="930" spans="1:11" s="184" customFormat="1" x14ac:dyDescent="0.25">
      <c r="A930" s="188">
        <v>40815</v>
      </c>
      <c r="B930" s="184" t="s">
        <v>179</v>
      </c>
      <c r="C930" s="184" t="s">
        <v>180</v>
      </c>
      <c r="D930" s="56" t="s">
        <v>5</v>
      </c>
      <c r="E930" s="189">
        <v>5</v>
      </c>
      <c r="F930" s="189">
        <v>42.79</v>
      </c>
      <c r="G930" s="190">
        <v>213.95</v>
      </c>
      <c r="H930" s="56">
        <v>68</v>
      </c>
      <c r="I930" s="184" t="s">
        <v>159</v>
      </c>
      <c r="K930"/>
    </row>
    <row r="931" spans="1:11" s="184" customFormat="1" x14ac:dyDescent="0.25">
      <c r="A931" s="188">
        <v>40815</v>
      </c>
      <c r="B931" s="184" t="s">
        <v>182</v>
      </c>
      <c r="C931" s="184" t="s">
        <v>17</v>
      </c>
      <c r="D931" s="56" t="s">
        <v>5</v>
      </c>
      <c r="E931" s="189">
        <v>5</v>
      </c>
      <c r="F931" s="189">
        <v>39.18</v>
      </c>
      <c r="G931" s="190">
        <v>195.9</v>
      </c>
      <c r="H931" s="56">
        <v>68</v>
      </c>
      <c r="I931" s="184" t="s">
        <v>159</v>
      </c>
      <c r="K931"/>
    </row>
    <row r="932" spans="1:11" s="184" customFormat="1" x14ac:dyDescent="0.25">
      <c r="A932" s="188">
        <v>40815</v>
      </c>
      <c r="B932" s="184" t="s">
        <v>241</v>
      </c>
      <c r="C932" s="184" t="s">
        <v>242</v>
      </c>
      <c r="D932" s="56" t="s">
        <v>5</v>
      </c>
      <c r="E932" s="189">
        <v>5</v>
      </c>
      <c r="F932" s="189">
        <v>21.61</v>
      </c>
      <c r="G932" s="190">
        <v>108.05</v>
      </c>
      <c r="H932" s="56">
        <v>68</v>
      </c>
      <c r="I932" s="184" t="s">
        <v>159</v>
      </c>
      <c r="K932"/>
    </row>
    <row r="933" spans="1:11" s="184" customFormat="1" x14ac:dyDescent="0.25">
      <c r="A933" s="188">
        <v>40815</v>
      </c>
      <c r="B933" s="184" t="s">
        <v>17</v>
      </c>
      <c r="C933" s="184" t="s">
        <v>17</v>
      </c>
      <c r="D933" s="56" t="s">
        <v>5</v>
      </c>
      <c r="E933" s="189">
        <v>5</v>
      </c>
      <c r="F933" s="189">
        <v>35.35</v>
      </c>
      <c r="G933" s="190">
        <v>176.75</v>
      </c>
      <c r="H933" s="56">
        <v>68</v>
      </c>
      <c r="I933" s="184" t="s">
        <v>159</v>
      </c>
      <c r="K933"/>
    </row>
    <row r="934" spans="1:11" s="184" customFormat="1" x14ac:dyDescent="0.25">
      <c r="A934" s="188">
        <v>40815</v>
      </c>
      <c r="B934" s="184" t="s">
        <v>192</v>
      </c>
      <c r="C934" s="184" t="s">
        <v>17</v>
      </c>
      <c r="D934" s="56" t="s">
        <v>5</v>
      </c>
      <c r="E934" s="189">
        <v>5</v>
      </c>
      <c r="F934" s="189">
        <v>35.35</v>
      </c>
      <c r="G934" s="190">
        <v>176.75</v>
      </c>
      <c r="H934" s="56">
        <v>68</v>
      </c>
      <c r="I934" s="184" t="s">
        <v>159</v>
      </c>
      <c r="K934"/>
    </row>
    <row r="935" spans="1:11" s="184" customFormat="1" x14ac:dyDescent="0.25">
      <c r="A935" s="188">
        <v>40815</v>
      </c>
      <c r="B935" s="184" t="s">
        <v>0</v>
      </c>
      <c r="C935" s="184" t="s">
        <v>181</v>
      </c>
      <c r="D935" s="56" t="s">
        <v>5</v>
      </c>
      <c r="E935" s="189">
        <v>5</v>
      </c>
      <c r="F935" s="189">
        <v>7</v>
      </c>
      <c r="G935" s="190">
        <v>35</v>
      </c>
      <c r="H935" s="56">
        <v>68</v>
      </c>
      <c r="I935" s="184" t="s">
        <v>159</v>
      </c>
      <c r="K935"/>
    </row>
    <row r="936" spans="1:11" s="184" customFormat="1" x14ac:dyDescent="0.25">
      <c r="A936" s="188">
        <v>40815</v>
      </c>
      <c r="B936" s="184" t="s">
        <v>192</v>
      </c>
      <c r="C936" s="184" t="s">
        <v>17</v>
      </c>
      <c r="D936" s="56" t="s">
        <v>5</v>
      </c>
      <c r="E936" s="189">
        <v>5</v>
      </c>
      <c r="F936" s="189">
        <v>35.35</v>
      </c>
      <c r="G936" s="190">
        <v>176.75</v>
      </c>
      <c r="H936" s="56">
        <v>68</v>
      </c>
      <c r="I936" s="184" t="s">
        <v>159</v>
      </c>
      <c r="K936"/>
    </row>
    <row r="937" spans="1:11" s="184" customFormat="1" x14ac:dyDescent="0.25">
      <c r="A937" s="188">
        <v>40815</v>
      </c>
      <c r="B937" s="184" t="s">
        <v>185</v>
      </c>
      <c r="C937" s="184" t="s">
        <v>186</v>
      </c>
      <c r="D937" s="56" t="s">
        <v>14</v>
      </c>
      <c r="E937" s="189">
        <v>1</v>
      </c>
      <c r="F937" s="189">
        <v>213.4</v>
      </c>
      <c r="G937" s="190">
        <v>213.4</v>
      </c>
      <c r="H937" s="56">
        <v>68</v>
      </c>
      <c r="I937" s="184" t="s">
        <v>159</v>
      </c>
      <c r="K937"/>
    </row>
    <row r="938" spans="1:11" s="184" customFormat="1" x14ac:dyDescent="0.25">
      <c r="A938" s="188">
        <v>40816</v>
      </c>
      <c r="B938" s="184" t="s">
        <v>241</v>
      </c>
      <c r="C938" s="184" t="s">
        <v>242</v>
      </c>
      <c r="D938" s="56" t="s">
        <v>5</v>
      </c>
      <c r="E938" s="189">
        <v>5</v>
      </c>
      <c r="F938" s="189">
        <v>21.61</v>
      </c>
      <c r="G938" s="190">
        <v>108.05</v>
      </c>
      <c r="H938" s="56">
        <v>68</v>
      </c>
      <c r="I938" s="184" t="s">
        <v>159</v>
      </c>
      <c r="K938"/>
    </row>
    <row r="939" spans="1:11" s="184" customFormat="1" x14ac:dyDescent="0.25">
      <c r="A939" s="188">
        <v>40816</v>
      </c>
      <c r="B939" s="184" t="s">
        <v>192</v>
      </c>
      <c r="C939" s="184" t="s">
        <v>17</v>
      </c>
      <c r="D939" s="56" t="s">
        <v>5</v>
      </c>
      <c r="E939" s="189">
        <v>5</v>
      </c>
      <c r="F939" s="189">
        <v>35.35</v>
      </c>
      <c r="G939" s="190">
        <v>176.75</v>
      </c>
      <c r="H939" s="56">
        <v>68</v>
      </c>
      <c r="I939" s="184" t="s">
        <v>159</v>
      </c>
      <c r="K939"/>
    </row>
    <row r="940" spans="1:11" s="184" customFormat="1" x14ac:dyDescent="0.25">
      <c r="A940" s="188">
        <v>40816</v>
      </c>
      <c r="B940" s="184" t="s">
        <v>207</v>
      </c>
      <c r="C940" s="184" t="s">
        <v>208</v>
      </c>
      <c r="D940" s="56" t="s">
        <v>5</v>
      </c>
      <c r="E940" s="189">
        <v>10</v>
      </c>
      <c r="F940" s="189">
        <v>66.069999999999993</v>
      </c>
      <c r="G940" s="190">
        <v>660.7</v>
      </c>
      <c r="H940" s="56">
        <v>68</v>
      </c>
      <c r="I940" s="184" t="s">
        <v>159</v>
      </c>
      <c r="K940"/>
    </row>
    <row r="941" spans="1:11" s="184" customFormat="1" x14ac:dyDescent="0.25">
      <c r="A941" s="188">
        <v>40816</v>
      </c>
      <c r="B941" s="184" t="s">
        <v>179</v>
      </c>
      <c r="C941" s="184" t="s">
        <v>180</v>
      </c>
      <c r="D941" s="56" t="s">
        <v>5</v>
      </c>
      <c r="E941" s="189">
        <v>5</v>
      </c>
      <c r="F941" s="189">
        <v>42.79</v>
      </c>
      <c r="G941" s="190">
        <v>213.95</v>
      </c>
      <c r="H941" s="56">
        <v>68</v>
      </c>
      <c r="I941" s="184" t="s">
        <v>159</v>
      </c>
      <c r="K941"/>
    </row>
    <row r="942" spans="1:11" s="184" customFormat="1" x14ac:dyDescent="0.25">
      <c r="A942" s="188">
        <v>40816</v>
      </c>
      <c r="B942" s="184" t="s">
        <v>0</v>
      </c>
      <c r="C942" s="184" t="s">
        <v>181</v>
      </c>
      <c r="D942" s="56" t="s">
        <v>5</v>
      </c>
      <c r="E942" s="189">
        <v>5</v>
      </c>
      <c r="F942" s="189">
        <v>7</v>
      </c>
      <c r="G942" s="190">
        <v>35</v>
      </c>
      <c r="H942" s="56">
        <v>68</v>
      </c>
      <c r="I942" s="184" t="s">
        <v>159</v>
      </c>
      <c r="K942"/>
    </row>
    <row r="943" spans="1:11" s="184" customFormat="1" x14ac:dyDescent="0.25">
      <c r="A943" s="188">
        <v>40816</v>
      </c>
      <c r="B943" s="184" t="s">
        <v>192</v>
      </c>
      <c r="C943" s="184" t="s">
        <v>17</v>
      </c>
      <c r="D943" s="56" t="s">
        <v>5</v>
      </c>
      <c r="E943" s="189">
        <v>5</v>
      </c>
      <c r="F943" s="189">
        <v>35.35</v>
      </c>
      <c r="G943" s="190">
        <v>176.75</v>
      </c>
      <c r="H943" s="56">
        <v>68</v>
      </c>
      <c r="I943" s="184" t="s">
        <v>159</v>
      </c>
      <c r="K943"/>
    </row>
    <row r="944" spans="1:11" s="184" customFormat="1" x14ac:dyDescent="0.25">
      <c r="A944" s="188">
        <v>40816</v>
      </c>
      <c r="B944" s="184" t="s">
        <v>182</v>
      </c>
      <c r="C944" s="184" t="s">
        <v>17</v>
      </c>
      <c r="D944" s="56" t="s">
        <v>5</v>
      </c>
      <c r="E944" s="189">
        <v>5</v>
      </c>
      <c r="F944" s="189">
        <v>39.18</v>
      </c>
      <c r="G944" s="190">
        <v>195.9</v>
      </c>
      <c r="H944" s="56">
        <v>68</v>
      </c>
      <c r="I944" s="184" t="s">
        <v>159</v>
      </c>
      <c r="K944"/>
    </row>
    <row r="945" spans="1:11" s="184" customFormat="1" x14ac:dyDescent="0.25">
      <c r="A945" s="188">
        <v>40816</v>
      </c>
      <c r="B945" s="184" t="s">
        <v>17</v>
      </c>
      <c r="C945" s="184" t="s">
        <v>17</v>
      </c>
      <c r="D945" s="56" t="s">
        <v>5</v>
      </c>
      <c r="E945" s="189">
        <v>5</v>
      </c>
      <c r="F945" s="189">
        <v>32.200000000000003</v>
      </c>
      <c r="G945" s="190">
        <v>161</v>
      </c>
      <c r="H945" s="56">
        <v>68</v>
      </c>
      <c r="I945" s="184" t="s">
        <v>159</v>
      </c>
      <c r="K945"/>
    </row>
    <row r="946" spans="1:11" s="184" customFormat="1" x14ac:dyDescent="0.25">
      <c r="A946" s="188">
        <v>40816</v>
      </c>
      <c r="B946" s="184" t="s">
        <v>17</v>
      </c>
      <c r="C946" s="184" t="s">
        <v>17</v>
      </c>
      <c r="D946" s="56" t="s">
        <v>5</v>
      </c>
      <c r="E946" s="189">
        <v>5</v>
      </c>
      <c r="F946" s="189">
        <v>35.35</v>
      </c>
      <c r="G946" s="190">
        <v>176.75</v>
      </c>
      <c r="H946" s="56">
        <v>68</v>
      </c>
      <c r="I946" s="184" t="s">
        <v>159</v>
      </c>
      <c r="K946"/>
    </row>
    <row r="947" spans="1:11" s="184" customFormat="1" x14ac:dyDescent="0.25">
      <c r="A947" s="188">
        <v>40816</v>
      </c>
      <c r="B947" s="184" t="s">
        <v>185</v>
      </c>
      <c r="C947" s="184" t="s">
        <v>186</v>
      </c>
      <c r="D947" s="56" t="s">
        <v>14</v>
      </c>
      <c r="E947" s="189">
        <v>1</v>
      </c>
      <c r="F947" s="189">
        <v>213.4</v>
      </c>
      <c r="G947" s="190">
        <v>213.4</v>
      </c>
      <c r="H947" s="56">
        <v>68</v>
      </c>
      <c r="I947" s="184" t="s">
        <v>159</v>
      </c>
      <c r="K947"/>
    </row>
    <row r="948" spans="1:11" s="184" customFormat="1" x14ac:dyDescent="0.25">
      <c r="A948" s="188">
        <v>40816</v>
      </c>
      <c r="B948" s="184" t="s">
        <v>17</v>
      </c>
      <c r="C948" s="184" t="s">
        <v>17</v>
      </c>
      <c r="D948" s="56" t="s">
        <v>5</v>
      </c>
      <c r="E948" s="189">
        <v>5</v>
      </c>
      <c r="F948" s="189">
        <v>35.35</v>
      </c>
      <c r="G948" s="190">
        <v>176.75</v>
      </c>
      <c r="H948" s="56">
        <v>68</v>
      </c>
      <c r="I948" s="184" t="s">
        <v>159</v>
      </c>
      <c r="K948"/>
    </row>
    <row r="949" spans="1:11" s="184" customFormat="1" x14ac:dyDescent="0.25">
      <c r="A949" s="188">
        <v>40817</v>
      </c>
      <c r="B949" s="184" t="s">
        <v>0</v>
      </c>
      <c r="C949" s="184" t="s">
        <v>13</v>
      </c>
      <c r="D949" s="56" t="s">
        <v>14</v>
      </c>
      <c r="E949" s="189">
        <v>1</v>
      </c>
      <c r="F949" s="189">
        <v>125</v>
      </c>
      <c r="G949" s="190">
        <v>125</v>
      </c>
      <c r="H949" s="56">
        <v>68</v>
      </c>
      <c r="I949" s="184" t="s">
        <v>159</v>
      </c>
      <c r="K949"/>
    </row>
    <row r="950" spans="1:11" s="184" customFormat="1" x14ac:dyDescent="0.25">
      <c r="A950" s="188">
        <v>40817</v>
      </c>
      <c r="B950" s="184" t="s">
        <v>192</v>
      </c>
      <c r="C950" s="184" t="s">
        <v>17</v>
      </c>
      <c r="D950" s="56" t="s">
        <v>5</v>
      </c>
      <c r="E950" s="189">
        <v>5</v>
      </c>
      <c r="F950" s="189">
        <v>35.35</v>
      </c>
      <c r="G950" s="190">
        <v>176.75</v>
      </c>
      <c r="H950" s="56">
        <v>68</v>
      </c>
      <c r="I950" s="184" t="s">
        <v>159</v>
      </c>
      <c r="K950"/>
    </row>
    <row r="951" spans="1:11" s="184" customFormat="1" x14ac:dyDescent="0.25">
      <c r="A951" s="188">
        <v>40817</v>
      </c>
      <c r="B951" s="184" t="s">
        <v>241</v>
      </c>
      <c r="C951" s="184" t="s">
        <v>242</v>
      </c>
      <c r="D951" s="56" t="s">
        <v>5</v>
      </c>
      <c r="E951" s="189">
        <v>5</v>
      </c>
      <c r="F951" s="189">
        <v>21.61</v>
      </c>
      <c r="G951" s="190">
        <v>108.05</v>
      </c>
      <c r="H951" s="56">
        <v>68</v>
      </c>
      <c r="I951" s="184" t="s">
        <v>159</v>
      </c>
      <c r="K951"/>
    </row>
    <row r="952" spans="1:11" s="184" customFormat="1" x14ac:dyDescent="0.25">
      <c r="A952" s="188">
        <v>40817</v>
      </c>
      <c r="B952" s="184" t="s">
        <v>185</v>
      </c>
      <c r="C952" s="184" t="s">
        <v>186</v>
      </c>
      <c r="D952" s="56" t="s">
        <v>14</v>
      </c>
      <c r="E952" s="189">
        <v>1</v>
      </c>
      <c r="F952" s="189">
        <v>213.4</v>
      </c>
      <c r="G952" s="190">
        <v>213.4</v>
      </c>
      <c r="H952" s="56">
        <v>68</v>
      </c>
      <c r="I952" s="184" t="s">
        <v>159</v>
      </c>
      <c r="K952"/>
    </row>
    <row r="953" spans="1:11" s="184" customFormat="1" x14ac:dyDescent="0.25">
      <c r="A953" s="188">
        <v>40817</v>
      </c>
      <c r="B953" s="184" t="s">
        <v>214</v>
      </c>
      <c r="C953" s="184" t="s">
        <v>212</v>
      </c>
      <c r="D953" s="56" t="s">
        <v>14</v>
      </c>
      <c r="E953" s="189">
        <v>0.5</v>
      </c>
      <c r="F953" s="189">
        <v>365</v>
      </c>
      <c r="G953" s="190">
        <v>182.5</v>
      </c>
      <c r="H953" s="56">
        <v>68</v>
      </c>
      <c r="I953" s="184" t="s">
        <v>159</v>
      </c>
      <c r="K953"/>
    </row>
    <row r="954" spans="1:11" s="184" customFormat="1" x14ac:dyDescent="0.25">
      <c r="A954" s="188">
        <v>40817</v>
      </c>
      <c r="B954" s="184" t="s">
        <v>0</v>
      </c>
      <c r="C954" s="184" t="s">
        <v>181</v>
      </c>
      <c r="D954" s="56" t="s">
        <v>5</v>
      </c>
      <c r="E954" s="189">
        <v>5</v>
      </c>
      <c r="F954" s="189">
        <v>7</v>
      </c>
      <c r="G954" s="190">
        <v>35</v>
      </c>
      <c r="H954" s="56">
        <v>68</v>
      </c>
      <c r="I954" s="184" t="s">
        <v>159</v>
      </c>
      <c r="K954"/>
    </row>
    <row r="955" spans="1:11" s="184" customFormat="1" x14ac:dyDescent="0.25">
      <c r="A955" s="188">
        <v>40817</v>
      </c>
      <c r="B955" s="184" t="s">
        <v>207</v>
      </c>
      <c r="C955" s="184" t="s">
        <v>208</v>
      </c>
      <c r="D955" s="56" t="s">
        <v>5</v>
      </c>
      <c r="E955" s="189">
        <v>9</v>
      </c>
      <c r="F955" s="189">
        <v>66.069999999999993</v>
      </c>
      <c r="G955" s="190">
        <v>594.63</v>
      </c>
      <c r="H955" s="56">
        <v>68</v>
      </c>
      <c r="I955" s="184" t="s">
        <v>159</v>
      </c>
      <c r="K955"/>
    </row>
    <row r="956" spans="1:11" s="184" customFormat="1" x14ac:dyDescent="0.25">
      <c r="A956" s="188">
        <v>40817</v>
      </c>
      <c r="B956" s="184" t="s">
        <v>17</v>
      </c>
      <c r="C956" s="184" t="s">
        <v>17</v>
      </c>
      <c r="D956" s="56" t="s">
        <v>5</v>
      </c>
      <c r="E956" s="189">
        <v>5</v>
      </c>
      <c r="F956" s="189">
        <v>35.35</v>
      </c>
      <c r="G956" s="190">
        <v>176.75</v>
      </c>
      <c r="H956" s="56">
        <v>68</v>
      </c>
      <c r="I956" s="184" t="s">
        <v>159</v>
      </c>
      <c r="K956"/>
    </row>
    <row r="957" spans="1:11" s="184" customFormat="1" x14ac:dyDescent="0.25">
      <c r="A957" s="188">
        <v>40817</v>
      </c>
      <c r="B957" s="184" t="s">
        <v>192</v>
      </c>
      <c r="C957" s="184" t="s">
        <v>17</v>
      </c>
      <c r="D957" s="56" t="s">
        <v>5</v>
      </c>
      <c r="E957" s="189">
        <v>5</v>
      </c>
      <c r="F957" s="189">
        <v>35.35</v>
      </c>
      <c r="G957" s="190">
        <v>176.75</v>
      </c>
      <c r="H957" s="56">
        <v>68</v>
      </c>
      <c r="I957" s="184" t="s">
        <v>159</v>
      </c>
      <c r="K957"/>
    </row>
    <row r="958" spans="1:11" s="184" customFormat="1" x14ac:dyDescent="0.25">
      <c r="A958" s="188">
        <v>40817</v>
      </c>
      <c r="B958" s="184" t="s">
        <v>17</v>
      </c>
      <c r="C958" s="184" t="s">
        <v>17</v>
      </c>
      <c r="D958" s="56" t="s">
        <v>5</v>
      </c>
      <c r="E958" s="189">
        <v>5</v>
      </c>
      <c r="F958" s="189">
        <v>32.200000000000003</v>
      </c>
      <c r="G958" s="190">
        <v>161</v>
      </c>
      <c r="H958" s="56">
        <v>68</v>
      </c>
      <c r="I958" s="184" t="s">
        <v>159</v>
      </c>
      <c r="K958"/>
    </row>
    <row r="959" spans="1:11" s="184" customFormat="1" x14ac:dyDescent="0.25">
      <c r="A959" s="188">
        <v>40817</v>
      </c>
      <c r="B959" s="184" t="s">
        <v>182</v>
      </c>
      <c r="C959" s="184" t="s">
        <v>17</v>
      </c>
      <c r="D959" s="56" t="s">
        <v>5</v>
      </c>
      <c r="E959" s="189">
        <v>5</v>
      </c>
      <c r="F959" s="189">
        <v>39.18</v>
      </c>
      <c r="G959" s="190">
        <v>195.9</v>
      </c>
      <c r="H959" s="56">
        <v>68</v>
      </c>
      <c r="I959" s="184" t="s">
        <v>159</v>
      </c>
      <c r="K959"/>
    </row>
    <row r="960" spans="1:11" s="184" customFormat="1" x14ac:dyDescent="0.25">
      <c r="A960" s="188">
        <v>40817</v>
      </c>
      <c r="B960" s="184" t="s">
        <v>17</v>
      </c>
      <c r="C960" s="184" t="s">
        <v>17</v>
      </c>
      <c r="D960" s="56" t="s">
        <v>5</v>
      </c>
      <c r="E960" s="189">
        <v>5</v>
      </c>
      <c r="F960" s="189">
        <v>35.35</v>
      </c>
      <c r="G960" s="190">
        <v>176.75</v>
      </c>
      <c r="H960" s="56">
        <v>68</v>
      </c>
      <c r="I960" s="184" t="s">
        <v>159</v>
      </c>
      <c r="K960"/>
    </row>
    <row r="961" spans="1:11" s="184" customFormat="1" x14ac:dyDescent="0.25">
      <c r="A961" s="188">
        <v>40817</v>
      </c>
      <c r="B961" s="184" t="s">
        <v>179</v>
      </c>
      <c r="C961" s="184" t="s">
        <v>180</v>
      </c>
      <c r="D961" s="56" t="s">
        <v>5</v>
      </c>
      <c r="E961" s="189">
        <v>5</v>
      </c>
      <c r="F961" s="189">
        <v>42.79</v>
      </c>
      <c r="G961" s="190">
        <v>213.95</v>
      </c>
      <c r="H961" s="56">
        <v>68</v>
      </c>
      <c r="I961" s="184" t="s">
        <v>159</v>
      </c>
      <c r="K961"/>
    </row>
    <row r="962" spans="1:11" s="184" customFormat="1" x14ac:dyDescent="0.25">
      <c r="A962" s="188">
        <v>40818</v>
      </c>
      <c r="B962" s="184" t="s">
        <v>0</v>
      </c>
      <c r="C962" s="184" t="s">
        <v>13</v>
      </c>
      <c r="D962" s="56" t="s">
        <v>14</v>
      </c>
      <c r="E962" s="189">
        <v>1</v>
      </c>
      <c r="F962" s="189">
        <v>125</v>
      </c>
      <c r="G962" s="190">
        <v>125</v>
      </c>
      <c r="H962" s="56">
        <v>68</v>
      </c>
      <c r="I962" s="184" t="s">
        <v>159</v>
      </c>
      <c r="K962"/>
    </row>
    <row r="963" spans="1:11" s="184" customFormat="1" x14ac:dyDescent="0.25">
      <c r="A963" s="188">
        <v>40818</v>
      </c>
      <c r="B963" s="184" t="s">
        <v>182</v>
      </c>
      <c r="C963" s="184" t="s">
        <v>17</v>
      </c>
      <c r="D963" s="56" t="s">
        <v>5</v>
      </c>
      <c r="E963" s="189">
        <v>5</v>
      </c>
      <c r="F963" s="189">
        <v>39.18</v>
      </c>
      <c r="G963" s="190">
        <v>195.9</v>
      </c>
      <c r="H963" s="56">
        <v>68</v>
      </c>
      <c r="I963" s="184" t="s">
        <v>159</v>
      </c>
      <c r="K963"/>
    </row>
    <row r="964" spans="1:11" s="184" customFormat="1" x14ac:dyDescent="0.25">
      <c r="A964" s="188">
        <v>40818</v>
      </c>
      <c r="B964" s="184" t="s">
        <v>17</v>
      </c>
      <c r="C964" s="184" t="s">
        <v>17</v>
      </c>
      <c r="D964" s="56" t="s">
        <v>5</v>
      </c>
      <c r="E964" s="189">
        <v>5</v>
      </c>
      <c r="F964" s="189">
        <v>35.35</v>
      </c>
      <c r="G964" s="190">
        <v>176.75</v>
      </c>
      <c r="H964" s="56">
        <v>68</v>
      </c>
      <c r="I964" s="184" t="s">
        <v>159</v>
      </c>
      <c r="K964"/>
    </row>
    <row r="965" spans="1:11" s="184" customFormat="1" x14ac:dyDescent="0.25">
      <c r="A965" s="188">
        <v>40818</v>
      </c>
      <c r="B965" s="184" t="s">
        <v>192</v>
      </c>
      <c r="C965" s="184" t="s">
        <v>17</v>
      </c>
      <c r="D965" s="56" t="s">
        <v>5</v>
      </c>
      <c r="E965" s="189">
        <v>5</v>
      </c>
      <c r="F965" s="189">
        <v>35.35</v>
      </c>
      <c r="G965" s="190">
        <v>176.75</v>
      </c>
      <c r="H965" s="56">
        <v>68</v>
      </c>
      <c r="I965" s="184" t="s">
        <v>159</v>
      </c>
      <c r="K965"/>
    </row>
    <row r="966" spans="1:11" s="184" customFormat="1" x14ac:dyDescent="0.25">
      <c r="A966" s="188">
        <v>40818</v>
      </c>
      <c r="B966" s="184" t="s">
        <v>0</v>
      </c>
      <c r="C966" s="184" t="s">
        <v>181</v>
      </c>
      <c r="D966" s="56" t="s">
        <v>5</v>
      </c>
      <c r="E966" s="189">
        <v>5</v>
      </c>
      <c r="F966" s="189">
        <v>7</v>
      </c>
      <c r="G966" s="190">
        <v>35</v>
      </c>
      <c r="H966" s="56">
        <v>68</v>
      </c>
      <c r="I966" s="184" t="s">
        <v>159</v>
      </c>
      <c r="K966"/>
    </row>
    <row r="967" spans="1:11" s="184" customFormat="1" x14ac:dyDescent="0.25">
      <c r="A967" s="188">
        <v>40818</v>
      </c>
      <c r="B967" s="184" t="s">
        <v>185</v>
      </c>
      <c r="C967" s="184" t="s">
        <v>186</v>
      </c>
      <c r="D967" s="56" t="s">
        <v>14</v>
      </c>
      <c r="E967" s="189">
        <v>1</v>
      </c>
      <c r="F967" s="189">
        <v>213.4</v>
      </c>
      <c r="G967" s="190">
        <v>213.4</v>
      </c>
      <c r="H967" s="56">
        <v>68</v>
      </c>
      <c r="I967" s="184" t="s">
        <v>159</v>
      </c>
      <c r="K967"/>
    </row>
    <row r="968" spans="1:11" s="184" customFormat="1" x14ac:dyDescent="0.25">
      <c r="A968" s="188">
        <v>40818</v>
      </c>
      <c r="B968" s="184" t="s">
        <v>17</v>
      </c>
      <c r="C968" s="184" t="s">
        <v>17</v>
      </c>
      <c r="D968" s="56" t="s">
        <v>5</v>
      </c>
      <c r="E968" s="189">
        <v>5</v>
      </c>
      <c r="F968" s="189">
        <v>35.35</v>
      </c>
      <c r="G968" s="190">
        <v>176.75</v>
      </c>
      <c r="H968" s="56">
        <v>68</v>
      </c>
      <c r="I968" s="184" t="s">
        <v>159</v>
      </c>
      <c r="K968"/>
    </row>
    <row r="969" spans="1:11" s="184" customFormat="1" x14ac:dyDescent="0.25">
      <c r="A969" s="188">
        <v>40818</v>
      </c>
      <c r="B969" s="184" t="s">
        <v>192</v>
      </c>
      <c r="C969" s="184" t="s">
        <v>17</v>
      </c>
      <c r="D969" s="56" t="s">
        <v>5</v>
      </c>
      <c r="E969" s="189">
        <v>5</v>
      </c>
      <c r="F969" s="189">
        <v>35.35</v>
      </c>
      <c r="G969" s="190">
        <v>176.75</v>
      </c>
      <c r="H969" s="56">
        <v>68</v>
      </c>
      <c r="I969" s="184" t="s">
        <v>159</v>
      </c>
      <c r="K969"/>
    </row>
    <row r="970" spans="1:11" s="184" customFormat="1" x14ac:dyDescent="0.25">
      <c r="A970" s="188">
        <v>40818</v>
      </c>
      <c r="B970" s="184" t="s">
        <v>207</v>
      </c>
      <c r="C970" s="184" t="s">
        <v>208</v>
      </c>
      <c r="D970" s="56" t="s">
        <v>5</v>
      </c>
      <c r="E970" s="189">
        <v>9</v>
      </c>
      <c r="F970" s="189">
        <v>66.069999999999993</v>
      </c>
      <c r="G970" s="190">
        <v>594.63</v>
      </c>
      <c r="H970" s="56">
        <v>68</v>
      </c>
      <c r="I970" s="184" t="s">
        <v>159</v>
      </c>
      <c r="K970"/>
    </row>
    <row r="971" spans="1:11" s="184" customFormat="1" x14ac:dyDescent="0.25">
      <c r="A971" s="188">
        <v>40818</v>
      </c>
      <c r="B971" s="184" t="s">
        <v>17</v>
      </c>
      <c r="C971" s="184" t="s">
        <v>17</v>
      </c>
      <c r="D971" s="56" t="s">
        <v>5</v>
      </c>
      <c r="E971" s="189">
        <v>5</v>
      </c>
      <c r="F971" s="189">
        <v>32.200000000000003</v>
      </c>
      <c r="G971" s="190">
        <v>161</v>
      </c>
      <c r="H971" s="56">
        <v>68</v>
      </c>
      <c r="I971" s="184" t="s">
        <v>159</v>
      </c>
      <c r="K971"/>
    </row>
    <row r="972" spans="1:11" s="184" customFormat="1" x14ac:dyDescent="0.25">
      <c r="A972" s="188">
        <v>40818</v>
      </c>
      <c r="B972" s="184" t="s">
        <v>179</v>
      </c>
      <c r="C972" s="184" t="s">
        <v>180</v>
      </c>
      <c r="D972" s="56" t="s">
        <v>5</v>
      </c>
      <c r="E972" s="189">
        <v>5</v>
      </c>
      <c r="F972" s="189">
        <v>42.79</v>
      </c>
      <c r="G972" s="190">
        <v>213.95</v>
      </c>
      <c r="H972" s="56">
        <v>68</v>
      </c>
      <c r="I972" s="184" t="s">
        <v>159</v>
      </c>
      <c r="K972"/>
    </row>
    <row r="973" spans="1:11" s="184" customFormat="1" x14ac:dyDescent="0.25">
      <c r="A973" s="188">
        <v>40818</v>
      </c>
      <c r="B973" s="184" t="s">
        <v>214</v>
      </c>
      <c r="C973" s="184" t="s">
        <v>212</v>
      </c>
      <c r="D973" s="56" t="s">
        <v>14</v>
      </c>
      <c r="E973" s="189">
        <v>0.5</v>
      </c>
      <c r="F973" s="189">
        <v>365</v>
      </c>
      <c r="G973" s="190">
        <v>182.5</v>
      </c>
      <c r="H973" s="56">
        <v>68</v>
      </c>
      <c r="I973" s="184" t="s">
        <v>159</v>
      </c>
      <c r="K973"/>
    </row>
    <row r="974" spans="1:11" s="184" customFormat="1" x14ac:dyDescent="0.25">
      <c r="A974" s="188">
        <v>40818</v>
      </c>
      <c r="B974" s="184" t="s">
        <v>241</v>
      </c>
      <c r="C974" s="184" t="s">
        <v>242</v>
      </c>
      <c r="D974" s="56" t="s">
        <v>5</v>
      </c>
      <c r="E974" s="189">
        <v>5</v>
      </c>
      <c r="F974" s="189">
        <v>21.61</v>
      </c>
      <c r="G974" s="190">
        <v>108.05</v>
      </c>
      <c r="H974" s="56">
        <v>68</v>
      </c>
      <c r="I974" s="184" t="s">
        <v>159</v>
      </c>
      <c r="K974"/>
    </row>
    <row r="975" spans="1:11" s="184" customFormat="1" x14ac:dyDescent="0.25">
      <c r="A975" s="188">
        <v>40819</v>
      </c>
      <c r="B975" s="184" t="s">
        <v>241</v>
      </c>
      <c r="C975" s="184" t="s">
        <v>242</v>
      </c>
      <c r="D975" s="56" t="s">
        <v>5</v>
      </c>
      <c r="E975" s="189">
        <v>5</v>
      </c>
      <c r="F975" s="189">
        <v>21.61</v>
      </c>
      <c r="G975" s="190">
        <v>108.05</v>
      </c>
      <c r="H975" s="56">
        <v>68</v>
      </c>
      <c r="I975" s="184" t="s">
        <v>159</v>
      </c>
      <c r="K975"/>
    </row>
    <row r="976" spans="1:11" s="184" customFormat="1" x14ac:dyDescent="0.25">
      <c r="A976" s="188">
        <v>40819</v>
      </c>
      <c r="B976" s="184" t="s">
        <v>207</v>
      </c>
      <c r="C976" s="184" t="s">
        <v>208</v>
      </c>
      <c r="D976" s="56" t="s">
        <v>5</v>
      </c>
      <c r="E976" s="189">
        <v>9</v>
      </c>
      <c r="F976" s="189">
        <v>66.069999999999993</v>
      </c>
      <c r="G976" s="190">
        <v>594.63</v>
      </c>
      <c r="H976" s="56">
        <v>68</v>
      </c>
      <c r="I976" s="184" t="s">
        <v>159</v>
      </c>
      <c r="K976"/>
    </row>
    <row r="977" spans="1:11" s="184" customFormat="1" x14ac:dyDescent="0.25">
      <c r="A977" s="188">
        <v>40819</v>
      </c>
      <c r="B977" s="184" t="s">
        <v>0</v>
      </c>
      <c r="C977" s="184" t="s">
        <v>13</v>
      </c>
      <c r="D977" s="56" t="s">
        <v>14</v>
      </c>
      <c r="E977" s="189">
        <v>1</v>
      </c>
      <c r="F977" s="189">
        <v>125</v>
      </c>
      <c r="G977" s="190">
        <v>125</v>
      </c>
      <c r="H977" s="56">
        <v>68</v>
      </c>
      <c r="I977" s="184" t="s">
        <v>159</v>
      </c>
      <c r="K977"/>
    </row>
    <row r="978" spans="1:11" s="184" customFormat="1" x14ac:dyDescent="0.25">
      <c r="A978" s="188">
        <v>40819</v>
      </c>
      <c r="B978" s="184" t="s">
        <v>17</v>
      </c>
      <c r="C978" s="184" t="s">
        <v>17</v>
      </c>
      <c r="D978" s="56" t="s">
        <v>5</v>
      </c>
      <c r="E978" s="189">
        <v>5</v>
      </c>
      <c r="F978" s="189">
        <v>35.35</v>
      </c>
      <c r="G978" s="190">
        <v>176.75</v>
      </c>
      <c r="H978" s="56">
        <v>68</v>
      </c>
      <c r="I978" s="184" t="s">
        <v>159</v>
      </c>
      <c r="K978"/>
    </row>
    <row r="979" spans="1:11" s="184" customFormat="1" x14ac:dyDescent="0.25">
      <c r="A979" s="188">
        <v>40819</v>
      </c>
      <c r="B979" s="184" t="s">
        <v>17</v>
      </c>
      <c r="C979" s="184" t="s">
        <v>17</v>
      </c>
      <c r="D979" s="56" t="s">
        <v>5</v>
      </c>
      <c r="E979" s="189">
        <v>5</v>
      </c>
      <c r="F979" s="189">
        <v>35.35</v>
      </c>
      <c r="G979" s="190">
        <v>176.75</v>
      </c>
      <c r="H979" s="56">
        <v>68</v>
      </c>
      <c r="I979" s="184" t="s">
        <v>159</v>
      </c>
      <c r="K979"/>
    </row>
    <row r="980" spans="1:11" s="184" customFormat="1" x14ac:dyDescent="0.25">
      <c r="A980" s="188">
        <v>40819</v>
      </c>
      <c r="B980" s="184" t="s">
        <v>17</v>
      </c>
      <c r="C980" s="184" t="s">
        <v>17</v>
      </c>
      <c r="D980" s="56" t="s">
        <v>5</v>
      </c>
      <c r="E980" s="189">
        <v>5</v>
      </c>
      <c r="F980" s="189">
        <v>32.200000000000003</v>
      </c>
      <c r="G980" s="190">
        <v>161</v>
      </c>
      <c r="H980" s="56">
        <v>68</v>
      </c>
      <c r="I980" s="184" t="s">
        <v>159</v>
      </c>
      <c r="K980"/>
    </row>
    <row r="981" spans="1:11" s="184" customFormat="1" x14ac:dyDescent="0.25">
      <c r="A981" s="188">
        <v>40819</v>
      </c>
      <c r="B981" s="184" t="s">
        <v>182</v>
      </c>
      <c r="C981" s="184" t="s">
        <v>17</v>
      </c>
      <c r="D981" s="56" t="s">
        <v>5</v>
      </c>
      <c r="E981" s="189">
        <v>5</v>
      </c>
      <c r="F981" s="189">
        <v>39.18</v>
      </c>
      <c r="G981" s="190">
        <v>195.9</v>
      </c>
      <c r="H981" s="56">
        <v>68</v>
      </c>
      <c r="I981" s="184" t="s">
        <v>159</v>
      </c>
      <c r="K981"/>
    </row>
    <row r="982" spans="1:11" s="184" customFormat="1" x14ac:dyDescent="0.25">
      <c r="A982" s="188">
        <v>40819</v>
      </c>
      <c r="B982" s="184" t="s">
        <v>179</v>
      </c>
      <c r="C982" s="184" t="s">
        <v>180</v>
      </c>
      <c r="D982" s="56" t="s">
        <v>5</v>
      </c>
      <c r="E982" s="189">
        <v>5</v>
      </c>
      <c r="F982" s="189">
        <v>42.79</v>
      </c>
      <c r="G982" s="190">
        <v>213.95</v>
      </c>
      <c r="H982" s="56">
        <v>68</v>
      </c>
      <c r="I982" s="184" t="s">
        <v>159</v>
      </c>
      <c r="K982"/>
    </row>
    <row r="983" spans="1:11" s="184" customFormat="1" x14ac:dyDescent="0.25">
      <c r="A983" s="188">
        <v>40819</v>
      </c>
      <c r="B983" s="184" t="s">
        <v>0</v>
      </c>
      <c r="C983" s="184" t="s">
        <v>181</v>
      </c>
      <c r="D983" s="56" t="s">
        <v>5</v>
      </c>
      <c r="E983" s="189">
        <v>5</v>
      </c>
      <c r="F983" s="189">
        <v>7</v>
      </c>
      <c r="G983" s="190">
        <v>35</v>
      </c>
      <c r="H983" s="56">
        <v>68</v>
      </c>
      <c r="I983" s="184" t="s">
        <v>159</v>
      </c>
      <c r="K983"/>
    </row>
    <row r="984" spans="1:11" s="184" customFormat="1" x14ac:dyDescent="0.25">
      <c r="A984" s="188">
        <v>40819</v>
      </c>
      <c r="B984" s="184" t="s">
        <v>192</v>
      </c>
      <c r="C984" s="184" t="s">
        <v>17</v>
      </c>
      <c r="D984" s="56" t="s">
        <v>5</v>
      </c>
      <c r="E984" s="189">
        <v>5</v>
      </c>
      <c r="F984" s="189">
        <v>35.35</v>
      </c>
      <c r="G984" s="190">
        <v>176.75</v>
      </c>
      <c r="H984" s="56">
        <v>68</v>
      </c>
      <c r="I984" s="184" t="s">
        <v>159</v>
      </c>
      <c r="K984"/>
    </row>
    <row r="985" spans="1:11" s="184" customFormat="1" x14ac:dyDescent="0.25">
      <c r="A985" s="188">
        <v>40819</v>
      </c>
      <c r="B985" s="184" t="s">
        <v>192</v>
      </c>
      <c r="C985" s="184" t="s">
        <v>17</v>
      </c>
      <c r="D985" s="56" t="s">
        <v>5</v>
      </c>
      <c r="E985" s="189">
        <v>5</v>
      </c>
      <c r="F985" s="189">
        <v>35.35</v>
      </c>
      <c r="G985" s="190">
        <v>176.75</v>
      </c>
      <c r="H985" s="56">
        <v>68</v>
      </c>
      <c r="I985" s="184" t="s">
        <v>159</v>
      </c>
      <c r="K985"/>
    </row>
    <row r="986" spans="1:11" s="184" customFormat="1" x14ac:dyDescent="0.25">
      <c r="A986" s="188">
        <v>40819</v>
      </c>
      <c r="B986" s="184" t="s">
        <v>214</v>
      </c>
      <c r="C986" s="184" t="s">
        <v>212</v>
      </c>
      <c r="D986" s="56" t="s">
        <v>14</v>
      </c>
      <c r="E986" s="189">
        <v>0.5</v>
      </c>
      <c r="F986" s="189">
        <v>365</v>
      </c>
      <c r="G986" s="190">
        <v>182.5</v>
      </c>
      <c r="H986" s="56">
        <v>68</v>
      </c>
      <c r="I986" s="184" t="s">
        <v>159</v>
      </c>
      <c r="K986"/>
    </row>
    <row r="987" spans="1:11" s="184" customFormat="1" x14ac:dyDescent="0.25">
      <c r="A987" s="188">
        <v>40819</v>
      </c>
      <c r="B987" s="184" t="s">
        <v>185</v>
      </c>
      <c r="C987" s="184" t="s">
        <v>186</v>
      </c>
      <c r="D987" s="56" t="s">
        <v>14</v>
      </c>
      <c r="E987" s="189">
        <v>1</v>
      </c>
      <c r="F987" s="189">
        <v>213.4</v>
      </c>
      <c r="G987" s="190">
        <v>213.4</v>
      </c>
      <c r="H987" s="56">
        <v>68</v>
      </c>
      <c r="I987" s="184" t="s">
        <v>159</v>
      </c>
      <c r="K987"/>
    </row>
    <row r="988" spans="1:11" s="184" customFormat="1" x14ac:dyDescent="0.25">
      <c r="A988" s="188">
        <v>40820</v>
      </c>
      <c r="B988" s="184" t="s">
        <v>17</v>
      </c>
      <c r="C988" s="184" t="s">
        <v>17</v>
      </c>
      <c r="D988" s="56" t="s">
        <v>5</v>
      </c>
      <c r="E988" s="189">
        <v>5</v>
      </c>
      <c r="F988" s="189">
        <v>35.35</v>
      </c>
      <c r="G988" s="190">
        <v>176.75</v>
      </c>
      <c r="H988" s="56">
        <v>68</v>
      </c>
      <c r="I988" s="184" t="s">
        <v>159</v>
      </c>
      <c r="K988"/>
    </row>
    <row r="989" spans="1:11" s="184" customFormat="1" x14ac:dyDescent="0.25">
      <c r="A989" s="188">
        <v>40820</v>
      </c>
      <c r="B989" s="184" t="s">
        <v>182</v>
      </c>
      <c r="C989" s="184" t="s">
        <v>17</v>
      </c>
      <c r="D989" s="56" t="s">
        <v>5</v>
      </c>
      <c r="E989" s="189">
        <v>9.5</v>
      </c>
      <c r="F989" s="189">
        <v>39.18</v>
      </c>
      <c r="G989" s="190">
        <v>372.21</v>
      </c>
      <c r="H989" s="56">
        <v>68</v>
      </c>
      <c r="I989" s="184" t="s">
        <v>159</v>
      </c>
      <c r="K989"/>
    </row>
    <row r="990" spans="1:11" s="184" customFormat="1" x14ac:dyDescent="0.25">
      <c r="A990" s="188">
        <v>40827</v>
      </c>
      <c r="B990" s="184" t="s">
        <v>281</v>
      </c>
      <c r="C990" s="184" t="s">
        <v>20</v>
      </c>
      <c r="D990" s="56" t="s">
        <v>106</v>
      </c>
      <c r="E990" s="189">
        <v>9.93</v>
      </c>
      <c r="F990" s="189">
        <v>33.5</v>
      </c>
      <c r="G990" s="190">
        <v>332.65499999999997</v>
      </c>
      <c r="H990" s="56">
        <v>68</v>
      </c>
      <c r="I990" s="184" t="s">
        <v>169</v>
      </c>
      <c r="K990"/>
    </row>
    <row r="991" spans="1:11" s="184" customFormat="1" x14ac:dyDescent="0.25">
      <c r="A991" s="188">
        <v>40828</v>
      </c>
      <c r="B991" s="184" t="s">
        <v>237</v>
      </c>
      <c r="C991" s="184" t="s">
        <v>238</v>
      </c>
      <c r="D991" s="56" t="s">
        <v>5</v>
      </c>
      <c r="E991" s="189">
        <v>9</v>
      </c>
      <c r="F991" s="189">
        <v>26.46</v>
      </c>
      <c r="G991" s="190">
        <v>238.14</v>
      </c>
      <c r="H991" s="56">
        <v>68</v>
      </c>
      <c r="I991" s="184" t="s">
        <v>159</v>
      </c>
      <c r="K991"/>
    </row>
    <row r="992" spans="1:11" s="184" customFormat="1" x14ac:dyDescent="0.25">
      <c r="A992" s="188">
        <v>40828</v>
      </c>
      <c r="B992" s="184" t="s">
        <v>192</v>
      </c>
      <c r="C992" s="184" t="s">
        <v>17</v>
      </c>
      <c r="D992" s="56" t="s">
        <v>5</v>
      </c>
      <c r="E992" s="189">
        <v>5</v>
      </c>
      <c r="F992" s="189">
        <v>35.35</v>
      </c>
      <c r="G992" s="190">
        <v>176.75</v>
      </c>
      <c r="H992" s="56">
        <v>68</v>
      </c>
      <c r="I992" s="184" t="s">
        <v>159</v>
      </c>
      <c r="K992"/>
    </row>
    <row r="993" spans="1:11" s="184" customFormat="1" x14ac:dyDescent="0.25">
      <c r="A993" s="188">
        <v>40828</v>
      </c>
      <c r="B993" s="184" t="s">
        <v>241</v>
      </c>
      <c r="C993" s="184" t="s">
        <v>242</v>
      </c>
      <c r="D993" s="56" t="s">
        <v>5</v>
      </c>
      <c r="E993" s="189">
        <v>5</v>
      </c>
      <c r="F993" s="189">
        <v>21.61</v>
      </c>
      <c r="G993" s="190">
        <v>108.05</v>
      </c>
      <c r="H993" s="56">
        <v>68</v>
      </c>
      <c r="I993" s="184" t="s">
        <v>159</v>
      </c>
      <c r="K993"/>
    </row>
    <row r="994" spans="1:11" s="184" customFormat="1" x14ac:dyDescent="0.25">
      <c r="A994" s="188">
        <v>40828</v>
      </c>
      <c r="B994" s="184" t="s">
        <v>182</v>
      </c>
      <c r="C994" s="184" t="s">
        <v>17</v>
      </c>
      <c r="D994" s="56" t="s">
        <v>5</v>
      </c>
      <c r="E994" s="189">
        <v>5</v>
      </c>
      <c r="F994" s="189">
        <v>39.18</v>
      </c>
      <c r="G994" s="190">
        <v>195.9</v>
      </c>
      <c r="H994" s="56">
        <v>68</v>
      </c>
      <c r="I994" s="184" t="s">
        <v>159</v>
      </c>
      <c r="K994"/>
    </row>
    <row r="995" spans="1:11" s="184" customFormat="1" x14ac:dyDescent="0.25">
      <c r="A995" s="188">
        <v>40828</v>
      </c>
      <c r="B995" s="184" t="s">
        <v>192</v>
      </c>
      <c r="C995" s="184" t="s">
        <v>17</v>
      </c>
      <c r="D995" s="56" t="s">
        <v>5</v>
      </c>
      <c r="E995" s="189">
        <v>5</v>
      </c>
      <c r="F995" s="189">
        <v>35.35</v>
      </c>
      <c r="G995" s="190">
        <v>176.75</v>
      </c>
      <c r="H995" s="56">
        <v>68</v>
      </c>
      <c r="I995" s="184" t="s">
        <v>159</v>
      </c>
      <c r="K995"/>
    </row>
    <row r="996" spans="1:11" s="184" customFormat="1" x14ac:dyDescent="0.25">
      <c r="A996" s="188">
        <v>40828</v>
      </c>
      <c r="B996" s="184" t="s">
        <v>185</v>
      </c>
      <c r="C996" s="184" t="s">
        <v>186</v>
      </c>
      <c r="D996" s="56" t="s">
        <v>14</v>
      </c>
      <c r="E996" s="189">
        <v>4</v>
      </c>
      <c r="F996" s="189">
        <v>213.4</v>
      </c>
      <c r="G996" s="190">
        <v>853.6</v>
      </c>
      <c r="H996" s="56">
        <v>68</v>
      </c>
      <c r="I996" s="184" t="s">
        <v>159</v>
      </c>
      <c r="K996"/>
    </row>
    <row r="997" spans="1:11" s="184" customFormat="1" x14ac:dyDescent="0.25">
      <c r="A997" s="188">
        <v>40828</v>
      </c>
      <c r="B997" s="184" t="s">
        <v>17</v>
      </c>
      <c r="C997" s="184" t="s">
        <v>17</v>
      </c>
      <c r="D997" s="56" t="s">
        <v>5</v>
      </c>
      <c r="E997" s="189">
        <v>5</v>
      </c>
      <c r="F997" s="189">
        <v>32.200000000000003</v>
      </c>
      <c r="G997" s="190">
        <v>161</v>
      </c>
      <c r="H997" s="56">
        <v>68</v>
      </c>
      <c r="I997" s="184" t="s">
        <v>159</v>
      </c>
      <c r="K997"/>
    </row>
    <row r="998" spans="1:11" s="184" customFormat="1" x14ac:dyDescent="0.25">
      <c r="A998" s="188">
        <v>40828</v>
      </c>
      <c r="B998" s="184" t="s">
        <v>192</v>
      </c>
      <c r="C998" s="184" t="s">
        <v>17</v>
      </c>
      <c r="D998" s="56" t="s">
        <v>5</v>
      </c>
      <c r="E998" s="189">
        <v>5</v>
      </c>
      <c r="F998" s="189">
        <v>35.35</v>
      </c>
      <c r="G998" s="190">
        <v>176.75</v>
      </c>
      <c r="H998" s="56">
        <v>68</v>
      </c>
      <c r="I998" s="184" t="s">
        <v>159</v>
      </c>
      <c r="K998"/>
    </row>
    <row r="999" spans="1:11" s="184" customFormat="1" x14ac:dyDescent="0.25">
      <c r="A999" s="188">
        <v>40828</v>
      </c>
      <c r="B999" s="184" t="s">
        <v>17</v>
      </c>
      <c r="C999" s="184" t="s">
        <v>17</v>
      </c>
      <c r="D999" s="56" t="s">
        <v>5</v>
      </c>
      <c r="E999" s="189">
        <v>5</v>
      </c>
      <c r="F999" s="189">
        <v>35.35</v>
      </c>
      <c r="G999" s="190">
        <v>176.75</v>
      </c>
      <c r="H999" s="56">
        <v>68</v>
      </c>
      <c r="I999" s="184" t="s">
        <v>159</v>
      </c>
      <c r="K999"/>
    </row>
    <row r="1000" spans="1:11" s="184" customFormat="1" x14ac:dyDescent="0.25">
      <c r="A1000" s="188">
        <v>40828</v>
      </c>
      <c r="B1000" s="184" t="s">
        <v>17</v>
      </c>
      <c r="C1000" s="184" t="s">
        <v>17</v>
      </c>
      <c r="D1000" s="56" t="s">
        <v>5</v>
      </c>
      <c r="E1000" s="189">
        <v>5</v>
      </c>
      <c r="F1000" s="189">
        <v>35.35</v>
      </c>
      <c r="G1000" s="190">
        <v>176.75</v>
      </c>
      <c r="H1000" s="56">
        <v>68</v>
      </c>
      <c r="I1000" s="184" t="s">
        <v>159</v>
      </c>
      <c r="K1000"/>
    </row>
    <row r="1001" spans="1:11" s="184" customFormat="1" x14ac:dyDescent="0.25">
      <c r="A1001" s="188">
        <v>40828</v>
      </c>
      <c r="B1001" s="184" t="s">
        <v>192</v>
      </c>
      <c r="C1001" s="184" t="s">
        <v>17</v>
      </c>
      <c r="D1001" s="56" t="s">
        <v>5</v>
      </c>
      <c r="E1001" s="189">
        <v>5</v>
      </c>
      <c r="F1001" s="189">
        <v>35.35</v>
      </c>
      <c r="G1001" s="190">
        <v>176.75</v>
      </c>
      <c r="H1001" s="56">
        <v>68</v>
      </c>
      <c r="I1001" s="184" t="s">
        <v>159</v>
      </c>
      <c r="K1001"/>
    </row>
    <row r="1002" spans="1:11" s="184" customFormat="1" x14ac:dyDescent="0.25">
      <c r="A1002" s="188">
        <v>40828</v>
      </c>
      <c r="B1002" s="184" t="s">
        <v>0</v>
      </c>
      <c r="C1002" s="184" t="s">
        <v>13</v>
      </c>
      <c r="D1002" s="56" t="s">
        <v>14</v>
      </c>
      <c r="E1002" s="189">
        <v>0.5</v>
      </c>
      <c r="F1002" s="189">
        <v>125</v>
      </c>
      <c r="G1002" s="190">
        <v>62.5</v>
      </c>
      <c r="H1002" s="56">
        <v>68</v>
      </c>
      <c r="I1002" s="184" t="s">
        <v>159</v>
      </c>
      <c r="K1002"/>
    </row>
    <row r="1003" spans="1:11" s="184" customFormat="1" x14ac:dyDescent="0.25">
      <c r="A1003" s="188">
        <v>40829</v>
      </c>
      <c r="B1003" s="184" t="s">
        <v>282</v>
      </c>
      <c r="C1003" s="184" t="s">
        <v>283</v>
      </c>
      <c r="D1003" s="56" t="s">
        <v>14</v>
      </c>
      <c r="E1003" s="189">
        <v>1</v>
      </c>
      <c r="F1003" s="189">
        <v>1500</v>
      </c>
      <c r="G1003" s="190">
        <v>1500</v>
      </c>
      <c r="H1003" s="56">
        <v>68</v>
      </c>
      <c r="I1003" s="184" t="s">
        <v>159</v>
      </c>
      <c r="K1003"/>
    </row>
    <row r="1004" spans="1:11" s="184" customFormat="1" x14ac:dyDescent="0.25">
      <c r="A1004" s="188">
        <v>40829</v>
      </c>
      <c r="B1004" s="184" t="s">
        <v>17</v>
      </c>
      <c r="C1004" s="184" t="s">
        <v>17</v>
      </c>
      <c r="D1004" s="56" t="s">
        <v>5</v>
      </c>
      <c r="E1004" s="189">
        <v>5</v>
      </c>
      <c r="F1004" s="189">
        <v>32.200000000000003</v>
      </c>
      <c r="G1004" s="190">
        <v>161</v>
      </c>
      <c r="H1004" s="56">
        <v>68</v>
      </c>
      <c r="I1004" s="184" t="s">
        <v>159</v>
      </c>
      <c r="K1004"/>
    </row>
    <row r="1005" spans="1:11" s="184" customFormat="1" x14ac:dyDescent="0.25">
      <c r="A1005" s="188">
        <v>40829</v>
      </c>
      <c r="B1005" s="184" t="s">
        <v>185</v>
      </c>
      <c r="C1005" s="184" t="s">
        <v>186</v>
      </c>
      <c r="D1005" s="56" t="s">
        <v>14</v>
      </c>
      <c r="E1005" s="189">
        <v>4</v>
      </c>
      <c r="F1005" s="189">
        <v>213.4</v>
      </c>
      <c r="G1005" s="190">
        <v>853.6</v>
      </c>
      <c r="H1005" s="56">
        <v>68</v>
      </c>
      <c r="I1005" s="184" t="s">
        <v>159</v>
      </c>
      <c r="K1005"/>
    </row>
    <row r="1006" spans="1:11" s="184" customFormat="1" x14ac:dyDescent="0.25">
      <c r="A1006" s="188">
        <v>40829</v>
      </c>
      <c r="B1006" s="184" t="s">
        <v>192</v>
      </c>
      <c r="C1006" s="184" t="s">
        <v>17</v>
      </c>
      <c r="D1006" s="56" t="s">
        <v>5</v>
      </c>
      <c r="E1006" s="189">
        <v>5</v>
      </c>
      <c r="F1006" s="189">
        <v>35.35</v>
      </c>
      <c r="G1006" s="190">
        <v>176.75</v>
      </c>
      <c r="H1006" s="56">
        <v>68</v>
      </c>
      <c r="I1006" s="184" t="s">
        <v>159</v>
      </c>
      <c r="K1006"/>
    </row>
    <row r="1007" spans="1:11" s="184" customFormat="1" x14ac:dyDescent="0.25">
      <c r="A1007" s="188">
        <v>40829</v>
      </c>
      <c r="B1007" s="184" t="s">
        <v>241</v>
      </c>
      <c r="C1007" s="184" t="s">
        <v>242</v>
      </c>
      <c r="D1007" s="56" t="s">
        <v>5</v>
      </c>
      <c r="E1007" s="189">
        <v>5</v>
      </c>
      <c r="F1007" s="189">
        <v>21.61</v>
      </c>
      <c r="G1007" s="190">
        <v>108.05</v>
      </c>
      <c r="H1007" s="56">
        <v>68</v>
      </c>
      <c r="I1007" s="184" t="s">
        <v>159</v>
      </c>
      <c r="K1007"/>
    </row>
    <row r="1008" spans="1:11" s="184" customFormat="1" x14ac:dyDescent="0.25">
      <c r="A1008" s="188">
        <v>40829</v>
      </c>
      <c r="B1008" s="184" t="s">
        <v>192</v>
      </c>
      <c r="C1008" s="184" t="s">
        <v>17</v>
      </c>
      <c r="D1008" s="56" t="s">
        <v>5</v>
      </c>
      <c r="E1008" s="189">
        <v>5</v>
      </c>
      <c r="F1008" s="189">
        <v>35.35</v>
      </c>
      <c r="G1008" s="190">
        <v>176.75</v>
      </c>
      <c r="H1008" s="56">
        <v>68</v>
      </c>
      <c r="I1008" s="184" t="s">
        <v>159</v>
      </c>
      <c r="K1008"/>
    </row>
    <row r="1009" spans="1:11" s="184" customFormat="1" x14ac:dyDescent="0.25">
      <c r="A1009" s="188">
        <v>40829</v>
      </c>
      <c r="B1009" s="184" t="s">
        <v>192</v>
      </c>
      <c r="C1009" s="184" t="s">
        <v>17</v>
      </c>
      <c r="D1009" s="56" t="s">
        <v>5</v>
      </c>
      <c r="E1009" s="189">
        <v>5</v>
      </c>
      <c r="F1009" s="189">
        <v>35.35</v>
      </c>
      <c r="G1009" s="190">
        <v>176.75</v>
      </c>
      <c r="H1009" s="56">
        <v>68</v>
      </c>
      <c r="I1009" s="184" t="s">
        <v>159</v>
      </c>
      <c r="K1009"/>
    </row>
    <row r="1010" spans="1:11" s="184" customFormat="1" x14ac:dyDescent="0.25">
      <c r="A1010" s="188">
        <v>40829</v>
      </c>
      <c r="B1010" s="184" t="s">
        <v>17</v>
      </c>
      <c r="C1010" s="184" t="s">
        <v>17</v>
      </c>
      <c r="D1010" s="56" t="s">
        <v>5</v>
      </c>
      <c r="E1010" s="189">
        <v>5</v>
      </c>
      <c r="F1010" s="189">
        <v>35.35</v>
      </c>
      <c r="G1010" s="190">
        <v>176.75</v>
      </c>
      <c r="H1010" s="56">
        <v>68</v>
      </c>
      <c r="I1010" s="184" t="s">
        <v>159</v>
      </c>
      <c r="K1010"/>
    </row>
    <row r="1011" spans="1:11" s="184" customFormat="1" x14ac:dyDescent="0.25">
      <c r="A1011" s="188">
        <v>40829</v>
      </c>
      <c r="B1011" s="184" t="s">
        <v>192</v>
      </c>
      <c r="C1011" s="184" t="s">
        <v>17</v>
      </c>
      <c r="D1011" s="56" t="s">
        <v>5</v>
      </c>
      <c r="E1011" s="189">
        <v>5</v>
      </c>
      <c r="F1011" s="189">
        <v>35.35</v>
      </c>
      <c r="G1011" s="190">
        <v>176.75</v>
      </c>
      <c r="H1011" s="56">
        <v>68</v>
      </c>
      <c r="I1011" s="184" t="s">
        <v>159</v>
      </c>
      <c r="K1011"/>
    </row>
    <row r="1012" spans="1:11" s="184" customFormat="1" x14ac:dyDescent="0.25">
      <c r="A1012" s="188">
        <v>40829</v>
      </c>
      <c r="B1012" s="184" t="s">
        <v>182</v>
      </c>
      <c r="C1012" s="184" t="s">
        <v>17</v>
      </c>
      <c r="D1012" s="56" t="s">
        <v>5</v>
      </c>
      <c r="E1012" s="189">
        <v>6</v>
      </c>
      <c r="F1012" s="189">
        <v>39.18</v>
      </c>
      <c r="G1012" s="190">
        <v>235.08</v>
      </c>
      <c r="H1012" s="56">
        <v>68</v>
      </c>
      <c r="I1012" s="184" t="s">
        <v>159</v>
      </c>
      <c r="K1012"/>
    </row>
    <row r="1013" spans="1:11" s="184" customFormat="1" x14ac:dyDescent="0.25">
      <c r="A1013" s="188">
        <v>40829</v>
      </c>
      <c r="B1013" s="184" t="s">
        <v>17</v>
      </c>
      <c r="C1013" s="184" t="s">
        <v>17</v>
      </c>
      <c r="D1013" s="56" t="s">
        <v>5</v>
      </c>
      <c r="E1013" s="189">
        <v>5</v>
      </c>
      <c r="F1013" s="189">
        <v>35.35</v>
      </c>
      <c r="G1013" s="190">
        <v>176.75</v>
      </c>
      <c r="H1013" s="56">
        <v>68</v>
      </c>
      <c r="I1013" s="184" t="s">
        <v>159</v>
      </c>
      <c r="K1013"/>
    </row>
    <row r="1014" spans="1:11" s="184" customFormat="1" x14ac:dyDescent="0.25">
      <c r="A1014" s="188">
        <v>40829</v>
      </c>
      <c r="B1014" s="184" t="s">
        <v>237</v>
      </c>
      <c r="C1014" s="184" t="s">
        <v>238</v>
      </c>
      <c r="D1014" s="56" t="s">
        <v>5</v>
      </c>
      <c r="E1014" s="189">
        <v>9</v>
      </c>
      <c r="F1014" s="189">
        <v>26.46</v>
      </c>
      <c r="G1014" s="190">
        <v>238.14</v>
      </c>
      <c r="H1014" s="56">
        <v>68</v>
      </c>
      <c r="I1014" s="184" t="s">
        <v>159</v>
      </c>
      <c r="K1014"/>
    </row>
    <row r="1015" spans="1:11" s="184" customFormat="1" x14ac:dyDescent="0.25">
      <c r="A1015" s="188">
        <v>40830</v>
      </c>
      <c r="B1015" s="184" t="s">
        <v>182</v>
      </c>
      <c r="C1015" s="184" t="s">
        <v>17</v>
      </c>
      <c r="D1015" s="56" t="s">
        <v>5</v>
      </c>
      <c r="E1015" s="189">
        <v>6</v>
      </c>
      <c r="F1015" s="189">
        <v>39.18</v>
      </c>
      <c r="G1015" s="190">
        <v>235.08</v>
      </c>
      <c r="H1015" s="56">
        <v>68</v>
      </c>
      <c r="I1015" s="184" t="s">
        <v>159</v>
      </c>
      <c r="K1015"/>
    </row>
    <row r="1016" spans="1:11" s="184" customFormat="1" x14ac:dyDescent="0.25">
      <c r="A1016" s="188">
        <v>40830</v>
      </c>
      <c r="B1016" s="184" t="s">
        <v>192</v>
      </c>
      <c r="C1016" s="184" t="s">
        <v>17</v>
      </c>
      <c r="D1016" s="56" t="s">
        <v>5</v>
      </c>
      <c r="E1016" s="189">
        <v>5</v>
      </c>
      <c r="F1016" s="189">
        <v>35.35</v>
      </c>
      <c r="G1016" s="190">
        <v>176.75</v>
      </c>
      <c r="H1016" s="56">
        <v>68</v>
      </c>
      <c r="I1016" s="184" t="s">
        <v>159</v>
      </c>
      <c r="K1016"/>
    </row>
    <row r="1017" spans="1:11" s="184" customFormat="1" x14ac:dyDescent="0.25">
      <c r="A1017" s="188">
        <v>40830</v>
      </c>
      <c r="B1017" s="184" t="s">
        <v>237</v>
      </c>
      <c r="C1017" s="184" t="s">
        <v>238</v>
      </c>
      <c r="D1017" s="56" t="s">
        <v>5</v>
      </c>
      <c r="E1017" s="189">
        <v>9</v>
      </c>
      <c r="F1017" s="189">
        <v>26.46</v>
      </c>
      <c r="G1017" s="190">
        <v>238.14</v>
      </c>
      <c r="H1017" s="56">
        <v>68</v>
      </c>
      <c r="I1017" s="184" t="s">
        <v>159</v>
      </c>
      <c r="K1017"/>
    </row>
    <row r="1018" spans="1:11" s="184" customFormat="1" x14ac:dyDescent="0.25">
      <c r="A1018" s="188">
        <v>40830</v>
      </c>
      <c r="B1018" s="184" t="s">
        <v>241</v>
      </c>
      <c r="C1018" s="184" t="s">
        <v>242</v>
      </c>
      <c r="D1018" s="56" t="s">
        <v>5</v>
      </c>
      <c r="E1018" s="189">
        <v>5</v>
      </c>
      <c r="F1018" s="189">
        <v>21.61</v>
      </c>
      <c r="G1018" s="190">
        <v>108.05</v>
      </c>
      <c r="H1018" s="56">
        <v>68</v>
      </c>
      <c r="I1018" s="184" t="s">
        <v>159</v>
      </c>
      <c r="K1018"/>
    </row>
    <row r="1019" spans="1:11" s="184" customFormat="1" x14ac:dyDescent="0.25">
      <c r="A1019" s="188">
        <v>40830</v>
      </c>
      <c r="B1019" s="184" t="s">
        <v>282</v>
      </c>
      <c r="C1019" s="184" t="s">
        <v>283</v>
      </c>
      <c r="D1019" s="56" t="s">
        <v>14</v>
      </c>
      <c r="E1019" s="189">
        <v>1</v>
      </c>
      <c r="F1019" s="189">
        <v>1500</v>
      </c>
      <c r="G1019" s="190">
        <v>1500</v>
      </c>
      <c r="H1019" s="56">
        <v>68</v>
      </c>
      <c r="I1019" s="184" t="s">
        <v>159</v>
      </c>
      <c r="K1019"/>
    </row>
    <row r="1020" spans="1:11" s="184" customFormat="1" x14ac:dyDescent="0.25">
      <c r="A1020" s="188">
        <v>40830</v>
      </c>
      <c r="B1020" s="184" t="s">
        <v>192</v>
      </c>
      <c r="C1020" s="184" t="s">
        <v>17</v>
      </c>
      <c r="D1020" s="56" t="s">
        <v>5</v>
      </c>
      <c r="E1020" s="189">
        <v>5</v>
      </c>
      <c r="F1020" s="189">
        <v>35.35</v>
      </c>
      <c r="G1020" s="190">
        <v>176.75</v>
      </c>
      <c r="H1020" s="56">
        <v>68</v>
      </c>
      <c r="I1020" s="184" t="s">
        <v>159</v>
      </c>
      <c r="K1020"/>
    </row>
    <row r="1021" spans="1:11" s="184" customFormat="1" x14ac:dyDescent="0.25">
      <c r="A1021" s="188">
        <v>40830</v>
      </c>
      <c r="B1021" s="184" t="s">
        <v>192</v>
      </c>
      <c r="C1021" s="184" t="s">
        <v>17</v>
      </c>
      <c r="D1021" s="56" t="s">
        <v>5</v>
      </c>
      <c r="E1021" s="189">
        <v>5</v>
      </c>
      <c r="F1021" s="189">
        <v>35.35</v>
      </c>
      <c r="G1021" s="190">
        <v>176.75</v>
      </c>
      <c r="H1021" s="56">
        <v>68</v>
      </c>
      <c r="I1021" s="184" t="s">
        <v>159</v>
      </c>
      <c r="K1021"/>
    </row>
    <row r="1022" spans="1:11" s="184" customFormat="1" x14ac:dyDescent="0.25">
      <c r="A1022" s="188">
        <v>40830</v>
      </c>
      <c r="B1022" s="184" t="s">
        <v>192</v>
      </c>
      <c r="C1022" s="184" t="s">
        <v>17</v>
      </c>
      <c r="D1022" s="56" t="s">
        <v>5</v>
      </c>
      <c r="E1022" s="189">
        <v>5</v>
      </c>
      <c r="F1022" s="189">
        <v>35.35</v>
      </c>
      <c r="G1022" s="190">
        <v>176.75</v>
      </c>
      <c r="H1022" s="56">
        <v>68</v>
      </c>
      <c r="I1022" s="184" t="s">
        <v>159</v>
      </c>
      <c r="K1022"/>
    </row>
    <row r="1023" spans="1:11" s="184" customFormat="1" x14ac:dyDescent="0.25">
      <c r="A1023" s="188">
        <v>40830</v>
      </c>
      <c r="B1023" s="184" t="s">
        <v>17</v>
      </c>
      <c r="C1023" s="184" t="s">
        <v>17</v>
      </c>
      <c r="D1023" s="56" t="s">
        <v>5</v>
      </c>
      <c r="E1023" s="189">
        <v>5</v>
      </c>
      <c r="F1023" s="189">
        <v>32.200000000000003</v>
      </c>
      <c r="G1023" s="190">
        <v>161</v>
      </c>
      <c r="H1023" s="56">
        <v>68</v>
      </c>
      <c r="I1023" s="184" t="s">
        <v>159</v>
      </c>
      <c r="K1023"/>
    </row>
    <row r="1024" spans="1:11" s="184" customFormat="1" x14ac:dyDescent="0.25">
      <c r="A1024" s="188">
        <v>40830</v>
      </c>
      <c r="B1024" s="184" t="s">
        <v>185</v>
      </c>
      <c r="C1024" s="184" t="s">
        <v>186</v>
      </c>
      <c r="D1024" s="56" t="s">
        <v>14</v>
      </c>
      <c r="E1024" s="189">
        <v>4</v>
      </c>
      <c r="F1024" s="189">
        <v>213.4</v>
      </c>
      <c r="G1024" s="190">
        <v>853.6</v>
      </c>
      <c r="H1024" s="56">
        <v>68</v>
      </c>
      <c r="I1024" s="184" t="s">
        <v>159</v>
      </c>
      <c r="K1024"/>
    </row>
    <row r="1025" spans="1:11" s="184" customFormat="1" x14ac:dyDescent="0.25">
      <c r="A1025" s="188">
        <v>40830</v>
      </c>
      <c r="B1025" s="184" t="s">
        <v>17</v>
      </c>
      <c r="C1025" s="184" t="s">
        <v>17</v>
      </c>
      <c r="D1025" s="56" t="s">
        <v>5</v>
      </c>
      <c r="E1025" s="189">
        <v>5</v>
      </c>
      <c r="F1025" s="189">
        <v>35.35</v>
      </c>
      <c r="G1025" s="190">
        <v>176.75</v>
      </c>
      <c r="H1025" s="56">
        <v>68</v>
      </c>
      <c r="I1025" s="184" t="s">
        <v>159</v>
      </c>
      <c r="K1025"/>
    </row>
    <row r="1026" spans="1:11" s="184" customFormat="1" x14ac:dyDescent="0.25">
      <c r="A1026" s="188">
        <v>40830</v>
      </c>
      <c r="B1026" s="184" t="s">
        <v>17</v>
      </c>
      <c r="C1026" s="184" t="s">
        <v>17</v>
      </c>
      <c r="D1026" s="56" t="s">
        <v>5</v>
      </c>
      <c r="E1026" s="189">
        <v>5</v>
      </c>
      <c r="F1026" s="189">
        <v>35.35</v>
      </c>
      <c r="G1026" s="190">
        <v>176.75</v>
      </c>
      <c r="H1026" s="56">
        <v>68</v>
      </c>
      <c r="I1026" s="184" t="s">
        <v>159</v>
      </c>
      <c r="K1026"/>
    </row>
    <row r="1027" spans="1:11" s="184" customFormat="1" x14ac:dyDescent="0.25">
      <c r="A1027" s="188">
        <v>40831</v>
      </c>
      <c r="B1027" s="184" t="s">
        <v>282</v>
      </c>
      <c r="C1027" s="184" t="s">
        <v>283</v>
      </c>
      <c r="D1027" s="56" t="s">
        <v>14</v>
      </c>
      <c r="E1027" s="189">
        <v>1</v>
      </c>
      <c r="F1027" s="189">
        <v>1500</v>
      </c>
      <c r="G1027" s="190">
        <v>1500</v>
      </c>
      <c r="H1027" s="56">
        <v>68</v>
      </c>
      <c r="I1027" s="184" t="s">
        <v>159</v>
      </c>
      <c r="K1027"/>
    </row>
    <row r="1028" spans="1:11" s="184" customFormat="1" x14ac:dyDescent="0.25">
      <c r="A1028" s="188">
        <v>40831</v>
      </c>
      <c r="B1028" s="184" t="s">
        <v>241</v>
      </c>
      <c r="C1028" s="184" t="s">
        <v>242</v>
      </c>
      <c r="D1028" s="56" t="s">
        <v>5</v>
      </c>
      <c r="E1028" s="189">
        <v>5</v>
      </c>
      <c r="F1028" s="189">
        <v>21.61</v>
      </c>
      <c r="G1028" s="190">
        <v>108.05</v>
      </c>
      <c r="H1028" s="56">
        <v>68</v>
      </c>
      <c r="I1028" s="184" t="s">
        <v>159</v>
      </c>
      <c r="K1028"/>
    </row>
    <row r="1029" spans="1:11" s="184" customFormat="1" x14ac:dyDescent="0.25">
      <c r="A1029" s="188">
        <v>40831</v>
      </c>
      <c r="B1029" s="184" t="s">
        <v>207</v>
      </c>
      <c r="C1029" s="184" t="s">
        <v>208</v>
      </c>
      <c r="D1029" s="56" t="s">
        <v>5</v>
      </c>
      <c r="E1029" s="189">
        <v>9</v>
      </c>
      <c r="F1029" s="189">
        <v>66.069999999999993</v>
      </c>
      <c r="G1029" s="190">
        <v>594.63</v>
      </c>
      <c r="H1029" s="56">
        <v>68</v>
      </c>
      <c r="I1029" s="184" t="s">
        <v>159</v>
      </c>
      <c r="K1029"/>
    </row>
    <row r="1030" spans="1:11" s="184" customFormat="1" x14ac:dyDescent="0.25">
      <c r="A1030" s="188">
        <v>40831</v>
      </c>
      <c r="B1030" s="184" t="s">
        <v>237</v>
      </c>
      <c r="C1030" s="184" t="s">
        <v>238</v>
      </c>
      <c r="D1030" s="56" t="s">
        <v>5</v>
      </c>
      <c r="E1030" s="189">
        <v>9</v>
      </c>
      <c r="F1030" s="189">
        <v>26.46</v>
      </c>
      <c r="G1030" s="190">
        <v>238.14</v>
      </c>
      <c r="H1030" s="56">
        <v>68</v>
      </c>
      <c r="I1030" s="184" t="s">
        <v>159</v>
      </c>
      <c r="K1030"/>
    </row>
    <row r="1031" spans="1:11" s="184" customFormat="1" x14ac:dyDescent="0.25">
      <c r="A1031" s="188">
        <v>40831</v>
      </c>
      <c r="B1031" s="184" t="s">
        <v>182</v>
      </c>
      <c r="C1031" s="184" t="s">
        <v>17</v>
      </c>
      <c r="D1031" s="56" t="s">
        <v>5</v>
      </c>
      <c r="E1031" s="189">
        <v>6</v>
      </c>
      <c r="F1031" s="189">
        <v>39.18</v>
      </c>
      <c r="G1031" s="190">
        <v>235.08</v>
      </c>
      <c r="H1031" s="56">
        <v>68</v>
      </c>
      <c r="I1031" s="184" t="s">
        <v>159</v>
      </c>
      <c r="K1031"/>
    </row>
    <row r="1032" spans="1:11" s="184" customFormat="1" x14ac:dyDescent="0.25">
      <c r="A1032" s="188">
        <v>40831</v>
      </c>
      <c r="B1032" s="184" t="s">
        <v>17</v>
      </c>
      <c r="C1032" s="184" t="s">
        <v>17</v>
      </c>
      <c r="D1032" s="56" t="s">
        <v>5</v>
      </c>
      <c r="E1032" s="189">
        <v>4.5</v>
      </c>
      <c r="F1032" s="189">
        <v>35.35</v>
      </c>
      <c r="G1032" s="190">
        <v>159.07499999999999</v>
      </c>
      <c r="H1032" s="56">
        <v>68</v>
      </c>
      <c r="I1032" s="184" t="s">
        <v>159</v>
      </c>
      <c r="K1032"/>
    </row>
    <row r="1033" spans="1:11" s="184" customFormat="1" x14ac:dyDescent="0.25">
      <c r="A1033" s="188">
        <v>40831</v>
      </c>
      <c r="B1033" s="184" t="s">
        <v>192</v>
      </c>
      <c r="C1033" s="184" t="s">
        <v>17</v>
      </c>
      <c r="D1033" s="56" t="s">
        <v>5</v>
      </c>
      <c r="E1033" s="189">
        <v>5</v>
      </c>
      <c r="F1033" s="189">
        <v>35.35</v>
      </c>
      <c r="G1033" s="190">
        <v>176.75</v>
      </c>
      <c r="H1033" s="56">
        <v>68</v>
      </c>
      <c r="I1033" s="184" t="s">
        <v>159</v>
      </c>
      <c r="K1033"/>
    </row>
    <row r="1034" spans="1:11" s="184" customFormat="1" x14ac:dyDescent="0.25">
      <c r="A1034" s="188">
        <v>40831</v>
      </c>
      <c r="B1034" s="184" t="s">
        <v>192</v>
      </c>
      <c r="C1034" s="184" t="s">
        <v>17</v>
      </c>
      <c r="D1034" s="56" t="s">
        <v>5</v>
      </c>
      <c r="E1034" s="189">
        <v>5</v>
      </c>
      <c r="F1034" s="189">
        <v>35.35</v>
      </c>
      <c r="G1034" s="190">
        <v>176.75</v>
      </c>
      <c r="H1034" s="56">
        <v>68</v>
      </c>
      <c r="I1034" s="184" t="s">
        <v>159</v>
      </c>
      <c r="K1034"/>
    </row>
    <row r="1035" spans="1:11" s="184" customFormat="1" x14ac:dyDescent="0.25">
      <c r="A1035" s="188">
        <v>40831</v>
      </c>
      <c r="B1035" s="184" t="s">
        <v>17</v>
      </c>
      <c r="C1035" s="184" t="s">
        <v>17</v>
      </c>
      <c r="D1035" s="56" t="s">
        <v>5</v>
      </c>
      <c r="E1035" s="189">
        <v>4.5</v>
      </c>
      <c r="F1035" s="189">
        <v>32.200000000000003</v>
      </c>
      <c r="G1035" s="190">
        <v>144.9</v>
      </c>
      <c r="H1035" s="56">
        <v>68</v>
      </c>
      <c r="I1035" s="184" t="s">
        <v>159</v>
      </c>
      <c r="K1035"/>
    </row>
    <row r="1036" spans="1:11" s="184" customFormat="1" x14ac:dyDescent="0.25">
      <c r="A1036" s="188">
        <v>40831</v>
      </c>
      <c r="B1036" s="184" t="s">
        <v>0</v>
      </c>
      <c r="C1036" s="184" t="s">
        <v>13</v>
      </c>
      <c r="D1036" s="56" t="s">
        <v>14</v>
      </c>
      <c r="E1036" s="189">
        <v>1</v>
      </c>
      <c r="F1036" s="189">
        <v>125</v>
      </c>
      <c r="G1036" s="190">
        <v>125</v>
      </c>
      <c r="H1036" s="56">
        <v>68</v>
      </c>
      <c r="I1036" s="184" t="s">
        <v>159</v>
      </c>
      <c r="K1036"/>
    </row>
    <row r="1037" spans="1:11" s="184" customFormat="1" x14ac:dyDescent="0.25">
      <c r="A1037" s="188">
        <v>40831</v>
      </c>
      <c r="B1037" s="184" t="s">
        <v>185</v>
      </c>
      <c r="C1037" s="184" t="s">
        <v>186</v>
      </c>
      <c r="D1037" s="56" t="s">
        <v>14</v>
      </c>
      <c r="E1037" s="189">
        <v>4</v>
      </c>
      <c r="F1037" s="189">
        <v>213.4</v>
      </c>
      <c r="G1037" s="190">
        <v>853.6</v>
      </c>
      <c r="H1037" s="56">
        <v>68</v>
      </c>
      <c r="I1037" s="184" t="s">
        <v>159</v>
      </c>
      <c r="K1037"/>
    </row>
    <row r="1038" spans="1:11" s="184" customFormat="1" x14ac:dyDescent="0.25">
      <c r="A1038" s="188">
        <v>40831</v>
      </c>
      <c r="B1038" s="184" t="s">
        <v>17</v>
      </c>
      <c r="C1038" s="184" t="s">
        <v>17</v>
      </c>
      <c r="D1038" s="56" t="s">
        <v>5</v>
      </c>
      <c r="E1038" s="189">
        <v>5</v>
      </c>
      <c r="F1038" s="189">
        <v>35.35</v>
      </c>
      <c r="G1038" s="190">
        <v>176.75</v>
      </c>
      <c r="H1038" s="56">
        <v>68</v>
      </c>
      <c r="I1038" s="184" t="s">
        <v>159</v>
      </c>
      <c r="K1038"/>
    </row>
    <row r="1039" spans="1:11" s="184" customFormat="1" x14ac:dyDescent="0.25">
      <c r="A1039" s="188">
        <v>40831</v>
      </c>
      <c r="B1039" s="184" t="s">
        <v>192</v>
      </c>
      <c r="C1039" s="184" t="s">
        <v>17</v>
      </c>
      <c r="D1039" s="56" t="s">
        <v>5</v>
      </c>
      <c r="E1039" s="189">
        <v>5</v>
      </c>
      <c r="F1039" s="189">
        <v>35.35</v>
      </c>
      <c r="G1039" s="190">
        <v>176.75</v>
      </c>
      <c r="H1039" s="56">
        <v>68</v>
      </c>
      <c r="I1039" s="184" t="s">
        <v>159</v>
      </c>
      <c r="K1039"/>
    </row>
    <row r="1040" spans="1:11" s="184" customFormat="1" x14ac:dyDescent="0.25">
      <c r="A1040" s="188">
        <v>40831</v>
      </c>
      <c r="B1040" s="184" t="s">
        <v>192</v>
      </c>
      <c r="C1040" s="184" t="s">
        <v>17</v>
      </c>
      <c r="D1040" s="56" t="s">
        <v>5</v>
      </c>
      <c r="E1040" s="189">
        <v>4.5</v>
      </c>
      <c r="F1040" s="189">
        <v>35.35</v>
      </c>
      <c r="G1040" s="190">
        <v>159.07499999999999</v>
      </c>
      <c r="H1040" s="56">
        <v>68</v>
      </c>
      <c r="I1040" s="184" t="s">
        <v>159</v>
      </c>
      <c r="K1040"/>
    </row>
    <row r="1041" spans="1:11" s="184" customFormat="1" x14ac:dyDescent="0.25">
      <c r="A1041" s="188">
        <v>40832</v>
      </c>
      <c r="B1041" s="184" t="s">
        <v>185</v>
      </c>
      <c r="C1041" s="184" t="s">
        <v>186</v>
      </c>
      <c r="D1041" s="56" t="s">
        <v>14</v>
      </c>
      <c r="E1041" s="189">
        <v>4</v>
      </c>
      <c r="F1041" s="189">
        <v>213.4</v>
      </c>
      <c r="G1041" s="190">
        <v>853.6</v>
      </c>
      <c r="H1041" s="56">
        <v>68</v>
      </c>
      <c r="I1041" s="184" t="s">
        <v>159</v>
      </c>
      <c r="K1041"/>
    </row>
    <row r="1042" spans="1:11" s="184" customFormat="1" x14ac:dyDescent="0.25">
      <c r="A1042" s="188">
        <v>40833</v>
      </c>
      <c r="B1042" s="184" t="s">
        <v>284</v>
      </c>
      <c r="C1042" s="184" t="s">
        <v>265</v>
      </c>
      <c r="D1042" s="56" t="s">
        <v>106</v>
      </c>
      <c r="E1042" s="189">
        <v>1</v>
      </c>
      <c r="F1042" s="189">
        <v>7500</v>
      </c>
      <c r="G1042" s="190">
        <v>7500</v>
      </c>
      <c r="H1042" s="56">
        <v>68</v>
      </c>
      <c r="I1042" s="184" t="s">
        <v>285</v>
      </c>
      <c r="K1042"/>
    </row>
    <row r="1043" spans="1:11" s="184" customFormat="1" x14ac:dyDescent="0.25">
      <c r="A1043" s="188">
        <v>40847</v>
      </c>
      <c r="B1043" s="184" t="s">
        <v>286</v>
      </c>
      <c r="C1043" s="184" t="s">
        <v>194</v>
      </c>
      <c r="D1043" s="56" t="s">
        <v>106</v>
      </c>
      <c r="E1043" s="189">
        <v>1</v>
      </c>
      <c r="F1043" s="189">
        <v>7315</v>
      </c>
      <c r="G1043" s="190">
        <v>7315</v>
      </c>
      <c r="H1043" s="56">
        <v>68</v>
      </c>
      <c r="I1043" s="184" t="s">
        <v>213</v>
      </c>
      <c r="K1043"/>
    </row>
    <row r="1044" spans="1:11" s="184" customFormat="1" x14ac:dyDescent="0.25">
      <c r="A1044" s="191" t="s">
        <v>0</v>
      </c>
      <c r="B1044" s="192" t="s">
        <v>287</v>
      </c>
      <c r="C1044" s="192" t="s">
        <v>0</v>
      </c>
      <c r="D1044" s="200" t="s">
        <v>0</v>
      </c>
      <c r="E1044" s="193"/>
      <c r="F1044" s="193"/>
      <c r="G1044" s="194">
        <v>223781.7</v>
      </c>
      <c r="H1044" s="200" t="s">
        <v>0</v>
      </c>
      <c r="I1044" s="192" t="s">
        <v>0</v>
      </c>
      <c r="K1044"/>
    </row>
    <row r="1045" spans="1:11" s="184" customFormat="1" x14ac:dyDescent="0.25">
      <c r="A1045" s="188" t="s">
        <v>0</v>
      </c>
      <c r="B1045" s="184" t="s">
        <v>0</v>
      </c>
      <c r="C1045" s="184" t="s">
        <v>0</v>
      </c>
      <c r="D1045" s="56" t="s">
        <v>0</v>
      </c>
      <c r="E1045" s="189"/>
      <c r="F1045" s="189"/>
      <c r="G1045" s="190"/>
      <c r="H1045" s="56" t="s">
        <v>0</v>
      </c>
      <c r="I1045" s="184" t="s">
        <v>0</v>
      </c>
      <c r="K1045"/>
    </row>
    <row r="1046" spans="1:11" s="184" customFormat="1" x14ac:dyDescent="0.25">
      <c r="A1046" s="185" t="s">
        <v>0</v>
      </c>
      <c r="B1046" s="183" t="s">
        <v>288</v>
      </c>
      <c r="C1046" s="183" t="s">
        <v>0</v>
      </c>
      <c r="D1046" s="127" t="s">
        <v>0</v>
      </c>
      <c r="E1046" s="186"/>
      <c r="F1046" s="186"/>
      <c r="G1046" s="187"/>
      <c r="H1046" s="127" t="s">
        <v>0</v>
      </c>
      <c r="I1046" s="183" t="s">
        <v>0</v>
      </c>
      <c r="K1046"/>
    </row>
    <row r="1047" spans="1:11" s="184" customFormat="1" x14ac:dyDescent="0.25">
      <c r="A1047" s="188">
        <v>40689</v>
      </c>
      <c r="B1047" s="184" t="s">
        <v>179</v>
      </c>
      <c r="C1047" s="184" t="s">
        <v>180</v>
      </c>
      <c r="D1047" s="56" t="s">
        <v>5</v>
      </c>
      <c r="E1047" s="189">
        <v>5</v>
      </c>
      <c r="F1047" s="189">
        <v>42.79</v>
      </c>
      <c r="G1047" s="190">
        <v>213.95</v>
      </c>
      <c r="H1047" s="56">
        <v>191</v>
      </c>
      <c r="I1047" s="184" t="s">
        <v>159</v>
      </c>
      <c r="K1047"/>
    </row>
    <row r="1048" spans="1:11" s="184" customFormat="1" x14ac:dyDescent="0.25">
      <c r="A1048" s="188">
        <v>40689</v>
      </c>
      <c r="B1048" s="184" t="s">
        <v>182</v>
      </c>
      <c r="C1048" s="184" t="s">
        <v>17</v>
      </c>
      <c r="D1048" s="56" t="s">
        <v>5</v>
      </c>
      <c r="E1048" s="189">
        <v>10.5</v>
      </c>
      <c r="F1048" s="189">
        <v>39.18</v>
      </c>
      <c r="G1048" s="190">
        <v>411.39</v>
      </c>
      <c r="H1048" s="56">
        <v>191</v>
      </c>
      <c r="I1048" s="184" t="s">
        <v>159</v>
      </c>
      <c r="K1048"/>
    </row>
    <row r="1049" spans="1:11" s="184" customFormat="1" x14ac:dyDescent="0.25">
      <c r="A1049" s="188">
        <v>40689</v>
      </c>
      <c r="B1049" s="184" t="s">
        <v>257</v>
      </c>
      <c r="C1049" s="184" t="s">
        <v>258</v>
      </c>
      <c r="D1049" s="56" t="s">
        <v>14</v>
      </c>
      <c r="E1049" s="189">
        <v>1</v>
      </c>
      <c r="F1049" s="189">
        <v>385</v>
      </c>
      <c r="G1049" s="190">
        <v>385</v>
      </c>
      <c r="H1049" s="56">
        <v>191</v>
      </c>
      <c r="I1049" s="184" t="s">
        <v>159</v>
      </c>
      <c r="K1049"/>
    </row>
    <row r="1050" spans="1:11" s="184" customFormat="1" x14ac:dyDescent="0.25">
      <c r="A1050" s="188">
        <v>40689</v>
      </c>
      <c r="B1050" s="184" t="s">
        <v>0</v>
      </c>
      <c r="C1050" s="184" t="s">
        <v>181</v>
      </c>
      <c r="D1050" s="56" t="s">
        <v>5</v>
      </c>
      <c r="E1050" s="189">
        <v>5</v>
      </c>
      <c r="F1050" s="189">
        <v>7</v>
      </c>
      <c r="G1050" s="190">
        <v>35</v>
      </c>
      <c r="H1050" s="56">
        <v>191</v>
      </c>
      <c r="I1050" s="184" t="s">
        <v>159</v>
      </c>
      <c r="K1050"/>
    </row>
    <row r="1051" spans="1:11" s="184" customFormat="1" x14ac:dyDescent="0.25">
      <c r="A1051" s="188">
        <v>40690</v>
      </c>
      <c r="B1051" s="184" t="s">
        <v>0</v>
      </c>
      <c r="C1051" s="184" t="s">
        <v>181</v>
      </c>
      <c r="D1051" s="56" t="s">
        <v>5</v>
      </c>
      <c r="E1051" s="189">
        <v>5</v>
      </c>
      <c r="F1051" s="189">
        <v>7</v>
      </c>
      <c r="G1051" s="190">
        <v>35</v>
      </c>
      <c r="H1051" s="56">
        <v>191</v>
      </c>
      <c r="I1051" s="184" t="s">
        <v>159</v>
      </c>
      <c r="K1051"/>
    </row>
    <row r="1052" spans="1:11" s="184" customFormat="1" x14ac:dyDescent="0.25">
      <c r="A1052" s="188">
        <v>40690</v>
      </c>
      <c r="B1052" s="184" t="s">
        <v>182</v>
      </c>
      <c r="C1052" s="184" t="s">
        <v>17</v>
      </c>
      <c r="D1052" s="56" t="s">
        <v>5</v>
      </c>
      <c r="E1052" s="189">
        <v>4</v>
      </c>
      <c r="F1052" s="189">
        <v>39.18</v>
      </c>
      <c r="G1052" s="190">
        <v>156.72</v>
      </c>
      <c r="H1052" s="56">
        <v>191</v>
      </c>
      <c r="I1052" s="184" t="s">
        <v>159</v>
      </c>
      <c r="K1052"/>
    </row>
    <row r="1053" spans="1:11" s="184" customFormat="1" x14ac:dyDescent="0.25">
      <c r="A1053" s="188">
        <v>40690</v>
      </c>
      <c r="B1053" s="184" t="s">
        <v>257</v>
      </c>
      <c r="C1053" s="184" t="s">
        <v>258</v>
      </c>
      <c r="D1053" s="56" t="s">
        <v>14</v>
      </c>
      <c r="E1053" s="189">
        <v>1</v>
      </c>
      <c r="F1053" s="189">
        <v>385</v>
      </c>
      <c r="G1053" s="190">
        <v>385</v>
      </c>
      <c r="H1053" s="56">
        <v>191</v>
      </c>
      <c r="I1053" s="184" t="s">
        <v>159</v>
      </c>
      <c r="K1053"/>
    </row>
    <row r="1054" spans="1:11" s="184" customFormat="1" x14ac:dyDescent="0.25">
      <c r="A1054" s="188">
        <v>40690</v>
      </c>
      <c r="B1054" s="184" t="s">
        <v>182</v>
      </c>
      <c r="C1054" s="184" t="s">
        <v>17</v>
      </c>
      <c r="D1054" s="56" t="s">
        <v>5</v>
      </c>
      <c r="E1054" s="189">
        <v>5.5</v>
      </c>
      <c r="F1054" s="189">
        <v>39.18</v>
      </c>
      <c r="G1054" s="190">
        <v>215.49</v>
      </c>
      <c r="H1054" s="56">
        <v>191</v>
      </c>
      <c r="I1054" s="184" t="s">
        <v>159</v>
      </c>
      <c r="K1054"/>
    </row>
    <row r="1055" spans="1:11" s="184" customFormat="1" x14ac:dyDescent="0.25">
      <c r="A1055" s="188">
        <v>40690</v>
      </c>
      <c r="B1055" s="184" t="s">
        <v>179</v>
      </c>
      <c r="C1055" s="184" t="s">
        <v>180</v>
      </c>
      <c r="D1055" s="56" t="s">
        <v>5</v>
      </c>
      <c r="E1055" s="189">
        <v>5</v>
      </c>
      <c r="F1055" s="189">
        <v>42.79</v>
      </c>
      <c r="G1055" s="190">
        <v>213.95</v>
      </c>
      <c r="H1055" s="56">
        <v>191</v>
      </c>
      <c r="I1055" s="184" t="s">
        <v>159</v>
      </c>
      <c r="K1055"/>
    </row>
    <row r="1056" spans="1:11" s="184" customFormat="1" x14ac:dyDescent="0.25">
      <c r="A1056" s="188">
        <v>40691</v>
      </c>
      <c r="B1056" s="184" t="s">
        <v>179</v>
      </c>
      <c r="C1056" s="184" t="s">
        <v>180</v>
      </c>
      <c r="D1056" s="56" t="s">
        <v>5</v>
      </c>
      <c r="E1056" s="189">
        <v>5</v>
      </c>
      <c r="F1056" s="189">
        <v>42.79</v>
      </c>
      <c r="G1056" s="190">
        <v>213.95</v>
      </c>
      <c r="H1056" s="56">
        <v>191</v>
      </c>
      <c r="I1056" s="184" t="s">
        <v>159</v>
      </c>
      <c r="K1056"/>
    </row>
    <row r="1057" spans="1:11" s="184" customFormat="1" x14ac:dyDescent="0.25">
      <c r="A1057" s="188">
        <v>40691</v>
      </c>
      <c r="B1057" s="184" t="s">
        <v>0</v>
      </c>
      <c r="C1057" s="184" t="s">
        <v>181</v>
      </c>
      <c r="D1057" s="56" t="s">
        <v>5</v>
      </c>
      <c r="E1057" s="189">
        <v>5</v>
      </c>
      <c r="F1057" s="189">
        <v>7</v>
      </c>
      <c r="G1057" s="190">
        <v>35</v>
      </c>
      <c r="H1057" s="56">
        <v>191</v>
      </c>
      <c r="I1057" s="184" t="s">
        <v>159</v>
      </c>
      <c r="K1057"/>
    </row>
    <row r="1058" spans="1:11" s="184" customFormat="1" x14ac:dyDescent="0.25">
      <c r="A1058" s="188">
        <v>40691</v>
      </c>
      <c r="B1058" s="184" t="s">
        <v>257</v>
      </c>
      <c r="C1058" s="184" t="s">
        <v>258</v>
      </c>
      <c r="D1058" s="56" t="s">
        <v>14</v>
      </c>
      <c r="E1058" s="189">
        <v>1</v>
      </c>
      <c r="F1058" s="189">
        <v>385</v>
      </c>
      <c r="G1058" s="190">
        <v>385</v>
      </c>
      <c r="H1058" s="56">
        <v>191</v>
      </c>
      <c r="I1058" s="184" t="s">
        <v>159</v>
      </c>
      <c r="K1058"/>
    </row>
    <row r="1059" spans="1:11" s="184" customFormat="1" x14ac:dyDescent="0.25">
      <c r="A1059" s="188">
        <v>40692</v>
      </c>
      <c r="B1059" s="184" t="s">
        <v>0</v>
      </c>
      <c r="C1059" s="184" t="s">
        <v>181</v>
      </c>
      <c r="D1059" s="56" t="s">
        <v>5</v>
      </c>
      <c r="E1059" s="189">
        <v>5</v>
      </c>
      <c r="F1059" s="189">
        <v>7</v>
      </c>
      <c r="G1059" s="190">
        <v>35</v>
      </c>
      <c r="H1059" s="56">
        <v>191</v>
      </c>
      <c r="I1059" s="184" t="s">
        <v>159</v>
      </c>
      <c r="K1059"/>
    </row>
    <row r="1060" spans="1:11" s="184" customFormat="1" x14ac:dyDescent="0.25">
      <c r="A1060" s="188">
        <v>40692</v>
      </c>
      <c r="B1060" s="184" t="s">
        <v>257</v>
      </c>
      <c r="C1060" s="184" t="s">
        <v>258</v>
      </c>
      <c r="D1060" s="56" t="s">
        <v>14</v>
      </c>
      <c r="E1060" s="189">
        <v>1</v>
      </c>
      <c r="F1060" s="189">
        <v>385</v>
      </c>
      <c r="G1060" s="190">
        <v>385</v>
      </c>
      <c r="H1060" s="56">
        <v>191</v>
      </c>
      <c r="I1060" s="184" t="s">
        <v>159</v>
      </c>
      <c r="K1060"/>
    </row>
    <row r="1061" spans="1:11" s="184" customFormat="1" x14ac:dyDescent="0.25">
      <c r="A1061" s="188">
        <v>40692</v>
      </c>
      <c r="B1061" s="184" t="s">
        <v>182</v>
      </c>
      <c r="C1061" s="184" t="s">
        <v>17</v>
      </c>
      <c r="D1061" s="56" t="s">
        <v>5</v>
      </c>
      <c r="E1061" s="189">
        <v>5</v>
      </c>
      <c r="F1061" s="189">
        <v>39.18</v>
      </c>
      <c r="G1061" s="190">
        <v>195.9</v>
      </c>
      <c r="H1061" s="56">
        <v>191</v>
      </c>
      <c r="I1061" s="184" t="s">
        <v>159</v>
      </c>
      <c r="K1061"/>
    </row>
    <row r="1062" spans="1:11" s="184" customFormat="1" x14ac:dyDescent="0.25">
      <c r="A1062" s="188">
        <v>40692</v>
      </c>
      <c r="B1062" s="184" t="s">
        <v>179</v>
      </c>
      <c r="C1062" s="184" t="s">
        <v>180</v>
      </c>
      <c r="D1062" s="56" t="s">
        <v>5</v>
      </c>
      <c r="E1062" s="189">
        <v>5</v>
      </c>
      <c r="F1062" s="189">
        <v>42.79</v>
      </c>
      <c r="G1062" s="190">
        <v>213.95</v>
      </c>
      <c r="H1062" s="56">
        <v>191</v>
      </c>
      <c r="I1062" s="184" t="s">
        <v>159</v>
      </c>
      <c r="K1062"/>
    </row>
    <row r="1063" spans="1:11" s="184" customFormat="1" x14ac:dyDescent="0.25">
      <c r="A1063" s="188">
        <v>40693</v>
      </c>
      <c r="B1063" s="184" t="s">
        <v>0</v>
      </c>
      <c r="C1063" s="184" t="s">
        <v>181</v>
      </c>
      <c r="D1063" s="56" t="s">
        <v>5</v>
      </c>
      <c r="E1063" s="189">
        <v>5</v>
      </c>
      <c r="F1063" s="189">
        <v>7</v>
      </c>
      <c r="G1063" s="190">
        <v>35</v>
      </c>
      <c r="H1063" s="56">
        <v>191</v>
      </c>
      <c r="I1063" s="184" t="s">
        <v>159</v>
      </c>
      <c r="K1063"/>
    </row>
    <row r="1064" spans="1:11" s="184" customFormat="1" x14ac:dyDescent="0.25">
      <c r="A1064" s="188">
        <v>40693</v>
      </c>
      <c r="B1064" s="184" t="s">
        <v>182</v>
      </c>
      <c r="C1064" s="184" t="s">
        <v>17</v>
      </c>
      <c r="D1064" s="56" t="s">
        <v>5</v>
      </c>
      <c r="E1064" s="189">
        <v>5.5</v>
      </c>
      <c r="F1064" s="189">
        <v>39.18</v>
      </c>
      <c r="G1064" s="190">
        <v>215.49</v>
      </c>
      <c r="H1064" s="56">
        <v>191</v>
      </c>
      <c r="I1064" s="184" t="s">
        <v>159</v>
      </c>
      <c r="K1064"/>
    </row>
    <row r="1065" spans="1:11" s="184" customFormat="1" x14ac:dyDescent="0.25">
      <c r="A1065" s="188">
        <v>40693</v>
      </c>
      <c r="B1065" s="184" t="s">
        <v>257</v>
      </c>
      <c r="C1065" s="184" t="s">
        <v>258</v>
      </c>
      <c r="D1065" s="56" t="s">
        <v>14</v>
      </c>
      <c r="E1065" s="189">
        <v>1</v>
      </c>
      <c r="F1065" s="189">
        <v>385</v>
      </c>
      <c r="G1065" s="190">
        <v>385</v>
      </c>
      <c r="H1065" s="56">
        <v>191</v>
      </c>
      <c r="I1065" s="184" t="s">
        <v>159</v>
      </c>
      <c r="K1065"/>
    </row>
    <row r="1066" spans="1:11" s="184" customFormat="1" x14ac:dyDescent="0.25">
      <c r="A1066" s="188">
        <v>40693</v>
      </c>
      <c r="B1066" s="184" t="s">
        <v>182</v>
      </c>
      <c r="C1066" s="184" t="s">
        <v>17</v>
      </c>
      <c r="D1066" s="56" t="s">
        <v>5</v>
      </c>
      <c r="E1066" s="189">
        <v>5.5</v>
      </c>
      <c r="F1066" s="189">
        <v>39.18</v>
      </c>
      <c r="G1066" s="190">
        <v>215.49</v>
      </c>
      <c r="H1066" s="56">
        <v>191</v>
      </c>
      <c r="I1066" s="184" t="s">
        <v>159</v>
      </c>
      <c r="K1066"/>
    </row>
    <row r="1067" spans="1:11" s="184" customFormat="1" x14ac:dyDescent="0.25">
      <c r="A1067" s="188">
        <v>40694</v>
      </c>
      <c r="B1067" s="184" t="s">
        <v>257</v>
      </c>
      <c r="C1067" s="184" t="s">
        <v>258</v>
      </c>
      <c r="D1067" s="56" t="s">
        <v>14</v>
      </c>
      <c r="E1067" s="189">
        <v>1</v>
      </c>
      <c r="F1067" s="189">
        <v>385</v>
      </c>
      <c r="G1067" s="190">
        <v>385</v>
      </c>
      <c r="H1067" s="56">
        <v>191</v>
      </c>
      <c r="I1067" s="184" t="s">
        <v>159</v>
      </c>
      <c r="K1067"/>
    </row>
    <row r="1068" spans="1:11" s="184" customFormat="1" x14ac:dyDescent="0.25">
      <c r="A1068" s="188">
        <v>40713</v>
      </c>
      <c r="B1068" s="184" t="s">
        <v>17</v>
      </c>
      <c r="C1068" s="184" t="s">
        <v>17</v>
      </c>
      <c r="D1068" s="56" t="s">
        <v>5</v>
      </c>
      <c r="E1068" s="189">
        <v>4</v>
      </c>
      <c r="F1068" s="189">
        <v>39.39</v>
      </c>
      <c r="G1068" s="190">
        <v>157.56</v>
      </c>
      <c r="H1068" s="56">
        <v>191</v>
      </c>
      <c r="I1068" s="184" t="s">
        <v>159</v>
      </c>
      <c r="K1068"/>
    </row>
    <row r="1069" spans="1:11" s="184" customFormat="1" x14ac:dyDescent="0.25">
      <c r="A1069" s="188">
        <v>40723</v>
      </c>
      <c r="B1069" s="184" t="s">
        <v>189</v>
      </c>
      <c r="C1069" s="184" t="s">
        <v>190</v>
      </c>
      <c r="D1069" s="56" t="s">
        <v>191</v>
      </c>
      <c r="E1069" s="189">
        <v>11.5</v>
      </c>
      <c r="F1069" s="189">
        <v>45</v>
      </c>
      <c r="G1069" s="190">
        <v>517.5</v>
      </c>
      <c r="H1069" s="56">
        <v>191</v>
      </c>
      <c r="I1069" s="184" t="s">
        <v>159</v>
      </c>
      <c r="K1069"/>
    </row>
    <row r="1070" spans="1:11" s="184" customFormat="1" x14ac:dyDescent="0.25">
      <c r="A1070" s="188">
        <v>40724</v>
      </c>
      <c r="B1070" s="184" t="s">
        <v>189</v>
      </c>
      <c r="C1070" s="184" t="s">
        <v>190</v>
      </c>
      <c r="D1070" s="56" t="s">
        <v>191</v>
      </c>
      <c r="E1070" s="189">
        <v>9.5</v>
      </c>
      <c r="F1070" s="189">
        <v>45</v>
      </c>
      <c r="G1070" s="190">
        <v>427.5</v>
      </c>
      <c r="H1070" s="56">
        <v>191</v>
      </c>
      <c r="I1070" s="184" t="s">
        <v>159</v>
      </c>
      <c r="K1070"/>
    </row>
    <row r="1071" spans="1:11" s="184" customFormat="1" x14ac:dyDescent="0.25">
      <c r="A1071" s="188">
        <v>40724</v>
      </c>
      <c r="B1071" s="184" t="s">
        <v>17</v>
      </c>
      <c r="C1071" s="184" t="s">
        <v>17</v>
      </c>
      <c r="D1071" s="56" t="s">
        <v>5</v>
      </c>
      <c r="E1071" s="189">
        <v>10.5</v>
      </c>
      <c r="F1071" s="189">
        <v>39.39</v>
      </c>
      <c r="G1071" s="190">
        <v>413.59500000000003</v>
      </c>
      <c r="H1071" s="56">
        <v>191</v>
      </c>
      <c r="I1071" s="184" t="s">
        <v>159</v>
      </c>
      <c r="K1071"/>
    </row>
    <row r="1072" spans="1:11" s="184" customFormat="1" x14ac:dyDescent="0.25">
      <c r="A1072" s="188">
        <v>40725</v>
      </c>
      <c r="B1072" s="184" t="s">
        <v>189</v>
      </c>
      <c r="C1072" s="184" t="s">
        <v>190</v>
      </c>
      <c r="D1072" s="56" t="s">
        <v>191</v>
      </c>
      <c r="E1072" s="189">
        <v>3</v>
      </c>
      <c r="F1072" s="189">
        <v>45</v>
      </c>
      <c r="G1072" s="190">
        <v>135</v>
      </c>
      <c r="H1072" s="56">
        <v>191</v>
      </c>
      <c r="I1072" s="184" t="s">
        <v>159</v>
      </c>
      <c r="K1072"/>
    </row>
    <row r="1073" spans="1:11" s="184" customFormat="1" x14ac:dyDescent="0.25">
      <c r="A1073" s="188">
        <v>40726</v>
      </c>
      <c r="B1073" s="184" t="s">
        <v>207</v>
      </c>
      <c r="C1073" s="184" t="s">
        <v>208</v>
      </c>
      <c r="D1073" s="56" t="s">
        <v>5</v>
      </c>
      <c r="E1073" s="189">
        <v>4</v>
      </c>
      <c r="F1073" s="189">
        <v>66.069999999999993</v>
      </c>
      <c r="G1073" s="190">
        <v>264.27999999999997</v>
      </c>
      <c r="H1073" s="56">
        <v>191</v>
      </c>
      <c r="I1073" s="184" t="s">
        <v>159</v>
      </c>
      <c r="K1073"/>
    </row>
    <row r="1074" spans="1:11" s="184" customFormat="1" x14ac:dyDescent="0.25">
      <c r="A1074" s="188">
        <v>40726</v>
      </c>
      <c r="B1074" s="184" t="s">
        <v>17</v>
      </c>
      <c r="C1074" s="184" t="s">
        <v>17</v>
      </c>
      <c r="D1074" s="56" t="s">
        <v>5</v>
      </c>
      <c r="E1074" s="189">
        <v>3.5</v>
      </c>
      <c r="F1074" s="189">
        <v>39.39</v>
      </c>
      <c r="G1074" s="190">
        <v>137.86500000000001</v>
      </c>
      <c r="H1074" s="56">
        <v>191</v>
      </c>
      <c r="I1074" s="184" t="s">
        <v>159</v>
      </c>
      <c r="K1074"/>
    </row>
    <row r="1075" spans="1:11" s="184" customFormat="1" x14ac:dyDescent="0.25">
      <c r="A1075" s="188">
        <v>40737</v>
      </c>
      <c r="B1075" s="184" t="s">
        <v>192</v>
      </c>
      <c r="C1075" s="184" t="s">
        <v>289</v>
      </c>
      <c r="D1075" s="56" t="s">
        <v>5</v>
      </c>
      <c r="E1075" s="189">
        <v>5</v>
      </c>
      <c r="F1075" s="189">
        <v>40</v>
      </c>
      <c r="G1075" s="190">
        <v>200</v>
      </c>
      <c r="H1075" s="56">
        <v>191</v>
      </c>
      <c r="I1075" s="184" t="s">
        <v>159</v>
      </c>
      <c r="K1075"/>
    </row>
    <row r="1076" spans="1:11" s="184" customFormat="1" x14ac:dyDescent="0.25">
      <c r="A1076" s="188">
        <v>40737</v>
      </c>
      <c r="B1076" s="184" t="s">
        <v>290</v>
      </c>
      <c r="C1076" s="184" t="s">
        <v>190</v>
      </c>
      <c r="D1076" s="56" t="s">
        <v>106</v>
      </c>
      <c r="E1076" s="189">
        <v>7</v>
      </c>
      <c r="F1076" s="189">
        <v>45</v>
      </c>
      <c r="G1076" s="190">
        <v>315</v>
      </c>
      <c r="H1076" s="56">
        <v>191</v>
      </c>
      <c r="I1076" s="184" t="s">
        <v>471</v>
      </c>
      <c r="K1076"/>
    </row>
    <row r="1077" spans="1:11" s="184" customFormat="1" x14ac:dyDescent="0.25">
      <c r="A1077" s="188">
        <v>40737</v>
      </c>
      <c r="B1077" s="184" t="s">
        <v>257</v>
      </c>
      <c r="C1077" s="184" t="s">
        <v>258</v>
      </c>
      <c r="D1077" s="56" t="s">
        <v>14</v>
      </c>
      <c r="E1077" s="189">
        <v>1</v>
      </c>
      <c r="F1077" s="189">
        <v>385</v>
      </c>
      <c r="G1077" s="190">
        <v>385</v>
      </c>
      <c r="H1077" s="56">
        <v>191</v>
      </c>
      <c r="I1077" s="184" t="s">
        <v>159</v>
      </c>
      <c r="K1077"/>
    </row>
    <row r="1078" spans="1:11" s="184" customFormat="1" x14ac:dyDescent="0.25">
      <c r="A1078" s="188">
        <v>40737</v>
      </c>
      <c r="B1078" s="184" t="s">
        <v>179</v>
      </c>
      <c r="C1078" s="184" t="s">
        <v>180</v>
      </c>
      <c r="D1078" s="56" t="s">
        <v>5</v>
      </c>
      <c r="E1078" s="189">
        <v>4.5</v>
      </c>
      <c r="F1078" s="189">
        <v>42.79</v>
      </c>
      <c r="G1078" s="190">
        <v>192.55500000000001</v>
      </c>
      <c r="H1078" s="56">
        <v>191</v>
      </c>
      <c r="I1078" s="184" t="s">
        <v>159</v>
      </c>
      <c r="K1078"/>
    </row>
    <row r="1079" spans="1:11" s="184" customFormat="1" x14ac:dyDescent="0.25">
      <c r="A1079" s="188">
        <v>40737</v>
      </c>
      <c r="B1079" s="184" t="s">
        <v>0</v>
      </c>
      <c r="C1079" s="184" t="s">
        <v>13</v>
      </c>
      <c r="D1079" s="56" t="s">
        <v>14</v>
      </c>
      <c r="E1079" s="189">
        <v>0.5</v>
      </c>
      <c r="F1079" s="189">
        <v>125</v>
      </c>
      <c r="G1079" s="190">
        <v>62.5</v>
      </c>
      <c r="H1079" s="56">
        <v>191</v>
      </c>
      <c r="I1079" s="184" t="s">
        <v>159</v>
      </c>
      <c r="K1079"/>
    </row>
    <row r="1080" spans="1:11" s="184" customFormat="1" x14ac:dyDescent="0.25">
      <c r="A1080" s="188">
        <v>40737</v>
      </c>
      <c r="B1080" s="184" t="s">
        <v>182</v>
      </c>
      <c r="C1080" s="184" t="s">
        <v>17</v>
      </c>
      <c r="D1080" s="56" t="s">
        <v>5</v>
      </c>
      <c r="E1080" s="189">
        <v>4.5</v>
      </c>
      <c r="F1080" s="189">
        <v>39.18</v>
      </c>
      <c r="G1080" s="190">
        <v>176.31</v>
      </c>
      <c r="H1080" s="56">
        <v>191</v>
      </c>
      <c r="I1080" s="184" t="s">
        <v>159</v>
      </c>
      <c r="K1080"/>
    </row>
    <row r="1081" spans="1:11" s="184" customFormat="1" x14ac:dyDescent="0.25">
      <c r="A1081" s="188">
        <v>40737</v>
      </c>
      <c r="B1081" s="184" t="s">
        <v>248</v>
      </c>
      <c r="C1081" s="184" t="s">
        <v>291</v>
      </c>
      <c r="D1081" s="56" t="s">
        <v>5</v>
      </c>
      <c r="E1081" s="189">
        <v>6.5</v>
      </c>
      <c r="F1081" s="189">
        <v>95</v>
      </c>
      <c r="G1081" s="190">
        <v>617.5</v>
      </c>
      <c r="H1081" s="56">
        <v>191</v>
      </c>
      <c r="I1081" s="184" t="s">
        <v>159</v>
      </c>
      <c r="K1081"/>
    </row>
    <row r="1082" spans="1:11" s="184" customFormat="1" x14ac:dyDescent="0.25">
      <c r="A1082" s="188">
        <v>40738</v>
      </c>
      <c r="B1082" s="184" t="s">
        <v>182</v>
      </c>
      <c r="C1082" s="184" t="s">
        <v>17</v>
      </c>
      <c r="D1082" s="56" t="s">
        <v>5</v>
      </c>
      <c r="E1082" s="189">
        <v>10</v>
      </c>
      <c r="F1082" s="189">
        <v>39.18</v>
      </c>
      <c r="G1082" s="190">
        <v>391.8</v>
      </c>
      <c r="H1082" s="56">
        <v>191</v>
      </c>
      <c r="I1082" s="184" t="s">
        <v>159</v>
      </c>
      <c r="K1082"/>
    </row>
    <row r="1083" spans="1:11" s="184" customFormat="1" x14ac:dyDescent="0.25">
      <c r="A1083" s="188">
        <v>40738</v>
      </c>
      <c r="B1083" s="184" t="s">
        <v>179</v>
      </c>
      <c r="C1083" s="184" t="s">
        <v>180</v>
      </c>
      <c r="D1083" s="56" t="s">
        <v>5</v>
      </c>
      <c r="E1083" s="189">
        <v>4.5</v>
      </c>
      <c r="F1083" s="189">
        <v>42.79</v>
      </c>
      <c r="G1083" s="190">
        <v>192.55500000000001</v>
      </c>
      <c r="H1083" s="56">
        <v>191</v>
      </c>
      <c r="I1083" s="184" t="s">
        <v>159</v>
      </c>
      <c r="K1083"/>
    </row>
    <row r="1084" spans="1:11" s="184" customFormat="1" x14ac:dyDescent="0.25">
      <c r="A1084" s="188">
        <v>40738</v>
      </c>
      <c r="B1084" s="184" t="s">
        <v>248</v>
      </c>
      <c r="C1084" s="184" t="s">
        <v>291</v>
      </c>
      <c r="D1084" s="56" t="s">
        <v>5</v>
      </c>
      <c r="E1084" s="189">
        <v>6.5</v>
      </c>
      <c r="F1084" s="189">
        <v>95</v>
      </c>
      <c r="G1084" s="190">
        <v>617.5</v>
      </c>
      <c r="H1084" s="56">
        <v>191</v>
      </c>
      <c r="I1084" s="184" t="s">
        <v>159</v>
      </c>
      <c r="K1084"/>
    </row>
    <row r="1085" spans="1:11" s="184" customFormat="1" x14ac:dyDescent="0.25">
      <c r="A1085" s="188">
        <v>40738</v>
      </c>
      <c r="B1085" s="184" t="s">
        <v>257</v>
      </c>
      <c r="C1085" s="184" t="s">
        <v>258</v>
      </c>
      <c r="D1085" s="56" t="s">
        <v>14</v>
      </c>
      <c r="E1085" s="189">
        <v>1</v>
      </c>
      <c r="F1085" s="189">
        <v>385</v>
      </c>
      <c r="G1085" s="190">
        <v>385</v>
      </c>
      <c r="H1085" s="56">
        <v>191</v>
      </c>
      <c r="I1085" s="184" t="s">
        <v>159</v>
      </c>
      <c r="K1085"/>
    </row>
    <row r="1086" spans="1:11" s="184" customFormat="1" x14ac:dyDescent="0.25">
      <c r="A1086" s="188">
        <v>40738</v>
      </c>
      <c r="B1086" s="184" t="s">
        <v>192</v>
      </c>
      <c r="C1086" s="184" t="s">
        <v>289</v>
      </c>
      <c r="D1086" s="56" t="s">
        <v>5</v>
      </c>
      <c r="E1086" s="189">
        <v>10</v>
      </c>
      <c r="F1086" s="189">
        <v>40</v>
      </c>
      <c r="G1086" s="190">
        <v>400</v>
      </c>
      <c r="H1086" s="56">
        <v>191</v>
      </c>
      <c r="I1086" s="184" t="s">
        <v>159</v>
      </c>
      <c r="K1086"/>
    </row>
    <row r="1087" spans="1:11" s="184" customFormat="1" x14ac:dyDescent="0.25">
      <c r="A1087" s="188">
        <v>40738</v>
      </c>
      <c r="B1087" s="184" t="s">
        <v>290</v>
      </c>
      <c r="C1087" s="184" t="s">
        <v>190</v>
      </c>
      <c r="D1087" s="56" t="s">
        <v>106</v>
      </c>
      <c r="E1087" s="189">
        <v>9</v>
      </c>
      <c r="F1087" s="189">
        <v>45</v>
      </c>
      <c r="G1087" s="190">
        <v>405</v>
      </c>
      <c r="H1087" s="56">
        <v>191</v>
      </c>
      <c r="I1087" s="184" t="s">
        <v>471</v>
      </c>
      <c r="K1087"/>
    </row>
    <row r="1088" spans="1:11" s="184" customFormat="1" x14ac:dyDescent="0.25">
      <c r="A1088" s="188">
        <v>40739</v>
      </c>
      <c r="B1088" s="184" t="s">
        <v>248</v>
      </c>
      <c r="C1088" s="184" t="s">
        <v>291</v>
      </c>
      <c r="D1088" s="56" t="s">
        <v>5</v>
      </c>
      <c r="E1088" s="189">
        <v>3.5</v>
      </c>
      <c r="F1088" s="189">
        <v>95</v>
      </c>
      <c r="G1088" s="190">
        <v>332.5</v>
      </c>
      <c r="H1088" s="56">
        <v>191</v>
      </c>
      <c r="I1088" s="184" t="s">
        <v>159</v>
      </c>
      <c r="K1088"/>
    </row>
    <row r="1089" spans="1:11" s="184" customFormat="1" x14ac:dyDescent="0.25">
      <c r="A1089" s="188">
        <v>40739</v>
      </c>
      <c r="B1089" s="184" t="s">
        <v>257</v>
      </c>
      <c r="C1089" s="184" t="s">
        <v>258</v>
      </c>
      <c r="D1089" s="56" t="s">
        <v>14</v>
      </c>
      <c r="E1089" s="189">
        <v>1</v>
      </c>
      <c r="F1089" s="189">
        <v>385</v>
      </c>
      <c r="G1089" s="190">
        <v>385</v>
      </c>
      <c r="H1089" s="56">
        <v>191</v>
      </c>
      <c r="I1089" s="184" t="s">
        <v>159</v>
      </c>
      <c r="K1089"/>
    </row>
    <row r="1090" spans="1:11" s="184" customFormat="1" x14ac:dyDescent="0.25">
      <c r="A1090" s="188">
        <v>40739</v>
      </c>
      <c r="B1090" s="184" t="s">
        <v>179</v>
      </c>
      <c r="C1090" s="184" t="s">
        <v>180</v>
      </c>
      <c r="D1090" s="56" t="s">
        <v>5</v>
      </c>
      <c r="E1090" s="189">
        <v>3</v>
      </c>
      <c r="F1090" s="189">
        <v>42.79</v>
      </c>
      <c r="G1090" s="190">
        <v>128.37</v>
      </c>
      <c r="H1090" s="56">
        <v>191</v>
      </c>
      <c r="I1090" s="184" t="s">
        <v>159</v>
      </c>
      <c r="K1090"/>
    </row>
    <row r="1091" spans="1:11" s="184" customFormat="1" x14ac:dyDescent="0.25">
      <c r="A1091" s="188">
        <v>40739</v>
      </c>
      <c r="B1091" s="184" t="s">
        <v>290</v>
      </c>
      <c r="C1091" s="184" t="s">
        <v>190</v>
      </c>
      <c r="D1091" s="56" t="s">
        <v>106</v>
      </c>
      <c r="E1091" s="189">
        <v>8</v>
      </c>
      <c r="F1091" s="189">
        <v>45</v>
      </c>
      <c r="G1091" s="190">
        <v>360</v>
      </c>
      <c r="H1091" s="56">
        <v>191</v>
      </c>
      <c r="I1091" s="184" t="s">
        <v>471</v>
      </c>
      <c r="K1091"/>
    </row>
    <row r="1092" spans="1:11" s="184" customFormat="1" x14ac:dyDescent="0.25">
      <c r="A1092" s="188">
        <v>40739</v>
      </c>
      <c r="B1092" s="184" t="s">
        <v>182</v>
      </c>
      <c r="C1092" s="184" t="s">
        <v>17</v>
      </c>
      <c r="D1092" s="56" t="s">
        <v>5</v>
      </c>
      <c r="E1092" s="189">
        <v>3</v>
      </c>
      <c r="F1092" s="189">
        <v>39.18</v>
      </c>
      <c r="G1092" s="190">
        <v>117.54</v>
      </c>
      <c r="H1092" s="56">
        <v>191</v>
      </c>
      <c r="I1092" s="184" t="s">
        <v>159</v>
      </c>
      <c r="K1092"/>
    </row>
    <row r="1093" spans="1:11" s="184" customFormat="1" x14ac:dyDescent="0.25">
      <c r="A1093" s="188">
        <v>40739</v>
      </c>
      <c r="B1093" s="184" t="s">
        <v>192</v>
      </c>
      <c r="C1093" s="184" t="s">
        <v>289</v>
      </c>
      <c r="D1093" s="56" t="s">
        <v>5</v>
      </c>
      <c r="E1093" s="189">
        <v>3.5</v>
      </c>
      <c r="F1093" s="189">
        <v>40</v>
      </c>
      <c r="G1093" s="190">
        <v>140</v>
      </c>
      <c r="H1093" s="56">
        <v>191</v>
      </c>
      <c r="I1093" s="184" t="s">
        <v>159</v>
      </c>
      <c r="K1093"/>
    </row>
    <row r="1094" spans="1:11" s="184" customFormat="1" x14ac:dyDescent="0.25">
      <c r="A1094" s="188">
        <v>40742</v>
      </c>
      <c r="B1094" s="184" t="s">
        <v>257</v>
      </c>
      <c r="C1094" s="184" t="s">
        <v>258</v>
      </c>
      <c r="D1094" s="56" t="s">
        <v>14</v>
      </c>
      <c r="E1094" s="189">
        <v>1</v>
      </c>
      <c r="F1094" s="189">
        <v>385</v>
      </c>
      <c r="G1094" s="190">
        <v>385</v>
      </c>
      <c r="H1094" s="56">
        <v>191</v>
      </c>
      <c r="I1094" s="184" t="s">
        <v>159</v>
      </c>
      <c r="K1094"/>
    </row>
    <row r="1095" spans="1:11" s="184" customFormat="1" x14ac:dyDescent="0.25">
      <c r="A1095" s="188">
        <v>40742</v>
      </c>
      <c r="B1095" s="184" t="s">
        <v>248</v>
      </c>
      <c r="C1095" s="184" t="s">
        <v>291</v>
      </c>
      <c r="D1095" s="56" t="s">
        <v>5</v>
      </c>
      <c r="E1095" s="189">
        <v>6</v>
      </c>
      <c r="F1095" s="189">
        <v>95</v>
      </c>
      <c r="G1095" s="190">
        <v>570</v>
      </c>
      <c r="H1095" s="56">
        <v>191</v>
      </c>
      <c r="I1095" s="184" t="s">
        <v>159</v>
      </c>
      <c r="K1095"/>
    </row>
    <row r="1096" spans="1:11" s="184" customFormat="1" x14ac:dyDescent="0.25">
      <c r="A1096" s="188">
        <v>40742</v>
      </c>
      <c r="B1096" s="184" t="s">
        <v>192</v>
      </c>
      <c r="C1096" s="184" t="s">
        <v>289</v>
      </c>
      <c r="D1096" s="56" t="s">
        <v>5</v>
      </c>
      <c r="E1096" s="189">
        <v>6</v>
      </c>
      <c r="F1096" s="189">
        <v>40</v>
      </c>
      <c r="G1096" s="190">
        <v>240</v>
      </c>
      <c r="H1096" s="56">
        <v>191</v>
      </c>
      <c r="I1096" s="184" t="s">
        <v>159</v>
      </c>
      <c r="K1096"/>
    </row>
    <row r="1097" spans="1:11" s="184" customFormat="1" x14ac:dyDescent="0.25">
      <c r="A1097" s="188">
        <v>40742</v>
      </c>
      <c r="B1097" s="184" t="s">
        <v>0</v>
      </c>
      <c r="C1097" s="184" t="s">
        <v>181</v>
      </c>
      <c r="D1097" s="56" t="s">
        <v>5</v>
      </c>
      <c r="E1097" s="189">
        <v>4.5</v>
      </c>
      <c r="F1097" s="189">
        <v>7</v>
      </c>
      <c r="G1097" s="190">
        <v>31.5</v>
      </c>
      <c r="H1097" s="56">
        <v>191</v>
      </c>
      <c r="I1097" s="184" t="s">
        <v>159</v>
      </c>
      <c r="K1097"/>
    </row>
    <row r="1098" spans="1:11" s="184" customFormat="1" x14ac:dyDescent="0.25">
      <c r="A1098" s="188">
        <v>40743</v>
      </c>
      <c r="B1098" s="184" t="s">
        <v>192</v>
      </c>
      <c r="C1098" s="184" t="s">
        <v>289</v>
      </c>
      <c r="D1098" s="56" t="s">
        <v>5</v>
      </c>
      <c r="E1098" s="189">
        <v>9</v>
      </c>
      <c r="F1098" s="189">
        <v>40</v>
      </c>
      <c r="G1098" s="190">
        <v>360</v>
      </c>
      <c r="H1098" s="56">
        <v>191</v>
      </c>
      <c r="I1098" s="184" t="s">
        <v>159</v>
      </c>
      <c r="K1098"/>
    </row>
    <row r="1099" spans="1:11" s="184" customFormat="1" x14ac:dyDescent="0.25">
      <c r="A1099" s="188">
        <v>40743</v>
      </c>
      <c r="B1099" s="184" t="s">
        <v>248</v>
      </c>
      <c r="C1099" s="184" t="s">
        <v>291</v>
      </c>
      <c r="D1099" s="56" t="s">
        <v>5</v>
      </c>
      <c r="E1099" s="189">
        <v>9</v>
      </c>
      <c r="F1099" s="189">
        <v>95</v>
      </c>
      <c r="G1099" s="190">
        <v>855</v>
      </c>
      <c r="H1099" s="56">
        <v>191</v>
      </c>
      <c r="I1099" s="184" t="s">
        <v>159</v>
      </c>
      <c r="K1099"/>
    </row>
    <row r="1100" spans="1:11" s="184" customFormat="1" x14ac:dyDescent="0.25">
      <c r="A1100" s="188">
        <v>40743</v>
      </c>
      <c r="B1100" s="184" t="s">
        <v>182</v>
      </c>
      <c r="C1100" s="184" t="s">
        <v>17</v>
      </c>
      <c r="D1100" s="56" t="s">
        <v>5</v>
      </c>
      <c r="E1100" s="189">
        <v>5</v>
      </c>
      <c r="F1100" s="189">
        <v>39.18</v>
      </c>
      <c r="G1100" s="190">
        <v>195.9</v>
      </c>
      <c r="H1100" s="56">
        <v>191</v>
      </c>
      <c r="I1100" s="184" t="s">
        <v>159</v>
      </c>
      <c r="K1100"/>
    </row>
    <row r="1101" spans="1:11" s="184" customFormat="1" x14ac:dyDescent="0.25">
      <c r="A1101" s="188">
        <v>40743</v>
      </c>
      <c r="B1101" s="184" t="s">
        <v>257</v>
      </c>
      <c r="C1101" s="184" t="s">
        <v>258</v>
      </c>
      <c r="D1101" s="56" t="s">
        <v>14</v>
      </c>
      <c r="E1101" s="189">
        <v>1</v>
      </c>
      <c r="F1101" s="189">
        <v>385</v>
      </c>
      <c r="G1101" s="190">
        <v>385</v>
      </c>
      <c r="H1101" s="56">
        <v>191</v>
      </c>
      <c r="I1101" s="184" t="s">
        <v>159</v>
      </c>
      <c r="K1101"/>
    </row>
    <row r="1102" spans="1:11" s="184" customFormat="1" x14ac:dyDescent="0.25">
      <c r="A1102" s="188">
        <v>40743</v>
      </c>
      <c r="B1102" s="184" t="s">
        <v>0</v>
      </c>
      <c r="C1102" s="184" t="s">
        <v>181</v>
      </c>
      <c r="D1102" s="56" t="s">
        <v>5</v>
      </c>
      <c r="E1102" s="189">
        <v>4</v>
      </c>
      <c r="F1102" s="189">
        <v>7</v>
      </c>
      <c r="G1102" s="190">
        <v>28</v>
      </c>
      <c r="H1102" s="56">
        <v>191</v>
      </c>
      <c r="I1102" s="184" t="s">
        <v>159</v>
      </c>
      <c r="K1102"/>
    </row>
    <row r="1103" spans="1:11" s="184" customFormat="1" x14ac:dyDescent="0.25">
      <c r="A1103" s="188">
        <v>40744</v>
      </c>
      <c r="B1103" s="184" t="s">
        <v>192</v>
      </c>
      <c r="C1103" s="184" t="s">
        <v>289</v>
      </c>
      <c r="D1103" s="56" t="s">
        <v>5</v>
      </c>
      <c r="E1103" s="189">
        <v>9.5</v>
      </c>
      <c r="F1103" s="189">
        <v>40</v>
      </c>
      <c r="G1103" s="190">
        <v>380</v>
      </c>
      <c r="H1103" s="56">
        <v>191</v>
      </c>
      <c r="I1103" s="184" t="s">
        <v>159</v>
      </c>
      <c r="K1103"/>
    </row>
    <row r="1104" spans="1:11" s="184" customFormat="1" x14ac:dyDescent="0.25">
      <c r="A1104" s="188">
        <v>40744</v>
      </c>
      <c r="B1104" s="184" t="s">
        <v>248</v>
      </c>
      <c r="C1104" s="184" t="s">
        <v>291</v>
      </c>
      <c r="D1104" s="56" t="s">
        <v>5</v>
      </c>
      <c r="E1104" s="189">
        <v>10</v>
      </c>
      <c r="F1104" s="189">
        <v>95</v>
      </c>
      <c r="G1104" s="190">
        <v>950</v>
      </c>
      <c r="H1104" s="56">
        <v>191</v>
      </c>
      <c r="I1104" s="184" t="s">
        <v>159</v>
      </c>
      <c r="K1104"/>
    </row>
    <row r="1105" spans="1:11" s="184" customFormat="1" x14ac:dyDescent="0.25">
      <c r="A1105" s="188">
        <v>40744</v>
      </c>
      <c r="B1105" s="184" t="s">
        <v>257</v>
      </c>
      <c r="C1105" s="184" t="s">
        <v>258</v>
      </c>
      <c r="D1105" s="56" t="s">
        <v>14</v>
      </c>
      <c r="E1105" s="189">
        <v>1</v>
      </c>
      <c r="F1105" s="189">
        <v>385</v>
      </c>
      <c r="G1105" s="190">
        <v>385</v>
      </c>
      <c r="H1105" s="56">
        <v>191</v>
      </c>
      <c r="I1105" s="184" t="s">
        <v>159</v>
      </c>
      <c r="K1105"/>
    </row>
    <row r="1106" spans="1:11" s="184" customFormat="1" x14ac:dyDescent="0.25">
      <c r="A1106" s="188">
        <v>40744</v>
      </c>
      <c r="B1106" s="184" t="s">
        <v>182</v>
      </c>
      <c r="C1106" s="184" t="s">
        <v>17</v>
      </c>
      <c r="D1106" s="56" t="s">
        <v>5</v>
      </c>
      <c r="E1106" s="189">
        <v>5</v>
      </c>
      <c r="F1106" s="189">
        <v>39.18</v>
      </c>
      <c r="G1106" s="190">
        <v>195.9</v>
      </c>
      <c r="H1106" s="56">
        <v>191</v>
      </c>
      <c r="I1106" s="184" t="s">
        <v>159</v>
      </c>
      <c r="K1106"/>
    </row>
    <row r="1107" spans="1:11" s="184" customFormat="1" x14ac:dyDescent="0.25">
      <c r="A1107" s="188">
        <v>40744</v>
      </c>
      <c r="B1107" s="184" t="s">
        <v>0</v>
      </c>
      <c r="C1107" s="184" t="s">
        <v>181</v>
      </c>
      <c r="D1107" s="56" t="s">
        <v>5</v>
      </c>
      <c r="E1107" s="189">
        <v>4</v>
      </c>
      <c r="F1107" s="189">
        <v>7</v>
      </c>
      <c r="G1107" s="190">
        <v>28</v>
      </c>
      <c r="H1107" s="56">
        <v>191</v>
      </c>
      <c r="I1107" s="184" t="s">
        <v>159</v>
      </c>
      <c r="K1107"/>
    </row>
    <row r="1108" spans="1:11" s="184" customFormat="1" x14ac:dyDescent="0.25">
      <c r="A1108" s="188">
        <v>40745</v>
      </c>
      <c r="B1108" s="184" t="s">
        <v>0</v>
      </c>
      <c r="C1108" s="184" t="s">
        <v>181</v>
      </c>
      <c r="D1108" s="56" t="s">
        <v>5</v>
      </c>
      <c r="E1108" s="189">
        <v>4</v>
      </c>
      <c r="F1108" s="189">
        <v>7</v>
      </c>
      <c r="G1108" s="190">
        <v>28</v>
      </c>
      <c r="H1108" s="56">
        <v>191</v>
      </c>
      <c r="I1108" s="184" t="s">
        <v>159</v>
      </c>
      <c r="K1108"/>
    </row>
    <row r="1109" spans="1:11" s="184" customFormat="1" x14ac:dyDescent="0.25">
      <c r="A1109" s="188">
        <v>40745</v>
      </c>
      <c r="B1109" s="184" t="s">
        <v>192</v>
      </c>
      <c r="C1109" s="184" t="s">
        <v>289</v>
      </c>
      <c r="D1109" s="56" t="s">
        <v>5</v>
      </c>
      <c r="E1109" s="189">
        <v>9.5</v>
      </c>
      <c r="F1109" s="189">
        <v>40</v>
      </c>
      <c r="G1109" s="190">
        <v>380</v>
      </c>
      <c r="H1109" s="56">
        <v>191</v>
      </c>
      <c r="I1109" s="184" t="s">
        <v>159</v>
      </c>
      <c r="K1109"/>
    </row>
    <row r="1110" spans="1:11" s="184" customFormat="1" x14ac:dyDescent="0.25">
      <c r="A1110" s="188">
        <v>40745</v>
      </c>
      <c r="B1110" s="184" t="s">
        <v>248</v>
      </c>
      <c r="C1110" s="184" t="s">
        <v>291</v>
      </c>
      <c r="D1110" s="56" t="s">
        <v>5</v>
      </c>
      <c r="E1110" s="189">
        <v>10</v>
      </c>
      <c r="F1110" s="189">
        <v>95</v>
      </c>
      <c r="G1110" s="190">
        <v>950</v>
      </c>
      <c r="H1110" s="56">
        <v>191</v>
      </c>
      <c r="I1110" s="184" t="s">
        <v>159</v>
      </c>
      <c r="K1110"/>
    </row>
    <row r="1111" spans="1:11" s="184" customFormat="1" x14ac:dyDescent="0.25">
      <c r="A1111" s="188">
        <v>40746</v>
      </c>
      <c r="B1111" s="184" t="s">
        <v>192</v>
      </c>
      <c r="C1111" s="184" t="s">
        <v>289</v>
      </c>
      <c r="D1111" s="56" t="s">
        <v>5</v>
      </c>
      <c r="E1111" s="189">
        <v>8.5</v>
      </c>
      <c r="F1111" s="189">
        <v>40</v>
      </c>
      <c r="G1111" s="190">
        <v>340</v>
      </c>
      <c r="H1111" s="56">
        <v>191</v>
      </c>
      <c r="I1111" s="184" t="s">
        <v>159</v>
      </c>
      <c r="K1111"/>
    </row>
    <row r="1112" spans="1:11" s="184" customFormat="1" x14ac:dyDescent="0.25">
      <c r="A1112" s="188">
        <v>40746</v>
      </c>
      <c r="B1112" s="184" t="s">
        <v>248</v>
      </c>
      <c r="C1112" s="184" t="s">
        <v>291</v>
      </c>
      <c r="D1112" s="56" t="s">
        <v>5</v>
      </c>
      <c r="E1112" s="189">
        <v>8.5</v>
      </c>
      <c r="F1112" s="189">
        <v>95</v>
      </c>
      <c r="G1112" s="190">
        <v>807.5</v>
      </c>
      <c r="H1112" s="56">
        <v>191</v>
      </c>
      <c r="I1112" s="184" t="s">
        <v>159</v>
      </c>
      <c r="K1112"/>
    </row>
    <row r="1113" spans="1:11" s="184" customFormat="1" x14ac:dyDescent="0.25">
      <c r="A1113" s="188">
        <v>40746</v>
      </c>
      <c r="B1113" s="184" t="s">
        <v>0</v>
      </c>
      <c r="C1113" s="184" t="s">
        <v>181</v>
      </c>
      <c r="D1113" s="56" t="s">
        <v>5</v>
      </c>
      <c r="E1113" s="189">
        <v>4</v>
      </c>
      <c r="F1113" s="189">
        <v>7</v>
      </c>
      <c r="G1113" s="190">
        <v>28</v>
      </c>
      <c r="H1113" s="56">
        <v>191</v>
      </c>
      <c r="I1113" s="184" t="s">
        <v>159</v>
      </c>
      <c r="K1113"/>
    </row>
    <row r="1114" spans="1:11" s="184" customFormat="1" x14ac:dyDescent="0.25">
      <c r="A1114" s="188">
        <v>40747</v>
      </c>
      <c r="B1114" s="184" t="s">
        <v>0</v>
      </c>
      <c r="C1114" s="184" t="s">
        <v>181</v>
      </c>
      <c r="D1114" s="56" t="s">
        <v>5</v>
      </c>
      <c r="E1114" s="189">
        <v>4</v>
      </c>
      <c r="F1114" s="189">
        <v>7</v>
      </c>
      <c r="G1114" s="190">
        <v>28</v>
      </c>
      <c r="H1114" s="56">
        <v>191</v>
      </c>
      <c r="I1114" s="184" t="s">
        <v>159</v>
      </c>
      <c r="K1114"/>
    </row>
    <row r="1115" spans="1:11" s="184" customFormat="1" x14ac:dyDescent="0.25">
      <c r="A1115" s="188">
        <v>40747</v>
      </c>
      <c r="B1115" s="184" t="s">
        <v>248</v>
      </c>
      <c r="C1115" s="184" t="s">
        <v>291</v>
      </c>
      <c r="D1115" s="56" t="s">
        <v>5</v>
      </c>
      <c r="E1115" s="189">
        <v>9</v>
      </c>
      <c r="F1115" s="189">
        <v>95</v>
      </c>
      <c r="G1115" s="190">
        <v>855</v>
      </c>
      <c r="H1115" s="56">
        <v>191</v>
      </c>
      <c r="I1115" s="184" t="s">
        <v>159</v>
      </c>
      <c r="K1115"/>
    </row>
    <row r="1116" spans="1:11" s="184" customFormat="1" x14ac:dyDescent="0.25">
      <c r="A1116" s="188">
        <v>40747</v>
      </c>
      <c r="B1116" s="184" t="s">
        <v>192</v>
      </c>
      <c r="C1116" s="184" t="s">
        <v>289</v>
      </c>
      <c r="D1116" s="56" t="s">
        <v>5</v>
      </c>
      <c r="E1116" s="189">
        <v>9</v>
      </c>
      <c r="F1116" s="189">
        <v>40</v>
      </c>
      <c r="G1116" s="190">
        <v>360</v>
      </c>
      <c r="H1116" s="56">
        <v>191</v>
      </c>
      <c r="I1116" s="184" t="s">
        <v>159</v>
      </c>
      <c r="K1116"/>
    </row>
    <row r="1117" spans="1:11" s="184" customFormat="1" x14ac:dyDescent="0.25">
      <c r="A1117" s="188">
        <v>40748</v>
      </c>
      <c r="B1117" s="184" t="s">
        <v>192</v>
      </c>
      <c r="C1117" s="184" t="s">
        <v>289</v>
      </c>
      <c r="D1117" s="56" t="s">
        <v>5</v>
      </c>
      <c r="E1117" s="189">
        <v>8.5</v>
      </c>
      <c r="F1117" s="189">
        <v>40</v>
      </c>
      <c r="G1117" s="190">
        <v>340</v>
      </c>
      <c r="H1117" s="56">
        <v>191</v>
      </c>
      <c r="I1117" s="184" t="s">
        <v>159</v>
      </c>
      <c r="K1117"/>
    </row>
    <row r="1118" spans="1:11" s="184" customFormat="1" x14ac:dyDescent="0.25">
      <c r="A1118" s="188">
        <v>40748</v>
      </c>
      <c r="B1118" s="184" t="s">
        <v>248</v>
      </c>
      <c r="C1118" s="184" t="s">
        <v>291</v>
      </c>
      <c r="D1118" s="56" t="s">
        <v>5</v>
      </c>
      <c r="E1118" s="189">
        <v>8.5</v>
      </c>
      <c r="F1118" s="189">
        <v>95</v>
      </c>
      <c r="G1118" s="190">
        <v>807.5</v>
      </c>
      <c r="H1118" s="56">
        <v>191</v>
      </c>
      <c r="I1118" s="184" t="s">
        <v>159</v>
      </c>
      <c r="K1118"/>
    </row>
    <row r="1119" spans="1:11" s="184" customFormat="1" x14ac:dyDescent="0.25">
      <c r="A1119" s="188">
        <v>40748</v>
      </c>
      <c r="B1119" s="184" t="s">
        <v>0</v>
      </c>
      <c r="C1119" s="184" t="s">
        <v>181</v>
      </c>
      <c r="D1119" s="56" t="s">
        <v>5</v>
      </c>
      <c r="E1119" s="189">
        <v>4</v>
      </c>
      <c r="F1119" s="189">
        <v>7</v>
      </c>
      <c r="G1119" s="190">
        <v>28</v>
      </c>
      <c r="H1119" s="56">
        <v>191</v>
      </c>
      <c r="I1119" s="184" t="s">
        <v>159</v>
      </c>
      <c r="K1119"/>
    </row>
    <row r="1120" spans="1:11" s="184" customFormat="1" x14ac:dyDescent="0.25">
      <c r="A1120" s="188">
        <v>40749</v>
      </c>
      <c r="B1120" s="184" t="s">
        <v>182</v>
      </c>
      <c r="C1120" s="184" t="s">
        <v>17</v>
      </c>
      <c r="D1120" s="56" t="s">
        <v>5</v>
      </c>
      <c r="E1120" s="189">
        <v>6</v>
      </c>
      <c r="F1120" s="189">
        <v>39.18</v>
      </c>
      <c r="G1120" s="190">
        <v>235.08</v>
      </c>
      <c r="H1120" s="56">
        <v>191</v>
      </c>
      <c r="I1120" s="184" t="s">
        <v>159</v>
      </c>
      <c r="K1120"/>
    </row>
    <row r="1121" spans="1:11" s="184" customFormat="1" x14ac:dyDescent="0.25">
      <c r="A1121" s="188">
        <v>40749</v>
      </c>
      <c r="B1121" s="184" t="s">
        <v>0</v>
      </c>
      <c r="C1121" s="184" t="s">
        <v>181</v>
      </c>
      <c r="D1121" s="56" t="s">
        <v>5</v>
      </c>
      <c r="E1121" s="189">
        <v>4</v>
      </c>
      <c r="F1121" s="189">
        <v>7</v>
      </c>
      <c r="G1121" s="190">
        <v>28</v>
      </c>
      <c r="H1121" s="56">
        <v>191</v>
      </c>
      <c r="I1121" s="184" t="s">
        <v>159</v>
      </c>
      <c r="K1121"/>
    </row>
    <row r="1122" spans="1:11" s="184" customFormat="1" x14ac:dyDescent="0.25">
      <c r="A1122" s="188">
        <v>40749</v>
      </c>
      <c r="B1122" s="184" t="s">
        <v>192</v>
      </c>
      <c r="C1122" s="184" t="s">
        <v>289</v>
      </c>
      <c r="D1122" s="56" t="s">
        <v>5</v>
      </c>
      <c r="E1122" s="189">
        <v>9.5</v>
      </c>
      <c r="F1122" s="189">
        <v>40</v>
      </c>
      <c r="G1122" s="190">
        <v>380</v>
      </c>
      <c r="H1122" s="56">
        <v>191</v>
      </c>
      <c r="I1122" s="184" t="s">
        <v>159</v>
      </c>
      <c r="K1122"/>
    </row>
    <row r="1123" spans="1:11" s="184" customFormat="1" x14ac:dyDescent="0.25">
      <c r="A1123" s="188">
        <v>40749</v>
      </c>
      <c r="B1123" s="184" t="s">
        <v>248</v>
      </c>
      <c r="C1123" s="184" t="s">
        <v>291</v>
      </c>
      <c r="D1123" s="56" t="s">
        <v>5</v>
      </c>
      <c r="E1123" s="189">
        <v>9.5</v>
      </c>
      <c r="F1123" s="189">
        <v>95</v>
      </c>
      <c r="G1123" s="190">
        <v>902.5</v>
      </c>
      <c r="H1123" s="56">
        <v>191</v>
      </c>
      <c r="I1123" s="184" t="s">
        <v>159</v>
      </c>
      <c r="K1123"/>
    </row>
    <row r="1124" spans="1:11" s="184" customFormat="1" x14ac:dyDescent="0.25">
      <c r="A1124" s="188">
        <v>40750</v>
      </c>
      <c r="B1124" s="184" t="s">
        <v>182</v>
      </c>
      <c r="C1124" s="184" t="s">
        <v>17</v>
      </c>
      <c r="D1124" s="56" t="s">
        <v>5</v>
      </c>
      <c r="E1124" s="189">
        <v>6</v>
      </c>
      <c r="F1124" s="189">
        <v>39.18</v>
      </c>
      <c r="G1124" s="190">
        <v>235.08</v>
      </c>
      <c r="H1124" s="56">
        <v>191</v>
      </c>
      <c r="I1124" s="184" t="s">
        <v>159</v>
      </c>
      <c r="K1124"/>
    </row>
    <row r="1125" spans="1:11" s="184" customFormat="1" x14ac:dyDescent="0.25">
      <c r="A1125" s="188">
        <v>40750</v>
      </c>
      <c r="B1125" s="184" t="s">
        <v>0</v>
      </c>
      <c r="C1125" s="184" t="s">
        <v>181</v>
      </c>
      <c r="D1125" s="56" t="s">
        <v>5</v>
      </c>
      <c r="E1125" s="189">
        <v>4</v>
      </c>
      <c r="F1125" s="189">
        <v>7</v>
      </c>
      <c r="G1125" s="190">
        <v>28</v>
      </c>
      <c r="H1125" s="56">
        <v>191</v>
      </c>
      <c r="I1125" s="184" t="s">
        <v>159</v>
      </c>
      <c r="K1125"/>
    </row>
    <row r="1126" spans="1:11" s="184" customFormat="1" x14ac:dyDescent="0.25">
      <c r="A1126" s="188">
        <v>40750</v>
      </c>
      <c r="B1126" s="184" t="s">
        <v>192</v>
      </c>
      <c r="C1126" s="184" t="s">
        <v>289</v>
      </c>
      <c r="D1126" s="56" t="s">
        <v>5</v>
      </c>
      <c r="E1126" s="189">
        <v>5.5</v>
      </c>
      <c r="F1126" s="189">
        <v>40</v>
      </c>
      <c r="G1126" s="190">
        <v>220</v>
      </c>
      <c r="H1126" s="56">
        <v>191</v>
      </c>
      <c r="I1126" s="184" t="s">
        <v>159</v>
      </c>
      <c r="K1126"/>
    </row>
    <row r="1127" spans="1:11" s="184" customFormat="1" x14ac:dyDescent="0.25">
      <c r="A1127" s="188">
        <v>40750</v>
      </c>
      <c r="B1127" s="184" t="s">
        <v>248</v>
      </c>
      <c r="C1127" s="184" t="s">
        <v>291</v>
      </c>
      <c r="D1127" s="56" t="s">
        <v>5</v>
      </c>
      <c r="E1127" s="189">
        <v>5.5</v>
      </c>
      <c r="F1127" s="189">
        <v>95</v>
      </c>
      <c r="G1127" s="190">
        <v>522.5</v>
      </c>
      <c r="H1127" s="56">
        <v>191</v>
      </c>
      <c r="I1127" s="184" t="s">
        <v>159</v>
      </c>
      <c r="K1127"/>
    </row>
    <row r="1128" spans="1:11" s="184" customFormat="1" x14ac:dyDescent="0.25">
      <c r="A1128" s="188">
        <v>40750</v>
      </c>
      <c r="B1128" s="184" t="s">
        <v>182</v>
      </c>
      <c r="C1128" s="184" t="s">
        <v>17</v>
      </c>
      <c r="D1128" s="56" t="s">
        <v>5</v>
      </c>
      <c r="E1128" s="189">
        <v>1</v>
      </c>
      <c r="F1128" s="189">
        <v>39.18</v>
      </c>
      <c r="G1128" s="190">
        <v>39.18</v>
      </c>
      <c r="H1128" s="56">
        <v>191</v>
      </c>
      <c r="I1128" s="184" t="s">
        <v>159</v>
      </c>
      <c r="K1128"/>
    </row>
    <row r="1129" spans="1:11" s="184" customFormat="1" x14ac:dyDescent="0.25">
      <c r="A1129" s="188">
        <v>40751</v>
      </c>
      <c r="B1129" s="184" t="s">
        <v>0</v>
      </c>
      <c r="C1129" s="184" t="s">
        <v>181</v>
      </c>
      <c r="D1129" s="56" t="s">
        <v>5</v>
      </c>
      <c r="E1129" s="189">
        <v>4</v>
      </c>
      <c r="F1129" s="189">
        <v>7</v>
      </c>
      <c r="G1129" s="190">
        <v>28</v>
      </c>
      <c r="H1129" s="56">
        <v>191</v>
      </c>
      <c r="I1129" s="184" t="s">
        <v>159</v>
      </c>
      <c r="K1129"/>
    </row>
    <row r="1130" spans="1:11" s="184" customFormat="1" x14ac:dyDescent="0.25">
      <c r="A1130" s="188">
        <v>40751</v>
      </c>
      <c r="B1130" s="184" t="s">
        <v>182</v>
      </c>
      <c r="C1130" s="184" t="s">
        <v>17</v>
      </c>
      <c r="D1130" s="56" t="s">
        <v>5</v>
      </c>
      <c r="E1130" s="189">
        <v>4</v>
      </c>
      <c r="F1130" s="189">
        <v>39.18</v>
      </c>
      <c r="G1130" s="190">
        <v>156.72</v>
      </c>
      <c r="H1130" s="56">
        <v>191</v>
      </c>
      <c r="I1130" s="184" t="s">
        <v>159</v>
      </c>
      <c r="K1130"/>
    </row>
    <row r="1131" spans="1:11" s="184" customFormat="1" x14ac:dyDescent="0.25">
      <c r="A1131" s="188">
        <v>40770</v>
      </c>
      <c r="B1131" s="184" t="s">
        <v>182</v>
      </c>
      <c r="C1131" s="184" t="s">
        <v>17</v>
      </c>
      <c r="D1131" s="56" t="s">
        <v>5</v>
      </c>
      <c r="E1131" s="189">
        <v>10</v>
      </c>
      <c r="F1131" s="189">
        <v>39.18</v>
      </c>
      <c r="G1131" s="190">
        <v>391.8</v>
      </c>
      <c r="H1131" s="56">
        <v>191</v>
      </c>
      <c r="I1131" s="184" t="s">
        <v>159</v>
      </c>
      <c r="K1131"/>
    </row>
    <row r="1132" spans="1:11" s="184" customFormat="1" x14ac:dyDescent="0.25">
      <c r="A1132" s="188">
        <v>40771</v>
      </c>
      <c r="B1132" s="184" t="s">
        <v>182</v>
      </c>
      <c r="C1132" s="184" t="s">
        <v>17</v>
      </c>
      <c r="D1132" s="56" t="s">
        <v>5</v>
      </c>
      <c r="E1132" s="189">
        <v>8.5</v>
      </c>
      <c r="F1132" s="189">
        <v>39.18</v>
      </c>
      <c r="G1132" s="190">
        <v>333.03</v>
      </c>
      <c r="H1132" s="56">
        <v>191</v>
      </c>
      <c r="I1132" s="184" t="s">
        <v>159</v>
      </c>
      <c r="K1132"/>
    </row>
    <row r="1133" spans="1:11" s="184" customFormat="1" x14ac:dyDescent="0.25">
      <c r="A1133" s="188">
        <v>40772</v>
      </c>
      <c r="B1133" s="184" t="s">
        <v>17</v>
      </c>
      <c r="C1133" s="184" t="s">
        <v>17</v>
      </c>
      <c r="D1133" s="56" t="s">
        <v>5</v>
      </c>
      <c r="E1133" s="189">
        <v>4.5</v>
      </c>
      <c r="F1133" s="189">
        <v>32.200000000000003</v>
      </c>
      <c r="G1133" s="190">
        <v>144.9</v>
      </c>
      <c r="H1133" s="56">
        <v>191</v>
      </c>
      <c r="I1133" s="184" t="s">
        <v>159</v>
      </c>
      <c r="K1133"/>
    </row>
    <row r="1134" spans="1:11" s="184" customFormat="1" x14ac:dyDescent="0.25">
      <c r="A1134" s="188">
        <v>40772</v>
      </c>
      <c r="B1134" s="184" t="s">
        <v>221</v>
      </c>
      <c r="C1134" s="184" t="s">
        <v>222</v>
      </c>
      <c r="D1134" s="56" t="s">
        <v>5</v>
      </c>
      <c r="E1134" s="189">
        <v>4.5</v>
      </c>
      <c r="F1134" s="189">
        <v>130</v>
      </c>
      <c r="G1134" s="190">
        <v>585</v>
      </c>
      <c r="H1134" s="56">
        <v>191</v>
      </c>
      <c r="I1134" s="184" t="s">
        <v>159</v>
      </c>
      <c r="K1134"/>
    </row>
    <row r="1135" spans="1:11" s="184" customFormat="1" x14ac:dyDescent="0.25">
      <c r="A1135" s="188">
        <v>40772</v>
      </c>
      <c r="B1135" s="184" t="s">
        <v>17</v>
      </c>
      <c r="C1135" s="184" t="s">
        <v>17</v>
      </c>
      <c r="D1135" s="56" t="s">
        <v>5</v>
      </c>
      <c r="E1135" s="189">
        <v>5</v>
      </c>
      <c r="F1135" s="189">
        <v>39.39</v>
      </c>
      <c r="G1135" s="190">
        <v>196.95</v>
      </c>
      <c r="H1135" s="56">
        <v>191</v>
      </c>
      <c r="I1135" s="184" t="s">
        <v>159</v>
      </c>
      <c r="K1135"/>
    </row>
    <row r="1136" spans="1:11" s="184" customFormat="1" x14ac:dyDescent="0.25">
      <c r="A1136" s="188">
        <v>40772</v>
      </c>
      <c r="B1136" s="184" t="s">
        <v>192</v>
      </c>
      <c r="C1136" s="184" t="s">
        <v>289</v>
      </c>
      <c r="D1136" s="56" t="s">
        <v>5</v>
      </c>
      <c r="E1136" s="189">
        <v>5</v>
      </c>
      <c r="F1136" s="189">
        <v>40</v>
      </c>
      <c r="G1136" s="190">
        <v>200</v>
      </c>
      <c r="H1136" s="56">
        <v>191</v>
      </c>
      <c r="I1136" s="184" t="s">
        <v>159</v>
      </c>
      <c r="K1136"/>
    </row>
    <row r="1137" spans="1:11" s="184" customFormat="1" x14ac:dyDescent="0.25">
      <c r="A1137" s="188">
        <v>40772</v>
      </c>
      <c r="B1137" s="184" t="s">
        <v>182</v>
      </c>
      <c r="C1137" s="184" t="s">
        <v>17</v>
      </c>
      <c r="D1137" s="56" t="s">
        <v>5</v>
      </c>
      <c r="E1137" s="189">
        <v>7</v>
      </c>
      <c r="F1137" s="189">
        <v>39.18</v>
      </c>
      <c r="G1137" s="190">
        <v>274.26</v>
      </c>
      <c r="H1137" s="56">
        <v>191</v>
      </c>
      <c r="I1137" s="184" t="s">
        <v>159</v>
      </c>
      <c r="K1137"/>
    </row>
    <row r="1138" spans="1:11" s="184" customFormat="1" x14ac:dyDescent="0.25">
      <c r="A1138" s="188">
        <v>40773</v>
      </c>
      <c r="B1138" s="184" t="s">
        <v>17</v>
      </c>
      <c r="C1138" s="184" t="s">
        <v>17</v>
      </c>
      <c r="D1138" s="56" t="s">
        <v>5</v>
      </c>
      <c r="E1138" s="189">
        <v>9.5</v>
      </c>
      <c r="F1138" s="189">
        <v>32.200000000000003</v>
      </c>
      <c r="G1138" s="190">
        <v>305.89999999999998</v>
      </c>
      <c r="H1138" s="56">
        <v>191</v>
      </c>
      <c r="I1138" s="184" t="s">
        <v>159</v>
      </c>
      <c r="K1138"/>
    </row>
    <row r="1139" spans="1:11" s="184" customFormat="1" x14ac:dyDescent="0.25">
      <c r="A1139" s="188">
        <v>40773</v>
      </c>
      <c r="B1139" s="184" t="s">
        <v>221</v>
      </c>
      <c r="C1139" s="184" t="s">
        <v>222</v>
      </c>
      <c r="D1139" s="56" t="s">
        <v>5</v>
      </c>
      <c r="E1139" s="189">
        <v>7.5</v>
      </c>
      <c r="F1139" s="189">
        <v>130</v>
      </c>
      <c r="G1139" s="190">
        <v>975</v>
      </c>
      <c r="H1139" s="56">
        <v>191</v>
      </c>
      <c r="I1139" s="184" t="s">
        <v>159</v>
      </c>
      <c r="K1139"/>
    </row>
    <row r="1140" spans="1:11" s="184" customFormat="1" x14ac:dyDescent="0.25">
      <c r="A1140" s="188">
        <v>40773</v>
      </c>
      <c r="B1140" s="184" t="s">
        <v>17</v>
      </c>
      <c r="C1140" s="184" t="s">
        <v>17</v>
      </c>
      <c r="D1140" s="56" t="s">
        <v>5</v>
      </c>
      <c r="E1140" s="189">
        <v>9.5</v>
      </c>
      <c r="F1140" s="189">
        <v>39.39</v>
      </c>
      <c r="G1140" s="190">
        <v>374.20499999999998</v>
      </c>
      <c r="H1140" s="56">
        <v>191</v>
      </c>
      <c r="I1140" s="184" t="s">
        <v>159</v>
      </c>
      <c r="K1140"/>
    </row>
    <row r="1141" spans="1:11" s="184" customFormat="1" x14ac:dyDescent="0.25">
      <c r="A1141" s="188">
        <v>40773</v>
      </c>
      <c r="B1141" s="184" t="s">
        <v>182</v>
      </c>
      <c r="C1141" s="184" t="s">
        <v>17</v>
      </c>
      <c r="D1141" s="56" t="s">
        <v>5</v>
      </c>
      <c r="E1141" s="189">
        <v>11</v>
      </c>
      <c r="F1141" s="189">
        <v>39.18</v>
      </c>
      <c r="G1141" s="190">
        <v>430.98</v>
      </c>
      <c r="H1141" s="56">
        <v>191</v>
      </c>
      <c r="I1141" s="184" t="s">
        <v>159</v>
      </c>
      <c r="K1141"/>
    </row>
    <row r="1142" spans="1:11" s="184" customFormat="1" x14ac:dyDescent="0.25">
      <c r="A1142" s="188">
        <v>40773</v>
      </c>
      <c r="B1142" s="184" t="s">
        <v>192</v>
      </c>
      <c r="C1142" s="184" t="s">
        <v>289</v>
      </c>
      <c r="D1142" s="56" t="s">
        <v>5</v>
      </c>
      <c r="E1142" s="189">
        <v>9.5</v>
      </c>
      <c r="F1142" s="189">
        <v>40</v>
      </c>
      <c r="G1142" s="190">
        <v>380</v>
      </c>
      <c r="H1142" s="56">
        <v>191</v>
      </c>
      <c r="I1142" s="184" t="s">
        <v>159</v>
      </c>
      <c r="K1142"/>
    </row>
    <row r="1143" spans="1:11" s="184" customFormat="1" x14ac:dyDescent="0.25">
      <c r="A1143" s="188">
        <v>40773</v>
      </c>
      <c r="B1143" s="184" t="s">
        <v>17</v>
      </c>
      <c r="C1143" s="184" t="s">
        <v>17</v>
      </c>
      <c r="D1143" s="56" t="s">
        <v>5</v>
      </c>
      <c r="E1143" s="189">
        <v>5</v>
      </c>
      <c r="F1143" s="189">
        <v>39.39</v>
      </c>
      <c r="G1143" s="190">
        <v>196.95</v>
      </c>
      <c r="H1143" s="56">
        <v>191</v>
      </c>
      <c r="I1143" s="184" t="s">
        <v>159</v>
      </c>
      <c r="K1143"/>
    </row>
    <row r="1144" spans="1:11" s="184" customFormat="1" x14ac:dyDescent="0.25">
      <c r="A1144" s="188">
        <v>40774</v>
      </c>
      <c r="B1144" s="184" t="s">
        <v>182</v>
      </c>
      <c r="C1144" s="184" t="s">
        <v>17</v>
      </c>
      <c r="D1144" s="56" t="s">
        <v>5</v>
      </c>
      <c r="E1144" s="189">
        <v>10.5</v>
      </c>
      <c r="F1144" s="189">
        <v>39.18</v>
      </c>
      <c r="G1144" s="190">
        <v>411.39</v>
      </c>
      <c r="H1144" s="56">
        <v>191</v>
      </c>
      <c r="I1144" s="184" t="s">
        <v>159</v>
      </c>
      <c r="K1144"/>
    </row>
    <row r="1145" spans="1:11" s="184" customFormat="1" x14ac:dyDescent="0.25">
      <c r="A1145" s="188">
        <v>40774</v>
      </c>
      <c r="B1145" s="184" t="s">
        <v>221</v>
      </c>
      <c r="C1145" s="184" t="s">
        <v>222</v>
      </c>
      <c r="D1145" s="56" t="s">
        <v>5</v>
      </c>
      <c r="E1145" s="189">
        <v>6.5</v>
      </c>
      <c r="F1145" s="189">
        <v>130</v>
      </c>
      <c r="G1145" s="190">
        <v>845</v>
      </c>
      <c r="H1145" s="56">
        <v>191</v>
      </c>
      <c r="I1145" s="184" t="s">
        <v>159</v>
      </c>
      <c r="K1145"/>
    </row>
    <row r="1146" spans="1:11" s="184" customFormat="1" x14ac:dyDescent="0.25">
      <c r="A1146" s="188">
        <v>40774</v>
      </c>
      <c r="B1146" s="184" t="s">
        <v>17</v>
      </c>
      <c r="C1146" s="184" t="s">
        <v>17</v>
      </c>
      <c r="D1146" s="56" t="s">
        <v>5</v>
      </c>
      <c r="E1146" s="189">
        <v>9.5</v>
      </c>
      <c r="F1146" s="189">
        <v>39.39</v>
      </c>
      <c r="G1146" s="190">
        <v>374.20499999999998</v>
      </c>
      <c r="H1146" s="56">
        <v>191</v>
      </c>
      <c r="I1146" s="184" t="s">
        <v>159</v>
      </c>
      <c r="K1146"/>
    </row>
    <row r="1147" spans="1:11" s="184" customFormat="1" x14ac:dyDescent="0.25">
      <c r="A1147" s="188">
        <v>40774</v>
      </c>
      <c r="B1147" s="184" t="s">
        <v>177</v>
      </c>
      <c r="C1147" s="184" t="s">
        <v>178</v>
      </c>
      <c r="D1147" s="56" t="s">
        <v>5</v>
      </c>
      <c r="E1147" s="189">
        <v>3</v>
      </c>
      <c r="F1147" s="189">
        <v>50</v>
      </c>
      <c r="G1147" s="190">
        <v>150</v>
      </c>
      <c r="H1147" s="56">
        <v>191</v>
      </c>
      <c r="I1147" s="184" t="s">
        <v>159</v>
      </c>
      <c r="K1147"/>
    </row>
    <row r="1148" spans="1:11" s="184" customFormat="1" x14ac:dyDescent="0.25">
      <c r="A1148" s="188">
        <v>40774</v>
      </c>
      <c r="B1148" s="184" t="s">
        <v>292</v>
      </c>
      <c r="C1148" s="184" t="s">
        <v>258</v>
      </c>
      <c r="D1148" s="56" t="s">
        <v>106</v>
      </c>
      <c r="E1148" s="189">
        <v>1</v>
      </c>
      <c r="F1148" s="189">
        <v>8470</v>
      </c>
      <c r="G1148" s="190">
        <v>8470</v>
      </c>
      <c r="H1148" s="56">
        <v>191</v>
      </c>
      <c r="I1148" s="184" t="s">
        <v>261</v>
      </c>
      <c r="K1148"/>
    </row>
    <row r="1149" spans="1:11" s="184" customFormat="1" x14ac:dyDescent="0.25">
      <c r="A1149" s="188">
        <v>40774</v>
      </c>
      <c r="B1149" s="184" t="s">
        <v>192</v>
      </c>
      <c r="C1149" s="184" t="s">
        <v>289</v>
      </c>
      <c r="D1149" s="56" t="s">
        <v>5</v>
      </c>
      <c r="E1149" s="189">
        <v>10</v>
      </c>
      <c r="F1149" s="189">
        <v>40</v>
      </c>
      <c r="G1149" s="190">
        <v>400</v>
      </c>
      <c r="H1149" s="56">
        <v>191</v>
      </c>
      <c r="I1149" s="184" t="s">
        <v>159</v>
      </c>
      <c r="K1149"/>
    </row>
    <row r="1150" spans="1:11" s="184" customFormat="1" x14ac:dyDescent="0.25">
      <c r="A1150" s="188">
        <v>40774</v>
      </c>
      <c r="B1150" s="184" t="s">
        <v>192</v>
      </c>
      <c r="C1150" s="184" t="s">
        <v>17</v>
      </c>
      <c r="D1150" s="56" t="s">
        <v>5</v>
      </c>
      <c r="E1150" s="189">
        <v>2</v>
      </c>
      <c r="F1150" s="189">
        <v>45</v>
      </c>
      <c r="G1150" s="190">
        <v>90</v>
      </c>
      <c r="H1150" s="56">
        <v>191</v>
      </c>
      <c r="I1150" s="184" t="s">
        <v>159</v>
      </c>
      <c r="K1150"/>
    </row>
    <row r="1151" spans="1:11" s="184" customFormat="1" x14ac:dyDescent="0.25">
      <c r="A1151" s="188">
        <v>40775</v>
      </c>
      <c r="B1151" s="184" t="s">
        <v>257</v>
      </c>
      <c r="C1151" s="184" t="s">
        <v>258</v>
      </c>
      <c r="D1151" s="56" t="s">
        <v>14</v>
      </c>
      <c r="E1151" s="189">
        <v>1</v>
      </c>
      <c r="F1151" s="189">
        <v>385</v>
      </c>
      <c r="G1151" s="190">
        <v>385</v>
      </c>
      <c r="H1151" s="56">
        <v>191</v>
      </c>
      <c r="I1151" s="184" t="s">
        <v>159</v>
      </c>
      <c r="K1151"/>
    </row>
    <row r="1152" spans="1:11" s="184" customFormat="1" x14ac:dyDescent="0.25">
      <c r="A1152" s="188">
        <v>40775</v>
      </c>
      <c r="B1152" s="184" t="s">
        <v>221</v>
      </c>
      <c r="C1152" s="184" t="s">
        <v>222</v>
      </c>
      <c r="D1152" s="56" t="s">
        <v>5</v>
      </c>
      <c r="E1152" s="189">
        <v>7</v>
      </c>
      <c r="F1152" s="189">
        <v>130</v>
      </c>
      <c r="G1152" s="190">
        <v>910</v>
      </c>
      <c r="H1152" s="56">
        <v>191</v>
      </c>
      <c r="I1152" s="184" t="s">
        <v>159</v>
      </c>
      <c r="K1152"/>
    </row>
    <row r="1153" spans="1:11" s="184" customFormat="1" x14ac:dyDescent="0.25">
      <c r="A1153" s="188">
        <v>40775</v>
      </c>
      <c r="B1153" s="184" t="s">
        <v>177</v>
      </c>
      <c r="C1153" s="184" t="s">
        <v>178</v>
      </c>
      <c r="D1153" s="56" t="s">
        <v>5</v>
      </c>
      <c r="E1153" s="189">
        <v>3</v>
      </c>
      <c r="F1153" s="189">
        <v>50</v>
      </c>
      <c r="G1153" s="190">
        <v>150</v>
      </c>
      <c r="H1153" s="56">
        <v>191</v>
      </c>
      <c r="I1153" s="184" t="s">
        <v>159</v>
      </c>
      <c r="K1153"/>
    </row>
    <row r="1154" spans="1:11" s="184" customFormat="1" x14ac:dyDescent="0.25">
      <c r="A1154" s="188">
        <v>40775</v>
      </c>
      <c r="B1154" s="184" t="s">
        <v>192</v>
      </c>
      <c r="C1154" s="184" t="s">
        <v>289</v>
      </c>
      <c r="D1154" s="56" t="s">
        <v>5</v>
      </c>
      <c r="E1154" s="189">
        <v>10</v>
      </c>
      <c r="F1154" s="189">
        <v>40</v>
      </c>
      <c r="G1154" s="190">
        <v>400</v>
      </c>
      <c r="H1154" s="56">
        <v>191</v>
      </c>
      <c r="I1154" s="184" t="s">
        <v>159</v>
      </c>
      <c r="K1154"/>
    </row>
    <row r="1155" spans="1:11" s="184" customFormat="1" x14ac:dyDescent="0.25">
      <c r="A1155" s="188">
        <v>40775</v>
      </c>
      <c r="B1155" s="184" t="s">
        <v>17</v>
      </c>
      <c r="C1155" s="184" t="s">
        <v>17</v>
      </c>
      <c r="D1155" s="56" t="s">
        <v>5</v>
      </c>
      <c r="E1155" s="189">
        <v>9.5</v>
      </c>
      <c r="F1155" s="189">
        <v>39.39</v>
      </c>
      <c r="G1155" s="190">
        <v>374.20499999999998</v>
      </c>
      <c r="H1155" s="56">
        <v>191</v>
      </c>
      <c r="I1155" s="184" t="s">
        <v>159</v>
      </c>
      <c r="K1155"/>
    </row>
    <row r="1156" spans="1:11" s="184" customFormat="1" x14ac:dyDescent="0.25">
      <c r="A1156" s="188">
        <v>40775</v>
      </c>
      <c r="B1156" s="184" t="s">
        <v>192</v>
      </c>
      <c r="C1156" s="184" t="s">
        <v>17</v>
      </c>
      <c r="D1156" s="56" t="s">
        <v>5</v>
      </c>
      <c r="E1156" s="189">
        <v>1</v>
      </c>
      <c r="F1156" s="189">
        <v>45</v>
      </c>
      <c r="G1156" s="190">
        <v>45</v>
      </c>
      <c r="H1156" s="56">
        <v>191</v>
      </c>
      <c r="I1156" s="184" t="s">
        <v>159</v>
      </c>
      <c r="K1156"/>
    </row>
    <row r="1157" spans="1:11" s="184" customFormat="1" x14ac:dyDescent="0.25">
      <c r="A1157" s="188">
        <v>40775</v>
      </c>
      <c r="B1157" s="184" t="s">
        <v>182</v>
      </c>
      <c r="C1157" s="184" t="s">
        <v>17</v>
      </c>
      <c r="D1157" s="56" t="s">
        <v>5</v>
      </c>
      <c r="E1157" s="189">
        <v>10.5</v>
      </c>
      <c r="F1157" s="189">
        <v>39.18</v>
      </c>
      <c r="G1157" s="190">
        <v>411.39</v>
      </c>
      <c r="H1157" s="56">
        <v>191</v>
      </c>
      <c r="I1157" s="184" t="s">
        <v>159</v>
      </c>
      <c r="K1157"/>
    </row>
    <row r="1158" spans="1:11" s="184" customFormat="1" x14ac:dyDescent="0.25">
      <c r="A1158" s="188">
        <v>40776</v>
      </c>
      <c r="B1158" s="184" t="s">
        <v>257</v>
      </c>
      <c r="C1158" s="184" t="s">
        <v>258</v>
      </c>
      <c r="D1158" s="56" t="s">
        <v>14</v>
      </c>
      <c r="E1158" s="189">
        <v>1</v>
      </c>
      <c r="F1158" s="189">
        <v>385</v>
      </c>
      <c r="G1158" s="190">
        <v>385</v>
      </c>
      <c r="H1158" s="56">
        <v>191</v>
      </c>
      <c r="I1158" s="184" t="s">
        <v>159</v>
      </c>
      <c r="K1158"/>
    </row>
    <row r="1159" spans="1:11" s="184" customFormat="1" x14ac:dyDescent="0.25">
      <c r="A1159" s="188">
        <v>40776</v>
      </c>
      <c r="B1159" s="184" t="s">
        <v>182</v>
      </c>
      <c r="C1159" s="184" t="s">
        <v>17</v>
      </c>
      <c r="D1159" s="56" t="s">
        <v>5</v>
      </c>
      <c r="E1159" s="189">
        <v>10.5</v>
      </c>
      <c r="F1159" s="189">
        <v>39.18</v>
      </c>
      <c r="G1159" s="190">
        <v>411.39</v>
      </c>
      <c r="H1159" s="56">
        <v>191</v>
      </c>
      <c r="I1159" s="184" t="s">
        <v>159</v>
      </c>
      <c r="K1159"/>
    </row>
    <row r="1160" spans="1:11" s="184" customFormat="1" x14ac:dyDescent="0.25">
      <c r="A1160" s="188">
        <v>40776</v>
      </c>
      <c r="B1160" s="184" t="s">
        <v>17</v>
      </c>
      <c r="C1160" s="184" t="s">
        <v>17</v>
      </c>
      <c r="D1160" s="56" t="s">
        <v>5</v>
      </c>
      <c r="E1160" s="189">
        <v>9.5</v>
      </c>
      <c r="F1160" s="189">
        <v>39.39</v>
      </c>
      <c r="G1160" s="190">
        <v>374.20499999999998</v>
      </c>
      <c r="H1160" s="56">
        <v>191</v>
      </c>
      <c r="I1160" s="184" t="s">
        <v>159</v>
      </c>
      <c r="K1160"/>
    </row>
    <row r="1161" spans="1:11" s="184" customFormat="1" x14ac:dyDescent="0.25">
      <c r="A1161" s="188">
        <v>40776</v>
      </c>
      <c r="B1161" s="184" t="s">
        <v>192</v>
      </c>
      <c r="C1161" s="184" t="s">
        <v>289</v>
      </c>
      <c r="D1161" s="56" t="s">
        <v>5</v>
      </c>
      <c r="E1161" s="189">
        <v>10.5</v>
      </c>
      <c r="F1161" s="189">
        <v>40</v>
      </c>
      <c r="G1161" s="190">
        <v>420</v>
      </c>
      <c r="H1161" s="56">
        <v>191</v>
      </c>
      <c r="I1161" s="184" t="s">
        <v>159</v>
      </c>
      <c r="K1161"/>
    </row>
    <row r="1162" spans="1:11" s="184" customFormat="1" x14ac:dyDescent="0.25">
      <c r="A1162" s="188">
        <v>40776</v>
      </c>
      <c r="B1162" s="184" t="s">
        <v>221</v>
      </c>
      <c r="C1162" s="184" t="s">
        <v>222</v>
      </c>
      <c r="D1162" s="56" t="s">
        <v>5</v>
      </c>
      <c r="E1162" s="189">
        <v>9</v>
      </c>
      <c r="F1162" s="189">
        <v>130</v>
      </c>
      <c r="G1162" s="190">
        <v>1170</v>
      </c>
      <c r="H1162" s="56">
        <v>191</v>
      </c>
      <c r="I1162" s="184" t="s">
        <v>159</v>
      </c>
      <c r="K1162"/>
    </row>
    <row r="1163" spans="1:11" s="184" customFormat="1" x14ac:dyDescent="0.25">
      <c r="A1163" s="188">
        <v>40777</v>
      </c>
      <c r="B1163" s="184" t="s">
        <v>248</v>
      </c>
      <c r="C1163" s="184" t="s">
        <v>291</v>
      </c>
      <c r="D1163" s="56" t="s">
        <v>5</v>
      </c>
      <c r="E1163" s="189">
        <v>5</v>
      </c>
      <c r="F1163" s="189">
        <v>95</v>
      </c>
      <c r="G1163" s="190">
        <v>475</v>
      </c>
      <c r="H1163" s="56">
        <v>191</v>
      </c>
      <c r="I1163" s="184" t="s">
        <v>159</v>
      </c>
      <c r="K1163"/>
    </row>
    <row r="1164" spans="1:11" s="184" customFormat="1" x14ac:dyDescent="0.25">
      <c r="A1164" s="188">
        <v>40777</v>
      </c>
      <c r="B1164" s="184" t="s">
        <v>221</v>
      </c>
      <c r="C1164" s="184" t="s">
        <v>222</v>
      </c>
      <c r="D1164" s="56" t="s">
        <v>5</v>
      </c>
      <c r="E1164" s="189">
        <v>4.5</v>
      </c>
      <c r="F1164" s="189">
        <v>130</v>
      </c>
      <c r="G1164" s="190">
        <v>585</v>
      </c>
      <c r="H1164" s="56">
        <v>191</v>
      </c>
      <c r="I1164" s="184" t="s">
        <v>159</v>
      </c>
      <c r="K1164"/>
    </row>
    <row r="1165" spans="1:11" s="184" customFormat="1" x14ac:dyDescent="0.25">
      <c r="A1165" s="188">
        <v>40777</v>
      </c>
      <c r="B1165" s="184" t="s">
        <v>257</v>
      </c>
      <c r="C1165" s="184" t="s">
        <v>258</v>
      </c>
      <c r="D1165" s="56" t="s">
        <v>14</v>
      </c>
      <c r="E1165" s="189">
        <v>1</v>
      </c>
      <c r="F1165" s="189">
        <v>385</v>
      </c>
      <c r="G1165" s="190">
        <v>385</v>
      </c>
      <c r="H1165" s="56">
        <v>191</v>
      </c>
      <c r="I1165" s="184" t="s">
        <v>159</v>
      </c>
      <c r="K1165"/>
    </row>
    <row r="1166" spans="1:11" s="184" customFormat="1" x14ac:dyDescent="0.25">
      <c r="A1166" s="188">
        <v>40777</v>
      </c>
      <c r="B1166" s="184" t="s">
        <v>17</v>
      </c>
      <c r="C1166" s="184" t="s">
        <v>17</v>
      </c>
      <c r="D1166" s="56" t="s">
        <v>5</v>
      </c>
      <c r="E1166" s="189">
        <v>10</v>
      </c>
      <c r="F1166" s="189">
        <v>39.39</v>
      </c>
      <c r="G1166" s="190">
        <v>393.9</v>
      </c>
      <c r="H1166" s="56">
        <v>191</v>
      </c>
      <c r="I1166" s="184" t="s">
        <v>159</v>
      </c>
      <c r="K1166"/>
    </row>
    <row r="1167" spans="1:11" s="184" customFormat="1" x14ac:dyDescent="0.25">
      <c r="A1167" s="188">
        <v>40777</v>
      </c>
      <c r="B1167" s="184" t="s">
        <v>192</v>
      </c>
      <c r="C1167" s="184" t="s">
        <v>289</v>
      </c>
      <c r="D1167" s="56" t="s">
        <v>5</v>
      </c>
      <c r="E1167" s="189">
        <v>11</v>
      </c>
      <c r="F1167" s="189">
        <v>40</v>
      </c>
      <c r="G1167" s="190">
        <v>440</v>
      </c>
      <c r="H1167" s="56">
        <v>191</v>
      </c>
      <c r="I1167" s="184" t="s">
        <v>159</v>
      </c>
      <c r="K1167"/>
    </row>
    <row r="1168" spans="1:11" s="184" customFormat="1" x14ac:dyDescent="0.25">
      <c r="A1168" s="188">
        <v>40777</v>
      </c>
      <c r="B1168" s="184" t="s">
        <v>182</v>
      </c>
      <c r="C1168" s="184" t="s">
        <v>17</v>
      </c>
      <c r="D1168" s="56" t="s">
        <v>5</v>
      </c>
      <c r="E1168" s="189">
        <v>11</v>
      </c>
      <c r="F1168" s="189">
        <v>39.18</v>
      </c>
      <c r="G1168" s="190">
        <v>430.98</v>
      </c>
      <c r="H1168" s="56">
        <v>191</v>
      </c>
      <c r="I1168" s="184" t="s">
        <v>159</v>
      </c>
      <c r="K1168"/>
    </row>
    <row r="1169" spans="1:11" s="184" customFormat="1" x14ac:dyDescent="0.25">
      <c r="A1169" s="188">
        <v>40778</v>
      </c>
      <c r="B1169" s="184" t="s">
        <v>182</v>
      </c>
      <c r="C1169" s="184" t="s">
        <v>17</v>
      </c>
      <c r="D1169" s="56" t="s">
        <v>5</v>
      </c>
      <c r="E1169" s="189">
        <v>8.5</v>
      </c>
      <c r="F1169" s="189">
        <v>39.18</v>
      </c>
      <c r="G1169" s="190">
        <v>333.03</v>
      </c>
      <c r="H1169" s="56">
        <v>191</v>
      </c>
      <c r="I1169" s="184" t="s">
        <v>159</v>
      </c>
      <c r="K1169"/>
    </row>
    <row r="1170" spans="1:11" s="184" customFormat="1" x14ac:dyDescent="0.25">
      <c r="A1170" s="188">
        <v>40778</v>
      </c>
      <c r="B1170" s="184" t="s">
        <v>17</v>
      </c>
      <c r="C1170" s="184" t="s">
        <v>17</v>
      </c>
      <c r="D1170" s="56" t="s">
        <v>5</v>
      </c>
      <c r="E1170" s="189">
        <v>10</v>
      </c>
      <c r="F1170" s="189">
        <v>39.39</v>
      </c>
      <c r="G1170" s="190">
        <v>393.9</v>
      </c>
      <c r="H1170" s="56">
        <v>191</v>
      </c>
      <c r="I1170" s="184" t="s">
        <v>159</v>
      </c>
      <c r="K1170"/>
    </row>
    <row r="1171" spans="1:11" s="184" customFormat="1" x14ac:dyDescent="0.25">
      <c r="A1171" s="188">
        <v>40778</v>
      </c>
      <c r="B1171" s="184" t="s">
        <v>257</v>
      </c>
      <c r="C1171" s="184" t="s">
        <v>258</v>
      </c>
      <c r="D1171" s="56" t="s">
        <v>14</v>
      </c>
      <c r="E1171" s="189">
        <v>1</v>
      </c>
      <c r="F1171" s="189">
        <v>385</v>
      </c>
      <c r="G1171" s="190">
        <v>385</v>
      </c>
      <c r="H1171" s="56">
        <v>191</v>
      </c>
      <c r="I1171" s="184" t="s">
        <v>159</v>
      </c>
      <c r="K1171"/>
    </row>
    <row r="1172" spans="1:11" s="184" customFormat="1" x14ac:dyDescent="0.25">
      <c r="A1172" s="188">
        <v>40778</v>
      </c>
      <c r="B1172" s="184" t="s">
        <v>192</v>
      </c>
      <c r="C1172" s="184" t="s">
        <v>17</v>
      </c>
      <c r="D1172" s="56" t="s">
        <v>5</v>
      </c>
      <c r="E1172" s="189">
        <v>2</v>
      </c>
      <c r="F1172" s="189">
        <v>45</v>
      </c>
      <c r="G1172" s="190">
        <v>90</v>
      </c>
      <c r="H1172" s="56">
        <v>191</v>
      </c>
      <c r="I1172" s="184" t="s">
        <v>159</v>
      </c>
      <c r="K1172"/>
    </row>
    <row r="1173" spans="1:11" s="184" customFormat="1" x14ac:dyDescent="0.25">
      <c r="A1173" s="188">
        <v>40778</v>
      </c>
      <c r="B1173" s="184" t="s">
        <v>192</v>
      </c>
      <c r="C1173" s="184" t="s">
        <v>289</v>
      </c>
      <c r="D1173" s="56" t="s">
        <v>5</v>
      </c>
      <c r="E1173" s="189">
        <v>9</v>
      </c>
      <c r="F1173" s="189">
        <v>40</v>
      </c>
      <c r="G1173" s="190">
        <v>360</v>
      </c>
      <c r="H1173" s="56">
        <v>191</v>
      </c>
      <c r="I1173" s="184" t="s">
        <v>159</v>
      </c>
      <c r="K1173"/>
    </row>
    <row r="1174" spans="1:11" s="184" customFormat="1" x14ac:dyDescent="0.25">
      <c r="A1174" s="188">
        <v>40778</v>
      </c>
      <c r="B1174" s="184" t="s">
        <v>248</v>
      </c>
      <c r="C1174" s="184" t="s">
        <v>291</v>
      </c>
      <c r="D1174" s="56" t="s">
        <v>5</v>
      </c>
      <c r="E1174" s="189">
        <v>9.5</v>
      </c>
      <c r="F1174" s="189">
        <v>95</v>
      </c>
      <c r="G1174" s="190">
        <v>902.5</v>
      </c>
      <c r="H1174" s="56">
        <v>191</v>
      </c>
      <c r="I1174" s="184" t="s">
        <v>159</v>
      </c>
      <c r="K1174"/>
    </row>
    <row r="1175" spans="1:11" s="184" customFormat="1" x14ac:dyDescent="0.25">
      <c r="A1175" s="188">
        <v>40779</v>
      </c>
      <c r="B1175" s="184" t="s">
        <v>17</v>
      </c>
      <c r="C1175" s="184" t="s">
        <v>17</v>
      </c>
      <c r="D1175" s="56" t="s">
        <v>5</v>
      </c>
      <c r="E1175" s="189">
        <v>10</v>
      </c>
      <c r="F1175" s="189">
        <v>39.39</v>
      </c>
      <c r="G1175" s="190">
        <v>393.9</v>
      </c>
      <c r="H1175" s="56">
        <v>191</v>
      </c>
      <c r="I1175" s="184" t="s">
        <v>159</v>
      </c>
      <c r="K1175"/>
    </row>
    <row r="1176" spans="1:11" s="184" customFormat="1" x14ac:dyDescent="0.25">
      <c r="A1176" s="188">
        <v>40779</v>
      </c>
      <c r="B1176" s="184" t="s">
        <v>192</v>
      </c>
      <c r="C1176" s="184" t="s">
        <v>17</v>
      </c>
      <c r="D1176" s="56" t="s">
        <v>5</v>
      </c>
      <c r="E1176" s="189">
        <v>1</v>
      </c>
      <c r="F1176" s="189">
        <v>45</v>
      </c>
      <c r="G1176" s="190">
        <v>45</v>
      </c>
      <c r="H1176" s="56">
        <v>191</v>
      </c>
      <c r="I1176" s="184" t="s">
        <v>159</v>
      </c>
      <c r="K1176"/>
    </row>
    <row r="1177" spans="1:11" s="184" customFormat="1" x14ac:dyDescent="0.25">
      <c r="A1177" s="188">
        <v>40779</v>
      </c>
      <c r="B1177" s="184" t="s">
        <v>182</v>
      </c>
      <c r="C1177" s="184" t="s">
        <v>17</v>
      </c>
      <c r="D1177" s="56" t="s">
        <v>5</v>
      </c>
      <c r="E1177" s="189">
        <v>11.5</v>
      </c>
      <c r="F1177" s="189">
        <v>39.18</v>
      </c>
      <c r="G1177" s="190">
        <v>450.57</v>
      </c>
      <c r="H1177" s="56">
        <v>191</v>
      </c>
      <c r="I1177" s="184" t="s">
        <v>159</v>
      </c>
      <c r="K1177"/>
    </row>
    <row r="1178" spans="1:11" s="184" customFormat="1" x14ac:dyDescent="0.25">
      <c r="A1178" s="188">
        <v>40779</v>
      </c>
      <c r="B1178" s="184" t="s">
        <v>257</v>
      </c>
      <c r="C1178" s="184" t="s">
        <v>258</v>
      </c>
      <c r="D1178" s="56" t="s">
        <v>14</v>
      </c>
      <c r="E1178" s="189">
        <v>1</v>
      </c>
      <c r="F1178" s="189">
        <v>385</v>
      </c>
      <c r="G1178" s="190">
        <v>385</v>
      </c>
      <c r="H1178" s="56">
        <v>191</v>
      </c>
      <c r="I1178" s="184" t="s">
        <v>159</v>
      </c>
      <c r="K1178"/>
    </row>
    <row r="1179" spans="1:11" s="184" customFormat="1" x14ac:dyDescent="0.25">
      <c r="A1179" s="188">
        <v>40779</v>
      </c>
      <c r="B1179" s="184" t="s">
        <v>192</v>
      </c>
      <c r="C1179" s="184" t="s">
        <v>289</v>
      </c>
      <c r="D1179" s="56" t="s">
        <v>5</v>
      </c>
      <c r="E1179" s="189">
        <v>11</v>
      </c>
      <c r="F1179" s="189">
        <v>40</v>
      </c>
      <c r="G1179" s="190">
        <v>440</v>
      </c>
      <c r="H1179" s="56">
        <v>191</v>
      </c>
      <c r="I1179" s="184" t="s">
        <v>159</v>
      </c>
      <c r="K1179"/>
    </row>
    <row r="1180" spans="1:11" s="184" customFormat="1" x14ac:dyDescent="0.25">
      <c r="A1180" s="188">
        <v>40779</v>
      </c>
      <c r="B1180" s="184" t="s">
        <v>248</v>
      </c>
      <c r="C1180" s="184" t="s">
        <v>291</v>
      </c>
      <c r="D1180" s="56" t="s">
        <v>5</v>
      </c>
      <c r="E1180" s="189">
        <v>9</v>
      </c>
      <c r="F1180" s="189">
        <v>95</v>
      </c>
      <c r="G1180" s="190">
        <v>855</v>
      </c>
      <c r="H1180" s="56">
        <v>191</v>
      </c>
      <c r="I1180" s="184" t="s">
        <v>159</v>
      </c>
      <c r="K1180"/>
    </row>
    <row r="1181" spans="1:11" s="184" customFormat="1" x14ac:dyDescent="0.25">
      <c r="A1181" s="188">
        <v>40780</v>
      </c>
      <c r="B1181" s="184" t="s">
        <v>182</v>
      </c>
      <c r="C1181" s="184" t="s">
        <v>17</v>
      </c>
      <c r="D1181" s="56" t="s">
        <v>5</v>
      </c>
      <c r="E1181" s="189">
        <v>5</v>
      </c>
      <c r="F1181" s="189">
        <v>39.18</v>
      </c>
      <c r="G1181" s="190">
        <v>195.9</v>
      </c>
      <c r="H1181" s="56">
        <v>191</v>
      </c>
      <c r="I1181" s="184" t="s">
        <v>159</v>
      </c>
      <c r="K1181"/>
    </row>
    <row r="1182" spans="1:11" s="184" customFormat="1" x14ac:dyDescent="0.25">
      <c r="A1182" s="188">
        <v>40780</v>
      </c>
      <c r="B1182" s="184" t="s">
        <v>17</v>
      </c>
      <c r="C1182" s="184" t="s">
        <v>17</v>
      </c>
      <c r="D1182" s="56" t="s">
        <v>5</v>
      </c>
      <c r="E1182" s="189">
        <v>5</v>
      </c>
      <c r="F1182" s="189">
        <v>39.39</v>
      </c>
      <c r="G1182" s="190">
        <v>196.95</v>
      </c>
      <c r="H1182" s="56">
        <v>191</v>
      </c>
      <c r="I1182" s="184" t="s">
        <v>159</v>
      </c>
      <c r="K1182"/>
    </row>
    <row r="1183" spans="1:11" s="184" customFormat="1" x14ac:dyDescent="0.25">
      <c r="A1183" s="188">
        <v>40780</v>
      </c>
      <c r="B1183" s="184" t="s">
        <v>257</v>
      </c>
      <c r="C1183" s="184" t="s">
        <v>258</v>
      </c>
      <c r="D1183" s="56" t="s">
        <v>14</v>
      </c>
      <c r="E1183" s="189">
        <v>1</v>
      </c>
      <c r="F1183" s="189">
        <v>385</v>
      </c>
      <c r="G1183" s="190">
        <v>385</v>
      </c>
      <c r="H1183" s="56">
        <v>191</v>
      </c>
      <c r="I1183" s="184" t="s">
        <v>159</v>
      </c>
      <c r="K1183"/>
    </row>
    <row r="1184" spans="1:11" s="184" customFormat="1" x14ac:dyDescent="0.25">
      <c r="A1184" s="188">
        <v>40780</v>
      </c>
      <c r="B1184" s="184" t="s">
        <v>0</v>
      </c>
      <c r="C1184" s="184" t="s">
        <v>289</v>
      </c>
      <c r="D1184" s="56" t="s">
        <v>5</v>
      </c>
      <c r="E1184" s="189">
        <v>4.5</v>
      </c>
      <c r="F1184" s="189">
        <v>40</v>
      </c>
      <c r="G1184" s="190">
        <v>180</v>
      </c>
      <c r="H1184" s="56">
        <v>191</v>
      </c>
      <c r="I1184" s="184" t="s">
        <v>159</v>
      </c>
      <c r="K1184"/>
    </row>
    <row r="1185" spans="1:11" s="184" customFormat="1" x14ac:dyDescent="0.25">
      <c r="A1185" s="188">
        <v>40780</v>
      </c>
      <c r="B1185" s="184" t="s">
        <v>0</v>
      </c>
      <c r="C1185" s="184" t="s">
        <v>181</v>
      </c>
      <c r="D1185" s="56" t="s">
        <v>5</v>
      </c>
      <c r="E1185" s="189">
        <v>5</v>
      </c>
      <c r="F1185" s="189">
        <v>7</v>
      </c>
      <c r="G1185" s="190">
        <v>35</v>
      </c>
      <c r="H1185" s="56">
        <v>191</v>
      </c>
      <c r="I1185" s="184" t="s">
        <v>159</v>
      </c>
      <c r="K1185"/>
    </row>
    <row r="1186" spans="1:11" s="184" customFormat="1" x14ac:dyDescent="0.25">
      <c r="A1186" s="188">
        <v>40780</v>
      </c>
      <c r="B1186" s="184" t="s">
        <v>179</v>
      </c>
      <c r="C1186" s="184" t="s">
        <v>180</v>
      </c>
      <c r="D1186" s="56" t="s">
        <v>5</v>
      </c>
      <c r="E1186" s="189">
        <v>5</v>
      </c>
      <c r="F1186" s="189">
        <v>42.79</v>
      </c>
      <c r="G1186" s="190">
        <v>213.95</v>
      </c>
      <c r="H1186" s="56">
        <v>191</v>
      </c>
      <c r="I1186" s="184" t="s">
        <v>159</v>
      </c>
      <c r="K1186"/>
    </row>
    <row r="1187" spans="1:11" s="184" customFormat="1" x14ac:dyDescent="0.25">
      <c r="A1187" s="188">
        <v>40780</v>
      </c>
      <c r="B1187" s="184" t="s">
        <v>182</v>
      </c>
      <c r="C1187" s="184" t="s">
        <v>17</v>
      </c>
      <c r="D1187" s="56" t="s">
        <v>5</v>
      </c>
      <c r="E1187" s="189">
        <v>5</v>
      </c>
      <c r="F1187" s="189">
        <v>39.18</v>
      </c>
      <c r="G1187" s="190">
        <v>195.9</v>
      </c>
      <c r="H1187" s="56">
        <v>191</v>
      </c>
      <c r="I1187" s="184" t="s">
        <v>159</v>
      </c>
      <c r="K1187"/>
    </row>
    <row r="1188" spans="1:11" s="184" customFormat="1" x14ac:dyDescent="0.25">
      <c r="A1188" s="188">
        <v>40780</v>
      </c>
      <c r="B1188" s="184" t="s">
        <v>248</v>
      </c>
      <c r="C1188" s="184" t="s">
        <v>291</v>
      </c>
      <c r="D1188" s="56" t="s">
        <v>5</v>
      </c>
      <c r="E1188" s="189">
        <v>5</v>
      </c>
      <c r="F1188" s="189">
        <v>95</v>
      </c>
      <c r="G1188" s="190">
        <v>475</v>
      </c>
      <c r="H1188" s="56">
        <v>191</v>
      </c>
      <c r="I1188" s="184" t="s">
        <v>159</v>
      </c>
      <c r="K1188"/>
    </row>
    <row r="1189" spans="1:11" s="184" customFormat="1" x14ac:dyDescent="0.25">
      <c r="A1189" s="188">
        <v>40785</v>
      </c>
      <c r="B1189" s="184" t="s">
        <v>17</v>
      </c>
      <c r="C1189" s="184" t="s">
        <v>17</v>
      </c>
      <c r="D1189" s="56" t="s">
        <v>5</v>
      </c>
      <c r="E1189" s="189">
        <v>5</v>
      </c>
      <c r="F1189" s="189">
        <v>39.39</v>
      </c>
      <c r="G1189" s="190">
        <v>196.95</v>
      </c>
      <c r="H1189" s="56">
        <v>191</v>
      </c>
      <c r="I1189" s="184" t="s">
        <v>159</v>
      </c>
      <c r="K1189"/>
    </row>
    <row r="1190" spans="1:11" s="184" customFormat="1" x14ac:dyDescent="0.25">
      <c r="A1190" s="188">
        <v>40785</v>
      </c>
      <c r="B1190" s="184" t="s">
        <v>257</v>
      </c>
      <c r="C1190" s="184" t="s">
        <v>258</v>
      </c>
      <c r="D1190" s="56" t="s">
        <v>14</v>
      </c>
      <c r="E1190" s="189">
        <v>1</v>
      </c>
      <c r="F1190" s="189">
        <v>385</v>
      </c>
      <c r="G1190" s="190">
        <v>385</v>
      </c>
      <c r="H1190" s="56">
        <v>191</v>
      </c>
      <c r="I1190" s="184" t="s">
        <v>159</v>
      </c>
      <c r="K1190"/>
    </row>
    <row r="1191" spans="1:11" s="184" customFormat="1" x14ac:dyDescent="0.25">
      <c r="A1191" s="188">
        <v>40785</v>
      </c>
      <c r="B1191" s="184" t="s">
        <v>182</v>
      </c>
      <c r="C1191" s="184" t="s">
        <v>17</v>
      </c>
      <c r="D1191" s="56" t="s">
        <v>5</v>
      </c>
      <c r="E1191" s="189">
        <v>6</v>
      </c>
      <c r="F1191" s="189">
        <v>39.18</v>
      </c>
      <c r="G1191" s="190">
        <v>235.08</v>
      </c>
      <c r="H1191" s="56">
        <v>191</v>
      </c>
      <c r="I1191" s="184" t="s">
        <v>159</v>
      </c>
      <c r="K1191"/>
    </row>
    <row r="1192" spans="1:11" s="184" customFormat="1" x14ac:dyDescent="0.25">
      <c r="A1192" s="188">
        <v>40785</v>
      </c>
      <c r="B1192" s="184" t="s">
        <v>248</v>
      </c>
      <c r="C1192" s="184" t="s">
        <v>291</v>
      </c>
      <c r="D1192" s="56" t="s">
        <v>5</v>
      </c>
      <c r="E1192" s="189">
        <v>5.5</v>
      </c>
      <c r="F1192" s="189">
        <v>95</v>
      </c>
      <c r="G1192" s="190">
        <v>522.5</v>
      </c>
      <c r="H1192" s="56">
        <v>191</v>
      </c>
      <c r="I1192" s="184" t="s">
        <v>159</v>
      </c>
      <c r="K1192"/>
    </row>
    <row r="1193" spans="1:11" s="184" customFormat="1" x14ac:dyDescent="0.25">
      <c r="A1193" s="188">
        <v>40785</v>
      </c>
      <c r="B1193" s="184" t="s">
        <v>182</v>
      </c>
      <c r="C1193" s="184" t="s">
        <v>17</v>
      </c>
      <c r="D1193" s="56" t="s">
        <v>5</v>
      </c>
      <c r="E1193" s="189">
        <v>9.5</v>
      </c>
      <c r="F1193" s="189">
        <v>39.18</v>
      </c>
      <c r="G1193" s="190">
        <v>372.21</v>
      </c>
      <c r="H1193" s="56">
        <v>191</v>
      </c>
      <c r="I1193" s="184" t="s">
        <v>159</v>
      </c>
      <c r="K1193"/>
    </row>
    <row r="1194" spans="1:11" s="184" customFormat="1" x14ac:dyDescent="0.25">
      <c r="A1194" s="188">
        <v>40785</v>
      </c>
      <c r="B1194" s="184" t="s">
        <v>192</v>
      </c>
      <c r="C1194" s="184" t="s">
        <v>289</v>
      </c>
      <c r="D1194" s="56" t="s">
        <v>5</v>
      </c>
      <c r="E1194" s="189">
        <v>5</v>
      </c>
      <c r="F1194" s="189">
        <v>40</v>
      </c>
      <c r="G1194" s="190">
        <v>200</v>
      </c>
      <c r="H1194" s="56">
        <v>191</v>
      </c>
      <c r="I1194" s="184" t="s">
        <v>159</v>
      </c>
      <c r="K1194"/>
    </row>
    <row r="1195" spans="1:11" s="184" customFormat="1" x14ac:dyDescent="0.25">
      <c r="A1195" s="188">
        <v>40786</v>
      </c>
      <c r="B1195" s="184" t="s">
        <v>248</v>
      </c>
      <c r="C1195" s="184" t="s">
        <v>293</v>
      </c>
      <c r="D1195" s="56" t="s">
        <v>5</v>
      </c>
      <c r="E1195" s="189">
        <v>9.5</v>
      </c>
      <c r="F1195" s="189">
        <v>85</v>
      </c>
      <c r="G1195" s="190">
        <v>807.5</v>
      </c>
      <c r="H1195" s="56">
        <v>191</v>
      </c>
      <c r="I1195" s="184" t="s">
        <v>159</v>
      </c>
      <c r="K1195"/>
    </row>
    <row r="1196" spans="1:11" s="184" customFormat="1" x14ac:dyDescent="0.25">
      <c r="A1196" s="188">
        <v>40786</v>
      </c>
      <c r="B1196" s="184" t="s">
        <v>248</v>
      </c>
      <c r="C1196" s="184" t="s">
        <v>291</v>
      </c>
      <c r="D1196" s="56" t="s">
        <v>5</v>
      </c>
      <c r="E1196" s="189">
        <v>9.5</v>
      </c>
      <c r="F1196" s="189">
        <v>95</v>
      </c>
      <c r="G1196" s="190">
        <v>902.5</v>
      </c>
      <c r="H1196" s="56">
        <v>191</v>
      </c>
      <c r="I1196" s="184" t="s">
        <v>159</v>
      </c>
      <c r="K1196"/>
    </row>
    <row r="1197" spans="1:11" s="184" customFormat="1" x14ac:dyDescent="0.25">
      <c r="A1197" s="188">
        <v>40786</v>
      </c>
      <c r="B1197" s="184" t="s">
        <v>257</v>
      </c>
      <c r="C1197" s="184" t="s">
        <v>258</v>
      </c>
      <c r="D1197" s="56" t="s">
        <v>14</v>
      </c>
      <c r="E1197" s="189">
        <v>1</v>
      </c>
      <c r="F1197" s="189">
        <v>385</v>
      </c>
      <c r="G1197" s="190">
        <v>385</v>
      </c>
      <c r="H1197" s="56">
        <v>191</v>
      </c>
      <c r="I1197" s="184" t="s">
        <v>159</v>
      </c>
      <c r="K1197"/>
    </row>
    <row r="1198" spans="1:11" s="184" customFormat="1" x14ac:dyDescent="0.25">
      <c r="A1198" s="188">
        <v>40786</v>
      </c>
      <c r="B1198" s="184" t="s">
        <v>0</v>
      </c>
      <c r="C1198" s="184" t="s">
        <v>289</v>
      </c>
      <c r="D1198" s="56" t="s">
        <v>5</v>
      </c>
      <c r="E1198" s="189">
        <v>9.5</v>
      </c>
      <c r="F1198" s="189">
        <v>40</v>
      </c>
      <c r="G1198" s="190">
        <v>380</v>
      </c>
      <c r="H1198" s="56">
        <v>191</v>
      </c>
      <c r="I1198" s="184" t="s">
        <v>159</v>
      </c>
      <c r="K1198"/>
    </row>
    <row r="1199" spans="1:11" s="184" customFormat="1" x14ac:dyDescent="0.25">
      <c r="A1199" s="188">
        <v>40787</v>
      </c>
      <c r="B1199" s="184" t="s">
        <v>257</v>
      </c>
      <c r="C1199" s="184" t="s">
        <v>258</v>
      </c>
      <c r="D1199" s="56" t="s">
        <v>14</v>
      </c>
      <c r="E1199" s="189">
        <v>1</v>
      </c>
      <c r="F1199" s="189">
        <v>385</v>
      </c>
      <c r="G1199" s="190">
        <v>385</v>
      </c>
      <c r="H1199" s="56">
        <v>191</v>
      </c>
      <c r="I1199" s="184" t="s">
        <v>159</v>
      </c>
      <c r="K1199"/>
    </row>
    <row r="1200" spans="1:11" s="184" customFormat="1" x14ac:dyDescent="0.25">
      <c r="A1200" s="188">
        <v>40787</v>
      </c>
      <c r="B1200" s="184" t="s">
        <v>221</v>
      </c>
      <c r="C1200" s="184" t="s">
        <v>222</v>
      </c>
      <c r="D1200" s="56" t="s">
        <v>5</v>
      </c>
      <c r="E1200" s="189">
        <v>9.5</v>
      </c>
      <c r="F1200" s="189">
        <v>130</v>
      </c>
      <c r="G1200" s="190">
        <v>1235</v>
      </c>
      <c r="H1200" s="56">
        <v>191</v>
      </c>
      <c r="I1200" s="184" t="s">
        <v>159</v>
      </c>
      <c r="K1200"/>
    </row>
    <row r="1201" spans="1:11" s="184" customFormat="1" x14ac:dyDescent="0.25">
      <c r="A1201" s="188">
        <v>40787</v>
      </c>
      <c r="B1201" s="184" t="s">
        <v>192</v>
      </c>
      <c r="C1201" s="184" t="s">
        <v>289</v>
      </c>
      <c r="D1201" s="56" t="s">
        <v>5</v>
      </c>
      <c r="E1201" s="189">
        <v>9.5</v>
      </c>
      <c r="F1201" s="189">
        <v>40</v>
      </c>
      <c r="G1201" s="190">
        <v>380</v>
      </c>
      <c r="H1201" s="56">
        <v>191</v>
      </c>
      <c r="I1201" s="184" t="s">
        <v>159</v>
      </c>
      <c r="K1201"/>
    </row>
    <row r="1202" spans="1:11" s="184" customFormat="1" x14ac:dyDescent="0.25">
      <c r="A1202" s="188">
        <v>40787</v>
      </c>
      <c r="B1202" s="184" t="s">
        <v>182</v>
      </c>
      <c r="C1202" s="184" t="s">
        <v>17</v>
      </c>
      <c r="D1202" s="56" t="s">
        <v>5</v>
      </c>
      <c r="E1202" s="189">
        <v>5.5</v>
      </c>
      <c r="F1202" s="189">
        <v>39.18</v>
      </c>
      <c r="G1202" s="190">
        <v>215.49</v>
      </c>
      <c r="H1202" s="56">
        <v>191</v>
      </c>
      <c r="I1202" s="184" t="s">
        <v>159</v>
      </c>
      <c r="K1202"/>
    </row>
    <row r="1203" spans="1:11" s="184" customFormat="1" x14ac:dyDescent="0.25">
      <c r="A1203" s="188">
        <v>40787</v>
      </c>
      <c r="B1203" s="184" t="s">
        <v>248</v>
      </c>
      <c r="C1203" s="184" t="s">
        <v>293</v>
      </c>
      <c r="D1203" s="56" t="s">
        <v>5</v>
      </c>
      <c r="E1203" s="189">
        <v>9.5</v>
      </c>
      <c r="F1203" s="189">
        <v>120</v>
      </c>
      <c r="G1203" s="190">
        <v>1140</v>
      </c>
      <c r="H1203" s="56">
        <v>191</v>
      </c>
      <c r="I1203" s="184" t="s">
        <v>159</v>
      </c>
      <c r="K1203"/>
    </row>
    <row r="1204" spans="1:11" s="184" customFormat="1" x14ac:dyDescent="0.25">
      <c r="A1204" s="188">
        <v>40787</v>
      </c>
      <c r="B1204" s="184" t="s">
        <v>179</v>
      </c>
      <c r="C1204" s="184" t="s">
        <v>180</v>
      </c>
      <c r="D1204" s="56" t="s">
        <v>5</v>
      </c>
      <c r="E1204" s="189">
        <v>4</v>
      </c>
      <c r="F1204" s="189">
        <v>42.79</v>
      </c>
      <c r="G1204" s="190">
        <v>171.16</v>
      </c>
      <c r="H1204" s="56">
        <v>191</v>
      </c>
      <c r="I1204" s="184" t="s">
        <v>159</v>
      </c>
      <c r="K1204"/>
    </row>
    <row r="1205" spans="1:11" s="184" customFormat="1" x14ac:dyDescent="0.25">
      <c r="A1205" s="188">
        <v>40787</v>
      </c>
      <c r="B1205" s="184" t="s">
        <v>17</v>
      </c>
      <c r="C1205" s="184" t="s">
        <v>17</v>
      </c>
      <c r="D1205" s="56" t="s">
        <v>5</v>
      </c>
      <c r="E1205" s="189">
        <v>5</v>
      </c>
      <c r="F1205" s="189">
        <v>39.39</v>
      </c>
      <c r="G1205" s="190">
        <v>196.95</v>
      </c>
      <c r="H1205" s="56">
        <v>191</v>
      </c>
      <c r="I1205" s="184" t="s">
        <v>159</v>
      </c>
      <c r="K1205"/>
    </row>
    <row r="1206" spans="1:11" s="184" customFormat="1" x14ac:dyDescent="0.25">
      <c r="A1206" s="188">
        <v>40788</v>
      </c>
      <c r="B1206" s="184" t="s">
        <v>257</v>
      </c>
      <c r="C1206" s="184" t="s">
        <v>258</v>
      </c>
      <c r="D1206" s="56" t="s">
        <v>14</v>
      </c>
      <c r="E1206" s="189">
        <v>1</v>
      </c>
      <c r="F1206" s="189">
        <v>385</v>
      </c>
      <c r="G1206" s="190">
        <v>385</v>
      </c>
      <c r="H1206" s="56">
        <v>191</v>
      </c>
      <c r="I1206" s="184" t="s">
        <v>159</v>
      </c>
      <c r="K1206"/>
    </row>
    <row r="1207" spans="1:11" s="184" customFormat="1" x14ac:dyDescent="0.25">
      <c r="A1207" s="188">
        <v>40789</v>
      </c>
      <c r="B1207" s="184" t="s">
        <v>182</v>
      </c>
      <c r="C1207" s="184" t="s">
        <v>17</v>
      </c>
      <c r="D1207" s="56" t="s">
        <v>5</v>
      </c>
      <c r="E1207" s="189">
        <v>5.5</v>
      </c>
      <c r="F1207" s="189">
        <v>39.18</v>
      </c>
      <c r="G1207" s="190">
        <v>215.49</v>
      </c>
      <c r="H1207" s="56">
        <v>191</v>
      </c>
      <c r="I1207" s="184" t="s">
        <v>159</v>
      </c>
      <c r="K1207"/>
    </row>
    <row r="1208" spans="1:11" s="184" customFormat="1" x14ac:dyDescent="0.25">
      <c r="A1208" s="188">
        <v>40795</v>
      </c>
      <c r="B1208" s="184" t="s">
        <v>182</v>
      </c>
      <c r="C1208" s="184" t="s">
        <v>17</v>
      </c>
      <c r="D1208" s="56" t="s">
        <v>5</v>
      </c>
      <c r="E1208" s="189">
        <v>8.5</v>
      </c>
      <c r="F1208" s="189">
        <v>39.18</v>
      </c>
      <c r="G1208" s="190">
        <v>333.03</v>
      </c>
      <c r="H1208" s="56">
        <v>191</v>
      </c>
      <c r="I1208" s="184" t="s">
        <v>159</v>
      </c>
      <c r="K1208"/>
    </row>
    <row r="1209" spans="1:11" s="184" customFormat="1" x14ac:dyDescent="0.25">
      <c r="A1209" s="188">
        <v>40795</v>
      </c>
      <c r="B1209" s="184" t="s">
        <v>179</v>
      </c>
      <c r="C1209" s="184" t="s">
        <v>180</v>
      </c>
      <c r="D1209" s="56" t="s">
        <v>5</v>
      </c>
      <c r="E1209" s="189">
        <v>8.5</v>
      </c>
      <c r="F1209" s="189">
        <v>42.79</v>
      </c>
      <c r="G1209" s="190">
        <v>363.71499999999997</v>
      </c>
      <c r="H1209" s="56">
        <v>191</v>
      </c>
      <c r="I1209" s="184" t="s">
        <v>159</v>
      </c>
      <c r="K1209"/>
    </row>
    <row r="1210" spans="1:11" s="184" customFormat="1" x14ac:dyDescent="0.25">
      <c r="A1210" s="188">
        <v>40796</v>
      </c>
      <c r="B1210" s="184" t="s">
        <v>182</v>
      </c>
      <c r="C1210" s="184" t="s">
        <v>17</v>
      </c>
      <c r="D1210" s="56" t="s">
        <v>5</v>
      </c>
      <c r="E1210" s="189">
        <v>4</v>
      </c>
      <c r="F1210" s="189">
        <v>39.18</v>
      </c>
      <c r="G1210" s="190">
        <v>156.72</v>
      </c>
      <c r="H1210" s="56">
        <v>191</v>
      </c>
      <c r="I1210" s="184" t="s">
        <v>159</v>
      </c>
      <c r="K1210"/>
    </row>
    <row r="1211" spans="1:11" s="184" customFormat="1" x14ac:dyDescent="0.25">
      <c r="A1211" s="188">
        <v>40796</v>
      </c>
      <c r="B1211" s="184" t="s">
        <v>179</v>
      </c>
      <c r="C1211" s="184" t="s">
        <v>180</v>
      </c>
      <c r="D1211" s="56" t="s">
        <v>5</v>
      </c>
      <c r="E1211" s="189">
        <v>4</v>
      </c>
      <c r="F1211" s="189">
        <v>42.79</v>
      </c>
      <c r="G1211" s="190">
        <v>171.16</v>
      </c>
      <c r="H1211" s="56">
        <v>191</v>
      </c>
      <c r="I1211" s="184" t="s">
        <v>159</v>
      </c>
      <c r="K1211"/>
    </row>
    <row r="1212" spans="1:11" s="184" customFormat="1" x14ac:dyDescent="0.25">
      <c r="A1212" s="188">
        <v>40806</v>
      </c>
      <c r="B1212" s="184" t="s">
        <v>192</v>
      </c>
      <c r="C1212" s="184" t="s">
        <v>17</v>
      </c>
      <c r="D1212" s="56" t="s">
        <v>5</v>
      </c>
      <c r="E1212" s="189">
        <v>4.5</v>
      </c>
      <c r="F1212" s="189">
        <v>35.35</v>
      </c>
      <c r="G1212" s="190">
        <v>159.07499999999999</v>
      </c>
      <c r="H1212" s="56">
        <v>191</v>
      </c>
      <c r="I1212" s="184" t="s">
        <v>159</v>
      </c>
      <c r="K1212"/>
    </row>
    <row r="1213" spans="1:11" s="184" customFormat="1" x14ac:dyDescent="0.25">
      <c r="A1213" s="188">
        <v>40806</v>
      </c>
      <c r="B1213" s="184" t="s">
        <v>192</v>
      </c>
      <c r="C1213" s="184" t="s">
        <v>17</v>
      </c>
      <c r="D1213" s="56" t="s">
        <v>5</v>
      </c>
      <c r="E1213" s="189">
        <v>8</v>
      </c>
      <c r="F1213" s="189">
        <v>35.35</v>
      </c>
      <c r="G1213" s="190">
        <v>282.8</v>
      </c>
      <c r="H1213" s="56">
        <v>191</v>
      </c>
      <c r="I1213" s="184" t="s">
        <v>159</v>
      </c>
      <c r="K1213"/>
    </row>
    <row r="1214" spans="1:11" s="184" customFormat="1" x14ac:dyDescent="0.25">
      <c r="A1214" s="188">
        <v>40806</v>
      </c>
      <c r="B1214" s="184" t="s">
        <v>17</v>
      </c>
      <c r="C1214" s="184" t="s">
        <v>17</v>
      </c>
      <c r="D1214" s="56" t="s">
        <v>5</v>
      </c>
      <c r="E1214" s="189">
        <v>8</v>
      </c>
      <c r="F1214" s="189">
        <v>35.35</v>
      </c>
      <c r="G1214" s="190">
        <v>282.8</v>
      </c>
      <c r="H1214" s="56">
        <v>191</v>
      </c>
      <c r="I1214" s="184" t="s">
        <v>159</v>
      </c>
      <c r="K1214"/>
    </row>
    <row r="1215" spans="1:11" s="184" customFormat="1" x14ac:dyDescent="0.25">
      <c r="A1215" s="188">
        <v>40806</v>
      </c>
      <c r="B1215" s="184" t="s">
        <v>17</v>
      </c>
      <c r="C1215" s="184" t="s">
        <v>17</v>
      </c>
      <c r="D1215" s="56" t="s">
        <v>5</v>
      </c>
      <c r="E1215" s="189">
        <v>4.5</v>
      </c>
      <c r="F1215" s="189">
        <v>35.35</v>
      </c>
      <c r="G1215" s="190">
        <v>159.07499999999999</v>
      </c>
      <c r="H1215" s="56">
        <v>191</v>
      </c>
      <c r="I1215" s="184" t="s">
        <v>159</v>
      </c>
      <c r="K1215"/>
    </row>
    <row r="1216" spans="1:11" s="184" customFormat="1" x14ac:dyDescent="0.25">
      <c r="A1216" s="188">
        <v>40815</v>
      </c>
      <c r="B1216" s="184" t="s">
        <v>177</v>
      </c>
      <c r="C1216" s="184" t="s">
        <v>178</v>
      </c>
      <c r="D1216" s="56" t="s">
        <v>5</v>
      </c>
      <c r="E1216" s="189">
        <v>5</v>
      </c>
      <c r="F1216" s="189">
        <v>50</v>
      </c>
      <c r="G1216" s="190">
        <v>250</v>
      </c>
      <c r="H1216" s="56">
        <v>191</v>
      </c>
      <c r="I1216" s="184" t="s">
        <v>159</v>
      </c>
      <c r="K1216"/>
    </row>
    <row r="1217" spans="1:11" s="184" customFormat="1" x14ac:dyDescent="0.25">
      <c r="A1217" s="188">
        <v>40820</v>
      </c>
      <c r="B1217" s="184" t="s">
        <v>0</v>
      </c>
      <c r="C1217" s="184" t="s">
        <v>181</v>
      </c>
      <c r="D1217" s="56" t="s">
        <v>5</v>
      </c>
      <c r="E1217" s="189">
        <v>9.5</v>
      </c>
      <c r="F1217" s="189">
        <v>7</v>
      </c>
      <c r="G1217" s="190">
        <v>66.5</v>
      </c>
      <c r="H1217" s="56">
        <v>191</v>
      </c>
      <c r="I1217" s="184" t="s">
        <v>159</v>
      </c>
      <c r="K1217"/>
    </row>
    <row r="1218" spans="1:11" s="184" customFormat="1" x14ac:dyDescent="0.25">
      <c r="A1218" s="188">
        <v>40820</v>
      </c>
      <c r="B1218" s="184" t="s">
        <v>179</v>
      </c>
      <c r="C1218" s="184" t="s">
        <v>180</v>
      </c>
      <c r="D1218" s="56" t="s">
        <v>5</v>
      </c>
      <c r="E1218" s="189">
        <v>9.5</v>
      </c>
      <c r="F1218" s="189">
        <v>42.79</v>
      </c>
      <c r="G1218" s="190">
        <v>406.505</v>
      </c>
      <c r="H1218" s="56">
        <v>191</v>
      </c>
      <c r="I1218" s="184" t="s">
        <v>159</v>
      </c>
      <c r="K1218"/>
    </row>
    <row r="1219" spans="1:11" s="184" customFormat="1" x14ac:dyDescent="0.25">
      <c r="A1219" s="188">
        <v>40820</v>
      </c>
      <c r="B1219" s="184" t="s">
        <v>192</v>
      </c>
      <c r="C1219" s="184" t="s">
        <v>17</v>
      </c>
      <c r="D1219" s="56" t="s">
        <v>5</v>
      </c>
      <c r="E1219" s="189">
        <v>9.5</v>
      </c>
      <c r="F1219" s="189">
        <v>35.35</v>
      </c>
      <c r="G1219" s="190">
        <v>335.82499999999999</v>
      </c>
      <c r="H1219" s="56">
        <v>191</v>
      </c>
      <c r="I1219" s="184" t="s">
        <v>159</v>
      </c>
      <c r="K1219"/>
    </row>
    <row r="1220" spans="1:11" s="184" customFormat="1" x14ac:dyDescent="0.25">
      <c r="A1220" s="188">
        <v>40820</v>
      </c>
      <c r="B1220" s="184" t="s">
        <v>0</v>
      </c>
      <c r="C1220" s="184" t="s">
        <v>13</v>
      </c>
      <c r="D1220" s="56" t="s">
        <v>14</v>
      </c>
      <c r="E1220" s="189">
        <v>1</v>
      </c>
      <c r="F1220" s="189">
        <v>125</v>
      </c>
      <c r="G1220" s="190">
        <v>125</v>
      </c>
      <c r="H1220" s="56">
        <v>191</v>
      </c>
      <c r="I1220" s="184" t="s">
        <v>159</v>
      </c>
      <c r="K1220"/>
    </row>
    <row r="1221" spans="1:11" s="184" customFormat="1" x14ac:dyDescent="0.25">
      <c r="A1221" s="188">
        <v>40820</v>
      </c>
      <c r="B1221" s="184" t="s">
        <v>17</v>
      </c>
      <c r="C1221" s="184" t="s">
        <v>17</v>
      </c>
      <c r="D1221" s="56" t="s">
        <v>5</v>
      </c>
      <c r="E1221" s="189">
        <v>9.5</v>
      </c>
      <c r="F1221" s="189">
        <v>32.200000000000003</v>
      </c>
      <c r="G1221" s="190">
        <v>305.89999999999998</v>
      </c>
      <c r="H1221" s="56">
        <v>191</v>
      </c>
      <c r="I1221" s="184" t="s">
        <v>159</v>
      </c>
      <c r="K1221"/>
    </row>
    <row r="1222" spans="1:11" s="184" customFormat="1" x14ac:dyDescent="0.25">
      <c r="A1222" s="188">
        <v>40820</v>
      </c>
      <c r="B1222" s="184" t="s">
        <v>207</v>
      </c>
      <c r="C1222" s="184" t="s">
        <v>208</v>
      </c>
      <c r="D1222" s="56" t="s">
        <v>5</v>
      </c>
      <c r="E1222" s="189">
        <v>9</v>
      </c>
      <c r="F1222" s="189">
        <v>66.069999999999993</v>
      </c>
      <c r="G1222" s="190">
        <v>594.63</v>
      </c>
      <c r="H1222" s="56">
        <v>191</v>
      </c>
      <c r="I1222" s="184" t="s">
        <v>159</v>
      </c>
      <c r="K1222"/>
    </row>
    <row r="1223" spans="1:11" s="184" customFormat="1" x14ac:dyDescent="0.25">
      <c r="A1223" s="188">
        <v>40821</v>
      </c>
      <c r="B1223" s="184" t="s">
        <v>207</v>
      </c>
      <c r="C1223" s="184" t="s">
        <v>208</v>
      </c>
      <c r="D1223" s="56" t="s">
        <v>5</v>
      </c>
      <c r="E1223" s="189">
        <v>9</v>
      </c>
      <c r="F1223" s="189">
        <v>66.069999999999993</v>
      </c>
      <c r="G1223" s="190">
        <v>594.63</v>
      </c>
      <c r="H1223" s="56">
        <v>191</v>
      </c>
      <c r="I1223" s="184" t="s">
        <v>159</v>
      </c>
      <c r="K1223"/>
    </row>
    <row r="1224" spans="1:11" s="184" customFormat="1" x14ac:dyDescent="0.25">
      <c r="A1224" s="188">
        <v>40821</v>
      </c>
      <c r="B1224" s="184" t="s">
        <v>0</v>
      </c>
      <c r="C1224" s="184" t="s">
        <v>13</v>
      </c>
      <c r="D1224" s="56" t="s">
        <v>14</v>
      </c>
      <c r="E1224" s="189">
        <v>1</v>
      </c>
      <c r="F1224" s="189">
        <v>125</v>
      </c>
      <c r="G1224" s="190">
        <v>125</v>
      </c>
      <c r="H1224" s="56">
        <v>191</v>
      </c>
      <c r="I1224" s="184" t="s">
        <v>159</v>
      </c>
      <c r="K1224"/>
    </row>
    <row r="1225" spans="1:11" s="184" customFormat="1" x14ac:dyDescent="0.25">
      <c r="A1225" s="188">
        <v>40821</v>
      </c>
      <c r="B1225" s="184" t="s">
        <v>0</v>
      </c>
      <c r="C1225" s="184" t="s">
        <v>181</v>
      </c>
      <c r="D1225" s="56" t="s">
        <v>5</v>
      </c>
      <c r="E1225" s="189">
        <v>9.5</v>
      </c>
      <c r="F1225" s="189">
        <v>7</v>
      </c>
      <c r="G1225" s="190">
        <v>66.5</v>
      </c>
      <c r="H1225" s="56">
        <v>191</v>
      </c>
      <c r="I1225" s="184" t="s">
        <v>159</v>
      </c>
      <c r="K1225"/>
    </row>
    <row r="1226" spans="1:11" s="184" customFormat="1" x14ac:dyDescent="0.25">
      <c r="A1226" s="188">
        <v>40821</v>
      </c>
      <c r="B1226" s="184" t="s">
        <v>179</v>
      </c>
      <c r="C1226" s="184" t="s">
        <v>180</v>
      </c>
      <c r="D1226" s="56" t="s">
        <v>5</v>
      </c>
      <c r="E1226" s="189">
        <v>9.5</v>
      </c>
      <c r="F1226" s="189">
        <v>42.79</v>
      </c>
      <c r="G1226" s="190">
        <v>406.505</v>
      </c>
      <c r="H1226" s="56">
        <v>191</v>
      </c>
      <c r="I1226" s="184" t="s">
        <v>159</v>
      </c>
      <c r="K1226"/>
    </row>
    <row r="1227" spans="1:11" s="184" customFormat="1" x14ac:dyDescent="0.25">
      <c r="A1227" s="188">
        <v>40821</v>
      </c>
      <c r="B1227" s="184" t="s">
        <v>182</v>
      </c>
      <c r="C1227" s="184" t="s">
        <v>17</v>
      </c>
      <c r="D1227" s="56" t="s">
        <v>5</v>
      </c>
      <c r="E1227" s="189">
        <v>9.5</v>
      </c>
      <c r="F1227" s="189">
        <v>39.18</v>
      </c>
      <c r="G1227" s="190">
        <v>372.21</v>
      </c>
      <c r="H1227" s="56">
        <v>191</v>
      </c>
      <c r="I1227" s="184" t="s">
        <v>159</v>
      </c>
      <c r="K1227"/>
    </row>
    <row r="1228" spans="1:11" s="184" customFormat="1" x14ac:dyDescent="0.25">
      <c r="A1228" s="188">
        <v>40821</v>
      </c>
      <c r="B1228" s="184" t="s">
        <v>17</v>
      </c>
      <c r="C1228" s="184" t="s">
        <v>17</v>
      </c>
      <c r="D1228" s="56" t="s">
        <v>5</v>
      </c>
      <c r="E1228" s="189">
        <v>9.5</v>
      </c>
      <c r="F1228" s="189">
        <v>32.200000000000003</v>
      </c>
      <c r="G1228" s="190">
        <v>305.89999999999998</v>
      </c>
      <c r="H1228" s="56">
        <v>191</v>
      </c>
      <c r="I1228" s="184" t="s">
        <v>159</v>
      </c>
      <c r="K1228"/>
    </row>
    <row r="1229" spans="1:11" s="184" customFormat="1" x14ac:dyDescent="0.25">
      <c r="A1229" s="188">
        <v>40821</v>
      </c>
      <c r="B1229" s="184" t="s">
        <v>192</v>
      </c>
      <c r="C1229" s="184" t="s">
        <v>17</v>
      </c>
      <c r="D1229" s="56" t="s">
        <v>5</v>
      </c>
      <c r="E1229" s="189">
        <v>9.5</v>
      </c>
      <c r="F1229" s="189">
        <v>35.35</v>
      </c>
      <c r="G1229" s="190">
        <v>335.82499999999999</v>
      </c>
      <c r="H1229" s="56">
        <v>191</v>
      </c>
      <c r="I1229" s="184" t="s">
        <v>159</v>
      </c>
      <c r="K1229"/>
    </row>
    <row r="1230" spans="1:11" s="184" customFormat="1" x14ac:dyDescent="0.25">
      <c r="A1230" s="188">
        <v>40821</v>
      </c>
      <c r="B1230" s="184" t="s">
        <v>221</v>
      </c>
      <c r="C1230" s="184" t="s">
        <v>222</v>
      </c>
      <c r="D1230" s="56" t="s">
        <v>5</v>
      </c>
      <c r="E1230" s="189">
        <v>10.5</v>
      </c>
      <c r="F1230" s="189">
        <v>130</v>
      </c>
      <c r="G1230" s="190">
        <v>1365</v>
      </c>
      <c r="H1230" s="56">
        <v>191</v>
      </c>
      <c r="I1230" s="184" t="s">
        <v>159</v>
      </c>
      <c r="K1230"/>
    </row>
    <row r="1231" spans="1:11" s="184" customFormat="1" x14ac:dyDescent="0.25">
      <c r="A1231" s="188">
        <v>40822</v>
      </c>
      <c r="B1231" s="184" t="s">
        <v>192</v>
      </c>
      <c r="C1231" s="184" t="s">
        <v>17</v>
      </c>
      <c r="D1231" s="56" t="s">
        <v>5</v>
      </c>
      <c r="E1231" s="189">
        <v>4.5</v>
      </c>
      <c r="F1231" s="189">
        <v>35.35</v>
      </c>
      <c r="G1231" s="190">
        <v>159.07499999999999</v>
      </c>
      <c r="H1231" s="56">
        <v>191</v>
      </c>
      <c r="I1231" s="184" t="s">
        <v>159</v>
      </c>
      <c r="K1231"/>
    </row>
    <row r="1232" spans="1:11" s="184" customFormat="1" x14ac:dyDescent="0.25">
      <c r="A1232" s="188">
        <v>40822</v>
      </c>
      <c r="B1232" s="184" t="s">
        <v>179</v>
      </c>
      <c r="C1232" s="184" t="s">
        <v>180</v>
      </c>
      <c r="D1232" s="56" t="s">
        <v>5</v>
      </c>
      <c r="E1232" s="189">
        <v>9.5</v>
      </c>
      <c r="F1232" s="189">
        <v>42.79</v>
      </c>
      <c r="G1232" s="190">
        <v>406.505</v>
      </c>
      <c r="H1232" s="56">
        <v>191</v>
      </c>
      <c r="I1232" s="184" t="s">
        <v>159</v>
      </c>
      <c r="K1232"/>
    </row>
    <row r="1233" spans="1:11" s="184" customFormat="1" x14ac:dyDescent="0.25">
      <c r="A1233" s="188">
        <v>40822</v>
      </c>
      <c r="B1233" s="184" t="s">
        <v>17</v>
      </c>
      <c r="C1233" s="184" t="s">
        <v>17</v>
      </c>
      <c r="D1233" s="56" t="s">
        <v>5</v>
      </c>
      <c r="E1233" s="189">
        <v>4.5</v>
      </c>
      <c r="F1233" s="189">
        <v>35.35</v>
      </c>
      <c r="G1233" s="190">
        <v>159.07499999999999</v>
      </c>
      <c r="H1233" s="56">
        <v>191</v>
      </c>
      <c r="I1233" s="184" t="s">
        <v>159</v>
      </c>
      <c r="K1233"/>
    </row>
    <row r="1234" spans="1:11" s="184" customFormat="1" x14ac:dyDescent="0.25">
      <c r="A1234" s="188">
        <v>40822</v>
      </c>
      <c r="B1234" s="184" t="s">
        <v>182</v>
      </c>
      <c r="C1234" s="184" t="s">
        <v>17</v>
      </c>
      <c r="D1234" s="56" t="s">
        <v>5</v>
      </c>
      <c r="E1234" s="189">
        <v>9.5</v>
      </c>
      <c r="F1234" s="189">
        <v>39.18</v>
      </c>
      <c r="G1234" s="190">
        <v>372.21</v>
      </c>
      <c r="H1234" s="56">
        <v>191</v>
      </c>
      <c r="I1234" s="184" t="s">
        <v>159</v>
      </c>
      <c r="K1234"/>
    </row>
    <row r="1235" spans="1:11" s="184" customFormat="1" x14ac:dyDescent="0.25">
      <c r="A1235" s="188">
        <v>40822</v>
      </c>
      <c r="B1235" s="184" t="s">
        <v>0</v>
      </c>
      <c r="C1235" s="184" t="s">
        <v>181</v>
      </c>
      <c r="D1235" s="56" t="s">
        <v>5</v>
      </c>
      <c r="E1235" s="189">
        <v>9.5</v>
      </c>
      <c r="F1235" s="189">
        <v>7</v>
      </c>
      <c r="G1235" s="190">
        <v>66.5</v>
      </c>
      <c r="H1235" s="56">
        <v>191</v>
      </c>
      <c r="I1235" s="184" t="s">
        <v>159</v>
      </c>
      <c r="K1235"/>
    </row>
    <row r="1236" spans="1:11" s="184" customFormat="1" x14ac:dyDescent="0.25">
      <c r="A1236" s="188">
        <v>40827</v>
      </c>
      <c r="B1236" s="184" t="s">
        <v>0</v>
      </c>
      <c r="C1236" s="184" t="s">
        <v>181</v>
      </c>
      <c r="D1236" s="56" t="s">
        <v>5</v>
      </c>
      <c r="E1236" s="189">
        <v>9.5</v>
      </c>
      <c r="F1236" s="189">
        <v>7</v>
      </c>
      <c r="G1236" s="190">
        <v>66.5</v>
      </c>
      <c r="H1236" s="56">
        <v>191</v>
      </c>
      <c r="I1236" s="184" t="s">
        <v>159</v>
      </c>
      <c r="K1236"/>
    </row>
    <row r="1237" spans="1:11" s="184" customFormat="1" x14ac:dyDescent="0.25">
      <c r="A1237" s="188">
        <v>40827</v>
      </c>
      <c r="B1237" s="184" t="s">
        <v>179</v>
      </c>
      <c r="C1237" s="184" t="s">
        <v>180</v>
      </c>
      <c r="D1237" s="56" t="s">
        <v>5</v>
      </c>
      <c r="E1237" s="189">
        <v>9.5</v>
      </c>
      <c r="F1237" s="189">
        <v>42.79</v>
      </c>
      <c r="G1237" s="190">
        <v>406.505</v>
      </c>
      <c r="H1237" s="56">
        <v>191</v>
      </c>
      <c r="I1237" s="184" t="s">
        <v>159</v>
      </c>
      <c r="K1237"/>
    </row>
    <row r="1238" spans="1:11" s="184" customFormat="1" x14ac:dyDescent="0.25">
      <c r="A1238" s="188">
        <v>40827</v>
      </c>
      <c r="B1238" s="184" t="s">
        <v>192</v>
      </c>
      <c r="C1238" s="184" t="s">
        <v>17</v>
      </c>
      <c r="D1238" s="56" t="s">
        <v>5</v>
      </c>
      <c r="E1238" s="189">
        <v>5</v>
      </c>
      <c r="F1238" s="189">
        <v>35.35</v>
      </c>
      <c r="G1238" s="190">
        <v>176.75</v>
      </c>
      <c r="H1238" s="56">
        <v>191</v>
      </c>
      <c r="I1238" s="184" t="s">
        <v>159</v>
      </c>
      <c r="K1238"/>
    </row>
    <row r="1239" spans="1:11" s="184" customFormat="1" x14ac:dyDescent="0.25">
      <c r="A1239" s="188">
        <v>40827</v>
      </c>
      <c r="B1239" s="184" t="s">
        <v>17</v>
      </c>
      <c r="C1239" s="184" t="s">
        <v>17</v>
      </c>
      <c r="D1239" s="56" t="s">
        <v>5</v>
      </c>
      <c r="E1239" s="189">
        <v>5</v>
      </c>
      <c r="F1239" s="189">
        <v>35.35</v>
      </c>
      <c r="G1239" s="190">
        <v>176.75</v>
      </c>
      <c r="H1239" s="56">
        <v>191</v>
      </c>
      <c r="I1239" s="184" t="s">
        <v>159</v>
      </c>
      <c r="K1239"/>
    </row>
    <row r="1240" spans="1:11" s="184" customFormat="1" x14ac:dyDescent="0.25">
      <c r="A1240" s="188">
        <v>40827</v>
      </c>
      <c r="B1240" s="184" t="s">
        <v>192</v>
      </c>
      <c r="C1240" s="184" t="s">
        <v>17</v>
      </c>
      <c r="D1240" s="56" t="s">
        <v>5</v>
      </c>
      <c r="E1240" s="189">
        <v>5</v>
      </c>
      <c r="F1240" s="189">
        <v>35.35</v>
      </c>
      <c r="G1240" s="190">
        <v>176.75</v>
      </c>
      <c r="H1240" s="56">
        <v>191</v>
      </c>
      <c r="I1240" s="184" t="s">
        <v>159</v>
      </c>
      <c r="K1240"/>
    </row>
    <row r="1241" spans="1:11" s="184" customFormat="1" x14ac:dyDescent="0.25">
      <c r="A1241" s="188">
        <v>40827</v>
      </c>
      <c r="B1241" s="184" t="s">
        <v>192</v>
      </c>
      <c r="C1241" s="184" t="s">
        <v>17</v>
      </c>
      <c r="D1241" s="56" t="s">
        <v>5</v>
      </c>
      <c r="E1241" s="189">
        <v>5</v>
      </c>
      <c r="F1241" s="189">
        <v>35.35</v>
      </c>
      <c r="G1241" s="190">
        <v>176.75</v>
      </c>
      <c r="H1241" s="56">
        <v>191</v>
      </c>
      <c r="I1241" s="184" t="s">
        <v>159</v>
      </c>
      <c r="K1241"/>
    </row>
    <row r="1242" spans="1:11" s="184" customFormat="1" x14ac:dyDescent="0.25">
      <c r="A1242" s="188">
        <v>40827</v>
      </c>
      <c r="B1242" s="184" t="s">
        <v>192</v>
      </c>
      <c r="C1242" s="184" t="s">
        <v>17</v>
      </c>
      <c r="D1242" s="56" t="s">
        <v>5</v>
      </c>
      <c r="E1242" s="189">
        <v>5</v>
      </c>
      <c r="F1242" s="189">
        <v>35.35</v>
      </c>
      <c r="G1242" s="190">
        <v>176.75</v>
      </c>
      <c r="H1242" s="56">
        <v>191</v>
      </c>
      <c r="I1242" s="184" t="s">
        <v>159</v>
      </c>
      <c r="K1242"/>
    </row>
    <row r="1243" spans="1:11" s="184" customFormat="1" x14ac:dyDescent="0.25">
      <c r="A1243" s="188">
        <v>40827</v>
      </c>
      <c r="B1243" s="184" t="s">
        <v>17</v>
      </c>
      <c r="C1243" s="184" t="s">
        <v>17</v>
      </c>
      <c r="D1243" s="56" t="s">
        <v>5</v>
      </c>
      <c r="E1243" s="189">
        <v>5</v>
      </c>
      <c r="F1243" s="189">
        <v>35.35</v>
      </c>
      <c r="G1243" s="190">
        <v>176.75</v>
      </c>
      <c r="H1243" s="56">
        <v>191</v>
      </c>
      <c r="I1243" s="184" t="s">
        <v>159</v>
      </c>
      <c r="K1243"/>
    </row>
    <row r="1244" spans="1:11" s="184" customFormat="1" x14ac:dyDescent="0.25">
      <c r="A1244" s="188">
        <v>40827</v>
      </c>
      <c r="B1244" s="184" t="s">
        <v>17</v>
      </c>
      <c r="C1244" s="184" t="s">
        <v>17</v>
      </c>
      <c r="D1244" s="56" t="s">
        <v>5</v>
      </c>
      <c r="E1244" s="189">
        <v>5</v>
      </c>
      <c r="F1244" s="189">
        <v>35.35</v>
      </c>
      <c r="G1244" s="190">
        <v>176.75</v>
      </c>
      <c r="H1244" s="56">
        <v>191</v>
      </c>
      <c r="I1244" s="184" t="s">
        <v>159</v>
      </c>
      <c r="K1244"/>
    </row>
    <row r="1245" spans="1:11" s="184" customFormat="1" x14ac:dyDescent="0.25">
      <c r="A1245" s="188">
        <v>40827</v>
      </c>
      <c r="B1245" s="184" t="s">
        <v>182</v>
      </c>
      <c r="C1245" s="184" t="s">
        <v>17</v>
      </c>
      <c r="D1245" s="56" t="s">
        <v>5</v>
      </c>
      <c r="E1245" s="189">
        <v>5</v>
      </c>
      <c r="F1245" s="189">
        <v>39.18</v>
      </c>
      <c r="G1245" s="190">
        <v>195.9</v>
      </c>
      <c r="H1245" s="56">
        <v>191</v>
      </c>
      <c r="I1245" s="184" t="s">
        <v>159</v>
      </c>
      <c r="K1245"/>
    </row>
    <row r="1246" spans="1:11" s="184" customFormat="1" x14ac:dyDescent="0.25">
      <c r="A1246" s="188">
        <v>40828</v>
      </c>
      <c r="B1246" s="184" t="s">
        <v>0</v>
      </c>
      <c r="C1246" s="184" t="s">
        <v>181</v>
      </c>
      <c r="D1246" s="56" t="s">
        <v>5</v>
      </c>
      <c r="E1246" s="189">
        <v>9.5</v>
      </c>
      <c r="F1246" s="189">
        <v>7</v>
      </c>
      <c r="G1246" s="190">
        <v>66.5</v>
      </c>
      <c r="H1246" s="56">
        <v>191</v>
      </c>
      <c r="I1246" s="184" t="s">
        <v>159</v>
      </c>
      <c r="K1246"/>
    </row>
    <row r="1247" spans="1:11" s="184" customFormat="1" x14ac:dyDescent="0.25">
      <c r="A1247" s="188">
        <v>40828</v>
      </c>
      <c r="B1247" s="184" t="s">
        <v>179</v>
      </c>
      <c r="C1247" s="184" t="s">
        <v>180</v>
      </c>
      <c r="D1247" s="56" t="s">
        <v>5</v>
      </c>
      <c r="E1247" s="189">
        <v>9.5</v>
      </c>
      <c r="F1247" s="189">
        <v>42.79</v>
      </c>
      <c r="G1247" s="190">
        <v>406.505</v>
      </c>
      <c r="H1247" s="56">
        <v>191</v>
      </c>
      <c r="I1247" s="184" t="s">
        <v>159</v>
      </c>
      <c r="K1247"/>
    </row>
    <row r="1248" spans="1:11" s="184" customFormat="1" x14ac:dyDescent="0.25">
      <c r="A1248" s="188">
        <v>40829</v>
      </c>
      <c r="B1248" s="184" t="s">
        <v>0</v>
      </c>
      <c r="C1248" s="184" t="s">
        <v>181</v>
      </c>
      <c r="D1248" s="56" t="s">
        <v>5</v>
      </c>
      <c r="E1248" s="189">
        <v>9.5</v>
      </c>
      <c r="F1248" s="189">
        <v>7</v>
      </c>
      <c r="G1248" s="190">
        <v>66.5</v>
      </c>
      <c r="H1248" s="56">
        <v>191</v>
      </c>
      <c r="I1248" s="184" t="s">
        <v>159</v>
      </c>
      <c r="K1248"/>
    </row>
    <row r="1249" spans="1:11" s="184" customFormat="1" x14ac:dyDescent="0.25">
      <c r="A1249" s="188">
        <v>40829</v>
      </c>
      <c r="B1249" s="184" t="s">
        <v>179</v>
      </c>
      <c r="C1249" s="184" t="s">
        <v>180</v>
      </c>
      <c r="D1249" s="56" t="s">
        <v>5</v>
      </c>
      <c r="E1249" s="189">
        <v>9.5</v>
      </c>
      <c r="F1249" s="189">
        <v>42.79</v>
      </c>
      <c r="G1249" s="190">
        <v>406.505</v>
      </c>
      <c r="H1249" s="56">
        <v>191</v>
      </c>
      <c r="I1249" s="184" t="s">
        <v>159</v>
      </c>
      <c r="K1249"/>
    </row>
    <row r="1250" spans="1:11" s="184" customFormat="1" x14ac:dyDescent="0.25">
      <c r="A1250" s="188">
        <v>40830</v>
      </c>
      <c r="B1250" s="184" t="s">
        <v>179</v>
      </c>
      <c r="C1250" s="184" t="s">
        <v>180</v>
      </c>
      <c r="D1250" s="56" t="s">
        <v>5</v>
      </c>
      <c r="E1250" s="189">
        <v>9.5</v>
      </c>
      <c r="F1250" s="189">
        <v>42.79</v>
      </c>
      <c r="G1250" s="190">
        <v>406.505</v>
      </c>
      <c r="H1250" s="56">
        <v>191</v>
      </c>
      <c r="I1250" s="184" t="s">
        <v>159</v>
      </c>
      <c r="K1250"/>
    </row>
    <row r="1251" spans="1:11" s="184" customFormat="1" x14ac:dyDescent="0.25">
      <c r="A1251" s="188">
        <v>40830</v>
      </c>
      <c r="B1251" s="184" t="s">
        <v>0</v>
      </c>
      <c r="C1251" s="184" t="s">
        <v>181</v>
      </c>
      <c r="D1251" s="56" t="s">
        <v>5</v>
      </c>
      <c r="E1251" s="189">
        <v>9.5</v>
      </c>
      <c r="F1251" s="189">
        <v>7</v>
      </c>
      <c r="G1251" s="190">
        <v>66.5</v>
      </c>
      <c r="H1251" s="56">
        <v>191</v>
      </c>
      <c r="I1251" s="184" t="s">
        <v>159</v>
      </c>
      <c r="K1251"/>
    </row>
    <row r="1252" spans="1:11" s="184" customFormat="1" x14ac:dyDescent="0.25">
      <c r="A1252" s="188">
        <v>40830</v>
      </c>
      <c r="B1252" s="184" t="s">
        <v>294</v>
      </c>
      <c r="C1252" s="184" t="s">
        <v>295</v>
      </c>
      <c r="D1252" s="56" t="s">
        <v>5</v>
      </c>
      <c r="E1252" s="189">
        <v>8</v>
      </c>
      <c r="F1252" s="189">
        <v>80</v>
      </c>
      <c r="G1252" s="190">
        <v>640</v>
      </c>
      <c r="H1252" s="56">
        <v>191</v>
      </c>
      <c r="I1252" s="184" t="s">
        <v>159</v>
      </c>
      <c r="K1252"/>
    </row>
    <row r="1253" spans="1:11" s="184" customFormat="1" x14ac:dyDescent="0.25">
      <c r="A1253" s="188">
        <v>40831</v>
      </c>
      <c r="B1253" s="184" t="s">
        <v>0</v>
      </c>
      <c r="C1253" s="184" t="s">
        <v>181</v>
      </c>
      <c r="D1253" s="56" t="s">
        <v>5</v>
      </c>
      <c r="E1253" s="189">
        <v>9.5</v>
      </c>
      <c r="F1253" s="189">
        <v>7</v>
      </c>
      <c r="G1253" s="190">
        <v>66.5</v>
      </c>
      <c r="H1253" s="56">
        <v>191</v>
      </c>
      <c r="I1253" s="184" t="s">
        <v>159</v>
      </c>
      <c r="K1253"/>
    </row>
    <row r="1254" spans="1:11" s="184" customFormat="1" x14ac:dyDescent="0.25">
      <c r="A1254" s="188">
        <v>40831</v>
      </c>
      <c r="B1254" s="184" t="s">
        <v>179</v>
      </c>
      <c r="C1254" s="184" t="s">
        <v>180</v>
      </c>
      <c r="D1254" s="56" t="s">
        <v>5</v>
      </c>
      <c r="E1254" s="189">
        <v>9.5</v>
      </c>
      <c r="F1254" s="189">
        <v>42.79</v>
      </c>
      <c r="G1254" s="190">
        <v>406.505</v>
      </c>
      <c r="H1254" s="56">
        <v>191</v>
      </c>
      <c r="I1254" s="184" t="s">
        <v>159</v>
      </c>
      <c r="K1254"/>
    </row>
    <row r="1255" spans="1:11" s="184" customFormat="1" x14ac:dyDescent="0.25">
      <c r="A1255" s="188">
        <v>40832</v>
      </c>
      <c r="B1255" s="184" t="s">
        <v>192</v>
      </c>
      <c r="C1255" s="184" t="s">
        <v>17</v>
      </c>
      <c r="D1255" s="56" t="s">
        <v>5</v>
      </c>
      <c r="E1255" s="189">
        <v>8.5</v>
      </c>
      <c r="F1255" s="189">
        <v>35.35</v>
      </c>
      <c r="G1255" s="190">
        <v>300.47500000000002</v>
      </c>
      <c r="H1255" s="56">
        <v>191</v>
      </c>
      <c r="I1255" s="184" t="s">
        <v>159</v>
      </c>
      <c r="K1255"/>
    </row>
    <row r="1256" spans="1:11" s="184" customFormat="1" x14ac:dyDescent="0.25">
      <c r="A1256" s="188">
        <v>40832</v>
      </c>
      <c r="B1256" s="184" t="s">
        <v>192</v>
      </c>
      <c r="C1256" s="184" t="s">
        <v>17</v>
      </c>
      <c r="D1256" s="56" t="s">
        <v>5</v>
      </c>
      <c r="E1256" s="189">
        <v>8.5</v>
      </c>
      <c r="F1256" s="189">
        <v>35.35</v>
      </c>
      <c r="G1256" s="190">
        <v>300.47500000000002</v>
      </c>
      <c r="H1256" s="56">
        <v>191</v>
      </c>
      <c r="I1256" s="184" t="s">
        <v>159</v>
      </c>
      <c r="K1256"/>
    </row>
    <row r="1257" spans="1:11" s="184" customFormat="1" x14ac:dyDescent="0.25">
      <c r="A1257" s="188">
        <v>40832</v>
      </c>
      <c r="B1257" s="184" t="s">
        <v>17</v>
      </c>
      <c r="C1257" s="184" t="s">
        <v>17</v>
      </c>
      <c r="D1257" s="56" t="s">
        <v>5</v>
      </c>
      <c r="E1257" s="189">
        <v>8.5</v>
      </c>
      <c r="F1257" s="189">
        <v>35.35</v>
      </c>
      <c r="G1257" s="190">
        <v>300.47500000000002</v>
      </c>
      <c r="H1257" s="56">
        <v>191</v>
      </c>
      <c r="I1257" s="184" t="s">
        <v>159</v>
      </c>
      <c r="K1257"/>
    </row>
    <row r="1258" spans="1:11" s="184" customFormat="1" x14ac:dyDescent="0.25">
      <c r="A1258" s="188">
        <v>40832</v>
      </c>
      <c r="B1258" s="184" t="s">
        <v>179</v>
      </c>
      <c r="C1258" s="184" t="s">
        <v>180</v>
      </c>
      <c r="D1258" s="56" t="s">
        <v>5</v>
      </c>
      <c r="E1258" s="189">
        <v>9.5</v>
      </c>
      <c r="F1258" s="189">
        <v>42.79</v>
      </c>
      <c r="G1258" s="190">
        <v>406.505</v>
      </c>
      <c r="H1258" s="56">
        <v>191</v>
      </c>
      <c r="I1258" s="184" t="s">
        <v>159</v>
      </c>
      <c r="K1258"/>
    </row>
    <row r="1259" spans="1:11" s="184" customFormat="1" x14ac:dyDescent="0.25">
      <c r="A1259" s="188">
        <v>40832</v>
      </c>
      <c r="B1259" s="184" t="s">
        <v>0</v>
      </c>
      <c r="C1259" s="184" t="s">
        <v>181</v>
      </c>
      <c r="D1259" s="56" t="s">
        <v>5</v>
      </c>
      <c r="E1259" s="189">
        <v>9.5</v>
      </c>
      <c r="F1259" s="189">
        <v>7</v>
      </c>
      <c r="G1259" s="190">
        <v>66.5</v>
      </c>
      <c r="H1259" s="56">
        <v>191</v>
      </c>
      <c r="I1259" s="184" t="s">
        <v>159</v>
      </c>
      <c r="K1259"/>
    </row>
    <row r="1260" spans="1:11" s="184" customFormat="1" x14ac:dyDescent="0.25">
      <c r="A1260" s="188">
        <v>40832</v>
      </c>
      <c r="B1260" s="184" t="s">
        <v>192</v>
      </c>
      <c r="C1260" s="184" t="s">
        <v>17</v>
      </c>
      <c r="D1260" s="56" t="s">
        <v>5</v>
      </c>
      <c r="E1260" s="189">
        <v>8.5</v>
      </c>
      <c r="F1260" s="189">
        <v>35.35</v>
      </c>
      <c r="G1260" s="190">
        <v>300.47500000000002</v>
      </c>
      <c r="H1260" s="56">
        <v>191</v>
      </c>
      <c r="I1260" s="184" t="s">
        <v>159</v>
      </c>
      <c r="K1260"/>
    </row>
    <row r="1261" spans="1:11" s="184" customFormat="1" x14ac:dyDescent="0.25">
      <c r="A1261" s="188">
        <v>40832</v>
      </c>
      <c r="B1261" s="184" t="s">
        <v>17</v>
      </c>
      <c r="C1261" s="184" t="s">
        <v>17</v>
      </c>
      <c r="D1261" s="56" t="s">
        <v>5</v>
      </c>
      <c r="E1261" s="189">
        <v>8.5</v>
      </c>
      <c r="F1261" s="189">
        <v>32.200000000000003</v>
      </c>
      <c r="G1261" s="190">
        <v>273.7</v>
      </c>
      <c r="H1261" s="56">
        <v>191</v>
      </c>
      <c r="I1261" s="184" t="s">
        <v>159</v>
      </c>
      <c r="K1261"/>
    </row>
    <row r="1262" spans="1:11" s="184" customFormat="1" x14ac:dyDescent="0.25">
      <c r="A1262" s="188">
        <v>40832</v>
      </c>
      <c r="B1262" s="184" t="s">
        <v>177</v>
      </c>
      <c r="C1262" s="184" t="s">
        <v>178</v>
      </c>
      <c r="D1262" s="56" t="s">
        <v>5</v>
      </c>
      <c r="E1262" s="189">
        <v>9</v>
      </c>
      <c r="F1262" s="189">
        <v>50</v>
      </c>
      <c r="G1262" s="190">
        <v>450</v>
      </c>
      <c r="H1262" s="56">
        <v>191</v>
      </c>
      <c r="I1262" s="184" t="s">
        <v>159</v>
      </c>
      <c r="K1262"/>
    </row>
    <row r="1263" spans="1:11" s="184" customFormat="1" x14ac:dyDescent="0.25">
      <c r="A1263" s="188">
        <v>40832</v>
      </c>
      <c r="B1263" s="184" t="s">
        <v>182</v>
      </c>
      <c r="C1263" s="184" t="s">
        <v>17</v>
      </c>
      <c r="D1263" s="56" t="s">
        <v>5</v>
      </c>
      <c r="E1263" s="189">
        <v>10</v>
      </c>
      <c r="F1263" s="189">
        <v>39.18</v>
      </c>
      <c r="G1263" s="190">
        <v>391.8</v>
      </c>
      <c r="H1263" s="56">
        <v>191</v>
      </c>
      <c r="I1263" s="184" t="s">
        <v>159</v>
      </c>
      <c r="K1263"/>
    </row>
    <row r="1264" spans="1:11" s="184" customFormat="1" x14ac:dyDescent="0.25">
      <c r="A1264" s="188">
        <v>40832</v>
      </c>
      <c r="B1264" s="184" t="s">
        <v>214</v>
      </c>
      <c r="C1264" s="184" t="s">
        <v>212</v>
      </c>
      <c r="D1264" s="56" t="s">
        <v>14</v>
      </c>
      <c r="E1264" s="189">
        <v>9</v>
      </c>
      <c r="F1264" s="189">
        <v>365</v>
      </c>
      <c r="G1264" s="190">
        <v>3285</v>
      </c>
      <c r="H1264" s="56">
        <v>191</v>
      </c>
      <c r="I1264" s="184" t="s">
        <v>159</v>
      </c>
      <c r="K1264"/>
    </row>
    <row r="1265" spans="1:11" s="184" customFormat="1" x14ac:dyDescent="0.25">
      <c r="A1265" s="188">
        <v>40832</v>
      </c>
      <c r="B1265" s="184" t="s">
        <v>17</v>
      </c>
      <c r="C1265" s="184" t="s">
        <v>17</v>
      </c>
      <c r="D1265" s="56" t="s">
        <v>5</v>
      </c>
      <c r="E1265" s="189">
        <v>8.5</v>
      </c>
      <c r="F1265" s="189">
        <v>35.35</v>
      </c>
      <c r="G1265" s="190">
        <v>300.47500000000002</v>
      </c>
      <c r="H1265" s="56">
        <v>191</v>
      </c>
      <c r="I1265" s="184" t="s">
        <v>159</v>
      </c>
      <c r="K1265"/>
    </row>
    <row r="1266" spans="1:11" s="184" customFormat="1" x14ac:dyDescent="0.25">
      <c r="A1266" s="188">
        <v>40833</v>
      </c>
      <c r="B1266" s="184" t="s">
        <v>296</v>
      </c>
      <c r="C1266" s="184" t="s">
        <v>181</v>
      </c>
      <c r="D1266" s="56" t="s">
        <v>5</v>
      </c>
      <c r="E1266" s="189">
        <v>9.5</v>
      </c>
      <c r="F1266" s="189">
        <v>7</v>
      </c>
      <c r="G1266" s="190">
        <v>66.5</v>
      </c>
      <c r="H1266" s="56">
        <v>191</v>
      </c>
      <c r="I1266" s="184" t="s">
        <v>159</v>
      </c>
      <c r="K1266"/>
    </row>
    <row r="1267" spans="1:11" s="184" customFormat="1" x14ac:dyDescent="0.25">
      <c r="A1267" s="188">
        <v>40833</v>
      </c>
      <c r="B1267" s="184" t="s">
        <v>179</v>
      </c>
      <c r="C1267" s="184" t="s">
        <v>180</v>
      </c>
      <c r="D1267" s="56" t="s">
        <v>5</v>
      </c>
      <c r="E1267" s="189">
        <v>9.5</v>
      </c>
      <c r="F1267" s="189">
        <v>42.79</v>
      </c>
      <c r="G1267" s="190">
        <v>406.505</v>
      </c>
      <c r="H1267" s="56">
        <v>191</v>
      </c>
      <c r="I1267" s="184" t="s">
        <v>159</v>
      </c>
      <c r="K1267"/>
    </row>
    <row r="1268" spans="1:11" s="184" customFormat="1" x14ac:dyDescent="0.25">
      <c r="A1268" s="188">
        <v>40833</v>
      </c>
      <c r="B1268" s="184" t="s">
        <v>192</v>
      </c>
      <c r="C1268" s="184" t="s">
        <v>17</v>
      </c>
      <c r="D1268" s="56" t="s">
        <v>5</v>
      </c>
      <c r="E1268" s="189">
        <v>8.5</v>
      </c>
      <c r="F1268" s="189">
        <v>35.35</v>
      </c>
      <c r="G1268" s="190">
        <v>300.47500000000002</v>
      </c>
      <c r="H1268" s="56">
        <v>191</v>
      </c>
      <c r="I1268" s="184" t="s">
        <v>159</v>
      </c>
      <c r="K1268"/>
    </row>
    <row r="1269" spans="1:11" s="184" customFormat="1" x14ac:dyDescent="0.25">
      <c r="A1269" s="188">
        <v>40833</v>
      </c>
      <c r="B1269" s="184" t="s">
        <v>182</v>
      </c>
      <c r="C1269" s="184" t="s">
        <v>17</v>
      </c>
      <c r="D1269" s="56" t="s">
        <v>5</v>
      </c>
      <c r="E1269" s="189">
        <v>10.5</v>
      </c>
      <c r="F1269" s="189">
        <v>39.18</v>
      </c>
      <c r="G1269" s="190">
        <v>411.39</v>
      </c>
      <c r="H1269" s="56">
        <v>191</v>
      </c>
      <c r="I1269" s="184" t="s">
        <v>159</v>
      </c>
      <c r="K1269"/>
    </row>
    <row r="1270" spans="1:11" s="184" customFormat="1" x14ac:dyDescent="0.25">
      <c r="A1270" s="188">
        <v>40833</v>
      </c>
      <c r="B1270" s="184" t="s">
        <v>17</v>
      </c>
      <c r="C1270" s="184" t="s">
        <v>17</v>
      </c>
      <c r="D1270" s="56" t="s">
        <v>5</v>
      </c>
      <c r="E1270" s="189">
        <v>8.5</v>
      </c>
      <c r="F1270" s="189">
        <v>32.200000000000003</v>
      </c>
      <c r="G1270" s="190">
        <v>273.7</v>
      </c>
      <c r="H1270" s="56">
        <v>191</v>
      </c>
      <c r="I1270" s="184" t="s">
        <v>159</v>
      </c>
      <c r="K1270"/>
    </row>
    <row r="1271" spans="1:11" s="184" customFormat="1" x14ac:dyDescent="0.25">
      <c r="A1271" s="188">
        <v>40833</v>
      </c>
      <c r="B1271" s="184" t="s">
        <v>192</v>
      </c>
      <c r="C1271" s="184" t="s">
        <v>17</v>
      </c>
      <c r="D1271" s="56" t="s">
        <v>5</v>
      </c>
      <c r="E1271" s="189">
        <v>8.5</v>
      </c>
      <c r="F1271" s="189">
        <v>35.35</v>
      </c>
      <c r="G1271" s="190">
        <v>300.47500000000002</v>
      </c>
      <c r="H1271" s="56">
        <v>191</v>
      </c>
      <c r="I1271" s="184" t="s">
        <v>159</v>
      </c>
      <c r="K1271"/>
    </row>
    <row r="1272" spans="1:11" s="184" customFormat="1" x14ac:dyDescent="0.25">
      <c r="A1272" s="188">
        <v>40833</v>
      </c>
      <c r="B1272" s="184" t="s">
        <v>17</v>
      </c>
      <c r="C1272" s="184" t="s">
        <v>17</v>
      </c>
      <c r="D1272" s="56" t="s">
        <v>5</v>
      </c>
      <c r="E1272" s="189">
        <v>8.5</v>
      </c>
      <c r="F1272" s="189">
        <v>35.35</v>
      </c>
      <c r="G1272" s="190">
        <v>300.47500000000002</v>
      </c>
      <c r="H1272" s="56">
        <v>191</v>
      </c>
      <c r="I1272" s="184" t="s">
        <v>159</v>
      </c>
      <c r="K1272"/>
    </row>
    <row r="1273" spans="1:11" s="184" customFormat="1" x14ac:dyDescent="0.25">
      <c r="A1273" s="188">
        <v>40834</v>
      </c>
      <c r="B1273" s="184" t="s">
        <v>192</v>
      </c>
      <c r="C1273" s="184" t="s">
        <v>17</v>
      </c>
      <c r="D1273" s="56" t="s">
        <v>5</v>
      </c>
      <c r="E1273" s="189">
        <v>10.5</v>
      </c>
      <c r="F1273" s="189">
        <v>35.35</v>
      </c>
      <c r="G1273" s="190">
        <v>371.17500000000001</v>
      </c>
      <c r="H1273" s="56">
        <v>191</v>
      </c>
      <c r="I1273" s="184" t="s">
        <v>159</v>
      </c>
      <c r="K1273"/>
    </row>
    <row r="1274" spans="1:11" s="184" customFormat="1" x14ac:dyDescent="0.25">
      <c r="A1274" s="188">
        <v>40834</v>
      </c>
      <c r="B1274" s="184" t="s">
        <v>294</v>
      </c>
      <c r="C1274" s="184" t="s">
        <v>295</v>
      </c>
      <c r="D1274" s="56" t="s">
        <v>5</v>
      </c>
      <c r="E1274" s="189">
        <v>8</v>
      </c>
      <c r="F1274" s="189">
        <v>80</v>
      </c>
      <c r="G1274" s="190">
        <v>640</v>
      </c>
      <c r="H1274" s="56">
        <v>191</v>
      </c>
      <c r="I1274" s="184" t="s">
        <v>159</v>
      </c>
      <c r="K1274"/>
    </row>
    <row r="1275" spans="1:11" s="184" customFormat="1" x14ac:dyDescent="0.25">
      <c r="A1275" s="188">
        <v>40834</v>
      </c>
      <c r="B1275" s="184" t="s">
        <v>296</v>
      </c>
      <c r="C1275" s="184" t="s">
        <v>181</v>
      </c>
      <c r="D1275" s="56" t="s">
        <v>5</v>
      </c>
      <c r="E1275" s="189">
        <v>9.5</v>
      </c>
      <c r="F1275" s="189">
        <v>7</v>
      </c>
      <c r="G1275" s="190">
        <v>66.5</v>
      </c>
      <c r="H1275" s="56">
        <v>191</v>
      </c>
      <c r="I1275" s="184" t="s">
        <v>159</v>
      </c>
      <c r="K1275"/>
    </row>
    <row r="1276" spans="1:11" s="184" customFormat="1" x14ac:dyDescent="0.25">
      <c r="A1276" s="188">
        <v>40834</v>
      </c>
      <c r="B1276" s="184" t="s">
        <v>179</v>
      </c>
      <c r="C1276" s="184" t="s">
        <v>180</v>
      </c>
      <c r="D1276" s="56" t="s">
        <v>5</v>
      </c>
      <c r="E1276" s="189">
        <v>9.5</v>
      </c>
      <c r="F1276" s="189">
        <v>42.79</v>
      </c>
      <c r="G1276" s="190">
        <v>406.505</v>
      </c>
      <c r="H1276" s="56">
        <v>191</v>
      </c>
      <c r="I1276" s="184" t="s">
        <v>159</v>
      </c>
      <c r="K1276"/>
    </row>
    <row r="1277" spans="1:11" s="184" customFormat="1" x14ac:dyDescent="0.25">
      <c r="A1277" s="188">
        <v>40834</v>
      </c>
      <c r="B1277" s="184" t="s">
        <v>182</v>
      </c>
      <c r="C1277" s="184" t="s">
        <v>17</v>
      </c>
      <c r="D1277" s="56" t="s">
        <v>5</v>
      </c>
      <c r="E1277" s="189">
        <v>11</v>
      </c>
      <c r="F1277" s="189">
        <v>39.18</v>
      </c>
      <c r="G1277" s="190">
        <v>430.98</v>
      </c>
      <c r="H1277" s="56">
        <v>191</v>
      </c>
      <c r="I1277" s="184" t="s">
        <v>159</v>
      </c>
      <c r="K1277"/>
    </row>
    <row r="1278" spans="1:11" s="184" customFormat="1" x14ac:dyDescent="0.25">
      <c r="A1278" s="188">
        <v>40834</v>
      </c>
      <c r="B1278" s="184" t="s">
        <v>17</v>
      </c>
      <c r="C1278" s="184" t="s">
        <v>17</v>
      </c>
      <c r="D1278" s="56" t="s">
        <v>5</v>
      </c>
      <c r="E1278" s="189">
        <v>5</v>
      </c>
      <c r="F1278" s="189">
        <v>35.35</v>
      </c>
      <c r="G1278" s="190">
        <v>176.75</v>
      </c>
      <c r="H1278" s="56">
        <v>191</v>
      </c>
      <c r="I1278" s="184" t="s">
        <v>159</v>
      </c>
      <c r="K1278"/>
    </row>
    <row r="1279" spans="1:11" s="184" customFormat="1" x14ac:dyDescent="0.25">
      <c r="A1279" s="188">
        <v>40834</v>
      </c>
      <c r="B1279" s="184" t="s">
        <v>17</v>
      </c>
      <c r="C1279" s="184" t="s">
        <v>17</v>
      </c>
      <c r="D1279" s="56" t="s">
        <v>5</v>
      </c>
      <c r="E1279" s="189">
        <v>10.5</v>
      </c>
      <c r="F1279" s="189">
        <v>35.35</v>
      </c>
      <c r="G1279" s="190">
        <v>371.17500000000001</v>
      </c>
      <c r="H1279" s="56">
        <v>191</v>
      </c>
      <c r="I1279" s="184" t="s">
        <v>159</v>
      </c>
      <c r="K1279"/>
    </row>
    <row r="1280" spans="1:11" s="184" customFormat="1" x14ac:dyDescent="0.25">
      <c r="A1280" s="188">
        <v>40834</v>
      </c>
      <c r="B1280" s="184" t="s">
        <v>192</v>
      </c>
      <c r="C1280" s="184" t="s">
        <v>17</v>
      </c>
      <c r="D1280" s="56" t="s">
        <v>5</v>
      </c>
      <c r="E1280" s="189">
        <v>10.5</v>
      </c>
      <c r="F1280" s="189">
        <v>35.35</v>
      </c>
      <c r="G1280" s="190">
        <v>371.17500000000001</v>
      </c>
      <c r="H1280" s="56">
        <v>191</v>
      </c>
      <c r="I1280" s="184" t="s">
        <v>159</v>
      </c>
      <c r="K1280"/>
    </row>
    <row r="1281" spans="1:11" s="184" customFormat="1" x14ac:dyDescent="0.25">
      <c r="A1281" s="188">
        <v>40836</v>
      </c>
      <c r="B1281" s="184" t="s">
        <v>192</v>
      </c>
      <c r="C1281" s="184" t="s">
        <v>17</v>
      </c>
      <c r="D1281" s="56" t="s">
        <v>5</v>
      </c>
      <c r="E1281" s="189">
        <v>3</v>
      </c>
      <c r="F1281" s="189">
        <v>35.35</v>
      </c>
      <c r="G1281" s="190">
        <v>106.05</v>
      </c>
      <c r="H1281" s="56">
        <v>191</v>
      </c>
      <c r="I1281" s="184" t="s">
        <v>159</v>
      </c>
      <c r="K1281"/>
    </row>
    <row r="1282" spans="1:11" s="184" customFormat="1" x14ac:dyDescent="0.25">
      <c r="A1282" s="188">
        <v>40836</v>
      </c>
      <c r="B1282" s="184" t="s">
        <v>17</v>
      </c>
      <c r="C1282" s="184" t="s">
        <v>17</v>
      </c>
      <c r="D1282" s="56" t="s">
        <v>5</v>
      </c>
      <c r="E1282" s="189">
        <v>3</v>
      </c>
      <c r="F1282" s="189">
        <v>35.35</v>
      </c>
      <c r="G1282" s="190">
        <v>106.05</v>
      </c>
      <c r="H1282" s="56">
        <v>191</v>
      </c>
      <c r="I1282" s="184" t="s">
        <v>159</v>
      </c>
      <c r="K1282"/>
    </row>
    <row r="1283" spans="1:11" s="184" customFormat="1" x14ac:dyDescent="0.25">
      <c r="A1283" s="188">
        <v>40836</v>
      </c>
      <c r="B1283" s="184" t="s">
        <v>192</v>
      </c>
      <c r="C1283" s="184" t="s">
        <v>17</v>
      </c>
      <c r="D1283" s="56" t="s">
        <v>5</v>
      </c>
      <c r="E1283" s="189">
        <v>3</v>
      </c>
      <c r="F1283" s="189">
        <v>35.35</v>
      </c>
      <c r="G1283" s="190">
        <v>106.05</v>
      </c>
      <c r="H1283" s="56">
        <v>191</v>
      </c>
      <c r="I1283" s="184" t="s">
        <v>159</v>
      </c>
      <c r="K1283"/>
    </row>
    <row r="1284" spans="1:11" s="184" customFormat="1" x14ac:dyDescent="0.25">
      <c r="A1284" s="188">
        <v>40836</v>
      </c>
      <c r="B1284" s="184" t="s">
        <v>296</v>
      </c>
      <c r="C1284" s="184" t="s">
        <v>181</v>
      </c>
      <c r="D1284" s="56" t="s">
        <v>5</v>
      </c>
      <c r="E1284" s="189">
        <v>9.5</v>
      </c>
      <c r="F1284" s="189">
        <v>7</v>
      </c>
      <c r="G1284" s="190">
        <v>66.5</v>
      </c>
      <c r="H1284" s="56">
        <v>191</v>
      </c>
      <c r="I1284" s="184" t="s">
        <v>159</v>
      </c>
      <c r="K1284"/>
    </row>
    <row r="1285" spans="1:11" s="184" customFormat="1" x14ac:dyDescent="0.25">
      <c r="A1285" s="188">
        <v>40836</v>
      </c>
      <c r="B1285" s="184" t="s">
        <v>179</v>
      </c>
      <c r="C1285" s="184" t="s">
        <v>180</v>
      </c>
      <c r="D1285" s="56" t="s">
        <v>5</v>
      </c>
      <c r="E1285" s="189">
        <v>9.5</v>
      </c>
      <c r="F1285" s="189">
        <v>42.79</v>
      </c>
      <c r="G1285" s="190">
        <v>406.505</v>
      </c>
      <c r="H1285" s="56">
        <v>191</v>
      </c>
      <c r="I1285" s="184" t="s">
        <v>159</v>
      </c>
      <c r="K1285"/>
    </row>
    <row r="1286" spans="1:11" s="184" customFormat="1" x14ac:dyDescent="0.25">
      <c r="A1286" s="188">
        <v>40836</v>
      </c>
      <c r="B1286" s="184" t="s">
        <v>182</v>
      </c>
      <c r="C1286" s="184" t="s">
        <v>17</v>
      </c>
      <c r="D1286" s="56" t="s">
        <v>5</v>
      </c>
      <c r="E1286" s="189">
        <v>9</v>
      </c>
      <c r="F1286" s="189">
        <v>39.18</v>
      </c>
      <c r="G1286" s="190">
        <v>352.62</v>
      </c>
      <c r="H1286" s="56">
        <v>191</v>
      </c>
      <c r="I1286" s="184" t="s">
        <v>159</v>
      </c>
      <c r="K1286"/>
    </row>
    <row r="1287" spans="1:11" s="184" customFormat="1" x14ac:dyDescent="0.25">
      <c r="A1287" s="188">
        <v>40848</v>
      </c>
      <c r="B1287" s="184" t="s">
        <v>297</v>
      </c>
      <c r="C1287" s="184" t="s">
        <v>194</v>
      </c>
      <c r="D1287" s="56" t="s">
        <v>106</v>
      </c>
      <c r="E1287" s="189">
        <v>1</v>
      </c>
      <c r="F1287" s="189">
        <v>1418.76</v>
      </c>
      <c r="G1287" s="190">
        <v>1418.76</v>
      </c>
      <c r="H1287" s="56">
        <v>191</v>
      </c>
      <c r="I1287" s="184" t="s">
        <v>230</v>
      </c>
      <c r="K1287"/>
    </row>
    <row r="1288" spans="1:11" s="184" customFormat="1" x14ac:dyDescent="0.25">
      <c r="A1288" s="188">
        <v>41169</v>
      </c>
      <c r="B1288" s="184" t="s">
        <v>158</v>
      </c>
      <c r="C1288" s="184" t="s">
        <v>17</v>
      </c>
      <c r="D1288" s="56" t="s">
        <v>5</v>
      </c>
      <c r="E1288" s="189">
        <v>8</v>
      </c>
      <c r="F1288" s="189">
        <v>35.35</v>
      </c>
      <c r="G1288" s="190">
        <v>282.8</v>
      </c>
      <c r="H1288" s="56">
        <v>191</v>
      </c>
      <c r="I1288" s="184" t="s">
        <v>159</v>
      </c>
      <c r="K1288"/>
    </row>
    <row r="1289" spans="1:11" s="184" customFormat="1" x14ac:dyDescent="0.25">
      <c r="A1289" s="188">
        <v>41169</v>
      </c>
      <c r="B1289" s="184" t="s">
        <v>160</v>
      </c>
      <c r="C1289" s="184" t="s">
        <v>17</v>
      </c>
      <c r="D1289" s="56" t="s">
        <v>5</v>
      </c>
      <c r="E1289" s="189">
        <v>5.5</v>
      </c>
      <c r="F1289" s="189">
        <v>48</v>
      </c>
      <c r="G1289" s="190">
        <v>264</v>
      </c>
      <c r="H1289" s="56">
        <v>191</v>
      </c>
      <c r="I1289" s="184" t="s">
        <v>159</v>
      </c>
      <c r="K1289"/>
    </row>
    <row r="1290" spans="1:11" s="184" customFormat="1" x14ac:dyDescent="0.25">
      <c r="A1290" s="188">
        <v>41169</v>
      </c>
      <c r="B1290" s="184" t="s">
        <v>17</v>
      </c>
      <c r="C1290" s="184" t="s">
        <v>17</v>
      </c>
      <c r="D1290" s="56" t="s">
        <v>5</v>
      </c>
      <c r="E1290" s="189">
        <v>8</v>
      </c>
      <c r="F1290" s="189">
        <v>35.35</v>
      </c>
      <c r="G1290" s="190">
        <v>282.8</v>
      </c>
      <c r="H1290" s="56">
        <v>191</v>
      </c>
      <c r="I1290" s="184" t="s">
        <v>159</v>
      </c>
      <c r="K1290"/>
    </row>
    <row r="1291" spans="1:11" s="184" customFormat="1" x14ac:dyDescent="0.25">
      <c r="A1291" s="188">
        <v>41169</v>
      </c>
      <c r="B1291" s="184" t="s">
        <v>161</v>
      </c>
      <c r="C1291" s="184" t="s">
        <v>17</v>
      </c>
      <c r="D1291" s="56" t="s">
        <v>5</v>
      </c>
      <c r="E1291" s="189">
        <v>8</v>
      </c>
      <c r="F1291" s="189">
        <v>35.35</v>
      </c>
      <c r="G1291" s="190">
        <v>282.8</v>
      </c>
      <c r="H1291" s="56">
        <v>191</v>
      </c>
      <c r="I1291" s="184" t="s">
        <v>159</v>
      </c>
      <c r="K1291"/>
    </row>
    <row r="1292" spans="1:11" s="184" customFormat="1" x14ac:dyDescent="0.25">
      <c r="A1292" s="188">
        <v>41170</v>
      </c>
      <c r="B1292" s="184" t="s">
        <v>160</v>
      </c>
      <c r="C1292" s="184" t="s">
        <v>17</v>
      </c>
      <c r="D1292" s="56" t="s">
        <v>5</v>
      </c>
      <c r="E1292" s="189">
        <v>5.5</v>
      </c>
      <c r="F1292" s="189">
        <v>48</v>
      </c>
      <c r="G1292" s="190">
        <v>264</v>
      </c>
      <c r="H1292" s="56">
        <v>191</v>
      </c>
      <c r="I1292" s="184" t="s">
        <v>159</v>
      </c>
      <c r="K1292"/>
    </row>
    <row r="1293" spans="1:11" s="184" customFormat="1" x14ac:dyDescent="0.25">
      <c r="A1293" s="188">
        <v>41170</v>
      </c>
      <c r="B1293" s="184" t="s">
        <v>17</v>
      </c>
      <c r="C1293" s="184" t="s">
        <v>17</v>
      </c>
      <c r="D1293" s="56" t="s">
        <v>5</v>
      </c>
      <c r="E1293" s="189">
        <v>3</v>
      </c>
      <c r="F1293" s="189">
        <v>35.35</v>
      </c>
      <c r="G1293" s="190">
        <v>106.05</v>
      </c>
      <c r="H1293" s="56">
        <v>191</v>
      </c>
      <c r="I1293" s="184" t="s">
        <v>159</v>
      </c>
      <c r="K1293"/>
    </row>
    <row r="1294" spans="1:11" s="184" customFormat="1" x14ac:dyDescent="0.25">
      <c r="A1294" s="188">
        <v>41170</v>
      </c>
      <c r="B1294" s="184" t="s">
        <v>158</v>
      </c>
      <c r="C1294" s="184" t="s">
        <v>17</v>
      </c>
      <c r="D1294" s="56" t="s">
        <v>5</v>
      </c>
      <c r="E1294" s="189">
        <v>3</v>
      </c>
      <c r="F1294" s="189">
        <v>35.35</v>
      </c>
      <c r="G1294" s="190">
        <v>106.05</v>
      </c>
      <c r="H1294" s="56">
        <v>191</v>
      </c>
      <c r="I1294" s="184" t="s">
        <v>159</v>
      </c>
      <c r="K1294"/>
    </row>
    <row r="1295" spans="1:11" s="184" customFormat="1" x14ac:dyDescent="0.25">
      <c r="A1295" s="188">
        <v>41172</v>
      </c>
      <c r="B1295" s="184" t="s">
        <v>158</v>
      </c>
      <c r="C1295" s="184" t="s">
        <v>17</v>
      </c>
      <c r="D1295" s="56" t="s">
        <v>5</v>
      </c>
      <c r="E1295" s="189">
        <v>4</v>
      </c>
      <c r="F1295" s="189">
        <v>35.35</v>
      </c>
      <c r="G1295" s="190">
        <v>141.4</v>
      </c>
      <c r="H1295" s="56">
        <v>191</v>
      </c>
      <c r="I1295" s="184" t="s">
        <v>159</v>
      </c>
      <c r="K1295"/>
    </row>
    <row r="1296" spans="1:11" s="184" customFormat="1" x14ac:dyDescent="0.25">
      <c r="A1296" s="188">
        <v>41172</v>
      </c>
      <c r="B1296" s="184" t="s">
        <v>158</v>
      </c>
      <c r="C1296" s="184" t="s">
        <v>17</v>
      </c>
      <c r="D1296" s="56" t="s">
        <v>5</v>
      </c>
      <c r="E1296" s="189">
        <v>4</v>
      </c>
      <c r="F1296" s="189">
        <v>35.35</v>
      </c>
      <c r="G1296" s="190">
        <v>141.4</v>
      </c>
      <c r="H1296" s="56">
        <v>191</v>
      </c>
      <c r="I1296" s="184" t="s">
        <v>159</v>
      </c>
      <c r="K1296"/>
    </row>
    <row r="1297" spans="1:11" s="184" customFormat="1" x14ac:dyDescent="0.25">
      <c r="A1297" s="188">
        <v>41179</v>
      </c>
      <c r="B1297" s="184" t="s">
        <v>158</v>
      </c>
      <c r="C1297" s="184" t="s">
        <v>17</v>
      </c>
      <c r="D1297" s="56" t="s">
        <v>5</v>
      </c>
      <c r="E1297" s="189">
        <v>10.5</v>
      </c>
      <c r="F1297" s="189">
        <v>35.35</v>
      </c>
      <c r="G1297" s="190">
        <v>371.17500000000001</v>
      </c>
      <c r="H1297" s="56">
        <v>191</v>
      </c>
      <c r="I1297" s="184" t="s">
        <v>159</v>
      </c>
      <c r="K1297"/>
    </row>
    <row r="1298" spans="1:11" s="184" customFormat="1" x14ac:dyDescent="0.25">
      <c r="A1298" s="188">
        <v>41179</v>
      </c>
      <c r="B1298" s="184" t="s">
        <v>158</v>
      </c>
      <c r="C1298" s="184" t="s">
        <v>17</v>
      </c>
      <c r="D1298" s="56" t="s">
        <v>5</v>
      </c>
      <c r="E1298" s="189">
        <v>10.5</v>
      </c>
      <c r="F1298" s="189">
        <v>35.35</v>
      </c>
      <c r="G1298" s="190">
        <v>371.17500000000001</v>
      </c>
      <c r="H1298" s="56">
        <v>191</v>
      </c>
      <c r="I1298" s="184" t="s">
        <v>159</v>
      </c>
      <c r="K1298"/>
    </row>
    <row r="1299" spans="1:11" s="184" customFormat="1" x14ac:dyDescent="0.25">
      <c r="A1299" s="188">
        <v>41179</v>
      </c>
      <c r="B1299" s="184" t="s">
        <v>158</v>
      </c>
      <c r="C1299" s="184" t="s">
        <v>17</v>
      </c>
      <c r="D1299" s="56" t="s">
        <v>5</v>
      </c>
      <c r="E1299" s="189">
        <v>8</v>
      </c>
      <c r="F1299" s="189">
        <v>35.35</v>
      </c>
      <c r="G1299" s="190">
        <v>282.8</v>
      </c>
      <c r="H1299" s="56">
        <v>191</v>
      </c>
      <c r="I1299" s="184" t="s">
        <v>159</v>
      </c>
      <c r="K1299"/>
    </row>
    <row r="1300" spans="1:11" s="184" customFormat="1" x14ac:dyDescent="0.25">
      <c r="A1300" s="191" t="s">
        <v>0</v>
      </c>
      <c r="B1300" s="192" t="s">
        <v>298</v>
      </c>
      <c r="C1300" s="192" t="s">
        <v>0</v>
      </c>
      <c r="D1300" s="200" t="s">
        <v>0</v>
      </c>
      <c r="E1300" s="193"/>
      <c r="F1300" s="193"/>
      <c r="G1300" s="194">
        <f>SUM(G1047:G1299)</f>
        <v>94517.630000000121</v>
      </c>
      <c r="H1300" s="200" t="s">
        <v>0</v>
      </c>
      <c r="I1300" s="192" t="s">
        <v>0</v>
      </c>
      <c r="K1300"/>
    </row>
    <row r="1301" spans="1:11" s="184" customFormat="1" x14ac:dyDescent="0.25">
      <c r="A1301" s="188" t="s">
        <v>0</v>
      </c>
      <c r="B1301" s="184" t="s">
        <v>0</v>
      </c>
      <c r="C1301" s="184" t="s">
        <v>0</v>
      </c>
      <c r="D1301" s="56" t="s">
        <v>0</v>
      </c>
      <c r="E1301" s="189"/>
      <c r="F1301" s="189"/>
      <c r="G1301" s="190"/>
      <c r="H1301" s="56" t="s">
        <v>0</v>
      </c>
      <c r="I1301" s="184" t="s">
        <v>0</v>
      </c>
      <c r="K1301"/>
    </row>
    <row r="1302" spans="1:11" s="184" customFormat="1" x14ac:dyDescent="0.25">
      <c r="A1302" s="185" t="s">
        <v>0</v>
      </c>
      <c r="B1302" s="183" t="s">
        <v>299</v>
      </c>
      <c r="C1302" s="183" t="s">
        <v>0</v>
      </c>
      <c r="D1302" s="127" t="s">
        <v>0</v>
      </c>
      <c r="E1302" s="186"/>
      <c r="F1302" s="186"/>
      <c r="G1302" s="187"/>
      <c r="H1302" s="127" t="s">
        <v>0</v>
      </c>
      <c r="I1302" s="183" t="s">
        <v>0</v>
      </c>
      <c r="K1302"/>
    </row>
    <row r="1303" spans="1:11" s="184" customFormat="1" x14ac:dyDescent="0.25">
      <c r="A1303" s="188">
        <v>40686</v>
      </c>
      <c r="B1303" s="184" t="s">
        <v>4</v>
      </c>
      <c r="C1303" s="184" t="s">
        <v>300</v>
      </c>
      <c r="D1303" s="56" t="s">
        <v>5</v>
      </c>
      <c r="E1303" s="189">
        <v>10</v>
      </c>
      <c r="F1303" s="189">
        <v>57.7</v>
      </c>
      <c r="G1303" s="190">
        <v>577</v>
      </c>
      <c r="H1303" s="56">
        <v>902</v>
      </c>
      <c r="I1303" s="184" t="s">
        <v>159</v>
      </c>
      <c r="K1303"/>
    </row>
    <row r="1304" spans="1:11" s="184" customFormat="1" x14ac:dyDescent="0.25">
      <c r="A1304" s="188">
        <v>40687</v>
      </c>
      <c r="B1304" s="184" t="s">
        <v>472</v>
      </c>
      <c r="C1304" s="184" t="s">
        <v>301</v>
      </c>
      <c r="D1304" s="56" t="s">
        <v>14</v>
      </c>
      <c r="E1304" s="189">
        <v>1</v>
      </c>
      <c r="F1304" s="189">
        <v>850</v>
      </c>
      <c r="G1304" s="190">
        <v>850</v>
      </c>
      <c r="H1304" s="56">
        <v>902</v>
      </c>
      <c r="I1304" s="184" t="s">
        <v>159</v>
      </c>
      <c r="K1304"/>
    </row>
    <row r="1305" spans="1:11" s="184" customFormat="1" x14ac:dyDescent="0.25">
      <c r="A1305" s="188">
        <v>40687</v>
      </c>
      <c r="B1305" s="184" t="s">
        <v>4</v>
      </c>
      <c r="C1305" s="184" t="s">
        <v>300</v>
      </c>
      <c r="D1305" s="56" t="s">
        <v>5</v>
      </c>
      <c r="E1305" s="189">
        <v>9.5</v>
      </c>
      <c r="F1305" s="189">
        <v>57.7</v>
      </c>
      <c r="G1305" s="190">
        <v>548.15</v>
      </c>
      <c r="H1305" s="56">
        <v>902</v>
      </c>
      <c r="I1305" s="184" t="s">
        <v>159</v>
      </c>
      <c r="K1305"/>
    </row>
    <row r="1306" spans="1:11" s="184" customFormat="1" x14ac:dyDescent="0.25">
      <c r="A1306" s="188">
        <v>40688</v>
      </c>
      <c r="B1306" s="184" t="s">
        <v>472</v>
      </c>
      <c r="C1306" s="184" t="s">
        <v>301</v>
      </c>
      <c r="D1306" s="56" t="s">
        <v>14</v>
      </c>
      <c r="E1306" s="189">
        <v>1</v>
      </c>
      <c r="F1306" s="189">
        <v>850</v>
      </c>
      <c r="G1306" s="190">
        <v>850</v>
      </c>
      <c r="H1306" s="56">
        <v>902</v>
      </c>
      <c r="I1306" s="184" t="s">
        <v>159</v>
      </c>
      <c r="K1306"/>
    </row>
    <row r="1307" spans="1:11" s="184" customFormat="1" x14ac:dyDescent="0.25">
      <c r="A1307" s="188">
        <v>40688</v>
      </c>
      <c r="B1307" s="184" t="s">
        <v>4</v>
      </c>
      <c r="C1307" s="184" t="s">
        <v>300</v>
      </c>
      <c r="D1307" s="56" t="s">
        <v>5</v>
      </c>
      <c r="E1307" s="189">
        <v>10.5</v>
      </c>
      <c r="F1307" s="189">
        <v>57.7</v>
      </c>
      <c r="G1307" s="190">
        <v>605.85</v>
      </c>
      <c r="H1307" s="56">
        <v>902</v>
      </c>
      <c r="I1307" s="184" t="s">
        <v>159</v>
      </c>
      <c r="K1307"/>
    </row>
    <row r="1308" spans="1:11" s="184" customFormat="1" x14ac:dyDescent="0.25">
      <c r="A1308" s="188">
        <v>40689</v>
      </c>
      <c r="B1308" s="184" t="s">
        <v>472</v>
      </c>
      <c r="C1308" s="184" t="s">
        <v>301</v>
      </c>
      <c r="D1308" s="56" t="s">
        <v>14</v>
      </c>
      <c r="E1308" s="189">
        <v>1</v>
      </c>
      <c r="F1308" s="189">
        <v>850</v>
      </c>
      <c r="G1308" s="190">
        <v>850</v>
      </c>
      <c r="H1308" s="56">
        <v>902</v>
      </c>
      <c r="I1308" s="184" t="s">
        <v>159</v>
      </c>
      <c r="K1308"/>
    </row>
    <row r="1309" spans="1:11" s="184" customFormat="1" x14ac:dyDescent="0.25">
      <c r="A1309" s="188">
        <v>40689</v>
      </c>
      <c r="B1309" s="184" t="s">
        <v>4</v>
      </c>
      <c r="C1309" s="184" t="s">
        <v>300</v>
      </c>
      <c r="D1309" s="56" t="s">
        <v>5</v>
      </c>
      <c r="E1309" s="189">
        <v>10</v>
      </c>
      <c r="F1309" s="189">
        <v>57.7</v>
      </c>
      <c r="G1309" s="190">
        <v>577</v>
      </c>
      <c r="H1309" s="56">
        <v>902</v>
      </c>
      <c r="I1309" s="184" t="s">
        <v>159</v>
      </c>
      <c r="K1309"/>
    </row>
    <row r="1310" spans="1:11" s="184" customFormat="1" x14ac:dyDescent="0.25">
      <c r="A1310" s="188">
        <v>40690</v>
      </c>
      <c r="B1310" s="184" t="s">
        <v>4</v>
      </c>
      <c r="C1310" s="184" t="s">
        <v>300</v>
      </c>
      <c r="D1310" s="56" t="s">
        <v>5</v>
      </c>
      <c r="E1310" s="189">
        <v>9.5</v>
      </c>
      <c r="F1310" s="189">
        <v>57.7</v>
      </c>
      <c r="G1310" s="190">
        <v>548.15</v>
      </c>
      <c r="H1310" s="56">
        <v>902</v>
      </c>
      <c r="I1310" s="184" t="s">
        <v>159</v>
      </c>
      <c r="K1310"/>
    </row>
    <row r="1311" spans="1:11" s="184" customFormat="1" x14ac:dyDescent="0.25">
      <c r="A1311" s="188">
        <v>40690</v>
      </c>
      <c r="B1311" s="184" t="s">
        <v>472</v>
      </c>
      <c r="C1311" s="184" t="s">
        <v>301</v>
      </c>
      <c r="D1311" s="56" t="s">
        <v>14</v>
      </c>
      <c r="E1311" s="189">
        <v>1</v>
      </c>
      <c r="F1311" s="189">
        <v>850</v>
      </c>
      <c r="G1311" s="190">
        <v>850</v>
      </c>
      <c r="H1311" s="56">
        <v>902</v>
      </c>
      <c r="I1311" s="184" t="s">
        <v>159</v>
      </c>
      <c r="K1311"/>
    </row>
    <row r="1312" spans="1:11" s="184" customFormat="1" x14ac:dyDescent="0.25">
      <c r="A1312" s="188">
        <v>40691</v>
      </c>
      <c r="B1312" s="184" t="s">
        <v>4</v>
      </c>
      <c r="C1312" s="184" t="s">
        <v>300</v>
      </c>
      <c r="D1312" s="56" t="s">
        <v>5</v>
      </c>
      <c r="E1312" s="189">
        <v>9.5</v>
      </c>
      <c r="F1312" s="189">
        <v>57.7</v>
      </c>
      <c r="G1312" s="190">
        <v>548.15</v>
      </c>
      <c r="H1312" s="56">
        <v>902</v>
      </c>
      <c r="I1312" s="184" t="s">
        <v>159</v>
      </c>
      <c r="K1312"/>
    </row>
    <row r="1313" spans="1:11" s="184" customFormat="1" x14ac:dyDescent="0.25">
      <c r="A1313" s="188">
        <v>40691</v>
      </c>
      <c r="B1313" s="184" t="s">
        <v>472</v>
      </c>
      <c r="C1313" s="184" t="s">
        <v>301</v>
      </c>
      <c r="D1313" s="56" t="s">
        <v>14</v>
      </c>
      <c r="E1313" s="189">
        <v>1</v>
      </c>
      <c r="F1313" s="189">
        <v>850</v>
      </c>
      <c r="G1313" s="190">
        <v>850</v>
      </c>
      <c r="H1313" s="56">
        <v>902</v>
      </c>
      <c r="I1313" s="184" t="s">
        <v>159</v>
      </c>
      <c r="K1313"/>
    </row>
    <row r="1314" spans="1:11" s="184" customFormat="1" x14ac:dyDescent="0.25">
      <c r="A1314" s="188">
        <v>40692</v>
      </c>
      <c r="B1314" s="184" t="s">
        <v>4</v>
      </c>
      <c r="C1314" s="184" t="s">
        <v>300</v>
      </c>
      <c r="D1314" s="56" t="s">
        <v>5</v>
      </c>
      <c r="E1314" s="189">
        <v>10</v>
      </c>
      <c r="F1314" s="189">
        <v>57.7</v>
      </c>
      <c r="G1314" s="190">
        <v>577</v>
      </c>
      <c r="H1314" s="56">
        <v>902</v>
      </c>
      <c r="I1314" s="184" t="s">
        <v>159</v>
      </c>
      <c r="K1314"/>
    </row>
    <row r="1315" spans="1:11" s="184" customFormat="1" x14ac:dyDescent="0.25">
      <c r="A1315" s="188">
        <v>40692</v>
      </c>
      <c r="B1315" s="184" t="s">
        <v>472</v>
      </c>
      <c r="C1315" s="184" t="s">
        <v>301</v>
      </c>
      <c r="D1315" s="56" t="s">
        <v>14</v>
      </c>
      <c r="E1315" s="189">
        <v>1</v>
      </c>
      <c r="F1315" s="189">
        <v>850</v>
      </c>
      <c r="G1315" s="190">
        <v>850</v>
      </c>
      <c r="H1315" s="56">
        <v>902</v>
      </c>
      <c r="I1315" s="184" t="s">
        <v>159</v>
      </c>
      <c r="K1315"/>
    </row>
    <row r="1316" spans="1:11" s="184" customFormat="1" x14ac:dyDescent="0.25">
      <c r="A1316" s="188">
        <v>40693</v>
      </c>
      <c r="B1316" s="184" t="s">
        <v>4</v>
      </c>
      <c r="C1316" s="184" t="s">
        <v>300</v>
      </c>
      <c r="D1316" s="56" t="s">
        <v>191</v>
      </c>
      <c r="E1316" s="189">
        <v>10</v>
      </c>
      <c r="F1316" s="189">
        <v>57.7</v>
      </c>
      <c r="G1316" s="190">
        <v>577</v>
      </c>
      <c r="H1316" s="56">
        <v>902</v>
      </c>
      <c r="I1316" s="184" t="s">
        <v>159</v>
      </c>
      <c r="K1316"/>
    </row>
    <row r="1317" spans="1:11" s="184" customFormat="1" x14ac:dyDescent="0.25">
      <c r="A1317" s="188">
        <v>40693</v>
      </c>
      <c r="B1317" s="184" t="s">
        <v>472</v>
      </c>
      <c r="C1317" s="184" t="s">
        <v>301</v>
      </c>
      <c r="D1317" s="56" t="s">
        <v>106</v>
      </c>
      <c r="E1317" s="189">
        <v>1</v>
      </c>
      <c r="F1317" s="189">
        <v>850</v>
      </c>
      <c r="G1317" s="190">
        <v>850</v>
      </c>
      <c r="H1317" s="56">
        <v>902</v>
      </c>
      <c r="I1317" s="184" t="s">
        <v>159</v>
      </c>
      <c r="K1317"/>
    </row>
    <row r="1318" spans="1:11" s="184" customFormat="1" x14ac:dyDescent="0.25">
      <c r="A1318" s="188">
        <v>40694</v>
      </c>
      <c r="B1318" s="184" t="s">
        <v>4</v>
      </c>
      <c r="C1318" s="184" t="s">
        <v>300</v>
      </c>
      <c r="D1318" s="56" t="s">
        <v>191</v>
      </c>
      <c r="E1318" s="189">
        <v>10.5</v>
      </c>
      <c r="F1318" s="189">
        <v>57.7</v>
      </c>
      <c r="G1318" s="190">
        <v>605.85</v>
      </c>
      <c r="H1318" s="56">
        <v>902</v>
      </c>
      <c r="I1318" s="184" t="s">
        <v>159</v>
      </c>
      <c r="K1318"/>
    </row>
    <row r="1319" spans="1:11" s="184" customFormat="1" x14ac:dyDescent="0.25">
      <c r="A1319" s="188">
        <v>40694</v>
      </c>
      <c r="B1319" s="184" t="s">
        <v>472</v>
      </c>
      <c r="C1319" s="184" t="s">
        <v>301</v>
      </c>
      <c r="D1319" s="56" t="s">
        <v>106</v>
      </c>
      <c r="E1319" s="189">
        <v>1</v>
      </c>
      <c r="F1319" s="189">
        <v>850</v>
      </c>
      <c r="G1319" s="190">
        <v>850</v>
      </c>
      <c r="H1319" s="56">
        <v>902</v>
      </c>
      <c r="I1319" s="184" t="s">
        <v>159</v>
      </c>
      <c r="K1319"/>
    </row>
    <row r="1320" spans="1:11" s="184" customFormat="1" x14ac:dyDescent="0.25">
      <c r="A1320" s="188">
        <v>40695</v>
      </c>
      <c r="B1320" s="184" t="s">
        <v>4</v>
      </c>
      <c r="C1320" s="184" t="s">
        <v>300</v>
      </c>
      <c r="D1320" s="56" t="s">
        <v>191</v>
      </c>
      <c r="E1320" s="189">
        <v>9</v>
      </c>
      <c r="F1320" s="189">
        <v>57.7</v>
      </c>
      <c r="G1320" s="190">
        <v>519.29999999999995</v>
      </c>
      <c r="H1320" s="56">
        <v>902</v>
      </c>
      <c r="I1320" s="184" t="s">
        <v>159</v>
      </c>
      <c r="K1320"/>
    </row>
    <row r="1321" spans="1:11" s="184" customFormat="1" x14ac:dyDescent="0.25">
      <c r="A1321" s="188">
        <v>40695</v>
      </c>
      <c r="B1321" s="184" t="s">
        <v>472</v>
      </c>
      <c r="C1321" s="184" t="s">
        <v>301</v>
      </c>
      <c r="D1321" s="56" t="s">
        <v>106</v>
      </c>
      <c r="E1321" s="189">
        <v>1</v>
      </c>
      <c r="F1321" s="189">
        <v>850</v>
      </c>
      <c r="G1321" s="190">
        <v>850</v>
      </c>
      <c r="H1321" s="56">
        <v>902</v>
      </c>
      <c r="I1321" s="184" t="s">
        <v>159</v>
      </c>
      <c r="K1321"/>
    </row>
    <row r="1322" spans="1:11" s="184" customFormat="1" x14ac:dyDescent="0.25">
      <c r="A1322" s="188">
        <v>40708</v>
      </c>
      <c r="B1322" s="184" t="s">
        <v>472</v>
      </c>
      <c r="C1322" s="184" t="s">
        <v>301</v>
      </c>
      <c r="D1322" s="56" t="s">
        <v>106</v>
      </c>
      <c r="E1322" s="189">
        <v>1</v>
      </c>
      <c r="F1322" s="189">
        <v>850</v>
      </c>
      <c r="G1322" s="190">
        <v>850</v>
      </c>
      <c r="H1322" s="56">
        <v>902</v>
      </c>
      <c r="I1322" s="184" t="s">
        <v>159</v>
      </c>
      <c r="K1322"/>
    </row>
    <row r="1323" spans="1:11" s="184" customFormat="1" x14ac:dyDescent="0.25">
      <c r="A1323" s="188">
        <v>40708</v>
      </c>
      <c r="B1323" s="184" t="s">
        <v>4</v>
      </c>
      <c r="C1323" s="184" t="s">
        <v>300</v>
      </c>
      <c r="D1323" s="56" t="s">
        <v>191</v>
      </c>
      <c r="E1323" s="189">
        <v>12</v>
      </c>
      <c r="F1323" s="189">
        <v>57.7</v>
      </c>
      <c r="G1323" s="190">
        <v>692.4</v>
      </c>
      <c r="H1323" s="56">
        <v>902</v>
      </c>
      <c r="I1323" s="184" t="s">
        <v>159</v>
      </c>
      <c r="K1323"/>
    </row>
    <row r="1324" spans="1:11" s="184" customFormat="1" x14ac:dyDescent="0.25">
      <c r="A1324" s="188">
        <v>40710</v>
      </c>
      <c r="B1324" s="184" t="s">
        <v>472</v>
      </c>
      <c r="C1324" s="184" t="s">
        <v>301</v>
      </c>
      <c r="D1324" s="56" t="s">
        <v>106</v>
      </c>
      <c r="E1324" s="189">
        <v>1</v>
      </c>
      <c r="F1324" s="189">
        <v>850</v>
      </c>
      <c r="G1324" s="190">
        <v>850</v>
      </c>
      <c r="H1324" s="56">
        <v>902</v>
      </c>
      <c r="I1324" s="184" t="s">
        <v>159</v>
      </c>
      <c r="K1324"/>
    </row>
    <row r="1325" spans="1:11" s="184" customFormat="1" x14ac:dyDescent="0.25">
      <c r="A1325" s="188">
        <v>40710</v>
      </c>
      <c r="B1325" s="184" t="s">
        <v>4</v>
      </c>
      <c r="C1325" s="184" t="s">
        <v>300</v>
      </c>
      <c r="D1325" s="56" t="s">
        <v>191</v>
      </c>
      <c r="E1325" s="189">
        <v>10</v>
      </c>
      <c r="F1325" s="189">
        <v>57.7</v>
      </c>
      <c r="G1325" s="190">
        <v>577</v>
      </c>
      <c r="H1325" s="56">
        <v>902</v>
      </c>
      <c r="I1325" s="184" t="s">
        <v>159</v>
      </c>
      <c r="K1325"/>
    </row>
    <row r="1326" spans="1:11" s="184" customFormat="1" x14ac:dyDescent="0.25">
      <c r="A1326" s="188">
        <v>40711</v>
      </c>
      <c r="B1326" s="184" t="s">
        <v>4</v>
      </c>
      <c r="C1326" s="184" t="s">
        <v>300</v>
      </c>
      <c r="D1326" s="56" t="s">
        <v>191</v>
      </c>
      <c r="E1326" s="189">
        <v>11</v>
      </c>
      <c r="F1326" s="189">
        <v>57.7</v>
      </c>
      <c r="G1326" s="190">
        <v>634.70000000000005</v>
      </c>
      <c r="H1326" s="56">
        <v>902</v>
      </c>
      <c r="I1326" s="184" t="s">
        <v>159</v>
      </c>
      <c r="K1326"/>
    </row>
    <row r="1327" spans="1:11" s="184" customFormat="1" x14ac:dyDescent="0.25">
      <c r="A1327" s="188">
        <v>40711</v>
      </c>
      <c r="B1327" s="184" t="s">
        <v>472</v>
      </c>
      <c r="C1327" s="184" t="s">
        <v>301</v>
      </c>
      <c r="D1327" s="56" t="s">
        <v>106</v>
      </c>
      <c r="E1327" s="189">
        <v>1</v>
      </c>
      <c r="F1327" s="189">
        <v>850</v>
      </c>
      <c r="G1327" s="190">
        <v>850</v>
      </c>
      <c r="H1327" s="56">
        <v>902</v>
      </c>
      <c r="I1327" s="184" t="s">
        <v>159</v>
      </c>
      <c r="K1327"/>
    </row>
    <row r="1328" spans="1:11" s="184" customFormat="1" x14ac:dyDescent="0.25">
      <c r="A1328" s="188">
        <v>40712</v>
      </c>
      <c r="B1328" s="184" t="s">
        <v>4</v>
      </c>
      <c r="C1328" s="184" t="s">
        <v>300</v>
      </c>
      <c r="D1328" s="56" t="s">
        <v>191</v>
      </c>
      <c r="E1328" s="189">
        <v>10</v>
      </c>
      <c r="F1328" s="189">
        <v>57.7</v>
      </c>
      <c r="G1328" s="190">
        <v>577</v>
      </c>
      <c r="H1328" s="56">
        <v>902</v>
      </c>
      <c r="I1328" s="184" t="s">
        <v>159</v>
      </c>
      <c r="K1328"/>
    </row>
    <row r="1329" spans="1:11" s="184" customFormat="1" x14ac:dyDescent="0.25">
      <c r="A1329" s="188">
        <v>40713</v>
      </c>
      <c r="B1329" s="184" t="s">
        <v>4</v>
      </c>
      <c r="C1329" s="184" t="s">
        <v>300</v>
      </c>
      <c r="D1329" s="56" t="s">
        <v>191</v>
      </c>
      <c r="E1329" s="189">
        <v>4</v>
      </c>
      <c r="F1329" s="189">
        <v>57.7</v>
      </c>
      <c r="G1329" s="190">
        <v>230.8</v>
      </c>
      <c r="H1329" s="56">
        <v>902</v>
      </c>
      <c r="I1329" s="184" t="s">
        <v>159</v>
      </c>
      <c r="K1329"/>
    </row>
    <row r="1330" spans="1:11" s="184" customFormat="1" x14ac:dyDescent="0.25">
      <c r="A1330" s="188">
        <v>40714</v>
      </c>
      <c r="B1330" s="184" t="s">
        <v>4</v>
      </c>
      <c r="C1330" s="184" t="s">
        <v>300</v>
      </c>
      <c r="D1330" s="56" t="s">
        <v>191</v>
      </c>
      <c r="E1330" s="189">
        <v>9</v>
      </c>
      <c r="F1330" s="189">
        <v>57.7</v>
      </c>
      <c r="G1330" s="190">
        <v>519.29999999999995</v>
      </c>
      <c r="H1330" s="56">
        <v>902</v>
      </c>
      <c r="I1330" s="184" t="s">
        <v>159</v>
      </c>
      <c r="K1330"/>
    </row>
    <row r="1331" spans="1:11" s="184" customFormat="1" x14ac:dyDescent="0.25">
      <c r="A1331" s="188">
        <v>40715</v>
      </c>
      <c r="B1331" s="184" t="s">
        <v>4</v>
      </c>
      <c r="C1331" s="184" t="s">
        <v>300</v>
      </c>
      <c r="D1331" s="56" t="s">
        <v>191</v>
      </c>
      <c r="E1331" s="189">
        <v>9</v>
      </c>
      <c r="F1331" s="189">
        <v>57.7</v>
      </c>
      <c r="G1331" s="190">
        <v>519.29999999999995</v>
      </c>
      <c r="H1331" s="56">
        <v>902</v>
      </c>
      <c r="I1331" s="184" t="s">
        <v>159</v>
      </c>
      <c r="K1331"/>
    </row>
    <row r="1332" spans="1:11" s="184" customFormat="1" x14ac:dyDescent="0.25">
      <c r="A1332" s="188">
        <v>40716</v>
      </c>
      <c r="B1332" s="184" t="s">
        <v>4</v>
      </c>
      <c r="C1332" s="184" t="s">
        <v>300</v>
      </c>
      <c r="D1332" s="56" t="s">
        <v>191</v>
      </c>
      <c r="E1332" s="189">
        <v>13.5</v>
      </c>
      <c r="F1332" s="189">
        <v>57.7</v>
      </c>
      <c r="G1332" s="190">
        <v>778.95</v>
      </c>
      <c r="H1332" s="56">
        <v>902</v>
      </c>
      <c r="I1332" s="184" t="s">
        <v>159</v>
      </c>
      <c r="K1332"/>
    </row>
    <row r="1333" spans="1:11" s="184" customFormat="1" x14ac:dyDescent="0.25">
      <c r="A1333" s="188">
        <v>40721</v>
      </c>
      <c r="B1333" s="184" t="s">
        <v>4</v>
      </c>
      <c r="C1333" s="184" t="s">
        <v>300</v>
      </c>
      <c r="D1333" s="56" t="s">
        <v>191</v>
      </c>
      <c r="E1333" s="189">
        <v>7</v>
      </c>
      <c r="F1333" s="189">
        <v>57.7</v>
      </c>
      <c r="G1333" s="190">
        <v>403.9</v>
      </c>
      <c r="H1333" s="56">
        <v>902</v>
      </c>
      <c r="I1333" s="184" t="s">
        <v>159</v>
      </c>
      <c r="K1333"/>
    </row>
    <row r="1334" spans="1:11" s="184" customFormat="1" x14ac:dyDescent="0.25">
      <c r="A1334" s="188">
        <v>40723</v>
      </c>
      <c r="B1334" s="184" t="s">
        <v>472</v>
      </c>
      <c r="C1334" s="184" t="s">
        <v>301</v>
      </c>
      <c r="D1334" s="56" t="s">
        <v>14</v>
      </c>
      <c r="E1334" s="189">
        <v>1</v>
      </c>
      <c r="F1334" s="189">
        <v>850</v>
      </c>
      <c r="G1334" s="190">
        <v>850</v>
      </c>
      <c r="H1334" s="56">
        <v>902</v>
      </c>
      <c r="I1334" s="184" t="s">
        <v>159</v>
      </c>
      <c r="K1334"/>
    </row>
    <row r="1335" spans="1:11" s="184" customFormat="1" x14ac:dyDescent="0.25">
      <c r="A1335" s="188">
        <v>40723</v>
      </c>
      <c r="B1335" s="184" t="s">
        <v>4</v>
      </c>
      <c r="C1335" s="184" t="s">
        <v>300</v>
      </c>
      <c r="D1335" s="56" t="s">
        <v>191</v>
      </c>
      <c r="E1335" s="189">
        <v>11.5</v>
      </c>
      <c r="F1335" s="189">
        <v>57.7</v>
      </c>
      <c r="G1335" s="190">
        <v>663.55</v>
      </c>
      <c r="H1335" s="56">
        <v>902</v>
      </c>
      <c r="I1335" s="184" t="s">
        <v>159</v>
      </c>
      <c r="K1335"/>
    </row>
    <row r="1336" spans="1:11" s="184" customFormat="1" x14ac:dyDescent="0.25">
      <c r="A1336" s="188">
        <v>40724</v>
      </c>
      <c r="B1336" s="184" t="s">
        <v>472</v>
      </c>
      <c r="C1336" s="184" t="s">
        <v>301</v>
      </c>
      <c r="D1336" s="56" t="s">
        <v>14</v>
      </c>
      <c r="E1336" s="189">
        <v>1</v>
      </c>
      <c r="F1336" s="189">
        <v>850</v>
      </c>
      <c r="G1336" s="190">
        <v>850</v>
      </c>
      <c r="H1336" s="56">
        <v>902</v>
      </c>
      <c r="I1336" s="184" t="s">
        <v>159</v>
      </c>
      <c r="K1336"/>
    </row>
    <row r="1337" spans="1:11" s="184" customFormat="1" x14ac:dyDescent="0.25">
      <c r="A1337" s="188">
        <v>40724</v>
      </c>
      <c r="B1337" s="184" t="s">
        <v>4</v>
      </c>
      <c r="C1337" s="184" t="s">
        <v>300</v>
      </c>
      <c r="D1337" s="56" t="s">
        <v>191</v>
      </c>
      <c r="E1337" s="189">
        <v>11.5</v>
      </c>
      <c r="F1337" s="189">
        <v>57.7</v>
      </c>
      <c r="G1337" s="190">
        <v>663.55</v>
      </c>
      <c r="H1337" s="56">
        <v>902</v>
      </c>
      <c r="I1337" s="184" t="s">
        <v>159</v>
      </c>
      <c r="K1337"/>
    </row>
    <row r="1338" spans="1:11" s="184" customFormat="1" x14ac:dyDescent="0.25">
      <c r="A1338" s="188">
        <v>40725</v>
      </c>
      <c r="B1338" s="184" t="s">
        <v>472</v>
      </c>
      <c r="C1338" s="184" t="s">
        <v>301</v>
      </c>
      <c r="D1338" s="56" t="s">
        <v>14</v>
      </c>
      <c r="E1338" s="189">
        <v>1</v>
      </c>
      <c r="F1338" s="189">
        <v>850</v>
      </c>
      <c r="G1338" s="190">
        <v>850</v>
      </c>
      <c r="H1338" s="56">
        <v>902</v>
      </c>
      <c r="I1338" s="184" t="s">
        <v>159</v>
      </c>
      <c r="K1338"/>
    </row>
    <row r="1339" spans="1:11" s="184" customFormat="1" x14ac:dyDescent="0.25">
      <c r="A1339" s="188">
        <v>40725</v>
      </c>
      <c r="B1339" s="184" t="s">
        <v>4</v>
      </c>
      <c r="C1339" s="184" t="s">
        <v>300</v>
      </c>
      <c r="D1339" s="56" t="s">
        <v>191</v>
      </c>
      <c r="E1339" s="189">
        <v>11.5</v>
      </c>
      <c r="F1339" s="189">
        <v>57.7</v>
      </c>
      <c r="G1339" s="190">
        <v>663.55</v>
      </c>
      <c r="H1339" s="56">
        <v>902</v>
      </c>
      <c r="I1339" s="184" t="s">
        <v>159</v>
      </c>
      <c r="K1339"/>
    </row>
    <row r="1340" spans="1:11" s="184" customFormat="1" x14ac:dyDescent="0.25">
      <c r="A1340" s="188">
        <v>40726</v>
      </c>
      <c r="B1340" s="184" t="s">
        <v>4</v>
      </c>
      <c r="C1340" s="184" t="s">
        <v>300</v>
      </c>
      <c r="D1340" s="56" t="s">
        <v>191</v>
      </c>
      <c r="E1340" s="189">
        <v>10</v>
      </c>
      <c r="F1340" s="189">
        <v>57.7</v>
      </c>
      <c r="G1340" s="190">
        <v>577</v>
      </c>
      <c r="H1340" s="56">
        <v>902</v>
      </c>
      <c r="I1340" s="184" t="s">
        <v>159</v>
      </c>
      <c r="K1340"/>
    </row>
    <row r="1341" spans="1:11" s="184" customFormat="1" x14ac:dyDescent="0.25">
      <c r="A1341" s="188">
        <v>40727</v>
      </c>
      <c r="B1341" s="184" t="s">
        <v>4</v>
      </c>
      <c r="C1341" s="184" t="s">
        <v>300</v>
      </c>
      <c r="D1341" s="56" t="s">
        <v>191</v>
      </c>
      <c r="E1341" s="189">
        <v>10.5</v>
      </c>
      <c r="F1341" s="189">
        <v>57.7</v>
      </c>
      <c r="G1341" s="190">
        <v>605.85</v>
      </c>
      <c r="H1341" s="56">
        <v>902</v>
      </c>
      <c r="I1341" s="184" t="s">
        <v>159</v>
      </c>
      <c r="K1341"/>
    </row>
    <row r="1342" spans="1:11" s="184" customFormat="1" x14ac:dyDescent="0.25">
      <c r="A1342" s="188">
        <v>40728</v>
      </c>
      <c r="B1342" s="184" t="s">
        <v>4</v>
      </c>
      <c r="C1342" s="184" t="s">
        <v>300</v>
      </c>
      <c r="D1342" s="56" t="s">
        <v>191</v>
      </c>
      <c r="E1342" s="189">
        <v>10.5</v>
      </c>
      <c r="F1342" s="189">
        <v>57.7</v>
      </c>
      <c r="G1342" s="190">
        <v>605.85</v>
      </c>
      <c r="H1342" s="56">
        <v>902</v>
      </c>
      <c r="I1342" s="184" t="s">
        <v>159</v>
      </c>
      <c r="K1342"/>
    </row>
    <row r="1343" spans="1:11" s="184" customFormat="1" x14ac:dyDescent="0.25">
      <c r="A1343" s="188">
        <v>40729</v>
      </c>
      <c r="B1343" s="184" t="s">
        <v>4</v>
      </c>
      <c r="C1343" s="184" t="s">
        <v>300</v>
      </c>
      <c r="D1343" s="56" t="s">
        <v>191</v>
      </c>
      <c r="E1343" s="189">
        <v>10.5</v>
      </c>
      <c r="F1343" s="189">
        <v>57.7</v>
      </c>
      <c r="G1343" s="190">
        <v>605.85</v>
      </c>
      <c r="H1343" s="56">
        <v>902</v>
      </c>
      <c r="I1343" s="184" t="s">
        <v>159</v>
      </c>
      <c r="K1343"/>
    </row>
    <row r="1344" spans="1:11" s="184" customFormat="1" x14ac:dyDescent="0.25">
      <c r="A1344" s="188">
        <v>40730</v>
      </c>
      <c r="B1344" s="184" t="s">
        <v>472</v>
      </c>
      <c r="C1344" s="184" t="s">
        <v>301</v>
      </c>
      <c r="D1344" s="56" t="s">
        <v>14</v>
      </c>
      <c r="E1344" s="189">
        <v>1</v>
      </c>
      <c r="F1344" s="189">
        <v>850</v>
      </c>
      <c r="G1344" s="190">
        <v>850</v>
      </c>
      <c r="H1344" s="56">
        <v>902</v>
      </c>
      <c r="I1344" s="184" t="s">
        <v>159</v>
      </c>
      <c r="K1344"/>
    </row>
    <row r="1345" spans="1:11" s="184" customFormat="1" x14ac:dyDescent="0.25">
      <c r="A1345" s="188">
        <v>40730</v>
      </c>
      <c r="B1345" s="184" t="s">
        <v>302</v>
      </c>
      <c r="C1345" s="184" t="s">
        <v>190</v>
      </c>
      <c r="D1345" s="56" t="s">
        <v>106</v>
      </c>
      <c r="E1345" s="189">
        <v>25</v>
      </c>
      <c r="F1345" s="189">
        <v>45</v>
      </c>
      <c r="G1345" s="190">
        <v>1125</v>
      </c>
      <c r="H1345" s="56">
        <v>902</v>
      </c>
      <c r="I1345" s="184" t="s">
        <v>471</v>
      </c>
      <c r="K1345"/>
    </row>
    <row r="1346" spans="1:11" s="184" customFormat="1" x14ac:dyDescent="0.25">
      <c r="A1346" s="188">
        <v>40730</v>
      </c>
      <c r="B1346" s="184" t="s">
        <v>4</v>
      </c>
      <c r="C1346" s="184" t="s">
        <v>300</v>
      </c>
      <c r="D1346" s="56" t="s">
        <v>191</v>
      </c>
      <c r="E1346" s="189">
        <v>10</v>
      </c>
      <c r="F1346" s="189">
        <v>57.7</v>
      </c>
      <c r="G1346" s="190">
        <v>577</v>
      </c>
      <c r="H1346" s="56">
        <v>902</v>
      </c>
      <c r="I1346" s="184" t="s">
        <v>159</v>
      </c>
      <c r="K1346"/>
    </row>
    <row r="1347" spans="1:11" s="184" customFormat="1" x14ac:dyDescent="0.25">
      <c r="A1347" s="188">
        <v>40731</v>
      </c>
      <c r="B1347" s="184" t="s">
        <v>472</v>
      </c>
      <c r="C1347" s="184" t="s">
        <v>301</v>
      </c>
      <c r="D1347" s="56" t="s">
        <v>14</v>
      </c>
      <c r="E1347" s="189">
        <v>1</v>
      </c>
      <c r="F1347" s="189">
        <v>850</v>
      </c>
      <c r="G1347" s="190">
        <v>850</v>
      </c>
      <c r="H1347" s="56">
        <v>902</v>
      </c>
      <c r="I1347" s="184" t="s">
        <v>159</v>
      </c>
      <c r="K1347"/>
    </row>
    <row r="1348" spans="1:11" s="184" customFormat="1" x14ac:dyDescent="0.25">
      <c r="A1348" s="188">
        <v>40731</v>
      </c>
      <c r="B1348" s="184" t="s">
        <v>4</v>
      </c>
      <c r="C1348" s="184" t="s">
        <v>300</v>
      </c>
      <c r="D1348" s="56" t="s">
        <v>191</v>
      </c>
      <c r="E1348" s="189">
        <v>10</v>
      </c>
      <c r="F1348" s="189">
        <v>57.7</v>
      </c>
      <c r="G1348" s="190">
        <v>577</v>
      </c>
      <c r="H1348" s="56">
        <v>902</v>
      </c>
      <c r="I1348" s="184" t="s">
        <v>159</v>
      </c>
      <c r="K1348"/>
    </row>
    <row r="1349" spans="1:11" s="184" customFormat="1" x14ac:dyDescent="0.25">
      <c r="A1349" s="188">
        <v>40736</v>
      </c>
      <c r="B1349" s="184" t="s">
        <v>4</v>
      </c>
      <c r="C1349" s="184" t="s">
        <v>300</v>
      </c>
      <c r="D1349" s="56" t="s">
        <v>191</v>
      </c>
      <c r="E1349" s="189">
        <v>11.5</v>
      </c>
      <c r="F1349" s="189">
        <v>57.7</v>
      </c>
      <c r="G1349" s="190">
        <v>663.55</v>
      </c>
      <c r="H1349" s="56">
        <v>902</v>
      </c>
      <c r="I1349" s="184" t="s">
        <v>159</v>
      </c>
      <c r="K1349"/>
    </row>
    <row r="1350" spans="1:11" s="184" customFormat="1" x14ac:dyDescent="0.25">
      <c r="A1350" s="188">
        <v>40736</v>
      </c>
      <c r="B1350" s="184" t="s">
        <v>472</v>
      </c>
      <c r="C1350" s="184" t="s">
        <v>301</v>
      </c>
      <c r="D1350" s="56" t="s">
        <v>14</v>
      </c>
      <c r="E1350" s="189">
        <v>1</v>
      </c>
      <c r="F1350" s="189">
        <v>850</v>
      </c>
      <c r="G1350" s="190">
        <v>850</v>
      </c>
      <c r="H1350" s="56">
        <v>902</v>
      </c>
      <c r="I1350" s="184" t="s">
        <v>159</v>
      </c>
      <c r="K1350"/>
    </row>
    <row r="1351" spans="1:11" s="184" customFormat="1" x14ac:dyDescent="0.25">
      <c r="A1351" s="188">
        <v>40737</v>
      </c>
      <c r="B1351" s="184" t="s">
        <v>4</v>
      </c>
      <c r="C1351" s="184" t="s">
        <v>300</v>
      </c>
      <c r="D1351" s="56" t="s">
        <v>191</v>
      </c>
      <c r="E1351" s="189">
        <v>11.5</v>
      </c>
      <c r="F1351" s="189">
        <v>57.7</v>
      </c>
      <c r="G1351" s="190">
        <v>663.55</v>
      </c>
      <c r="H1351" s="56">
        <v>902</v>
      </c>
      <c r="I1351" s="184" t="s">
        <v>159</v>
      </c>
      <c r="K1351"/>
    </row>
    <row r="1352" spans="1:11" s="184" customFormat="1" x14ac:dyDescent="0.25">
      <c r="A1352" s="188">
        <v>40737</v>
      </c>
      <c r="B1352" s="184" t="s">
        <v>472</v>
      </c>
      <c r="C1352" s="184" t="s">
        <v>301</v>
      </c>
      <c r="D1352" s="56" t="s">
        <v>14</v>
      </c>
      <c r="E1352" s="189">
        <v>1</v>
      </c>
      <c r="F1352" s="189">
        <v>850</v>
      </c>
      <c r="G1352" s="190">
        <v>850</v>
      </c>
      <c r="H1352" s="56">
        <v>902</v>
      </c>
      <c r="I1352" s="184" t="s">
        <v>159</v>
      </c>
      <c r="K1352"/>
    </row>
    <row r="1353" spans="1:11" s="184" customFormat="1" x14ac:dyDescent="0.25">
      <c r="A1353" s="188">
        <v>40738</v>
      </c>
      <c r="B1353" s="184" t="s">
        <v>472</v>
      </c>
      <c r="C1353" s="184" t="s">
        <v>301</v>
      </c>
      <c r="D1353" s="56" t="s">
        <v>14</v>
      </c>
      <c r="E1353" s="189">
        <v>1</v>
      </c>
      <c r="F1353" s="189">
        <v>850</v>
      </c>
      <c r="G1353" s="190">
        <v>850</v>
      </c>
      <c r="H1353" s="56">
        <v>902</v>
      </c>
      <c r="I1353" s="184" t="s">
        <v>159</v>
      </c>
      <c r="K1353"/>
    </row>
    <row r="1354" spans="1:11" s="184" customFormat="1" x14ac:dyDescent="0.25">
      <c r="A1354" s="188">
        <v>40738</v>
      </c>
      <c r="B1354" s="184" t="s">
        <v>4</v>
      </c>
      <c r="C1354" s="184" t="s">
        <v>300</v>
      </c>
      <c r="D1354" s="56" t="s">
        <v>191</v>
      </c>
      <c r="E1354" s="189">
        <v>10.5</v>
      </c>
      <c r="F1354" s="189">
        <v>57.7</v>
      </c>
      <c r="G1354" s="190">
        <v>605.85</v>
      </c>
      <c r="H1354" s="56">
        <v>902</v>
      </c>
      <c r="I1354" s="184" t="s">
        <v>159</v>
      </c>
      <c r="K1354"/>
    </row>
    <row r="1355" spans="1:11" s="184" customFormat="1" x14ac:dyDescent="0.25">
      <c r="A1355" s="188">
        <v>40739</v>
      </c>
      <c r="B1355" s="184" t="s">
        <v>4</v>
      </c>
      <c r="C1355" s="184" t="s">
        <v>300</v>
      </c>
      <c r="D1355" s="56" t="s">
        <v>191</v>
      </c>
      <c r="E1355" s="189">
        <v>10</v>
      </c>
      <c r="F1355" s="189">
        <v>57.7</v>
      </c>
      <c r="G1355" s="190">
        <v>577</v>
      </c>
      <c r="H1355" s="56">
        <v>902</v>
      </c>
      <c r="I1355" s="184" t="s">
        <v>159</v>
      </c>
      <c r="K1355"/>
    </row>
    <row r="1356" spans="1:11" s="184" customFormat="1" x14ac:dyDescent="0.25">
      <c r="A1356" s="188">
        <v>40739</v>
      </c>
      <c r="B1356" s="184" t="s">
        <v>472</v>
      </c>
      <c r="C1356" s="184" t="s">
        <v>301</v>
      </c>
      <c r="D1356" s="56" t="s">
        <v>14</v>
      </c>
      <c r="E1356" s="189">
        <v>1</v>
      </c>
      <c r="F1356" s="189">
        <v>850</v>
      </c>
      <c r="G1356" s="190">
        <v>850</v>
      </c>
      <c r="H1356" s="56">
        <v>902</v>
      </c>
      <c r="I1356" s="184" t="s">
        <v>159</v>
      </c>
      <c r="K1356"/>
    </row>
    <row r="1357" spans="1:11" s="184" customFormat="1" x14ac:dyDescent="0.25">
      <c r="A1357" s="188">
        <v>40742</v>
      </c>
      <c r="B1357" s="184" t="s">
        <v>472</v>
      </c>
      <c r="C1357" s="184" t="s">
        <v>301</v>
      </c>
      <c r="D1357" s="56" t="s">
        <v>14</v>
      </c>
      <c r="E1357" s="189">
        <v>1</v>
      </c>
      <c r="F1357" s="189">
        <v>850</v>
      </c>
      <c r="G1357" s="190">
        <v>850</v>
      </c>
      <c r="H1357" s="56">
        <v>902</v>
      </c>
      <c r="I1357" s="184" t="s">
        <v>159</v>
      </c>
      <c r="K1357"/>
    </row>
    <row r="1358" spans="1:11" s="184" customFormat="1" x14ac:dyDescent="0.25">
      <c r="A1358" s="188">
        <v>40742</v>
      </c>
      <c r="B1358" s="184" t="s">
        <v>4</v>
      </c>
      <c r="C1358" s="184" t="s">
        <v>300</v>
      </c>
      <c r="D1358" s="56" t="s">
        <v>191</v>
      </c>
      <c r="E1358" s="189">
        <v>10</v>
      </c>
      <c r="F1358" s="189">
        <v>57.7</v>
      </c>
      <c r="G1358" s="190">
        <v>577</v>
      </c>
      <c r="H1358" s="56">
        <v>902</v>
      </c>
      <c r="I1358" s="184" t="s">
        <v>159</v>
      </c>
      <c r="K1358"/>
    </row>
    <row r="1359" spans="1:11" s="184" customFormat="1" x14ac:dyDescent="0.25">
      <c r="A1359" s="188">
        <v>40743</v>
      </c>
      <c r="B1359" s="184" t="s">
        <v>472</v>
      </c>
      <c r="C1359" s="184" t="s">
        <v>301</v>
      </c>
      <c r="D1359" s="56" t="s">
        <v>14</v>
      </c>
      <c r="E1359" s="189">
        <v>1</v>
      </c>
      <c r="F1359" s="189">
        <v>850</v>
      </c>
      <c r="G1359" s="190">
        <v>850</v>
      </c>
      <c r="H1359" s="56">
        <v>902</v>
      </c>
      <c r="I1359" s="184" t="s">
        <v>159</v>
      </c>
      <c r="K1359"/>
    </row>
    <row r="1360" spans="1:11" s="184" customFormat="1" x14ac:dyDescent="0.25">
      <c r="A1360" s="188">
        <v>40743</v>
      </c>
      <c r="B1360" s="184" t="s">
        <v>4</v>
      </c>
      <c r="C1360" s="184" t="s">
        <v>300</v>
      </c>
      <c r="D1360" s="56" t="s">
        <v>191</v>
      </c>
      <c r="E1360" s="189">
        <v>10</v>
      </c>
      <c r="F1360" s="189">
        <v>57.7</v>
      </c>
      <c r="G1360" s="190">
        <v>577</v>
      </c>
      <c r="H1360" s="56">
        <v>902</v>
      </c>
      <c r="I1360" s="184" t="s">
        <v>159</v>
      </c>
      <c r="K1360"/>
    </row>
    <row r="1361" spans="1:11" s="184" customFormat="1" x14ac:dyDescent="0.25">
      <c r="A1361" s="188">
        <v>40744</v>
      </c>
      <c r="B1361" s="184" t="s">
        <v>472</v>
      </c>
      <c r="C1361" s="184" t="s">
        <v>301</v>
      </c>
      <c r="D1361" s="56" t="s">
        <v>14</v>
      </c>
      <c r="E1361" s="189">
        <v>1</v>
      </c>
      <c r="F1361" s="189">
        <v>850</v>
      </c>
      <c r="G1361" s="190">
        <v>850</v>
      </c>
      <c r="H1361" s="56">
        <v>902</v>
      </c>
      <c r="I1361" s="184" t="s">
        <v>159</v>
      </c>
      <c r="K1361"/>
    </row>
    <row r="1362" spans="1:11" s="184" customFormat="1" x14ac:dyDescent="0.25">
      <c r="A1362" s="188">
        <v>40744</v>
      </c>
      <c r="B1362" s="184" t="s">
        <v>4</v>
      </c>
      <c r="C1362" s="184" t="s">
        <v>300</v>
      </c>
      <c r="D1362" s="56" t="s">
        <v>191</v>
      </c>
      <c r="E1362" s="189">
        <v>10.5</v>
      </c>
      <c r="F1362" s="189">
        <v>57.7</v>
      </c>
      <c r="G1362" s="190">
        <v>605.85</v>
      </c>
      <c r="H1362" s="56">
        <v>902</v>
      </c>
      <c r="I1362" s="184" t="s">
        <v>159</v>
      </c>
      <c r="K1362"/>
    </row>
    <row r="1363" spans="1:11" s="184" customFormat="1" x14ac:dyDescent="0.25">
      <c r="A1363" s="188">
        <v>40745</v>
      </c>
      <c r="B1363" s="184" t="s">
        <v>472</v>
      </c>
      <c r="C1363" s="184" t="s">
        <v>301</v>
      </c>
      <c r="D1363" s="56" t="s">
        <v>14</v>
      </c>
      <c r="E1363" s="189">
        <v>1</v>
      </c>
      <c r="F1363" s="189">
        <v>850</v>
      </c>
      <c r="G1363" s="190">
        <v>850</v>
      </c>
      <c r="H1363" s="56">
        <v>902</v>
      </c>
      <c r="I1363" s="184" t="s">
        <v>159</v>
      </c>
      <c r="K1363"/>
    </row>
    <row r="1364" spans="1:11" s="184" customFormat="1" x14ac:dyDescent="0.25">
      <c r="A1364" s="188">
        <v>40745</v>
      </c>
      <c r="B1364" s="184" t="s">
        <v>4</v>
      </c>
      <c r="C1364" s="184" t="s">
        <v>300</v>
      </c>
      <c r="D1364" s="56" t="s">
        <v>191</v>
      </c>
      <c r="E1364" s="189">
        <v>10.5</v>
      </c>
      <c r="F1364" s="189">
        <v>57.7</v>
      </c>
      <c r="G1364" s="190">
        <v>605.85</v>
      </c>
      <c r="H1364" s="56">
        <v>902</v>
      </c>
      <c r="I1364" s="184" t="s">
        <v>159</v>
      </c>
      <c r="K1364"/>
    </row>
    <row r="1365" spans="1:11" s="184" customFormat="1" x14ac:dyDescent="0.25">
      <c r="A1365" s="188">
        <v>40746</v>
      </c>
      <c r="B1365" s="184" t="s">
        <v>472</v>
      </c>
      <c r="C1365" s="184" t="s">
        <v>301</v>
      </c>
      <c r="D1365" s="56" t="s">
        <v>14</v>
      </c>
      <c r="E1365" s="189">
        <v>1</v>
      </c>
      <c r="F1365" s="189">
        <v>850</v>
      </c>
      <c r="G1365" s="190">
        <v>850</v>
      </c>
      <c r="H1365" s="56">
        <v>902</v>
      </c>
      <c r="I1365" s="184" t="s">
        <v>159</v>
      </c>
      <c r="K1365"/>
    </row>
    <row r="1366" spans="1:11" s="184" customFormat="1" x14ac:dyDescent="0.25">
      <c r="A1366" s="188">
        <v>40746</v>
      </c>
      <c r="B1366" s="184" t="s">
        <v>4</v>
      </c>
      <c r="C1366" s="184" t="s">
        <v>300</v>
      </c>
      <c r="D1366" s="56" t="s">
        <v>191</v>
      </c>
      <c r="E1366" s="189">
        <v>9.5</v>
      </c>
      <c r="F1366" s="189">
        <v>57.7</v>
      </c>
      <c r="G1366" s="190">
        <v>548.15</v>
      </c>
      <c r="H1366" s="56">
        <v>902</v>
      </c>
      <c r="I1366" s="184" t="s">
        <v>159</v>
      </c>
      <c r="K1366"/>
    </row>
    <row r="1367" spans="1:11" s="184" customFormat="1" x14ac:dyDescent="0.25">
      <c r="A1367" s="188">
        <v>40747</v>
      </c>
      <c r="B1367" s="184" t="s">
        <v>4</v>
      </c>
      <c r="C1367" s="184" t="s">
        <v>300</v>
      </c>
      <c r="D1367" s="56" t="s">
        <v>191</v>
      </c>
      <c r="E1367" s="189">
        <v>9.5</v>
      </c>
      <c r="F1367" s="189">
        <v>57.7</v>
      </c>
      <c r="G1367" s="190">
        <v>548.15</v>
      </c>
      <c r="H1367" s="56">
        <v>902</v>
      </c>
      <c r="I1367" s="184" t="s">
        <v>159</v>
      </c>
      <c r="K1367"/>
    </row>
    <row r="1368" spans="1:11" s="184" customFormat="1" x14ac:dyDescent="0.25">
      <c r="A1368" s="188">
        <v>40748</v>
      </c>
      <c r="B1368" s="184" t="s">
        <v>4</v>
      </c>
      <c r="C1368" s="184" t="s">
        <v>300</v>
      </c>
      <c r="D1368" s="56" t="s">
        <v>191</v>
      </c>
      <c r="E1368" s="189">
        <v>9.5</v>
      </c>
      <c r="F1368" s="189">
        <v>57.7</v>
      </c>
      <c r="G1368" s="190">
        <v>548.15</v>
      </c>
      <c r="H1368" s="56">
        <v>902</v>
      </c>
      <c r="I1368" s="184" t="s">
        <v>159</v>
      </c>
      <c r="K1368"/>
    </row>
    <row r="1369" spans="1:11" s="184" customFormat="1" x14ac:dyDescent="0.25">
      <c r="A1369" s="188">
        <v>40749</v>
      </c>
      <c r="B1369" s="184" t="s">
        <v>4</v>
      </c>
      <c r="C1369" s="184" t="s">
        <v>300</v>
      </c>
      <c r="D1369" s="56" t="s">
        <v>191</v>
      </c>
      <c r="E1369" s="189">
        <v>9.5</v>
      </c>
      <c r="F1369" s="189">
        <v>57.7</v>
      </c>
      <c r="G1369" s="190">
        <v>548.15</v>
      </c>
      <c r="H1369" s="56">
        <v>902</v>
      </c>
      <c r="I1369" s="184" t="s">
        <v>159</v>
      </c>
      <c r="K1369"/>
    </row>
    <row r="1370" spans="1:11" s="184" customFormat="1" x14ac:dyDescent="0.25">
      <c r="A1370" s="188">
        <v>40750</v>
      </c>
      <c r="B1370" s="184" t="s">
        <v>4</v>
      </c>
      <c r="C1370" s="184" t="s">
        <v>300</v>
      </c>
      <c r="D1370" s="56" t="s">
        <v>191</v>
      </c>
      <c r="E1370" s="189">
        <v>10</v>
      </c>
      <c r="F1370" s="189">
        <v>57.7</v>
      </c>
      <c r="G1370" s="190">
        <v>577</v>
      </c>
      <c r="H1370" s="56">
        <v>902</v>
      </c>
      <c r="I1370" s="184" t="s">
        <v>159</v>
      </c>
      <c r="K1370"/>
    </row>
    <row r="1371" spans="1:11" s="184" customFormat="1" x14ac:dyDescent="0.25">
      <c r="A1371" s="188">
        <v>40751</v>
      </c>
      <c r="B1371" s="184" t="s">
        <v>4</v>
      </c>
      <c r="C1371" s="184" t="s">
        <v>300</v>
      </c>
      <c r="D1371" s="56" t="s">
        <v>191</v>
      </c>
      <c r="E1371" s="189">
        <v>10.5</v>
      </c>
      <c r="F1371" s="189">
        <v>57.7</v>
      </c>
      <c r="G1371" s="190">
        <v>605.85</v>
      </c>
      <c r="H1371" s="56">
        <v>902</v>
      </c>
      <c r="I1371" s="184" t="s">
        <v>159</v>
      </c>
      <c r="K1371"/>
    </row>
    <row r="1372" spans="1:11" s="184" customFormat="1" x14ac:dyDescent="0.25">
      <c r="A1372" s="188">
        <v>40751</v>
      </c>
      <c r="B1372" s="184" t="s">
        <v>472</v>
      </c>
      <c r="C1372" s="184" t="s">
        <v>301</v>
      </c>
      <c r="D1372" s="56" t="s">
        <v>14</v>
      </c>
      <c r="E1372" s="189">
        <v>1</v>
      </c>
      <c r="F1372" s="189">
        <v>850</v>
      </c>
      <c r="G1372" s="190">
        <v>850</v>
      </c>
      <c r="H1372" s="56">
        <v>902</v>
      </c>
      <c r="I1372" s="184" t="s">
        <v>159</v>
      </c>
      <c r="K1372"/>
    </row>
    <row r="1373" spans="1:11" s="184" customFormat="1" x14ac:dyDescent="0.25">
      <c r="A1373" s="188">
        <v>40772</v>
      </c>
      <c r="B1373" s="184" t="s">
        <v>4</v>
      </c>
      <c r="C1373" s="184" t="s">
        <v>300</v>
      </c>
      <c r="D1373" s="56" t="s">
        <v>5</v>
      </c>
      <c r="E1373" s="189">
        <v>9</v>
      </c>
      <c r="F1373" s="189">
        <v>57.7</v>
      </c>
      <c r="G1373" s="190">
        <v>519.29999999999995</v>
      </c>
      <c r="H1373" s="56">
        <v>902</v>
      </c>
      <c r="I1373" s="184" t="s">
        <v>159</v>
      </c>
      <c r="K1373"/>
    </row>
    <row r="1374" spans="1:11" s="184" customFormat="1" x14ac:dyDescent="0.25">
      <c r="A1374" s="188">
        <v>40772</v>
      </c>
      <c r="B1374" s="184" t="s">
        <v>472</v>
      </c>
      <c r="C1374" s="184" t="s">
        <v>301</v>
      </c>
      <c r="D1374" s="56" t="s">
        <v>14</v>
      </c>
      <c r="E1374" s="189">
        <v>1</v>
      </c>
      <c r="F1374" s="189">
        <v>850</v>
      </c>
      <c r="G1374" s="190">
        <v>850</v>
      </c>
      <c r="H1374" s="56">
        <v>902</v>
      </c>
      <c r="I1374" s="184" t="s">
        <v>159</v>
      </c>
      <c r="K1374"/>
    </row>
    <row r="1375" spans="1:11" s="184" customFormat="1" x14ac:dyDescent="0.25">
      <c r="A1375" s="188">
        <v>40773</v>
      </c>
      <c r="B1375" s="184" t="s">
        <v>472</v>
      </c>
      <c r="C1375" s="184" t="s">
        <v>301</v>
      </c>
      <c r="D1375" s="56" t="s">
        <v>14</v>
      </c>
      <c r="E1375" s="189">
        <v>1</v>
      </c>
      <c r="F1375" s="189">
        <v>850</v>
      </c>
      <c r="G1375" s="190">
        <v>850</v>
      </c>
      <c r="H1375" s="56">
        <v>902</v>
      </c>
      <c r="I1375" s="184" t="s">
        <v>159</v>
      </c>
      <c r="K1375"/>
    </row>
    <row r="1376" spans="1:11" s="184" customFormat="1" x14ac:dyDescent="0.25">
      <c r="A1376" s="188">
        <v>40773</v>
      </c>
      <c r="B1376" s="184" t="s">
        <v>4</v>
      </c>
      <c r="C1376" s="184" t="s">
        <v>300</v>
      </c>
      <c r="D1376" s="56" t="s">
        <v>5</v>
      </c>
      <c r="E1376" s="189">
        <v>11</v>
      </c>
      <c r="F1376" s="189">
        <v>57.7</v>
      </c>
      <c r="G1376" s="190">
        <v>634.70000000000005</v>
      </c>
      <c r="H1376" s="56">
        <v>902</v>
      </c>
      <c r="I1376" s="184" t="s">
        <v>159</v>
      </c>
      <c r="K1376"/>
    </row>
    <row r="1377" spans="1:11" s="184" customFormat="1" x14ac:dyDescent="0.25">
      <c r="A1377" s="188">
        <v>40774</v>
      </c>
      <c r="B1377" s="184" t="s">
        <v>4</v>
      </c>
      <c r="C1377" s="184" t="s">
        <v>300</v>
      </c>
      <c r="D1377" s="56" t="s">
        <v>5</v>
      </c>
      <c r="E1377" s="189">
        <v>9.5</v>
      </c>
      <c r="F1377" s="189">
        <v>57.7</v>
      </c>
      <c r="G1377" s="190">
        <v>548.15</v>
      </c>
      <c r="H1377" s="56">
        <v>902</v>
      </c>
      <c r="I1377" s="184" t="s">
        <v>159</v>
      </c>
      <c r="K1377"/>
    </row>
    <row r="1378" spans="1:11" s="184" customFormat="1" x14ac:dyDescent="0.25">
      <c r="A1378" s="188">
        <v>40774</v>
      </c>
      <c r="B1378" s="184" t="s">
        <v>472</v>
      </c>
      <c r="C1378" s="184" t="s">
        <v>301</v>
      </c>
      <c r="D1378" s="56" t="s">
        <v>14</v>
      </c>
      <c r="E1378" s="189">
        <v>1</v>
      </c>
      <c r="F1378" s="189">
        <v>850</v>
      </c>
      <c r="G1378" s="190">
        <v>850</v>
      </c>
      <c r="H1378" s="56">
        <v>902</v>
      </c>
      <c r="I1378" s="184" t="s">
        <v>159</v>
      </c>
      <c r="K1378"/>
    </row>
    <row r="1379" spans="1:11" s="184" customFormat="1" x14ac:dyDescent="0.25">
      <c r="A1379" s="188">
        <v>40775</v>
      </c>
      <c r="B1379" s="184" t="s">
        <v>472</v>
      </c>
      <c r="C1379" s="184" t="s">
        <v>301</v>
      </c>
      <c r="D1379" s="56" t="s">
        <v>14</v>
      </c>
      <c r="E1379" s="189">
        <v>1</v>
      </c>
      <c r="F1379" s="189">
        <v>850</v>
      </c>
      <c r="G1379" s="190">
        <v>850</v>
      </c>
      <c r="H1379" s="56">
        <v>902</v>
      </c>
      <c r="I1379" s="184" t="s">
        <v>159</v>
      </c>
      <c r="K1379"/>
    </row>
    <row r="1380" spans="1:11" s="184" customFormat="1" x14ac:dyDescent="0.25">
      <c r="A1380" s="188">
        <v>40775</v>
      </c>
      <c r="B1380" s="184" t="s">
        <v>4</v>
      </c>
      <c r="C1380" s="184" t="s">
        <v>300</v>
      </c>
      <c r="D1380" s="56" t="s">
        <v>5</v>
      </c>
      <c r="E1380" s="189">
        <v>10</v>
      </c>
      <c r="F1380" s="189">
        <v>57.7</v>
      </c>
      <c r="G1380" s="190">
        <v>577</v>
      </c>
      <c r="H1380" s="56">
        <v>902</v>
      </c>
      <c r="I1380" s="184" t="s">
        <v>159</v>
      </c>
      <c r="K1380"/>
    </row>
    <row r="1381" spans="1:11" s="184" customFormat="1" x14ac:dyDescent="0.25">
      <c r="A1381" s="188">
        <v>40776</v>
      </c>
      <c r="B1381" s="184" t="s">
        <v>4</v>
      </c>
      <c r="C1381" s="184" t="s">
        <v>300</v>
      </c>
      <c r="D1381" s="56" t="s">
        <v>5</v>
      </c>
      <c r="E1381" s="189">
        <v>10</v>
      </c>
      <c r="F1381" s="189">
        <v>57.7</v>
      </c>
      <c r="G1381" s="190">
        <v>577</v>
      </c>
      <c r="H1381" s="56">
        <v>902</v>
      </c>
      <c r="I1381" s="184" t="s">
        <v>159</v>
      </c>
      <c r="K1381"/>
    </row>
    <row r="1382" spans="1:11" s="184" customFormat="1" x14ac:dyDescent="0.25">
      <c r="A1382" s="188">
        <v>40777</v>
      </c>
      <c r="B1382" s="184" t="s">
        <v>4</v>
      </c>
      <c r="C1382" s="184" t="s">
        <v>300</v>
      </c>
      <c r="D1382" s="56" t="s">
        <v>5</v>
      </c>
      <c r="E1382" s="189">
        <v>10</v>
      </c>
      <c r="F1382" s="189">
        <v>57.7</v>
      </c>
      <c r="G1382" s="190">
        <v>577</v>
      </c>
      <c r="H1382" s="56">
        <v>902</v>
      </c>
      <c r="I1382" s="184" t="s">
        <v>159</v>
      </c>
      <c r="K1382"/>
    </row>
    <row r="1383" spans="1:11" s="184" customFormat="1" x14ac:dyDescent="0.25">
      <c r="A1383" s="188">
        <v>40778</v>
      </c>
      <c r="B1383" s="184" t="s">
        <v>4</v>
      </c>
      <c r="C1383" s="184" t="s">
        <v>300</v>
      </c>
      <c r="D1383" s="56" t="s">
        <v>5</v>
      </c>
      <c r="E1383" s="189">
        <v>10</v>
      </c>
      <c r="F1383" s="189">
        <v>57.7</v>
      </c>
      <c r="G1383" s="190">
        <v>577</v>
      </c>
      <c r="H1383" s="56">
        <v>902</v>
      </c>
      <c r="I1383" s="184" t="s">
        <v>159</v>
      </c>
      <c r="K1383"/>
    </row>
    <row r="1384" spans="1:11" s="184" customFormat="1" x14ac:dyDescent="0.25">
      <c r="A1384" s="188">
        <v>40779</v>
      </c>
      <c r="B1384" s="184" t="s">
        <v>4</v>
      </c>
      <c r="C1384" s="184" t="s">
        <v>300</v>
      </c>
      <c r="D1384" s="56" t="s">
        <v>5</v>
      </c>
      <c r="E1384" s="189">
        <v>10</v>
      </c>
      <c r="F1384" s="189">
        <v>57.7</v>
      </c>
      <c r="G1384" s="190">
        <v>577</v>
      </c>
      <c r="H1384" s="56">
        <v>902</v>
      </c>
      <c r="I1384" s="184" t="s">
        <v>159</v>
      </c>
      <c r="K1384"/>
    </row>
    <row r="1385" spans="1:11" s="184" customFormat="1" x14ac:dyDescent="0.25">
      <c r="A1385" s="188">
        <v>40780</v>
      </c>
      <c r="B1385" s="184" t="s">
        <v>4</v>
      </c>
      <c r="C1385" s="184" t="s">
        <v>300</v>
      </c>
      <c r="D1385" s="56" t="s">
        <v>5</v>
      </c>
      <c r="E1385" s="189">
        <v>10</v>
      </c>
      <c r="F1385" s="189">
        <v>57.7</v>
      </c>
      <c r="G1385" s="190">
        <v>577</v>
      </c>
      <c r="H1385" s="56">
        <v>902</v>
      </c>
      <c r="I1385" s="184" t="s">
        <v>159</v>
      </c>
      <c r="K1385"/>
    </row>
    <row r="1386" spans="1:11" s="184" customFormat="1" x14ac:dyDescent="0.25">
      <c r="A1386" s="188">
        <v>40785</v>
      </c>
      <c r="B1386" s="184" t="s">
        <v>4</v>
      </c>
      <c r="C1386" s="184" t="s">
        <v>300</v>
      </c>
      <c r="D1386" s="56" t="s">
        <v>5</v>
      </c>
      <c r="E1386" s="189">
        <v>10</v>
      </c>
      <c r="F1386" s="189">
        <v>57.7</v>
      </c>
      <c r="G1386" s="190">
        <v>577</v>
      </c>
      <c r="H1386" s="56">
        <v>902</v>
      </c>
      <c r="I1386" s="184" t="s">
        <v>159</v>
      </c>
      <c r="K1386"/>
    </row>
    <row r="1387" spans="1:11" s="184" customFormat="1" x14ac:dyDescent="0.25">
      <c r="A1387" s="188">
        <v>40786</v>
      </c>
      <c r="B1387" s="184" t="s">
        <v>4</v>
      </c>
      <c r="C1387" s="184" t="s">
        <v>300</v>
      </c>
      <c r="D1387" s="56" t="s">
        <v>5</v>
      </c>
      <c r="E1387" s="189">
        <v>10</v>
      </c>
      <c r="F1387" s="189">
        <v>57.7</v>
      </c>
      <c r="G1387" s="190">
        <v>577</v>
      </c>
      <c r="H1387" s="56">
        <v>902</v>
      </c>
      <c r="I1387" s="184" t="s">
        <v>159</v>
      </c>
      <c r="K1387"/>
    </row>
    <row r="1388" spans="1:11" s="184" customFormat="1" x14ac:dyDescent="0.25">
      <c r="A1388" s="188">
        <v>40786</v>
      </c>
      <c r="B1388" s="184" t="s">
        <v>472</v>
      </c>
      <c r="C1388" s="184" t="s">
        <v>301</v>
      </c>
      <c r="D1388" s="56" t="s">
        <v>14</v>
      </c>
      <c r="E1388" s="189">
        <v>1</v>
      </c>
      <c r="F1388" s="189">
        <v>850</v>
      </c>
      <c r="G1388" s="190">
        <v>850</v>
      </c>
      <c r="H1388" s="56">
        <v>902</v>
      </c>
      <c r="I1388" s="184" t="s">
        <v>159</v>
      </c>
      <c r="K1388"/>
    </row>
    <row r="1389" spans="1:11" s="184" customFormat="1" x14ac:dyDescent="0.25">
      <c r="A1389" s="188">
        <v>40787</v>
      </c>
      <c r="B1389" s="184" t="s">
        <v>472</v>
      </c>
      <c r="C1389" s="184" t="s">
        <v>301</v>
      </c>
      <c r="D1389" s="56" t="s">
        <v>14</v>
      </c>
      <c r="E1389" s="189">
        <v>1</v>
      </c>
      <c r="F1389" s="189">
        <v>850</v>
      </c>
      <c r="G1389" s="190">
        <v>850</v>
      </c>
      <c r="H1389" s="56">
        <v>902</v>
      </c>
      <c r="I1389" s="184" t="s">
        <v>159</v>
      </c>
      <c r="K1389"/>
    </row>
    <row r="1390" spans="1:11" s="184" customFormat="1" x14ac:dyDescent="0.25">
      <c r="A1390" s="188">
        <v>40787</v>
      </c>
      <c r="B1390" s="184" t="s">
        <v>4</v>
      </c>
      <c r="C1390" s="184" t="s">
        <v>300</v>
      </c>
      <c r="D1390" s="56" t="s">
        <v>5</v>
      </c>
      <c r="E1390" s="189">
        <v>10</v>
      </c>
      <c r="F1390" s="189">
        <v>57.7</v>
      </c>
      <c r="G1390" s="190">
        <v>577</v>
      </c>
      <c r="H1390" s="56">
        <v>902</v>
      </c>
      <c r="I1390" s="184" t="s">
        <v>159</v>
      </c>
      <c r="K1390"/>
    </row>
    <row r="1391" spans="1:11" s="184" customFormat="1" x14ac:dyDescent="0.25">
      <c r="A1391" s="188">
        <v>40788</v>
      </c>
      <c r="B1391" s="184" t="s">
        <v>4</v>
      </c>
      <c r="C1391" s="184" t="s">
        <v>300</v>
      </c>
      <c r="D1391" s="56" t="s">
        <v>5</v>
      </c>
      <c r="E1391" s="189">
        <v>11</v>
      </c>
      <c r="F1391" s="189">
        <v>57.7</v>
      </c>
      <c r="G1391" s="190">
        <v>634.70000000000005</v>
      </c>
      <c r="H1391" s="56">
        <v>902</v>
      </c>
      <c r="I1391" s="184" t="s">
        <v>159</v>
      </c>
      <c r="K1391"/>
    </row>
    <row r="1392" spans="1:11" s="184" customFormat="1" x14ac:dyDescent="0.25">
      <c r="A1392" s="188">
        <v>40788</v>
      </c>
      <c r="B1392" s="184" t="s">
        <v>472</v>
      </c>
      <c r="C1392" s="184" t="s">
        <v>301</v>
      </c>
      <c r="D1392" s="56" t="s">
        <v>14</v>
      </c>
      <c r="E1392" s="189">
        <v>1</v>
      </c>
      <c r="F1392" s="189">
        <v>850</v>
      </c>
      <c r="G1392" s="190">
        <v>850</v>
      </c>
      <c r="H1392" s="56">
        <v>902</v>
      </c>
      <c r="I1392" s="184" t="s">
        <v>159</v>
      </c>
      <c r="K1392"/>
    </row>
    <row r="1393" spans="1:11" s="184" customFormat="1" x14ac:dyDescent="0.25">
      <c r="A1393" s="188">
        <v>40789</v>
      </c>
      <c r="B1393" s="184" t="s">
        <v>4</v>
      </c>
      <c r="C1393" s="184" t="s">
        <v>300</v>
      </c>
      <c r="D1393" s="56" t="s">
        <v>5</v>
      </c>
      <c r="E1393" s="189">
        <v>10</v>
      </c>
      <c r="F1393" s="189">
        <v>57.7</v>
      </c>
      <c r="G1393" s="190">
        <v>577</v>
      </c>
      <c r="H1393" s="56">
        <v>902</v>
      </c>
      <c r="I1393" s="184" t="s">
        <v>159</v>
      </c>
      <c r="K1393"/>
    </row>
    <row r="1394" spans="1:11" s="184" customFormat="1" x14ac:dyDescent="0.25">
      <c r="A1394" s="188">
        <v>40789</v>
      </c>
      <c r="B1394" s="184" t="s">
        <v>472</v>
      </c>
      <c r="C1394" s="184" t="s">
        <v>301</v>
      </c>
      <c r="D1394" s="56" t="s">
        <v>14</v>
      </c>
      <c r="E1394" s="189">
        <v>1</v>
      </c>
      <c r="F1394" s="189">
        <v>850</v>
      </c>
      <c r="G1394" s="190">
        <v>850</v>
      </c>
      <c r="H1394" s="56">
        <v>902</v>
      </c>
      <c r="I1394" s="184" t="s">
        <v>159</v>
      </c>
      <c r="K1394"/>
    </row>
    <row r="1395" spans="1:11" s="184" customFormat="1" x14ac:dyDescent="0.25">
      <c r="A1395" s="188">
        <v>40793</v>
      </c>
      <c r="B1395" s="184" t="s">
        <v>472</v>
      </c>
      <c r="C1395" s="184" t="s">
        <v>301</v>
      </c>
      <c r="D1395" s="56" t="s">
        <v>14</v>
      </c>
      <c r="E1395" s="189">
        <v>1</v>
      </c>
      <c r="F1395" s="189">
        <v>850</v>
      </c>
      <c r="G1395" s="190">
        <v>850</v>
      </c>
      <c r="H1395" s="56">
        <v>902</v>
      </c>
      <c r="I1395" s="184" t="s">
        <v>159</v>
      </c>
      <c r="K1395"/>
    </row>
    <row r="1396" spans="1:11" s="184" customFormat="1" x14ac:dyDescent="0.25">
      <c r="A1396" s="188">
        <v>40793</v>
      </c>
      <c r="B1396" s="184" t="s">
        <v>4</v>
      </c>
      <c r="C1396" s="184" t="s">
        <v>300</v>
      </c>
      <c r="D1396" s="56" t="s">
        <v>5</v>
      </c>
      <c r="E1396" s="189">
        <v>11</v>
      </c>
      <c r="F1396" s="189">
        <v>57.7</v>
      </c>
      <c r="G1396" s="190">
        <v>634.70000000000005</v>
      </c>
      <c r="H1396" s="56">
        <v>902</v>
      </c>
      <c r="I1396" s="184" t="s">
        <v>159</v>
      </c>
      <c r="K1396"/>
    </row>
    <row r="1397" spans="1:11" s="184" customFormat="1" x14ac:dyDescent="0.25">
      <c r="A1397" s="188">
        <v>40794</v>
      </c>
      <c r="B1397" s="184" t="s">
        <v>4</v>
      </c>
      <c r="C1397" s="184" t="s">
        <v>300</v>
      </c>
      <c r="D1397" s="56" t="s">
        <v>5</v>
      </c>
      <c r="E1397" s="189">
        <v>11.5</v>
      </c>
      <c r="F1397" s="189">
        <v>57.7</v>
      </c>
      <c r="G1397" s="190">
        <v>663.55</v>
      </c>
      <c r="H1397" s="56">
        <v>902</v>
      </c>
      <c r="I1397" s="184" t="s">
        <v>159</v>
      </c>
      <c r="K1397"/>
    </row>
    <row r="1398" spans="1:11" s="184" customFormat="1" x14ac:dyDescent="0.25">
      <c r="A1398" s="188">
        <v>40799</v>
      </c>
      <c r="B1398" s="184" t="s">
        <v>4</v>
      </c>
      <c r="C1398" s="184" t="s">
        <v>300</v>
      </c>
      <c r="D1398" s="56" t="s">
        <v>5</v>
      </c>
      <c r="E1398" s="189">
        <v>11</v>
      </c>
      <c r="F1398" s="189">
        <v>57.7</v>
      </c>
      <c r="G1398" s="190">
        <v>634.70000000000005</v>
      </c>
      <c r="H1398" s="56">
        <v>902</v>
      </c>
      <c r="I1398" s="184" t="s">
        <v>159</v>
      </c>
      <c r="K1398"/>
    </row>
    <row r="1399" spans="1:11" s="184" customFormat="1" x14ac:dyDescent="0.25">
      <c r="A1399" s="188">
        <v>40799</v>
      </c>
      <c r="B1399" s="184" t="s">
        <v>472</v>
      </c>
      <c r="C1399" s="184" t="s">
        <v>301</v>
      </c>
      <c r="D1399" s="56" t="s">
        <v>14</v>
      </c>
      <c r="E1399" s="189">
        <v>1</v>
      </c>
      <c r="F1399" s="189">
        <v>850</v>
      </c>
      <c r="G1399" s="190">
        <v>850</v>
      </c>
      <c r="H1399" s="56">
        <v>902</v>
      </c>
      <c r="I1399" s="184" t="s">
        <v>159</v>
      </c>
      <c r="K1399"/>
    </row>
    <row r="1400" spans="1:11" s="184" customFormat="1" x14ac:dyDescent="0.25">
      <c r="A1400" s="188">
        <v>40800</v>
      </c>
      <c r="B1400" s="184" t="s">
        <v>472</v>
      </c>
      <c r="C1400" s="184" t="s">
        <v>301</v>
      </c>
      <c r="D1400" s="56" t="s">
        <v>14</v>
      </c>
      <c r="E1400" s="189">
        <v>1</v>
      </c>
      <c r="F1400" s="189">
        <v>850</v>
      </c>
      <c r="G1400" s="190">
        <v>850</v>
      </c>
      <c r="H1400" s="56">
        <v>902</v>
      </c>
      <c r="I1400" s="184" t="s">
        <v>159</v>
      </c>
      <c r="K1400"/>
    </row>
    <row r="1401" spans="1:11" s="184" customFormat="1" x14ac:dyDescent="0.25">
      <c r="A1401" s="188">
        <v>40800</v>
      </c>
      <c r="B1401" s="184" t="s">
        <v>4</v>
      </c>
      <c r="C1401" s="184" t="s">
        <v>300</v>
      </c>
      <c r="D1401" s="56" t="s">
        <v>5</v>
      </c>
      <c r="E1401" s="189">
        <v>11</v>
      </c>
      <c r="F1401" s="189">
        <v>57.7</v>
      </c>
      <c r="G1401" s="190">
        <v>634.70000000000005</v>
      </c>
      <c r="H1401" s="56">
        <v>902</v>
      </c>
      <c r="I1401" s="184" t="s">
        <v>159</v>
      </c>
      <c r="K1401"/>
    </row>
    <row r="1402" spans="1:11" s="184" customFormat="1" x14ac:dyDescent="0.25">
      <c r="A1402" s="188">
        <v>40801</v>
      </c>
      <c r="B1402" s="184" t="s">
        <v>4</v>
      </c>
      <c r="C1402" s="184" t="s">
        <v>300</v>
      </c>
      <c r="D1402" s="56" t="s">
        <v>5</v>
      </c>
      <c r="E1402" s="189">
        <v>9.5</v>
      </c>
      <c r="F1402" s="189">
        <v>57.7</v>
      </c>
      <c r="G1402" s="190">
        <v>548.15</v>
      </c>
      <c r="H1402" s="56">
        <v>902</v>
      </c>
      <c r="I1402" s="184" t="s">
        <v>159</v>
      </c>
      <c r="K1402"/>
    </row>
    <row r="1403" spans="1:11" s="184" customFormat="1" x14ac:dyDescent="0.25">
      <c r="A1403" s="188">
        <v>40801</v>
      </c>
      <c r="B1403" s="184" t="s">
        <v>472</v>
      </c>
      <c r="C1403" s="184" t="s">
        <v>301</v>
      </c>
      <c r="D1403" s="56" t="s">
        <v>14</v>
      </c>
      <c r="E1403" s="189">
        <v>1</v>
      </c>
      <c r="F1403" s="189">
        <v>850</v>
      </c>
      <c r="G1403" s="190">
        <v>850</v>
      </c>
      <c r="H1403" s="56">
        <v>902</v>
      </c>
      <c r="I1403" s="184" t="s">
        <v>159</v>
      </c>
      <c r="K1403"/>
    </row>
    <row r="1404" spans="1:11" s="184" customFormat="1" x14ac:dyDescent="0.25">
      <c r="A1404" s="188">
        <v>40802</v>
      </c>
      <c r="B1404" s="184" t="s">
        <v>4</v>
      </c>
      <c r="C1404" s="184" t="s">
        <v>300</v>
      </c>
      <c r="D1404" s="56" t="s">
        <v>5</v>
      </c>
      <c r="E1404" s="189">
        <v>10</v>
      </c>
      <c r="F1404" s="189">
        <v>57.7</v>
      </c>
      <c r="G1404" s="190">
        <v>577</v>
      </c>
      <c r="H1404" s="56">
        <v>902</v>
      </c>
      <c r="I1404" s="184" t="s">
        <v>159</v>
      </c>
      <c r="K1404"/>
    </row>
    <row r="1405" spans="1:11" s="184" customFormat="1" x14ac:dyDescent="0.25">
      <c r="A1405" s="188">
        <v>40803</v>
      </c>
      <c r="B1405" s="184" t="s">
        <v>4</v>
      </c>
      <c r="C1405" s="184" t="s">
        <v>300</v>
      </c>
      <c r="D1405" s="56" t="s">
        <v>5</v>
      </c>
      <c r="E1405" s="189">
        <v>10</v>
      </c>
      <c r="F1405" s="189">
        <v>57.7</v>
      </c>
      <c r="G1405" s="190">
        <v>577</v>
      </c>
      <c r="H1405" s="56">
        <v>902</v>
      </c>
      <c r="I1405" s="184" t="s">
        <v>159</v>
      </c>
      <c r="K1405"/>
    </row>
    <row r="1406" spans="1:11" s="184" customFormat="1" x14ac:dyDescent="0.25">
      <c r="A1406" s="188">
        <v>40805</v>
      </c>
      <c r="B1406" s="184" t="s">
        <v>4</v>
      </c>
      <c r="C1406" s="184" t="s">
        <v>300</v>
      </c>
      <c r="D1406" s="56" t="s">
        <v>5</v>
      </c>
      <c r="E1406" s="189">
        <v>9.5</v>
      </c>
      <c r="F1406" s="189">
        <v>57.7</v>
      </c>
      <c r="G1406" s="190">
        <v>548.15</v>
      </c>
      <c r="H1406" s="56">
        <v>902</v>
      </c>
      <c r="I1406" s="184" t="s">
        <v>159</v>
      </c>
      <c r="K1406"/>
    </row>
    <row r="1407" spans="1:11" s="184" customFormat="1" x14ac:dyDescent="0.25">
      <c r="A1407" s="188">
        <v>40806</v>
      </c>
      <c r="B1407" s="184" t="s">
        <v>4</v>
      </c>
      <c r="C1407" s="184" t="s">
        <v>300</v>
      </c>
      <c r="D1407" s="56" t="s">
        <v>5</v>
      </c>
      <c r="E1407" s="189">
        <v>13.5</v>
      </c>
      <c r="F1407" s="189">
        <v>57.7</v>
      </c>
      <c r="G1407" s="190">
        <v>778.95</v>
      </c>
      <c r="H1407" s="56">
        <v>902</v>
      </c>
      <c r="I1407" s="184" t="s">
        <v>159</v>
      </c>
      <c r="K1407"/>
    </row>
    <row r="1408" spans="1:11" s="184" customFormat="1" x14ac:dyDescent="0.25">
      <c r="A1408" s="188">
        <v>40812</v>
      </c>
      <c r="B1408" s="184" t="s">
        <v>472</v>
      </c>
      <c r="C1408" s="184" t="s">
        <v>301</v>
      </c>
      <c r="D1408" s="56" t="s">
        <v>14</v>
      </c>
      <c r="E1408" s="189">
        <v>1</v>
      </c>
      <c r="F1408" s="189">
        <v>850</v>
      </c>
      <c r="G1408" s="190">
        <v>850</v>
      </c>
      <c r="H1408" s="56">
        <v>902</v>
      </c>
      <c r="I1408" s="184" t="s">
        <v>159</v>
      </c>
      <c r="K1408"/>
    </row>
    <row r="1409" spans="1:11" s="184" customFormat="1" x14ac:dyDescent="0.25">
      <c r="A1409" s="188">
        <v>40812</v>
      </c>
      <c r="B1409" s="184" t="s">
        <v>4</v>
      </c>
      <c r="C1409" s="184" t="s">
        <v>300</v>
      </c>
      <c r="D1409" s="56" t="s">
        <v>5</v>
      </c>
      <c r="E1409" s="189">
        <v>11</v>
      </c>
      <c r="F1409" s="189">
        <v>57.7</v>
      </c>
      <c r="G1409" s="190">
        <v>634.70000000000005</v>
      </c>
      <c r="H1409" s="56">
        <v>902</v>
      </c>
      <c r="I1409" s="184" t="s">
        <v>159</v>
      </c>
      <c r="K1409"/>
    </row>
    <row r="1410" spans="1:11" s="184" customFormat="1" x14ac:dyDescent="0.25">
      <c r="A1410" s="188">
        <v>40813</v>
      </c>
      <c r="B1410" s="184" t="s">
        <v>472</v>
      </c>
      <c r="C1410" s="184" t="s">
        <v>301</v>
      </c>
      <c r="D1410" s="56" t="s">
        <v>14</v>
      </c>
      <c r="E1410" s="189">
        <v>1</v>
      </c>
      <c r="F1410" s="189">
        <v>850</v>
      </c>
      <c r="G1410" s="190">
        <v>850</v>
      </c>
      <c r="H1410" s="56">
        <v>902</v>
      </c>
      <c r="I1410" s="184" t="s">
        <v>159</v>
      </c>
      <c r="K1410"/>
    </row>
    <row r="1411" spans="1:11" s="184" customFormat="1" x14ac:dyDescent="0.25">
      <c r="A1411" s="188">
        <v>40813</v>
      </c>
      <c r="B1411" s="184" t="s">
        <v>4</v>
      </c>
      <c r="C1411" s="184" t="s">
        <v>300</v>
      </c>
      <c r="D1411" s="56" t="s">
        <v>5</v>
      </c>
      <c r="E1411" s="189">
        <v>11</v>
      </c>
      <c r="F1411" s="189">
        <v>57.7</v>
      </c>
      <c r="G1411" s="190">
        <v>634.70000000000005</v>
      </c>
      <c r="H1411" s="56">
        <v>902</v>
      </c>
      <c r="I1411" s="184" t="s">
        <v>159</v>
      </c>
      <c r="K1411"/>
    </row>
    <row r="1412" spans="1:11" s="184" customFormat="1" x14ac:dyDescent="0.25">
      <c r="A1412" s="188">
        <v>40814</v>
      </c>
      <c r="B1412" s="184" t="s">
        <v>472</v>
      </c>
      <c r="C1412" s="184" t="s">
        <v>301</v>
      </c>
      <c r="D1412" s="56" t="s">
        <v>14</v>
      </c>
      <c r="E1412" s="189">
        <v>1</v>
      </c>
      <c r="F1412" s="189">
        <v>850</v>
      </c>
      <c r="G1412" s="190">
        <v>850</v>
      </c>
      <c r="H1412" s="56">
        <v>902</v>
      </c>
      <c r="I1412" s="184" t="s">
        <v>159</v>
      </c>
      <c r="K1412"/>
    </row>
    <row r="1413" spans="1:11" s="184" customFormat="1" x14ac:dyDescent="0.25">
      <c r="A1413" s="188">
        <v>40814</v>
      </c>
      <c r="B1413" s="184" t="s">
        <v>4</v>
      </c>
      <c r="C1413" s="184" t="s">
        <v>300</v>
      </c>
      <c r="D1413" s="56" t="s">
        <v>5</v>
      </c>
      <c r="E1413" s="189">
        <v>11</v>
      </c>
      <c r="F1413" s="189">
        <v>57.7</v>
      </c>
      <c r="G1413" s="190">
        <v>634.70000000000005</v>
      </c>
      <c r="H1413" s="56">
        <v>902</v>
      </c>
      <c r="I1413" s="184" t="s">
        <v>159</v>
      </c>
      <c r="K1413"/>
    </row>
    <row r="1414" spans="1:11" s="184" customFormat="1" x14ac:dyDescent="0.25">
      <c r="A1414" s="188">
        <v>40815</v>
      </c>
      <c r="B1414" s="184" t="s">
        <v>4</v>
      </c>
      <c r="C1414" s="184" t="s">
        <v>300</v>
      </c>
      <c r="D1414" s="56" t="s">
        <v>5</v>
      </c>
      <c r="E1414" s="189">
        <v>11</v>
      </c>
      <c r="F1414" s="189">
        <v>57.7</v>
      </c>
      <c r="G1414" s="190">
        <v>634.70000000000005</v>
      </c>
      <c r="H1414" s="56">
        <v>902</v>
      </c>
      <c r="I1414" s="184" t="s">
        <v>159</v>
      </c>
      <c r="K1414"/>
    </row>
    <row r="1415" spans="1:11" s="184" customFormat="1" x14ac:dyDescent="0.25">
      <c r="A1415" s="188">
        <v>40815</v>
      </c>
      <c r="B1415" s="184" t="s">
        <v>472</v>
      </c>
      <c r="C1415" s="184" t="s">
        <v>301</v>
      </c>
      <c r="D1415" s="56" t="s">
        <v>14</v>
      </c>
      <c r="E1415" s="189">
        <v>1</v>
      </c>
      <c r="F1415" s="189">
        <v>850</v>
      </c>
      <c r="G1415" s="190">
        <v>850</v>
      </c>
      <c r="H1415" s="56">
        <v>902</v>
      </c>
      <c r="I1415" s="184" t="s">
        <v>159</v>
      </c>
      <c r="K1415"/>
    </row>
    <row r="1416" spans="1:11" s="184" customFormat="1" x14ac:dyDescent="0.25">
      <c r="A1416" s="188">
        <v>40816</v>
      </c>
      <c r="B1416" s="184" t="s">
        <v>4</v>
      </c>
      <c r="C1416" s="184" t="s">
        <v>300</v>
      </c>
      <c r="D1416" s="56" t="s">
        <v>5</v>
      </c>
      <c r="E1416" s="189">
        <v>10</v>
      </c>
      <c r="F1416" s="189">
        <v>57.7</v>
      </c>
      <c r="G1416" s="190">
        <v>577</v>
      </c>
      <c r="H1416" s="56">
        <v>902</v>
      </c>
      <c r="I1416" s="184" t="s">
        <v>159</v>
      </c>
      <c r="K1416"/>
    </row>
    <row r="1417" spans="1:11" s="184" customFormat="1" x14ac:dyDescent="0.25">
      <c r="A1417" s="188">
        <v>40817</v>
      </c>
      <c r="B1417" s="184" t="s">
        <v>4</v>
      </c>
      <c r="C1417" s="184" t="s">
        <v>300</v>
      </c>
      <c r="D1417" s="56" t="s">
        <v>5</v>
      </c>
      <c r="E1417" s="189">
        <v>9.5</v>
      </c>
      <c r="F1417" s="189">
        <v>57.7</v>
      </c>
      <c r="G1417" s="190">
        <v>548.15</v>
      </c>
      <c r="H1417" s="56">
        <v>902</v>
      </c>
      <c r="I1417" s="184" t="s">
        <v>159</v>
      </c>
      <c r="K1417"/>
    </row>
    <row r="1418" spans="1:11" s="184" customFormat="1" x14ac:dyDescent="0.25">
      <c r="A1418" s="188">
        <v>40818</v>
      </c>
      <c r="B1418" s="184" t="s">
        <v>4</v>
      </c>
      <c r="C1418" s="184" t="s">
        <v>300</v>
      </c>
      <c r="D1418" s="56" t="s">
        <v>5</v>
      </c>
      <c r="E1418" s="189">
        <v>9.5</v>
      </c>
      <c r="F1418" s="189">
        <v>57.7</v>
      </c>
      <c r="G1418" s="190">
        <v>548.15</v>
      </c>
      <c r="H1418" s="56">
        <v>902</v>
      </c>
      <c r="I1418" s="184" t="s">
        <v>159</v>
      </c>
      <c r="K1418"/>
    </row>
    <row r="1419" spans="1:11" s="184" customFormat="1" x14ac:dyDescent="0.25">
      <c r="A1419" s="188">
        <v>40819</v>
      </c>
      <c r="B1419" s="184" t="s">
        <v>4</v>
      </c>
      <c r="C1419" s="184" t="s">
        <v>300</v>
      </c>
      <c r="D1419" s="56" t="s">
        <v>5</v>
      </c>
      <c r="E1419" s="189">
        <v>9.5</v>
      </c>
      <c r="F1419" s="189">
        <v>57.7</v>
      </c>
      <c r="G1419" s="190">
        <v>548.15</v>
      </c>
      <c r="H1419" s="56">
        <v>902</v>
      </c>
      <c r="I1419" s="184" t="s">
        <v>159</v>
      </c>
      <c r="K1419"/>
    </row>
    <row r="1420" spans="1:11" s="184" customFormat="1" x14ac:dyDescent="0.25">
      <c r="A1420" s="188">
        <v>40820</v>
      </c>
      <c r="B1420" s="184" t="s">
        <v>4</v>
      </c>
      <c r="C1420" s="184" t="s">
        <v>300</v>
      </c>
      <c r="D1420" s="56" t="s">
        <v>5</v>
      </c>
      <c r="E1420" s="189">
        <v>9.5</v>
      </c>
      <c r="F1420" s="189">
        <v>57.7</v>
      </c>
      <c r="G1420" s="190">
        <v>548.15</v>
      </c>
      <c r="H1420" s="56">
        <v>902</v>
      </c>
      <c r="I1420" s="184" t="s">
        <v>159</v>
      </c>
      <c r="K1420"/>
    </row>
    <row r="1421" spans="1:11" s="184" customFormat="1" x14ac:dyDescent="0.25">
      <c r="A1421" s="188">
        <v>40821</v>
      </c>
      <c r="B1421" s="184" t="s">
        <v>4</v>
      </c>
      <c r="C1421" s="184" t="s">
        <v>300</v>
      </c>
      <c r="D1421" s="56" t="s">
        <v>5</v>
      </c>
      <c r="E1421" s="189">
        <v>9.5</v>
      </c>
      <c r="F1421" s="189">
        <v>57.7</v>
      </c>
      <c r="G1421" s="190">
        <v>548.15</v>
      </c>
      <c r="H1421" s="56">
        <v>902</v>
      </c>
      <c r="I1421" s="184" t="s">
        <v>159</v>
      </c>
      <c r="K1421"/>
    </row>
    <row r="1422" spans="1:11" s="184" customFormat="1" x14ac:dyDescent="0.25">
      <c r="A1422" s="188">
        <v>40822</v>
      </c>
      <c r="B1422" s="184" t="s">
        <v>4</v>
      </c>
      <c r="C1422" s="184" t="s">
        <v>300</v>
      </c>
      <c r="D1422" s="56" t="s">
        <v>5</v>
      </c>
      <c r="E1422" s="189">
        <v>9.5</v>
      </c>
      <c r="F1422" s="189">
        <v>57.7</v>
      </c>
      <c r="G1422" s="190">
        <v>548.15</v>
      </c>
      <c r="H1422" s="56">
        <v>902</v>
      </c>
      <c r="I1422" s="184" t="s">
        <v>159</v>
      </c>
      <c r="K1422"/>
    </row>
    <row r="1423" spans="1:11" s="184" customFormat="1" x14ac:dyDescent="0.25">
      <c r="A1423" s="188">
        <v>40827</v>
      </c>
      <c r="B1423" s="184" t="s">
        <v>472</v>
      </c>
      <c r="C1423" s="184" t="s">
        <v>301</v>
      </c>
      <c r="D1423" s="56" t="s">
        <v>14</v>
      </c>
      <c r="E1423" s="189">
        <v>1</v>
      </c>
      <c r="F1423" s="189">
        <v>850</v>
      </c>
      <c r="G1423" s="190">
        <v>850</v>
      </c>
      <c r="H1423" s="56">
        <v>902</v>
      </c>
      <c r="I1423" s="184" t="s">
        <v>159</v>
      </c>
      <c r="K1423"/>
    </row>
    <row r="1424" spans="1:11" s="184" customFormat="1" x14ac:dyDescent="0.25">
      <c r="A1424" s="188">
        <v>40827</v>
      </c>
      <c r="B1424" s="184" t="s">
        <v>4</v>
      </c>
      <c r="C1424" s="184" t="s">
        <v>300</v>
      </c>
      <c r="D1424" s="56" t="s">
        <v>5</v>
      </c>
      <c r="E1424" s="189">
        <v>10</v>
      </c>
      <c r="F1424" s="189">
        <v>57.7</v>
      </c>
      <c r="G1424" s="190">
        <v>577</v>
      </c>
      <c r="H1424" s="56">
        <v>902</v>
      </c>
      <c r="I1424" s="184" t="s">
        <v>159</v>
      </c>
      <c r="K1424"/>
    </row>
    <row r="1425" spans="1:11" s="184" customFormat="1" x14ac:dyDescent="0.25">
      <c r="A1425" s="188">
        <v>40828</v>
      </c>
      <c r="B1425" s="184" t="s">
        <v>472</v>
      </c>
      <c r="C1425" s="184" t="s">
        <v>301</v>
      </c>
      <c r="D1425" s="56" t="s">
        <v>14</v>
      </c>
      <c r="E1425" s="189">
        <v>1</v>
      </c>
      <c r="F1425" s="189">
        <v>850</v>
      </c>
      <c r="G1425" s="190">
        <v>850</v>
      </c>
      <c r="H1425" s="56">
        <v>902</v>
      </c>
      <c r="I1425" s="184" t="s">
        <v>159</v>
      </c>
      <c r="K1425"/>
    </row>
    <row r="1426" spans="1:11" s="184" customFormat="1" x14ac:dyDescent="0.25">
      <c r="A1426" s="188">
        <v>40828</v>
      </c>
      <c r="B1426" s="184" t="s">
        <v>4</v>
      </c>
      <c r="C1426" s="184" t="s">
        <v>300</v>
      </c>
      <c r="D1426" s="56" t="s">
        <v>5</v>
      </c>
      <c r="E1426" s="189">
        <v>10</v>
      </c>
      <c r="F1426" s="189">
        <v>57.7</v>
      </c>
      <c r="G1426" s="190">
        <v>577</v>
      </c>
      <c r="H1426" s="56">
        <v>902</v>
      </c>
      <c r="I1426" s="184" t="s">
        <v>159</v>
      </c>
      <c r="K1426"/>
    </row>
    <row r="1427" spans="1:11" s="184" customFormat="1" x14ac:dyDescent="0.25">
      <c r="A1427" s="188">
        <v>40829</v>
      </c>
      <c r="B1427" s="184" t="s">
        <v>472</v>
      </c>
      <c r="C1427" s="184" t="s">
        <v>301</v>
      </c>
      <c r="D1427" s="56" t="s">
        <v>14</v>
      </c>
      <c r="E1427" s="189">
        <v>1</v>
      </c>
      <c r="F1427" s="189">
        <v>850</v>
      </c>
      <c r="G1427" s="190">
        <v>850</v>
      </c>
      <c r="H1427" s="56">
        <v>902</v>
      </c>
      <c r="I1427" s="184" t="s">
        <v>159</v>
      </c>
      <c r="K1427"/>
    </row>
    <row r="1428" spans="1:11" s="184" customFormat="1" x14ac:dyDescent="0.25">
      <c r="A1428" s="188">
        <v>40829</v>
      </c>
      <c r="B1428" s="184" t="s">
        <v>4</v>
      </c>
      <c r="C1428" s="184" t="s">
        <v>300</v>
      </c>
      <c r="D1428" s="56" t="s">
        <v>5</v>
      </c>
      <c r="E1428" s="189">
        <v>10</v>
      </c>
      <c r="F1428" s="189">
        <v>57.7</v>
      </c>
      <c r="G1428" s="190">
        <v>577</v>
      </c>
      <c r="H1428" s="56">
        <v>902</v>
      </c>
      <c r="I1428" s="184" t="s">
        <v>159</v>
      </c>
      <c r="K1428"/>
    </row>
    <row r="1429" spans="1:11" s="184" customFormat="1" x14ac:dyDescent="0.25">
      <c r="A1429" s="188">
        <v>40830</v>
      </c>
      <c r="B1429" s="184" t="s">
        <v>4</v>
      </c>
      <c r="C1429" s="184" t="s">
        <v>300</v>
      </c>
      <c r="D1429" s="56" t="s">
        <v>5</v>
      </c>
      <c r="E1429" s="189">
        <v>10</v>
      </c>
      <c r="F1429" s="189">
        <v>57.7</v>
      </c>
      <c r="G1429" s="190">
        <v>577</v>
      </c>
      <c r="H1429" s="56">
        <v>902</v>
      </c>
      <c r="I1429" s="184" t="s">
        <v>159</v>
      </c>
      <c r="K1429"/>
    </row>
    <row r="1430" spans="1:11" s="184" customFormat="1" x14ac:dyDescent="0.25">
      <c r="A1430" s="188">
        <v>40830</v>
      </c>
      <c r="B1430" s="184" t="s">
        <v>472</v>
      </c>
      <c r="C1430" s="184" t="s">
        <v>301</v>
      </c>
      <c r="D1430" s="56" t="s">
        <v>14</v>
      </c>
      <c r="E1430" s="189">
        <v>1</v>
      </c>
      <c r="F1430" s="189">
        <v>850</v>
      </c>
      <c r="G1430" s="190">
        <v>850</v>
      </c>
      <c r="H1430" s="56">
        <v>902</v>
      </c>
      <c r="I1430" s="184" t="s">
        <v>159</v>
      </c>
      <c r="K1430"/>
    </row>
    <row r="1431" spans="1:11" s="184" customFormat="1" x14ac:dyDescent="0.25">
      <c r="A1431" s="188">
        <v>40831</v>
      </c>
      <c r="B1431" s="184" t="s">
        <v>4</v>
      </c>
      <c r="C1431" s="184" t="s">
        <v>300</v>
      </c>
      <c r="D1431" s="56" t="s">
        <v>5</v>
      </c>
      <c r="E1431" s="189">
        <v>10</v>
      </c>
      <c r="F1431" s="189">
        <v>57.7</v>
      </c>
      <c r="G1431" s="190">
        <v>577</v>
      </c>
      <c r="H1431" s="56">
        <v>902</v>
      </c>
      <c r="I1431" s="184" t="s">
        <v>159</v>
      </c>
      <c r="K1431"/>
    </row>
    <row r="1432" spans="1:11" s="184" customFormat="1" x14ac:dyDescent="0.25">
      <c r="A1432" s="188">
        <v>40832</v>
      </c>
      <c r="B1432" s="184" t="s">
        <v>4</v>
      </c>
      <c r="C1432" s="184" t="s">
        <v>300</v>
      </c>
      <c r="D1432" s="56" t="s">
        <v>5</v>
      </c>
      <c r="E1432" s="189">
        <v>10</v>
      </c>
      <c r="F1432" s="189">
        <v>57.7</v>
      </c>
      <c r="G1432" s="190">
        <v>577</v>
      </c>
      <c r="H1432" s="56">
        <v>902</v>
      </c>
      <c r="I1432" s="184" t="s">
        <v>159</v>
      </c>
      <c r="K1432"/>
    </row>
    <row r="1433" spans="1:11" s="184" customFormat="1" x14ac:dyDescent="0.25">
      <c r="A1433" s="188">
        <v>40833</v>
      </c>
      <c r="B1433" s="184" t="s">
        <v>4</v>
      </c>
      <c r="C1433" s="184" t="s">
        <v>300</v>
      </c>
      <c r="D1433" s="56" t="s">
        <v>5</v>
      </c>
      <c r="E1433" s="189">
        <v>9</v>
      </c>
      <c r="F1433" s="189">
        <v>57.7</v>
      </c>
      <c r="G1433" s="190">
        <v>519.29999999999995</v>
      </c>
      <c r="H1433" s="56">
        <v>902</v>
      </c>
      <c r="I1433" s="184" t="s">
        <v>159</v>
      </c>
      <c r="K1433"/>
    </row>
    <row r="1434" spans="1:11" s="184" customFormat="1" x14ac:dyDescent="0.25">
      <c r="A1434" s="188">
        <v>40834</v>
      </c>
      <c r="B1434" s="184" t="s">
        <v>4</v>
      </c>
      <c r="C1434" s="184" t="s">
        <v>300</v>
      </c>
      <c r="D1434" s="56" t="s">
        <v>5</v>
      </c>
      <c r="E1434" s="189">
        <v>10.5</v>
      </c>
      <c r="F1434" s="189">
        <v>57.7</v>
      </c>
      <c r="G1434" s="190">
        <v>605.85</v>
      </c>
      <c r="H1434" s="56">
        <v>902</v>
      </c>
      <c r="I1434" s="184" t="s">
        <v>159</v>
      </c>
      <c r="K1434"/>
    </row>
    <row r="1435" spans="1:11" s="184" customFormat="1" x14ac:dyDescent="0.25">
      <c r="A1435" s="188">
        <v>40834</v>
      </c>
      <c r="B1435" s="184" t="s">
        <v>189</v>
      </c>
      <c r="C1435" s="184" t="s">
        <v>190</v>
      </c>
      <c r="D1435" s="56" t="s">
        <v>191</v>
      </c>
      <c r="E1435" s="189">
        <v>4</v>
      </c>
      <c r="F1435" s="189">
        <v>45</v>
      </c>
      <c r="G1435" s="190">
        <v>180</v>
      </c>
      <c r="H1435" s="56">
        <v>902</v>
      </c>
      <c r="I1435" s="184" t="s">
        <v>159</v>
      </c>
      <c r="K1435"/>
    </row>
    <row r="1436" spans="1:11" s="184" customFormat="1" x14ac:dyDescent="0.25">
      <c r="A1436" s="188">
        <v>40836</v>
      </c>
      <c r="B1436" s="184" t="s">
        <v>4</v>
      </c>
      <c r="C1436" s="184" t="s">
        <v>300</v>
      </c>
      <c r="D1436" s="56" t="s">
        <v>5</v>
      </c>
      <c r="E1436" s="189">
        <v>8.5</v>
      </c>
      <c r="F1436" s="189">
        <v>57.7</v>
      </c>
      <c r="G1436" s="190">
        <v>490.45</v>
      </c>
      <c r="H1436" s="56">
        <v>902</v>
      </c>
      <c r="I1436" s="184" t="s">
        <v>159</v>
      </c>
      <c r="K1436"/>
    </row>
    <row r="1437" spans="1:11" s="184" customFormat="1" x14ac:dyDescent="0.25">
      <c r="A1437" s="188">
        <v>41169</v>
      </c>
      <c r="B1437" s="184" t="s">
        <v>303</v>
      </c>
      <c r="C1437" s="184" t="s">
        <v>473</v>
      </c>
      <c r="D1437" s="56" t="s">
        <v>14</v>
      </c>
      <c r="E1437" s="189">
        <v>1</v>
      </c>
      <c r="F1437" s="189">
        <v>580</v>
      </c>
      <c r="G1437" s="190">
        <v>580</v>
      </c>
      <c r="H1437" s="56">
        <v>902</v>
      </c>
      <c r="I1437" s="184" t="s">
        <v>159</v>
      </c>
      <c r="K1437"/>
    </row>
    <row r="1438" spans="1:11" s="184" customFormat="1" x14ac:dyDescent="0.25">
      <c r="A1438" s="188">
        <v>41169</v>
      </c>
      <c r="B1438" s="184" t="s">
        <v>304</v>
      </c>
      <c r="C1438" s="184" t="s">
        <v>305</v>
      </c>
      <c r="D1438" s="56" t="s">
        <v>5</v>
      </c>
      <c r="E1438" s="189">
        <v>9</v>
      </c>
      <c r="F1438" s="189">
        <v>11.67</v>
      </c>
      <c r="G1438" s="190">
        <v>105.03</v>
      </c>
      <c r="H1438" s="56">
        <v>902</v>
      </c>
      <c r="I1438" s="184" t="s">
        <v>159</v>
      </c>
      <c r="K1438"/>
    </row>
    <row r="1439" spans="1:11" s="184" customFormat="1" x14ac:dyDescent="0.25">
      <c r="A1439" s="188">
        <v>41170</v>
      </c>
      <c r="B1439" s="184" t="s">
        <v>304</v>
      </c>
      <c r="C1439" s="184" t="s">
        <v>305</v>
      </c>
      <c r="D1439" s="56" t="s">
        <v>5</v>
      </c>
      <c r="E1439" s="189">
        <v>11</v>
      </c>
      <c r="F1439" s="189">
        <v>11.67</v>
      </c>
      <c r="G1439" s="190">
        <v>128.37</v>
      </c>
      <c r="H1439" s="56">
        <v>902</v>
      </c>
      <c r="I1439" s="184" t="s">
        <v>159</v>
      </c>
      <c r="K1439"/>
    </row>
    <row r="1440" spans="1:11" s="184" customFormat="1" x14ac:dyDescent="0.25">
      <c r="A1440" s="188">
        <v>41170</v>
      </c>
      <c r="B1440" s="184" t="s">
        <v>303</v>
      </c>
      <c r="C1440" s="184" t="s">
        <v>473</v>
      </c>
      <c r="D1440" s="56" t="s">
        <v>14</v>
      </c>
      <c r="E1440" s="189">
        <v>1</v>
      </c>
      <c r="F1440" s="189">
        <v>580</v>
      </c>
      <c r="G1440" s="190">
        <v>580</v>
      </c>
      <c r="H1440" s="56">
        <v>902</v>
      </c>
      <c r="I1440" s="184" t="s">
        <v>159</v>
      </c>
      <c r="K1440"/>
    </row>
    <row r="1441" spans="1:11" s="184" customFormat="1" x14ac:dyDescent="0.25">
      <c r="A1441" s="188">
        <v>41171</v>
      </c>
      <c r="B1441" s="184" t="s">
        <v>303</v>
      </c>
      <c r="C1441" s="184" t="s">
        <v>473</v>
      </c>
      <c r="D1441" s="56" t="s">
        <v>14</v>
      </c>
      <c r="E1441" s="189">
        <v>1</v>
      </c>
      <c r="F1441" s="189">
        <v>580</v>
      </c>
      <c r="G1441" s="190">
        <v>580</v>
      </c>
      <c r="H1441" s="56">
        <v>902</v>
      </c>
      <c r="I1441" s="184" t="s">
        <v>159</v>
      </c>
      <c r="K1441"/>
    </row>
    <row r="1442" spans="1:11" s="184" customFormat="1" x14ac:dyDescent="0.25">
      <c r="A1442" s="188">
        <v>41171</v>
      </c>
      <c r="B1442" s="184" t="s">
        <v>304</v>
      </c>
      <c r="C1442" s="184" t="s">
        <v>305</v>
      </c>
      <c r="D1442" s="56" t="s">
        <v>5</v>
      </c>
      <c r="E1442" s="189">
        <v>11</v>
      </c>
      <c r="F1442" s="189">
        <v>11.67</v>
      </c>
      <c r="G1442" s="190">
        <v>128.37</v>
      </c>
      <c r="H1442" s="56">
        <v>902</v>
      </c>
      <c r="I1442" s="184" t="s">
        <v>159</v>
      </c>
      <c r="K1442"/>
    </row>
    <row r="1443" spans="1:11" s="184" customFormat="1" x14ac:dyDescent="0.25">
      <c r="A1443" s="188">
        <v>41172</v>
      </c>
      <c r="B1443" s="184" t="s">
        <v>303</v>
      </c>
      <c r="C1443" s="184" t="s">
        <v>473</v>
      </c>
      <c r="D1443" s="56" t="s">
        <v>14</v>
      </c>
      <c r="E1443" s="189">
        <v>1</v>
      </c>
      <c r="F1443" s="189">
        <v>580</v>
      </c>
      <c r="G1443" s="190">
        <v>580</v>
      </c>
      <c r="H1443" s="56">
        <v>902</v>
      </c>
      <c r="I1443" s="184" t="s">
        <v>159</v>
      </c>
      <c r="K1443"/>
    </row>
    <row r="1444" spans="1:11" s="184" customFormat="1" x14ac:dyDescent="0.25">
      <c r="A1444" s="188">
        <v>41172</v>
      </c>
      <c r="B1444" s="184" t="s">
        <v>304</v>
      </c>
      <c r="C1444" s="184" t="s">
        <v>305</v>
      </c>
      <c r="D1444" s="56" t="s">
        <v>5</v>
      </c>
      <c r="E1444" s="189">
        <v>11</v>
      </c>
      <c r="F1444" s="189">
        <v>11.67</v>
      </c>
      <c r="G1444" s="190">
        <v>128.37</v>
      </c>
      <c r="H1444" s="56">
        <v>902</v>
      </c>
      <c r="I1444" s="184" t="s">
        <v>159</v>
      </c>
      <c r="K1444"/>
    </row>
    <row r="1445" spans="1:11" s="184" customFormat="1" x14ac:dyDescent="0.25">
      <c r="A1445" s="188">
        <v>41178</v>
      </c>
      <c r="B1445" s="184" t="s">
        <v>304</v>
      </c>
      <c r="C1445" s="184" t="s">
        <v>305</v>
      </c>
      <c r="D1445" s="56" t="s">
        <v>5</v>
      </c>
      <c r="E1445" s="189">
        <v>1</v>
      </c>
      <c r="F1445" s="189">
        <v>11.67</v>
      </c>
      <c r="G1445" s="190">
        <v>11.67</v>
      </c>
      <c r="H1445" s="56">
        <v>902</v>
      </c>
      <c r="I1445" s="184" t="s">
        <v>159</v>
      </c>
      <c r="K1445"/>
    </row>
    <row r="1446" spans="1:11" s="184" customFormat="1" x14ac:dyDescent="0.25">
      <c r="A1446" s="188">
        <v>41179</v>
      </c>
      <c r="B1446" s="184" t="s">
        <v>304</v>
      </c>
      <c r="C1446" s="184" t="s">
        <v>305</v>
      </c>
      <c r="D1446" s="56" t="s">
        <v>5</v>
      </c>
      <c r="E1446" s="189">
        <v>10.5</v>
      </c>
      <c r="F1446" s="189">
        <v>11.67</v>
      </c>
      <c r="G1446" s="190">
        <v>122.535</v>
      </c>
      <c r="H1446" s="56">
        <v>902</v>
      </c>
      <c r="I1446" s="184" t="s">
        <v>159</v>
      </c>
      <c r="K1446"/>
    </row>
    <row r="1447" spans="1:11" s="184" customFormat="1" x14ac:dyDescent="0.25">
      <c r="A1447" s="191" t="s">
        <v>0</v>
      </c>
      <c r="B1447" s="192" t="s">
        <v>306</v>
      </c>
      <c r="C1447" s="192" t="s">
        <v>0</v>
      </c>
      <c r="D1447" s="200" t="s">
        <v>0</v>
      </c>
      <c r="E1447" s="193"/>
      <c r="F1447" s="193"/>
      <c r="G1447" s="194">
        <v>93792.494999999995</v>
      </c>
      <c r="H1447" s="200" t="s">
        <v>0</v>
      </c>
      <c r="I1447" s="192" t="s">
        <v>0</v>
      </c>
      <c r="K1447"/>
    </row>
    <row r="1448" spans="1:11" s="184" customFormat="1" x14ac:dyDescent="0.25">
      <c r="A1448" s="188" t="s">
        <v>0</v>
      </c>
      <c r="B1448" s="184" t="s">
        <v>0</v>
      </c>
      <c r="C1448" s="184" t="s">
        <v>0</v>
      </c>
      <c r="D1448" s="56" t="s">
        <v>0</v>
      </c>
      <c r="E1448" s="189"/>
      <c r="F1448" s="189"/>
      <c r="G1448" s="190"/>
      <c r="H1448" s="56" t="s">
        <v>0</v>
      </c>
      <c r="I1448" s="184" t="s">
        <v>0</v>
      </c>
      <c r="K1448"/>
    </row>
    <row r="1449" spans="1:11" s="184" customFormat="1" x14ac:dyDescent="0.25">
      <c r="A1449" s="185" t="s">
        <v>0</v>
      </c>
      <c r="B1449" s="183" t="s">
        <v>307</v>
      </c>
      <c r="C1449" s="183" t="s">
        <v>0</v>
      </c>
      <c r="D1449" s="127" t="s">
        <v>0</v>
      </c>
      <c r="E1449" s="186"/>
      <c r="F1449" s="186"/>
      <c r="G1449" s="187"/>
      <c r="H1449" s="127" t="s">
        <v>0</v>
      </c>
      <c r="I1449" s="183" t="s">
        <v>0</v>
      </c>
      <c r="K1449"/>
    </row>
    <row r="1450" spans="1:11" s="184" customFormat="1" x14ac:dyDescent="0.25">
      <c r="A1450" s="188">
        <v>40687</v>
      </c>
      <c r="B1450" s="184" t="s">
        <v>308</v>
      </c>
      <c r="C1450" s="184" t="s">
        <v>309</v>
      </c>
      <c r="D1450" s="56" t="s">
        <v>106</v>
      </c>
      <c r="E1450" s="189">
        <v>1</v>
      </c>
      <c r="F1450" s="189">
        <v>150.18</v>
      </c>
      <c r="G1450" s="190">
        <v>150.18</v>
      </c>
      <c r="H1450" s="56">
        <v>905</v>
      </c>
      <c r="I1450" s="184" t="s">
        <v>310</v>
      </c>
      <c r="K1450"/>
    </row>
    <row r="1451" spans="1:11" s="184" customFormat="1" x14ac:dyDescent="0.25">
      <c r="A1451" s="188">
        <v>40688</v>
      </c>
      <c r="B1451" s="184" t="s">
        <v>311</v>
      </c>
      <c r="C1451" s="184" t="s">
        <v>309</v>
      </c>
      <c r="D1451" s="56" t="s">
        <v>106</v>
      </c>
      <c r="E1451" s="189">
        <v>1</v>
      </c>
      <c r="F1451" s="189">
        <v>8.4499999999999993</v>
      </c>
      <c r="G1451" s="190">
        <v>8.4499999999999993</v>
      </c>
      <c r="H1451" s="56">
        <v>905</v>
      </c>
      <c r="I1451" s="184" t="s">
        <v>312</v>
      </c>
      <c r="K1451"/>
    </row>
    <row r="1452" spans="1:11" s="184" customFormat="1" x14ac:dyDescent="0.25">
      <c r="A1452" s="188">
        <v>40688</v>
      </c>
      <c r="B1452" s="184" t="s">
        <v>313</v>
      </c>
      <c r="C1452" s="184" t="s">
        <v>309</v>
      </c>
      <c r="D1452" s="56" t="s">
        <v>106</v>
      </c>
      <c r="E1452" s="189">
        <v>1</v>
      </c>
      <c r="F1452" s="189">
        <v>35.18</v>
      </c>
      <c r="G1452" s="190">
        <v>35.18</v>
      </c>
      <c r="H1452" s="56">
        <v>905</v>
      </c>
      <c r="I1452" s="184" t="s">
        <v>312</v>
      </c>
      <c r="K1452"/>
    </row>
    <row r="1453" spans="1:11" s="184" customFormat="1" x14ac:dyDescent="0.25">
      <c r="A1453" s="188">
        <v>40689</v>
      </c>
      <c r="B1453" s="184" t="s">
        <v>314</v>
      </c>
      <c r="C1453" s="184" t="s">
        <v>309</v>
      </c>
      <c r="D1453" s="56" t="s">
        <v>106</v>
      </c>
      <c r="E1453" s="189">
        <v>1</v>
      </c>
      <c r="F1453" s="189">
        <v>13.08</v>
      </c>
      <c r="G1453" s="190">
        <v>13.08</v>
      </c>
      <c r="H1453" s="56">
        <v>905</v>
      </c>
      <c r="I1453" s="184" t="s">
        <v>312</v>
      </c>
      <c r="K1453"/>
    </row>
    <row r="1454" spans="1:11" s="184" customFormat="1" x14ac:dyDescent="0.25">
      <c r="A1454" s="188">
        <v>40689</v>
      </c>
      <c r="B1454" s="184" t="s">
        <v>315</v>
      </c>
      <c r="C1454" s="184" t="s">
        <v>309</v>
      </c>
      <c r="D1454" s="56" t="s">
        <v>106</v>
      </c>
      <c r="E1454" s="189">
        <v>1</v>
      </c>
      <c r="F1454" s="189">
        <v>28.82</v>
      </c>
      <c r="G1454" s="190">
        <v>28.82</v>
      </c>
      <c r="H1454" s="56">
        <v>905</v>
      </c>
      <c r="I1454" s="184" t="s">
        <v>312</v>
      </c>
      <c r="K1454"/>
    </row>
    <row r="1455" spans="1:11" s="184" customFormat="1" x14ac:dyDescent="0.25">
      <c r="A1455" s="188">
        <v>40690</v>
      </c>
      <c r="B1455" s="184" t="s">
        <v>316</v>
      </c>
      <c r="C1455" s="184" t="s">
        <v>309</v>
      </c>
      <c r="D1455" s="56" t="s">
        <v>106</v>
      </c>
      <c r="E1455" s="189">
        <v>1</v>
      </c>
      <c r="F1455" s="189">
        <v>123.64</v>
      </c>
      <c r="G1455" s="190">
        <v>123.64</v>
      </c>
      <c r="H1455" s="56">
        <v>905</v>
      </c>
      <c r="I1455" s="184" t="s">
        <v>317</v>
      </c>
      <c r="K1455"/>
    </row>
    <row r="1456" spans="1:11" s="184" customFormat="1" x14ac:dyDescent="0.25">
      <c r="A1456" s="188">
        <v>40708</v>
      </c>
      <c r="B1456" s="184" t="s">
        <v>318</v>
      </c>
      <c r="C1456" s="184" t="s">
        <v>309</v>
      </c>
      <c r="D1456" s="56" t="s">
        <v>106</v>
      </c>
      <c r="E1456" s="189">
        <v>1</v>
      </c>
      <c r="F1456" s="189">
        <v>180.53</v>
      </c>
      <c r="G1456" s="190">
        <v>180.53</v>
      </c>
      <c r="H1456" s="56">
        <v>905</v>
      </c>
      <c r="I1456" s="184" t="s">
        <v>172</v>
      </c>
      <c r="K1456"/>
    </row>
    <row r="1457" spans="1:11" s="184" customFormat="1" x14ac:dyDescent="0.25">
      <c r="A1457" s="188">
        <v>40722</v>
      </c>
      <c r="B1457" s="184" t="s">
        <v>319</v>
      </c>
      <c r="C1457" s="184" t="s">
        <v>309</v>
      </c>
      <c r="D1457" s="56" t="s">
        <v>106</v>
      </c>
      <c r="E1457" s="189">
        <v>1</v>
      </c>
      <c r="F1457" s="189">
        <v>286.97000000000003</v>
      </c>
      <c r="G1457" s="190">
        <v>286.97000000000003</v>
      </c>
      <c r="H1457" s="56">
        <v>905</v>
      </c>
      <c r="I1457" s="184" t="s">
        <v>320</v>
      </c>
      <c r="K1457"/>
    </row>
    <row r="1458" spans="1:11" s="184" customFormat="1" x14ac:dyDescent="0.25">
      <c r="A1458" s="188">
        <v>40769</v>
      </c>
      <c r="B1458" s="184" t="s">
        <v>321</v>
      </c>
      <c r="C1458" s="184" t="s">
        <v>309</v>
      </c>
      <c r="D1458" s="56" t="s">
        <v>106</v>
      </c>
      <c r="E1458" s="189">
        <v>1</v>
      </c>
      <c r="F1458" s="189">
        <v>180</v>
      </c>
      <c r="G1458" s="190">
        <v>180</v>
      </c>
      <c r="H1458" s="56">
        <v>905</v>
      </c>
      <c r="I1458" s="184" t="s">
        <v>320</v>
      </c>
      <c r="K1458"/>
    </row>
    <row r="1459" spans="1:11" s="184" customFormat="1" x14ac:dyDescent="0.25">
      <c r="A1459" s="188">
        <v>40772</v>
      </c>
      <c r="B1459" s="184" t="s">
        <v>322</v>
      </c>
      <c r="C1459" s="184" t="s">
        <v>309</v>
      </c>
      <c r="D1459" s="56" t="s">
        <v>106</v>
      </c>
      <c r="E1459" s="189">
        <v>1</v>
      </c>
      <c r="F1459" s="189">
        <v>9.6300000000000008</v>
      </c>
      <c r="G1459" s="190">
        <v>9.6300000000000008</v>
      </c>
      <c r="H1459" s="56">
        <v>905</v>
      </c>
      <c r="I1459" s="184" t="s">
        <v>320</v>
      </c>
      <c r="K1459"/>
    </row>
    <row r="1460" spans="1:11" s="184" customFormat="1" x14ac:dyDescent="0.25">
      <c r="A1460" s="188">
        <v>40775</v>
      </c>
      <c r="B1460" s="184" t="s">
        <v>323</v>
      </c>
      <c r="C1460" s="184" t="s">
        <v>309</v>
      </c>
      <c r="D1460" s="56" t="s">
        <v>106</v>
      </c>
      <c r="E1460" s="189">
        <v>1</v>
      </c>
      <c r="F1460" s="189">
        <v>4124</v>
      </c>
      <c r="G1460" s="190">
        <v>4124</v>
      </c>
      <c r="H1460" s="56">
        <v>905</v>
      </c>
      <c r="I1460" s="184" t="s">
        <v>320</v>
      </c>
      <c r="K1460"/>
    </row>
    <row r="1461" spans="1:11" s="184" customFormat="1" x14ac:dyDescent="0.25">
      <c r="A1461" s="188">
        <v>40787</v>
      </c>
      <c r="B1461" s="184" t="s">
        <v>324</v>
      </c>
      <c r="C1461" s="184" t="s">
        <v>309</v>
      </c>
      <c r="D1461" s="56" t="s">
        <v>106</v>
      </c>
      <c r="E1461" s="189">
        <v>1</v>
      </c>
      <c r="F1461" s="189">
        <v>8.09</v>
      </c>
      <c r="G1461" s="190">
        <v>8.09</v>
      </c>
      <c r="H1461" s="56">
        <v>905</v>
      </c>
      <c r="I1461" s="184" t="s">
        <v>325</v>
      </c>
      <c r="K1461"/>
    </row>
    <row r="1462" spans="1:11" s="184" customFormat="1" x14ac:dyDescent="0.25">
      <c r="A1462" s="188">
        <v>40808</v>
      </c>
      <c r="B1462" s="184" t="s">
        <v>326</v>
      </c>
      <c r="C1462" s="184" t="s">
        <v>309</v>
      </c>
      <c r="D1462" s="56" t="s">
        <v>106</v>
      </c>
      <c r="E1462" s="189">
        <v>1</v>
      </c>
      <c r="F1462" s="189">
        <v>110.88</v>
      </c>
      <c r="G1462" s="190">
        <v>110.88</v>
      </c>
      <c r="H1462" s="56">
        <v>905</v>
      </c>
      <c r="I1462" s="184" t="s">
        <v>320</v>
      </c>
      <c r="K1462"/>
    </row>
    <row r="1463" spans="1:11" s="184" customFormat="1" x14ac:dyDescent="0.25">
      <c r="A1463" s="188">
        <v>40823</v>
      </c>
      <c r="B1463" s="184" t="s">
        <v>327</v>
      </c>
      <c r="C1463" s="184" t="s">
        <v>309</v>
      </c>
      <c r="D1463" s="56" t="s">
        <v>106</v>
      </c>
      <c r="E1463" s="189">
        <v>1</v>
      </c>
      <c r="F1463" s="189">
        <v>314</v>
      </c>
      <c r="G1463" s="190">
        <v>314</v>
      </c>
      <c r="H1463" s="56">
        <v>905</v>
      </c>
      <c r="I1463" s="184" t="s">
        <v>312</v>
      </c>
      <c r="K1463"/>
    </row>
    <row r="1464" spans="1:11" s="184" customFormat="1" x14ac:dyDescent="0.25">
      <c r="A1464" s="188">
        <v>40825</v>
      </c>
      <c r="B1464" s="184" t="s">
        <v>328</v>
      </c>
      <c r="C1464" s="184" t="s">
        <v>309</v>
      </c>
      <c r="D1464" s="56" t="s">
        <v>106</v>
      </c>
      <c r="E1464" s="189">
        <v>1</v>
      </c>
      <c r="F1464" s="189">
        <v>124.3</v>
      </c>
      <c r="G1464" s="190">
        <v>124.3</v>
      </c>
      <c r="H1464" s="56">
        <v>905</v>
      </c>
      <c r="I1464" s="184" t="s">
        <v>320</v>
      </c>
      <c r="K1464"/>
    </row>
    <row r="1465" spans="1:11" s="184" customFormat="1" x14ac:dyDescent="0.25">
      <c r="A1465" s="191" t="s">
        <v>0</v>
      </c>
      <c r="B1465" s="192" t="s">
        <v>329</v>
      </c>
      <c r="C1465" s="192" t="s">
        <v>0</v>
      </c>
      <c r="D1465" s="200" t="s">
        <v>0</v>
      </c>
      <c r="E1465" s="193"/>
      <c r="F1465" s="193"/>
      <c r="G1465" s="194">
        <v>5697.75</v>
      </c>
      <c r="H1465" s="200" t="s">
        <v>0</v>
      </c>
      <c r="I1465" s="192" t="s">
        <v>0</v>
      </c>
      <c r="K1465"/>
    </row>
    <row r="1466" spans="1:11" s="184" customFormat="1" x14ac:dyDescent="0.25">
      <c r="A1466" s="188" t="s">
        <v>0</v>
      </c>
      <c r="B1466" s="184" t="s">
        <v>0</v>
      </c>
      <c r="C1466" s="184" t="s">
        <v>0</v>
      </c>
      <c r="D1466" s="56" t="s">
        <v>0</v>
      </c>
      <c r="E1466" s="189"/>
      <c r="F1466" s="189"/>
      <c r="G1466" s="190"/>
      <c r="H1466" s="56" t="s">
        <v>0</v>
      </c>
      <c r="I1466" s="184" t="s">
        <v>0</v>
      </c>
      <c r="K1466"/>
    </row>
    <row r="1467" spans="1:11" s="184" customFormat="1" x14ac:dyDescent="0.25">
      <c r="A1467" s="185" t="s">
        <v>0</v>
      </c>
      <c r="B1467" s="183" t="s">
        <v>330</v>
      </c>
      <c r="C1467" s="183" t="s">
        <v>0</v>
      </c>
      <c r="D1467" s="127" t="s">
        <v>0</v>
      </c>
      <c r="E1467" s="186"/>
      <c r="F1467" s="186"/>
      <c r="G1467" s="187"/>
      <c r="H1467" s="127" t="s">
        <v>0</v>
      </c>
      <c r="I1467" s="183" t="s">
        <v>0</v>
      </c>
      <c r="K1467"/>
    </row>
    <row r="1468" spans="1:11" s="184" customFormat="1" x14ac:dyDescent="0.25">
      <c r="A1468" s="188">
        <v>40710</v>
      </c>
      <c r="B1468" s="184" t="s">
        <v>331</v>
      </c>
      <c r="C1468" s="184" t="s">
        <v>332</v>
      </c>
      <c r="D1468" s="56" t="s">
        <v>106</v>
      </c>
      <c r="E1468" s="189">
        <v>1</v>
      </c>
      <c r="F1468" s="189">
        <v>585</v>
      </c>
      <c r="G1468" s="190">
        <v>585</v>
      </c>
      <c r="H1468" s="56">
        <v>907</v>
      </c>
      <c r="I1468" s="184" t="s">
        <v>312</v>
      </c>
      <c r="K1468"/>
    </row>
    <row r="1469" spans="1:11" s="184" customFormat="1" x14ac:dyDescent="0.25">
      <c r="A1469" s="188">
        <v>40716</v>
      </c>
      <c r="B1469" s="184" t="s">
        <v>0</v>
      </c>
      <c r="C1469" s="184" t="s">
        <v>181</v>
      </c>
      <c r="D1469" s="56" t="s">
        <v>5</v>
      </c>
      <c r="E1469" s="189">
        <v>13</v>
      </c>
      <c r="F1469" s="189">
        <v>7</v>
      </c>
      <c r="G1469" s="190">
        <v>91</v>
      </c>
      <c r="H1469" s="56">
        <v>907</v>
      </c>
      <c r="I1469" s="184" t="s">
        <v>159</v>
      </c>
      <c r="K1469"/>
    </row>
    <row r="1470" spans="1:11" s="184" customFormat="1" x14ac:dyDescent="0.25">
      <c r="A1470" s="188">
        <v>40716</v>
      </c>
      <c r="B1470" s="184" t="s">
        <v>17</v>
      </c>
      <c r="C1470" s="184" t="s">
        <v>17</v>
      </c>
      <c r="D1470" s="56" t="s">
        <v>5</v>
      </c>
      <c r="E1470" s="189">
        <v>13.5</v>
      </c>
      <c r="F1470" s="189">
        <v>30</v>
      </c>
      <c r="G1470" s="190">
        <v>405</v>
      </c>
      <c r="H1470" s="56">
        <v>907</v>
      </c>
      <c r="I1470" s="184" t="s">
        <v>159</v>
      </c>
      <c r="K1470"/>
    </row>
    <row r="1471" spans="1:11" s="184" customFormat="1" x14ac:dyDescent="0.25">
      <c r="A1471" s="188">
        <v>40716</v>
      </c>
      <c r="B1471" s="184" t="s">
        <v>17</v>
      </c>
      <c r="C1471" s="184" t="s">
        <v>17</v>
      </c>
      <c r="D1471" s="56" t="s">
        <v>5</v>
      </c>
      <c r="E1471" s="189">
        <v>13.5</v>
      </c>
      <c r="F1471" s="189">
        <v>32.200000000000003</v>
      </c>
      <c r="G1471" s="190">
        <v>434.7</v>
      </c>
      <c r="H1471" s="56">
        <v>907</v>
      </c>
      <c r="I1471" s="184" t="s">
        <v>159</v>
      </c>
      <c r="K1471"/>
    </row>
    <row r="1472" spans="1:11" s="184" customFormat="1" x14ac:dyDescent="0.25">
      <c r="A1472" s="188">
        <v>40716</v>
      </c>
      <c r="B1472" s="184" t="s">
        <v>182</v>
      </c>
      <c r="C1472" s="184" t="s">
        <v>17</v>
      </c>
      <c r="D1472" s="56" t="s">
        <v>5</v>
      </c>
      <c r="E1472" s="189">
        <v>13.5</v>
      </c>
      <c r="F1472" s="189">
        <v>39.18</v>
      </c>
      <c r="G1472" s="190">
        <v>528.92999999999995</v>
      </c>
      <c r="H1472" s="56">
        <v>907</v>
      </c>
      <c r="I1472" s="184" t="s">
        <v>159</v>
      </c>
      <c r="K1472"/>
    </row>
    <row r="1473" spans="1:11" s="184" customFormat="1" x14ac:dyDescent="0.25">
      <c r="A1473" s="188">
        <v>40716</v>
      </c>
      <c r="B1473" s="184" t="s">
        <v>179</v>
      </c>
      <c r="C1473" s="184" t="s">
        <v>180</v>
      </c>
      <c r="D1473" s="56" t="s">
        <v>5</v>
      </c>
      <c r="E1473" s="189">
        <v>13</v>
      </c>
      <c r="F1473" s="189">
        <v>42.79</v>
      </c>
      <c r="G1473" s="190">
        <v>556.27</v>
      </c>
      <c r="H1473" s="56">
        <v>907</v>
      </c>
      <c r="I1473" s="184" t="s">
        <v>159</v>
      </c>
      <c r="K1473"/>
    </row>
    <row r="1474" spans="1:11" s="184" customFormat="1" x14ac:dyDescent="0.25">
      <c r="A1474" s="188">
        <v>40719</v>
      </c>
      <c r="B1474" s="184" t="s">
        <v>179</v>
      </c>
      <c r="C1474" s="184" t="s">
        <v>180</v>
      </c>
      <c r="D1474" s="56" t="s">
        <v>5</v>
      </c>
      <c r="E1474" s="189">
        <v>4</v>
      </c>
      <c r="F1474" s="189">
        <v>42.79</v>
      </c>
      <c r="G1474" s="190">
        <v>171.16</v>
      </c>
      <c r="H1474" s="56">
        <v>907</v>
      </c>
      <c r="I1474" s="184" t="s">
        <v>159</v>
      </c>
      <c r="K1474"/>
    </row>
    <row r="1475" spans="1:11" s="184" customFormat="1" x14ac:dyDescent="0.25">
      <c r="A1475" s="188">
        <v>40719</v>
      </c>
      <c r="B1475" s="184" t="s">
        <v>17</v>
      </c>
      <c r="C1475" s="184" t="s">
        <v>17</v>
      </c>
      <c r="D1475" s="56" t="s">
        <v>5</v>
      </c>
      <c r="E1475" s="189">
        <v>4</v>
      </c>
      <c r="F1475" s="189">
        <v>39.39</v>
      </c>
      <c r="G1475" s="190">
        <v>157.56</v>
      </c>
      <c r="H1475" s="56">
        <v>907</v>
      </c>
      <c r="I1475" s="184" t="s">
        <v>159</v>
      </c>
      <c r="K1475"/>
    </row>
    <row r="1476" spans="1:11" s="184" customFormat="1" x14ac:dyDescent="0.25">
      <c r="A1476" s="188">
        <v>40721</v>
      </c>
      <c r="B1476" s="184" t="s">
        <v>17</v>
      </c>
      <c r="C1476" s="184" t="s">
        <v>17</v>
      </c>
      <c r="D1476" s="56" t="s">
        <v>5</v>
      </c>
      <c r="E1476" s="189">
        <v>8</v>
      </c>
      <c r="F1476" s="189">
        <v>30</v>
      </c>
      <c r="G1476" s="190">
        <v>240</v>
      </c>
      <c r="H1476" s="56">
        <v>907</v>
      </c>
      <c r="I1476" s="184" t="s">
        <v>159</v>
      </c>
      <c r="K1476"/>
    </row>
    <row r="1477" spans="1:11" s="184" customFormat="1" x14ac:dyDescent="0.25">
      <c r="A1477" s="188">
        <v>40721</v>
      </c>
      <c r="B1477" s="184" t="s">
        <v>17</v>
      </c>
      <c r="C1477" s="184" t="s">
        <v>17</v>
      </c>
      <c r="D1477" s="56" t="s">
        <v>5</v>
      </c>
      <c r="E1477" s="189">
        <v>7</v>
      </c>
      <c r="F1477" s="189">
        <v>32.200000000000003</v>
      </c>
      <c r="G1477" s="190">
        <v>225.4</v>
      </c>
      <c r="H1477" s="56">
        <v>907</v>
      </c>
      <c r="I1477" s="184" t="s">
        <v>159</v>
      </c>
      <c r="K1477"/>
    </row>
    <row r="1478" spans="1:11" s="184" customFormat="1" x14ac:dyDescent="0.25">
      <c r="A1478" s="188">
        <v>40723</v>
      </c>
      <c r="B1478" s="184" t="s">
        <v>241</v>
      </c>
      <c r="C1478" s="184" t="s">
        <v>242</v>
      </c>
      <c r="D1478" s="56" t="s">
        <v>5</v>
      </c>
      <c r="E1478" s="189">
        <v>7</v>
      </c>
      <c r="F1478" s="189">
        <v>21.61</v>
      </c>
      <c r="G1478" s="190">
        <v>151.27000000000001</v>
      </c>
      <c r="H1478" s="56">
        <v>907</v>
      </c>
      <c r="I1478" s="184" t="s">
        <v>159</v>
      </c>
      <c r="K1478"/>
    </row>
    <row r="1479" spans="1:11" s="184" customFormat="1" x14ac:dyDescent="0.25">
      <c r="A1479" s="188">
        <v>40723</v>
      </c>
      <c r="B1479" s="184" t="s">
        <v>17</v>
      </c>
      <c r="C1479" s="184" t="s">
        <v>17</v>
      </c>
      <c r="D1479" s="56" t="s">
        <v>5</v>
      </c>
      <c r="E1479" s="189">
        <v>5</v>
      </c>
      <c r="F1479" s="189">
        <v>30</v>
      </c>
      <c r="G1479" s="190">
        <v>150</v>
      </c>
      <c r="H1479" s="56">
        <v>907</v>
      </c>
      <c r="I1479" s="184" t="s">
        <v>159</v>
      </c>
      <c r="K1479"/>
    </row>
    <row r="1480" spans="1:11" s="184" customFormat="1" x14ac:dyDescent="0.25">
      <c r="A1480" s="188">
        <v>40723</v>
      </c>
      <c r="B1480" s="184" t="s">
        <v>333</v>
      </c>
      <c r="C1480" s="184" t="s">
        <v>244</v>
      </c>
      <c r="D1480" s="56" t="s">
        <v>106</v>
      </c>
      <c r="E1480" s="189">
        <v>1</v>
      </c>
      <c r="F1480" s="189">
        <v>2334.54</v>
      </c>
      <c r="G1480" s="190">
        <v>2334.54</v>
      </c>
      <c r="H1480" s="56">
        <v>907</v>
      </c>
      <c r="I1480" s="184" t="s">
        <v>312</v>
      </c>
      <c r="K1480"/>
    </row>
    <row r="1481" spans="1:11" s="184" customFormat="1" x14ac:dyDescent="0.25">
      <c r="A1481" s="188">
        <v>40723</v>
      </c>
      <c r="B1481" s="184" t="s">
        <v>17</v>
      </c>
      <c r="C1481" s="184" t="s">
        <v>17</v>
      </c>
      <c r="D1481" s="56" t="s">
        <v>5</v>
      </c>
      <c r="E1481" s="189">
        <v>5</v>
      </c>
      <c r="F1481" s="189">
        <v>39.39</v>
      </c>
      <c r="G1481" s="190">
        <v>196.95</v>
      </c>
      <c r="H1481" s="56">
        <v>907</v>
      </c>
      <c r="I1481" s="184" t="s">
        <v>159</v>
      </c>
      <c r="K1481"/>
    </row>
    <row r="1482" spans="1:11" s="184" customFormat="1" x14ac:dyDescent="0.25">
      <c r="A1482" s="188">
        <v>40723</v>
      </c>
      <c r="B1482" s="184" t="s">
        <v>17</v>
      </c>
      <c r="C1482" s="184" t="s">
        <v>17</v>
      </c>
      <c r="D1482" s="56" t="s">
        <v>5</v>
      </c>
      <c r="E1482" s="189">
        <v>5</v>
      </c>
      <c r="F1482" s="189">
        <v>32.200000000000003</v>
      </c>
      <c r="G1482" s="190">
        <v>161</v>
      </c>
      <c r="H1482" s="56">
        <v>907</v>
      </c>
      <c r="I1482" s="184" t="s">
        <v>159</v>
      </c>
      <c r="K1482"/>
    </row>
    <row r="1483" spans="1:11" s="184" customFormat="1" x14ac:dyDescent="0.25">
      <c r="A1483" s="188">
        <v>40723</v>
      </c>
      <c r="B1483" s="184" t="s">
        <v>334</v>
      </c>
      <c r="C1483" s="184" t="s">
        <v>244</v>
      </c>
      <c r="D1483" s="56" t="s">
        <v>106</v>
      </c>
      <c r="E1483" s="189">
        <v>1</v>
      </c>
      <c r="F1483" s="189">
        <v>249.55</v>
      </c>
      <c r="G1483" s="190">
        <v>249.55</v>
      </c>
      <c r="H1483" s="56">
        <v>907</v>
      </c>
      <c r="I1483" s="184" t="s">
        <v>312</v>
      </c>
      <c r="K1483"/>
    </row>
    <row r="1484" spans="1:11" s="184" customFormat="1" x14ac:dyDescent="0.25">
      <c r="A1484" s="188">
        <v>40724</v>
      </c>
      <c r="B1484" s="184" t="s">
        <v>335</v>
      </c>
      <c r="C1484" s="184" t="s">
        <v>244</v>
      </c>
      <c r="D1484" s="56" t="s">
        <v>106</v>
      </c>
      <c r="E1484" s="189">
        <v>1</v>
      </c>
      <c r="F1484" s="189">
        <v>353.45</v>
      </c>
      <c r="G1484" s="190">
        <v>353.45</v>
      </c>
      <c r="H1484" s="56">
        <v>907</v>
      </c>
      <c r="I1484" s="184" t="s">
        <v>312</v>
      </c>
      <c r="K1484"/>
    </row>
    <row r="1485" spans="1:11" s="184" customFormat="1" x14ac:dyDescent="0.25">
      <c r="A1485" s="188">
        <v>40731</v>
      </c>
      <c r="B1485" s="184" t="s">
        <v>17</v>
      </c>
      <c r="C1485" s="184" t="s">
        <v>17</v>
      </c>
      <c r="D1485" s="56" t="s">
        <v>5</v>
      </c>
      <c r="E1485" s="189">
        <v>5</v>
      </c>
      <c r="F1485" s="189">
        <v>39.39</v>
      </c>
      <c r="G1485" s="190">
        <v>196.95</v>
      </c>
      <c r="H1485" s="56">
        <v>907</v>
      </c>
      <c r="I1485" s="184" t="s">
        <v>159</v>
      </c>
      <c r="K1485"/>
    </row>
    <row r="1486" spans="1:11" s="184" customFormat="1" x14ac:dyDescent="0.25">
      <c r="A1486" s="188">
        <v>40731</v>
      </c>
      <c r="B1486" s="184" t="s">
        <v>17</v>
      </c>
      <c r="C1486" s="184" t="s">
        <v>17</v>
      </c>
      <c r="D1486" s="56" t="s">
        <v>5</v>
      </c>
      <c r="E1486" s="189">
        <v>5</v>
      </c>
      <c r="F1486" s="189">
        <v>32.200000000000003</v>
      </c>
      <c r="G1486" s="190">
        <v>161</v>
      </c>
      <c r="H1486" s="56">
        <v>907</v>
      </c>
      <c r="I1486" s="184" t="s">
        <v>159</v>
      </c>
      <c r="K1486"/>
    </row>
    <row r="1487" spans="1:11" s="184" customFormat="1" x14ac:dyDescent="0.25">
      <c r="A1487" s="188">
        <v>40731</v>
      </c>
      <c r="B1487" s="184" t="s">
        <v>17</v>
      </c>
      <c r="C1487" s="184" t="s">
        <v>17</v>
      </c>
      <c r="D1487" s="56" t="s">
        <v>5</v>
      </c>
      <c r="E1487" s="189">
        <v>5</v>
      </c>
      <c r="F1487" s="189">
        <v>30</v>
      </c>
      <c r="G1487" s="190">
        <v>150</v>
      </c>
      <c r="H1487" s="56">
        <v>907</v>
      </c>
      <c r="I1487" s="184" t="s">
        <v>159</v>
      </c>
      <c r="K1487"/>
    </row>
    <row r="1488" spans="1:11" s="184" customFormat="1" x14ac:dyDescent="0.25">
      <c r="A1488" s="188">
        <v>40736</v>
      </c>
      <c r="B1488" s="184" t="s">
        <v>17</v>
      </c>
      <c r="C1488" s="184" t="s">
        <v>17</v>
      </c>
      <c r="D1488" s="56" t="s">
        <v>5</v>
      </c>
      <c r="E1488" s="189">
        <v>11</v>
      </c>
      <c r="F1488" s="189">
        <v>30</v>
      </c>
      <c r="G1488" s="190">
        <v>330</v>
      </c>
      <c r="H1488" s="56">
        <v>907</v>
      </c>
      <c r="I1488" s="184" t="s">
        <v>159</v>
      </c>
      <c r="K1488"/>
    </row>
    <row r="1489" spans="1:11" s="184" customFormat="1" x14ac:dyDescent="0.25">
      <c r="A1489" s="188">
        <v>40736</v>
      </c>
      <c r="B1489" s="184" t="s">
        <v>17</v>
      </c>
      <c r="C1489" s="184" t="s">
        <v>17</v>
      </c>
      <c r="D1489" s="56" t="s">
        <v>5</v>
      </c>
      <c r="E1489" s="189">
        <v>11</v>
      </c>
      <c r="F1489" s="189">
        <v>32.200000000000003</v>
      </c>
      <c r="G1489" s="190">
        <v>354.2</v>
      </c>
      <c r="H1489" s="56">
        <v>907</v>
      </c>
      <c r="I1489" s="184" t="s">
        <v>159</v>
      </c>
      <c r="K1489"/>
    </row>
    <row r="1490" spans="1:11" s="184" customFormat="1" x14ac:dyDescent="0.25">
      <c r="A1490" s="188">
        <v>40736</v>
      </c>
      <c r="B1490" s="184" t="s">
        <v>182</v>
      </c>
      <c r="C1490" s="184" t="s">
        <v>17</v>
      </c>
      <c r="D1490" s="56" t="s">
        <v>5</v>
      </c>
      <c r="E1490" s="189">
        <v>5</v>
      </c>
      <c r="F1490" s="189">
        <v>39.18</v>
      </c>
      <c r="G1490" s="190">
        <v>195.9</v>
      </c>
      <c r="H1490" s="56">
        <v>907</v>
      </c>
      <c r="I1490" s="184" t="s">
        <v>159</v>
      </c>
      <c r="K1490"/>
    </row>
    <row r="1491" spans="1:11" s="184" customFormat="1" x14ac:dyDescent="0.25">
      <c r="A1491" s="188">
        <v>40736</v>
      </c>
      <c r="B1491" s="184" t="s">
        <v>17</v>
      </c>
      <c r="C1491" s="184" t="s">
        <v>17</v>
      </c>
      <c r="D1491" s="56" t="s">
        <v>5</v>
      </c>
      <c r="E1491" s="189">
        <v>12</v>
      </c>
      <c r="F1491" s="189">
        <v>32.200000000000003</v>
      </c>
      <c r="G1491" s="190">
        <v>386.4</v>
      </c>
      <c r="H1491" s="56">
        <v>907</v>
      </c>
      <c r="I1491" s="184" t="s">
        <v>159</v>
      </c>
      <c r="K1491"/>
    </row>
    <row r="1492" spans="1:11" s="184" customFormat="1" x14ac:dyDescent="0.25">
      <c r="A1492" s="188">
        <v>40737</v>
      </c>
      <c r="B1492" s="184" t="s">
        <v>192</v>
      </c>
      <c r="C1492" s="184" t="s">
        <v>17</v>
      </c>
      <c r="D1492" s="56" t="s">
        <v>5</v>
      </c>
      <c r="E1492" s="189">
        <v>4</v>
      </c>
      <c r="F1492" s="189">
        <v>45</v>
      </c>
      <c r="G1492" s="190">
        <v>180</v>
      </c>
      <c r="H1492" s="56">
        <v>907</v>
      </c>
      <c r="I1492" s="184" t="s">
        <v>159</v>
      </c>
      <c r="K1492"/>
    </row>
    <row r="1493" spans="1:11" s="184" customFormat="1" x14ac:dyDescent="0.25">
      <c r="A1493" s="188">
        <v>40737</v>
      </c>
      <c r="B1493" s="184" t="s">
        <v>189</v>
      </c>
      <c r="C1493" s="184" t="s">
        <v>190</v>
      </c>
      <c r="D1493" s="56" t="s">
        <v>191</v>
      </c>
      <c r="E1493" s="189">
        <v>4</v>
      </c>
      <c r="F1493" s="189">
        <v>45</v>
      </c>
      <c r="G1493" s="190">
        <v>180</v>
      </c>
      <c r="H1493" s="56">
        <v>907</v>
      </c>
      <c r="I1493" s="184" t="s">
        <v>159</v>
      </c>
      <c r="K1493"/>
    </row>
    <row r="1494" spans="1:11" s="184" customFormat="1" x14ac:dyDescent="0.25">
      <c r="A1494" s="188">
        <v>40737</v>
      </c>
      <c r="B1494" s="184" t="s">
        <v>17</v>
      </c>
      <c r="C1494" s="184" t="s">
        <v>17</v>
      </c>
      <c r="D1494" s="56" t="s">
        <v>5</v>
      </c>
      <c r="E1494" s="189">
        <v>9.5</v>
      </c>
      <c r="F1494" s="189">
        <v>32.200000000000003</v>
      </c>
      <c r="G1494" s="190">
        <v>305.89999999999998</v>
      </c>
      <c r="H1494" s="56">
        <v>907</v>
      </c>
      <c r="I1494" s="184" t="s">
        <v>159</v>
      </c>
      <c r="K1494"/>
    </row>
    <row r="1495" spans="1:11" s="184" customFormat="1" x14ac:dyDescent="0.25">
      <c r="A1495" s="188">
        <v>40737</v>
      </c>
      <c r="B1495" s="184" t="s">
        <v>192</v>
      </c>
      <c r="C1495" s="184" t="s">
        <v>289</v>
      </c>
      <c r="D1495" s="56" t="s">
        <v>5</v>
      </c>
      <c r="E1495" s="189">
        <v>5</v>
      </c>
      <c r="F1495" s="189">
        <v>40</v>
      </c>
      <c r="G1495" s="190">
        <v>200</v>
      </c>
      <c r="H1495" s="56">
        <v>907</v>
      </c>
      <c r="I1495" s="184" t="s">
        <v>159</v>
      </c>
      <c r="K1495"/>
    </row>
    <row r="1496" spans="1:11" s="184" customFormat="1" x14ac:dyDescent="0.25">
      <c r="A1496" s="188">
        <v>40737</v>
      </c>
      <c r="B1496" s="184" t="s">
        <v>17</v>
      </c>
      <c r="C1496" s="184" t="s">
        <v>17</v>
      </c>
      <c r="D1496" s="56" t="s">
        <v>5</v>
      </c>
      <c r="E1496" s="189">
        <v>5</v>
      </c>
      <c r="F1496" s="189">
        <v>39.39</v>
      </c>
      <c r="G1496" s="190">
        <v>196.95</v>
      </c>
      <c r="H1496" s="56">
        <v>907</v>
      </c>
      <c r="I1496" s="184" t="s">
        <v>159</v>
      </c>
      <c r="K1496"/>
    </row>
    <row r="1497" spans="1:11" s="184" customFormat="1" x14ac:dyDescent="0.25">
      <c r="A1497" s="188">
        <v>40739</v>
      </c>
      <c r="B1497" s="184" t="s">
        <v>17</v>
      </c>
      <c r="C1497" s="184" t="s">
        <v>17</v>
      </c>
      <c r="D1497" s="56" t="s">
        <v>5</v>
      </c>
      <c r="E1497" s="189">
        <v>7</v>
      </c>
      <c r="F1497" s="189">
        <v>39.39</v>
      </c>
      <c r="G1497" s="190">
        <v>275.73</v>
      </c>
      <c r="H1497" s="56">
        <v>907</v>
      </c>
      <c r="I1497" s="184" t="s">
        <v>159</v>
      </c>
      <c r="K1497"/>
    </row>
    <row r="1498" spans="1:11" s="184" customFormat="1" x14ac:dyDescent="0.25">
      <c r="A1498" s="188">
        <v>40739</v>
      </c>
      <c r="B1498" s="184" t="s">
        <v>17</v>
      </c>
      <c r="C1498" s="184" t="s">
        <v>17</v>
      </c>
      <c r="D1498" s="56" t="s">
        <v>5</v>
      </c>
      <c r="E1498" s="189">
        <v>8</v>
      </c>
      <c r="F1498" s="189">
        <v>32.200000000000003</v>
      </c>
      <c r="G1498" s="190">
        <v>257.60000000000002</v>
      </c>
      <c r="H1498" s="56">
        <v>907</v>
      </c>
      <c r="I1498" s="184" t="s">
        <v>159</v>
      </c>
      <c r="K1498"/>
    </row>
    <row r="1499" spans="1:11" s="184" customFormat="1" x14ac:dyDescent="0.25">
      <c r="A1499" s="188">
        <v>40739</v>
      </c>
      <c r="B1499" s="184" t="s">
        <v>17</v>
      </c>
      <c r="C1499" s="184" t="s">
        <v>17</v>
      </c>
      <c r="D1499" s="56" t="s">
        <v>5</v>
      </c>
      <c r="E1499" s="189">
        <v>7</v>
      </c>
      <c r="F1499" s="189">
        <v>32.200000000000003</v>
      </c>
      <c r="G1499" s="190">
        <v>225.4</v>
      </c>
      <c r="H1499" s="56">
        <v>907</v>
      </c>
      <c r="I1499" s="184" t="s">
        <v>159</v>
      </c>
      <c r="K1499"/>
    </row>
    <row r="1500" spans="1:11" s="184" customFormat="1" x14ac:dyDescent="0.25">
      <c r="A1500" s="188">
        <v>40739</v>
      </c>
      <c r="B1500" s="184" t="s">
        <v>182</v>
      </c>
      <c r="C1500" s="184" t="s">
        <v>17</v>
      </c>
      <c r="D1500" s="56" t="s">
        <v>5</v>
      </c>
      <c r="E1500" s="189">
        <v>7</v>
      </c>
      <c r="F1500" s="189">
        <v>39.18</v>
      </c>
      <c r="G1500" s="190">
        <v>274.26</v>
      </c>
      <c r="H1500" s="56">
        <v>907</v>
      </c>
      <c r="I1500" s="184" t="s">
        <v>159</v>
      </c>
      <c r="K1500"/>
    </row>
    <row r="1501" spans="1:11" s="184" customFormat="1" x14ac:dyDescent="0.25">
      <c r="A1501" s="188">
        <v>40739</v>
      </c>
      <c r="B1501" s="184" t="s">
        <v>192</v>
      </c>
      <c r="C1501" s="184" t="s">
        <v>289</v>
      </c>
      <c r="D1501" s="56" t="s">
        <v>5</v>
      </c>
      <c r="E1501" s="189">
        <v>5</v>
      </c>
      <c r="F1501" s="189">
        <v>40</v>
      </c>
      <c r="G1501" s="190">
        <v>200</v>
      </c>
      <c r="H1501" s="56">
        <v>907</v>
      </c>
      <c r="I1501" s="184" t="s">
        <v>159</v>
      </c>
      <c r="K1501"/>
    </row>
    <row r="1502" spans="1:11" s="184" customFormat="1" x14ac:dyDescent="0.25">
      <c r="A1502" s="188">
        <v>40739</v>
      </c>
      <c r="B1502" s="184" t="s">
        <v>192</v>
      </c>
      <c r="C1502" s="184" t="s">
        <v>17</v>
      </c>
      <c r="D1502" s="56" t="s">
        <v>5</v>
      </c>
      <c r="E1502" s="189">
        <v>5</v>
      </c>
      <c r="F1502" s="189">
        <v>45</v>
      </c>
      <c r="G1502" s="190">
        <v>225</v>
      </c>
      <c r="H1502" s="56">
        <v>907</v>
      </c>
      <c r="I1502" s="184" t="s">
        <v>159</v>
      </c>
      <c r="K1502"/>
    </row>
    <row r="1503" spans="1:11" s="184" customFormat="1" x14ac:dyDescent="0.25">
      <c r="A1503" s="188">
        <v>40739</v>
      </c>
      <c r="B1503" s="184" t="s">
        <v>179</v>
      </c>
      <c r="C1503" s="184" t="s">
        <v>180</v>
      </c>
      <c r="D1503" s="56" t="s">
        <v>5</v>
      </c>
      <c r="E1503" s="189">
        <v>8</v>
      </c>
      <c r="F1503" s="189">
        <v>42.79</v>
      </c>
      <c r="G1503" s="190">
        <v>342.32</v>
      </c>
      <c r="H1503" s="56">
        <v>907</v>
      </c>
      <c r="I1503" s="184" t="s">
        <v>159</v>
      </c>
      <c r="K1503"/>
    </row>
    <row r="1504" spans="1:11" s="184" customFormat="1" x14ac:dyDescent="0.25">
      <c r="A1504" s="188">
        <v>40739</v>
      </c>
      <c r="B1504" s="184" t="s">
        <v>17</v>
      </c>
      <c r="C1504" s="184" t="s">
        <v>17</v>
      </c>
      <c r="D1504" s="56" t="s">
        <v>5</v>
      </c>
      <c r="E1504" s="189">
        <v>7</v>
      </c>
      <c r="F1504" s="189">
        <v>30</v>
      </c>
      <c r="G1504" s="190">
        <v>210</v>
      </c>
      <c r="H1504" s="56">
        <v>907</v>
      </c>
      <c r="I1504" s="184" t="s">
        <v>159</v>
      </c>
      <c r="K1504"/>
    </row>
    <row r="1505" spans="1:11" s="184" customFormat="1" x14ac:dyDescent="0.25">
      <c r="A1505" s="188">
        <v>40742</v>
      </c>
      <c r="B1505" s="184" t="s">
        <v>17</v>
      </c>
      <c r="C1505" s="184" t="s">
        <v>17</v>
      </c>
      <c r="D1505" s="56" t="s">
        <v>5</v>
      </c>
      <c r="E1505" s="189">
        <v>7</v>
      </c>
      <c r="F1505" s="189">
        <v>32.200000000000003</v>
      </c>
      <c r="G1505" s="190">
        <v>225.4</v>
      </c>
      <c r="H1505" s="56">
        <v>907</v>
      </c>
      <c r="I1505" s="184" t="s">
        <v>159</v>
      </c>
      <c r="K1505"/>
    </row>
    <row r="1506" spans="1:11" s="184" customFormat="1" x14ac:dyDescent="0.25">
      <c r="A1506" s="188">
        <v>40742</v>
      </c>
      <c r="B1506" s="184" t="s">
        <v>17</v>
      </c>
      <c r="C1506" s="184" t="s">
        <v>17</v>
      </c>
      <c r="D1506" s="56" t="s">
        <v>5</v>
      </c>
      <c r="E1506" s="189">
        <v>5</v>
      </c>
      <c r="F1506" s="189">
        <v>39.39</v>
      </c>
      <c r="G1506" s="190">
        <v>196.95</v>
      </c>
      <c r="H1506" s="56">
        <v>907</v>
      </c>
      <c r="I1506" s="184" t="s">
        <v>159</v>
      </c>
      <c r="K1506"/>
    </row>
    <row r="1507" spans="1:11" s="184" customFormat="1" x14ac:dyDescent="0.25">
      <c r="A1507" s="188">
        <v>40742</v>
      </c>
      <c r="B1507" s="184" t="s">
        <v>192</v>
      </c>
      <c r="C1507" s="184" t="s">
        <v>17</v>
      </c>
      <c r="D1507" s="56" t="s">
        <v>5</v>
      </c>
      <c r="E1507" s="189">
        <v>5.5</v>
      </c>
      <c r="F1507" s="189">
        <v>45</v>
      </c>
      <c r="G1507" s="190">
        <v>247.5</v>
      </c>
      <c r="H1507" s="56">
        <v>907</v>
      </c>
      <c r="I1507" s="184" t="s">
        <v>159</v>
      </c>
      <c r="K1507"/>
    </row>
    <row r="1508" spans="1:11" s="184" customFormat="1" x14ac:dyDescent="0.25">
      <c r="A1508" s="188">
        <v>40742</v>
      </c>
      <c r="B1508" s="184" t="s">
        <v>17</v>
      </c>
      <c r="C1508" s="184" t="s">
        <v>17</v>
      </c>
      <c r="D1508" s="56" t="s">
        <v>5</v>
      </c>
      <c r="E1508" s="189">
        <v>5</v>
      </c>
      <c r="F1508" s="189">
        <v>32.200000000000003</v>
      </c>
      <c r="G1508" s="190">
        <v>161</v>
      </c>
      <c r="H1508" s="56">
        <v>907</v>
      </c>
      <c r="I1508" s="184" t="s">
        <v>159</v>
      </c>
      <c r="K1508"/>
    </row>
    <row r="1509" spans="1:11" s="184" customFormat="1" x14ac:dyDescent="0.25">
      <c r="A1509" s="188">
        <v>40742</v>
      </c>
      <c r="B1509" s="184" t="s">
        <v>192</v>
      </c>
      <c r="C1509" s="184" t="s">
        <v>289</v>
      </c>
      <c r="D1509" s="56" t="s">
        <v>5</v>
      </c>
      <c r="E1509" s="189">
        <v>5</v>
      </c>
      <c r="F1509" s="189">
        <v>40</v>
      </c>
      <c r="G1509" s="190">
        <v>200</v>
      </c>
      <c r="H1509" s="56">
        <v>907</v>
      </c>
      <c r="I1509" s="184" t="s">
        <v>159</v>
      </c>
      <c r="K1509"/>
    </row>
    <row r="1510" spans="1:11" s="184" customFormat="1" x14ac:dyDescent="0.25">
      <c r="A1510" s="188">
        <v>40742</v>
      </c>
      <c r="B1510" s="184" t="s">
        <v>17</v>
      </c>
      <c r="C1510" s="184" t="s">
        <v>17</v>
      </c>
      <c r="D1510" s="56" t="s">
        <v>5</v>
      </c>
      <c r="E1510" s="189">
        <v>5</v>
      </c>
      <c r="F1510" s="189">
        <v>30</v>
      </c>
      <c r="G1510" s="190">
        <v>150</v>
      </c>
      <c r="H1510" s="56">
        <v>907</v>
      </c>
      <c r="I1510" s="184" t="s">
        <v>159</v>
      </c>
      <c r="K1510"/>
    </row>
    <row r="1511" spans="1:11" s="184" customFormat="1" x14ac:dyDescent="0.25">
      <c r="A1511" s="188">
        <v>40742</v>
      </c>
      <c r="B1511" s="184" t="s">
        <v>182</v>
      </c>
      <c r="C1511" s="184" t="s">
        <v>17</v>
      </c>
      <c r="D1511" s="56" t="s">
        <v>5</v>
      </c>
      <c r="E1511" s="189">
        <v>5</v>
      </c>
      <c r="F1511" s="189">
        <v>39.18</v>
      </c>
      <c r="G1511" s="190">
        <v>195.9</v>
      </c>
      <c r="H1511" s="56">
        <v>907</v>
      </c>
      <c r="I1511" s="184" t="s">
        <v>159</v>
      </c>
      <c r="K1511"/>
    </row>
    <row r="1512" spans="1:11" s="184" customFormat="1" x14ac:dyDescent="0.25">
      <c r="A1512" s="188">
        <v>40750</v>
      </c>
      <c r="B1512" s="184" t="s">
        <v>192</v>
      </c>
      <c r="C1512" s="184" t="s">
        <v>17</v>
      </c>
      <c r="D1512" s="56" t="s">
        <v>5</v>
      </c>
      <c r="E1512" s="189">
        <v>5</v>
      </c>
      <c r="F1512" s="189">
        <v>45</v>
      </c>
      <c r="G1512" s="190">
        <v>225</v>
      </c>
      <c r="H1512" s="56">
        <v>907</v>
      </c>
      <c r="I1512" s="184" t="s">
        <v>159</v>
      </c>
      <c r="K1512"/>
    </row>
    <row r="1513" spans="1:11" s="184" customFormat="1" x14ac:dyDescent="0.25">
      <c r="A1513" s="188">
        <v>40750</v>
      </c>
      <c r="B1513" s="184" t="s">
        <v>192</v>
      </c>
      <c r="C1513" s="184" t="s">
        <v>289</v>
      </c>
      <c r="D1513" s="56" t="s">
        <v>5</v>
      </c>
      <c r="E1513" s="189">
        <v>5</v>
      </c>
      <c r="F1513" s="189">
        <v>40</v>
      </c>
      <c r="G1513" s="190">
        <v>200</v>
      </c>
      <c r="H1513" s="56">
        <v>907</v>
      </c>
      <c r="I1513" s="184" t="s">
        <v>159</v>
      </c>
      <c r="K1513"/>
    </row>
    <row r="1514" spans="1:11" s="184" customFormat="1" x14ac:dyDescent="0.25">
      <c r="A1514" s="188">
        <v>40751</v>
      </c>
      <c r="B1514" s="184" t="s">
        <v>17</v>
      </c>
      <c r="C1514" s="184" t="s">
        <v>17</v>
      </c>
      <c r="D1514" s="56" t="s">
        <v>5</v>
      </c>
      <c r="E1514" s="189">
        <v>5</v>
      </c>
      <c r="F1514" s="189">
        <v>30</v>
      </c>
      <c r="G1514" s="190">
        <v>150</v>
      </c>
      <c r="H1514" s="56">
        <v>907</v>
      </c>
      <c r="I1514" s="184" t="s">
        <v>159</v>
      </c>
      <c r="K1514"/>
    </row>
    <row r="1515" spans="1:11" s="184" customFormat="1" x14ac:dyDescent="0.25">
      <c r="A1515" s="188">
        <v>40751</v>
      </c>
      <c r="B1515" s="184" t="s">
        <v>17</v>
      </c>
      <c r="C1515" s="184" t="s">
        <v>17</v>
      </c>
      <c r="D1515" s="56" t="s">
        <v>5</v>
      </c>
      <c r="E1515" s="189">
        <v>5</v>
      </c>
      <c r="F1515" s="189">
        <v>32.200000000000003</v>
      </c>
      <c r="G1515" s="190">
        <v>161</v>
      </c>
      <c r="H1515" s="56">
        <v>907</v>
      </c>
      <c r="I1515" s="184" t="s">
        <v>159</v>
      </c>
      <c r="K1515"/>
    </row>
    <row r="1516" spans="1:11" s="184" customFormat="1" x14ac:dyDescent="0.25">
      <c r="A1516" s="188">
        <v>40751</v>
      </c>
      <c r="B1516" s="184" t="s">
        <v>17</v>
      </c>
      <c r="C1516" s="184" t="s">
        <v>17</v>
      </c>
      <c r="D1516" s="56" t="s">
        <v>5</v>
      </c>
      <c r="E1516" s="189">
        <v>5</v>
      </c>
      <c r="F1516" s="189">
        <v>39.39</v>
      </c>
      <c r="G1516" s="190">
        <v>196.95</v>
      </c>
      <c r="H1516" s="56">
        <v>907</v>
      </c>
      <c r="I1516" s="184" t="s">
        <v>159</v>
      </c>
      <c r="K1516"/>
    </row>
    <row r="1517" spans="1:11" s="184" customFormat="1" x14ac:dyDescent="0.25">
      <c r="A1517" s="188">
        <v>40751</v>
      </c>
      <c r="B1517" s="184" t="s">
        <v>17</v>
      </c>
      <c r="C1517" s="184" t="s">
        <v>17</v>
      </c>
      <c r="D1517" s="56" t="s">
        <v>5</v>
      </c>
      <c r="E1517" s="189">
        <v>5</v>
      </c>
      <c r="F1517" s="189">
        <v>32.200000000000003</v>
      </c>
      <c r="G1517" s="190">
        <v>161</v>
      </c>
      <c r="H1517" s="56">
        <v>907</v>
      </c>
      <c r="I1517" s="184" t="s">
        <v>159</v>
      </c>
      <c r="K1517"/>
    </row>
    <row r="1518" spans="1:11" s="184" customFormat="1" x14ac:dyDescent="0.25">
      <c r="A1518" s="188">
        <v>40751</v>
      </c>
      <c r="B1518" s="184" t="s">
        <v>182</v>
      </c>
      <c r="C1518" s="184" t="s">
        <v>17</v>
      </c>
      <c r="D1518" s="56" t="s">
        <v>5</v>
      </c>
      <c r="E1518" s="189">
        <v>5</v>
      </c>
      <c r="F1518" s="189">
        <v>39.18</v>
      </c>
      <c r="G1518" s="190">
        <v>195.9</v>
      </c>
      <c r="H1518" s="56">
        <v>907</v>
      </c>
      <c r="I1518" s="184" t="s">
        <v>159</v>
      </c>
      <c r="K1518"/>
    </row>
    <row r="1519" spans="1:11" s="184" customFormat="1" x14ac:dyDescent="0.25">
      <c r="A1519" s="188">
        <v>40752</v>
      </c>
      <c r="B1519" s="184" t="s">
        <v>179</v>
      </c>
      <c r="C1519" s="184" t="s">
        <v>180</v>
      </c>
      <c r="D1519" s="56" t="s">
        <v>5</v>
      </c>
      <c r="E1519" s="189">
        <v>9</v>
      </c>
      <c r="F1519" s="189">
        <v>42.79</v>
      </c>
      <c r="G1519" s="190">
        <v>385.11</v>
      </c>
      <c r="H1519" s="56">
        <v>907</v>
      </c>
      <c r="I1519" s="184" t="s">
        <v>159</v>
      </c>
      <c r="K1519"/>
    </row>
    <row r="1520" spans="1:11" s="184" customFormat="1" x14ac:dyDescent="0.25">
      <c r="A1520" s="188">
        <v>40752</v>
      </c>
      <c r="B1520" s="184" t="s">
        <v>182</v>
      </c>
      <c r="C1520" s="184" t="s">
        <v>17</v>
      </c>
      <c r="D1520" s="56" t="s">
        <v>5</v>
      </c>
      <c r="E1520" s="189">
        <v>9</v>
      </c>
      <c r="F1520" s="189">
        <v>39.18</v>
      </c>
      <c r="G1520" s="190">
        <v>352.62</v>
      </c>
      <c r="H1520" s="56">
        <v>907</v>
      </c>
      <c r="I1520" s="184" t="s">
        <v>159</v>
      </c>
      <c r="K1520"/>
    </row>
    <row r="1521" spans="1:11" s="184" customFormat="1" x14ac:dyDescent="0.25">
      <c r="A1521" s="188">
        <v>40755</v>
      </c>
      <c r="B1521" s="184" t="s">
        <v>336</v>
      </c>
      <c r="C1521" s="184" t="s">
        <v>226</v>
      </c>
      <c r="D1521" s="56" t="s">
        <v>106</v>
      </c>
      <c r="E1521" s="189">
        <v>1</v>
      </c>
      <c r="F1521" s="189">
        <v>132</v>
      </c>
      <c r="G1521" s="190">
        <v>132</v>
      </c>
      <c r="H1521" s="56">
        <v>907</v>
      </c>
      <c r="I1521" s="184" t="s">
        <v>213</v>
      </c>
      <c r="K1521"/>
    </row>
    <row r="1522" spans="1:11" s="184" customFormat="1" x14ac:dyDescent="0.25">
      <c r="A1522" s="188">
        <v>40771</v>
      </c>
      <c r="B1522" s="184" t="s">
        <v>337</v>
      </c>
      <c r="C1522" s="184" t="s">
        <v>332</v>
      </c>
      <c r="D1522" s="56" t="s">
        <v>106</v>
      </c>
      <c r="E1522" s="189">
        <v>1</v>
      </c>
      <c r="F1522" s="189">
        <v>536.25</v>
      </c>
      <c r="G1522" s="190">
        <v>536.25</v>
      </c>
      <c r="H1522" s="56">
        <v>907</v>
      </c>
      <c r="I1522" s="184" t="s">
        <v>312</v>
      </c>
      <c r="K1522"/>
    </row>
    <row r="1523" spans="1:11" s="184" customFormat="1" x14ac:dyDescent="0.25">
      <c r="A1523" s="188">
        <v>40771</v>
      </c>
      <c r="B1523" s="184" t="s">
        <v>338</v>
      </c>
      <c r="C1523" s="184" t="s">
        <v>332</v>
      </c>
      <c r="D1523" s="56" t="s">
        <v>106</v>
      </c>
      <c r="E1523" s="189">
        <v>1</v>
      </c>
      <c r="F1523" s="189">
        <v>536.25</v>
      </c>
      <c r="G1523" s="190">
        <v>536.25</v>
      </c>
      <c r="H1523" s="56">
        <v>907</v>
      </c>
      <c r="I1523" s="184" t="s">
        <v>312</v>
      </c>
      <c r="K1523"/>
    </row>
    <row r="1524" spans="1:11" s="184" customFormat="1" x14ac:dyDescent="0.25">
      <c r="A1524" s="188">
        <v>40772</v>
      </c>
      <c r="B1524" s="184" t="s">
        <v>182</v>
      </c>
      <c r="C1524" s="184" t="s">
        <v>17</v>
      </c>
      <c r="D1524" s="56" t="s">
        <v>5</v>
      </c>
      <c r="E1524" s="189">
        <v>9</v>
      </c>
      <c r="F1524" s="189">
        <v>39.18</v>
      </c>
      <c r="G1524" s="190">
        <v>352.62</v>
      </c>
      <c r="H1524" s="56">
        <v>907</v>
      </c>
      <c r="I1524" s="184" t="s">
        <v>159</v>
      </c>
      <c r="K1524"/>
    </row>
    <row r="1525" spans="1:11" s="184" customFormat="1" x14ac:dyDescent="0.25">
      <c r="A1525" s="188">
        <v>40772</v>
      </c>
      <c r="B1525" s="184" t="s">
        <v>192</v>
      </c>
      <c r="C1525" s="184" t="s">
        <v>17</v>
      </c>
      <c r="D1525" s="56" t="s">
        <v>5</v>
      </c>
      <c r="E1525" s="189">
        <v>6</v>
      </c>
      <c r="F1525" s="189">
        <v>45</v>
      </c>
      <c r="G1525" s="190">
        <v>270</v>
      </c>
      <c r="H1525" s="56">
        <v>907</v>
      </c>
      <c r="I1525" s="184" t="s">
        <v>159</v>
      </c>
      <c r="K1525"/>
    </row>
    <row r="1526" spans="1:11" s="184" customFormat="1" x14ac:dyDescent="0.25">
      <c r="A1526" s="188">
        <v>40772</v>
      </c>
      <c r="B1526" s="184" t="s">
        <v>17</v>
      </c>
      <c r="C1526" s="184" t="s">
        <v>17</v>
      </c>
      <c r="D1526" s="56" t="s">
        <v>5</v>
      </c>
      <c r="E1526" s="189">
        <v>9</v>
      </c>
      <c r="F1526" s="189">
        <v>32.200000000000003</v>
      </c>
      <c r="G1526" s="190">
        <v>289.8</v>
      </c>
      <c r="H1526" s="56">
        <v>907</v>
      </c>
      <c r="I1526" s="184" t="s">
        <v>159</v>
      </c>
      <c r="K1526"/>
    </row>
    <row r="1527" spans="1:11" s="184" customFormat="1" x14ac:dyDescent="0.25">
      <c r="A1527" s="188">
        <v>40772</v>
      </c>
      <c r="B1527" s="184" t="s">
        <v>17</v>
      </c>
      <c r="C1527" s="184" t="s">
        <v>17</v>
      </c>
      <c r="D1527" s="56" t="s">
        <v>5</v>
      </c>
      <c r="E1527" s="189">
        <v>5</v>
      </c>
      <c r="F1527" s="189">
        <v>39.39</v>
      </c>
      <c r="G1527" s="190">
        <v>196.95</v>
      </c>
      <c r="H1527" s="56">
        <v>907</v>
      </c>
      <c r="I1527" s="184" t="s">
        <v>159</v>
      </c>
      <c r="K1527"/>
    </row>
    <row r="1528" spans="1:11" s="184" customFormat="1" x14ac:dyDescent="0.25">
      <c r="A1528" s="188">
        <v>40772</v>
      </c>
      <c r="B1528" s="184" t="s">
        <v>182</v>
      </c>
      <c r="C1528" s="184" t="s">
        <v>17</v>
      </c>
      <c r="D1528" s="56" t="s">
        <v>5</v>
      </c>
      <c r="E1528" s="189">
        <v>5</v>
      </c>
      <c r="F1528" s="189">
        <v>39.18</v>
      </c>
      <c r="G1528" s="190">
        <v>195.9</v>
      </c>
      <c r="H1528" s="56">
        <v>907</v>
      </c>
      <c r="I1528" s="184" t="s">
        <v>159</v>
      </c>
      <c r="K1528"/>
    </row>
    <row r="1529" spans="1:11" s="184" customFormat="1" x14ac:dyDescent="0.25">
      <c r="A1529" s="188">
        <v>40772</v>
      </c>
      <c r="B1529" s="184" t="s">
        <v>192</v>
      </c>
      <c r="C1529" s="184" t="s">
        <v>289</v>
      </c>
      <c r="D1529" s="56" t="s">
        <v>5</v>
      </c>
      <c r="E1529" s="189">
        <v>5</v>
      </c>
      <c r="F1529" s="189">
        <v>40</v>
      </c>
      <c r="G1529" s="190">
        <v>200</v>
      </c>
      <c r="H1529" s="56">
        <v>907</v>
      </c>
      <c r="I1529" s="184" t="s">
        <v>159</v>
      </c>
      <c r="K1529"/>
    </row>
    <row r="1530" spans="1:11" s="184" customFormat="1" x14ac:dyDescent="0.25">
      <c r="A1530" s="188">
        <v>40772</v>
      </c>
      <c r="B1530" s="184" t="s">
        <v>17</v>
      </c>
      <c r="C1530" s="184" t="s">
        <v>17</v>
      </c>
      <c r="D1530" s="56" t="s">
        <v>5</v>
      </c>
      <c r="E1530" s="189">
        <v>5</v>
      </c>
      <c r="F1530" s="189">
        <v>32.200000000000003</v>
      </c>
      <c r="G1530" s="190">
        <v>161</v>
      </c>
      <c r="H1530" s="56">
        <v>907</v>
      </c>
      <c r="I1530" s="184" t="s">
        <v>159</v>
      </c>
      <c r="K1530"/>
    </row>
    <row r="1531" spans="1:11" s="184" customFormat="1" x14ac:dyDescent="0.25">
      <c r="A1531" s="188">
        <v>40773</v>
      </c>
      <c r="B1531" s="184" t="s">
        <v>0</v>
      </c>
      <c r="C1531" s="184" t="s">
        <v>181</v>
      </c>
      <c r="D1531" s="56" t="s">
        <v>5</v>
      </c>
      <c r="E1531" s="189">
        <v>12.5</v>
      </c>
      <c r="F1531" s="189">
        <v>7</v>
      </c>
      <c r="G1531" s="190">
        <v>87.5</v>
      </c>
      <c r="H1531" s="56">
        <v>907</v>
      </c>
      <c r="I1531" s="184" t="s">
        <v>159</v>
      </c>
      <c r="K1531"/>
    </row>
    <row r="1532" spans="1:11" s="184" customFormat="1" x14ac:dyDescent="0.25">
      <c r="A1532" s="188">
        <v>40773</v>
      </c>
      <c r="B1532" s="184" t="s">
        <v>17</v>
      </c>
      <c r="C1532" s="184" t="s">
        <v>17</v>
      </c>
      <c r="D1532" s="56" t="s">
        <v>5</v>
      </c>
      <c r="E1532" s="189">
        <v>10.5</v>
      </c>
      <c r="F1532" s="189">
        <v>30</v>
      </c>
      <c r="G1532" s="190">
        <v>315</v>
      </c>
      <c r="H1532" s="56">
        <v>907</v>
      </c>
      <c r="I1532" s="184" t="s">
        <v>159</v>
      </c>
      <c r="K1532"/>
    </row>
    <row r="1533" spans="1:11" s="184" customFormat="1" x14ac:dyDescent="0.25">
      <c r="A1533" s="188">
        <v>40773</v>
      </c>
      <c r="B1533" s="184" t="s">
        <v>192</v>
      </c>
      <c r="C1533" s="184" t="s">
        <v>17</v>
      </c>
      <c r="D1533" s="56" t="s">
        <v>5</v>
      </c>
      <c r="E1533" s="189">
        <v>1</v>
      </c>
      <c r="F1533" s="189">
        <v>45</v>
      </c>
      <c r="G1533" s="190">
        <v>45</v>
      </c>
      <c r="H1533" s="56">
        <v>907</v>
      </c>
      <c r="I1533" s="184" t="s">
        <v>159</v>
      </c>
      <c r="K1533"/>
    </row>
    <row r="1534" spans="1:11" s="184" customFormat="1" x14ac:dyDescent="0.25">
      <c r="A1534" s="188">
        <v>40773</v>
      </c>
      <c r="B1534" s="184" t="s">
        <v>182</v>
      </c>
      <c r="C1534" s="184" t="s">
        <v>17</v>
      </c>
      <c r="D1534" s="56" t="s">
        <v>5</v>
      </c>
      <c r="E1534" s="189">
        <v>12.5</v>
      </c>
      <c r="F1534" s="189">
        <v>39.18</v>
      </c>
      <c r="G1534" s="190">
        <v>489.75</v>
      </c>
      <c r="H1534" s="56">
        <v>907</v>
      </c>
      <c r="I1534" s="184" t="s">
        <v>159</v>
      </c>
      <c r="K1534"/>
    </row>
    <row r="1535" spans="1:11" s="184" customFormat="1" x14ac:dyDescent="0.25">
      <c r="A1535" s="188">
        <v>40773</v>
      </c>
      <c r="B1535" s="184" t="s">
        <v>17</v>
      </c>
      <c r="C1535" s="184" t="s">
        <v>17</v>
      </c>
      <c r="D1535" s="56" t="s">
        <v>5</v>
      </c>
      <c r="E1535" s="189">
        <v>11</v>
      </c>
      <c r="F1535" s="189">
        <v>32.200000000000003</v>
      </c>
      <c r="G1535" s="190">
        <v>354.2</v>
      </c>
      <c r="H1535" s="56">
        <v>907</v>
      </c>
      <c r="I1535" s="184" t="s">
        <v>159</v>
      </c>
      <c r="K1535"/>
    </row>
    <row r="1536" spans="1:11" s="184" customFormat="1" x14ac:dyDescent="0.25">
      <c r="A1536" s="188">
        <v>40773</v>
      </c>
      <c r="B1536" s="184" t="s">
        <v>179</v>
      </c>
      <c r="C1536" s="184" t="s">
        <v>180</v>
      </c>
      <c r="D1536" s="56" t="s">
        <v>5</v>
      </c>
      <c r="E1536" s="189">
        <v>12.5</v>
      </c>
      <c r="F1536" s="189">
        <v>42.79</v>
      </c>
      <c r="G1536" s="190">
        <v>534.875</v>
      </c>
      <c r="H1536" s="56">
        <v>907</v>
      </c>
      <c r="I1536" s="184" t="s">
        <v>159</v>
      </c>
      <c r="K1536"/>
    </row>
    <row r="1537" spans="1:11" s="184" customFormat="1" x14ac:dyDescent="0.25">
      <c r="A1537" s="188">
        <v>40774</v>
      </c>
      <c r="B1537" s="184" t="s">
        <v>17</v>
      </c>
      <c r="C1537" s="184" t="s">
        <v>17</v>
      </c>
      <c r="D1537" s="56" t="s">
        <v>5</v>
      </c>
      <c r="E1537" s="189">
        <v>10.5</v>
      </c>
      <c r="F1537" s="189">
        <v>30</v>
      </c>
      <c r="G1537" s="190">
        <v>315</v>
      </c>
      <c r="H1537" s="56">
        <v>907</v>
      </c>
      <c r="I1537" s="184" t="s">
        <v>159</v>
      </c>
      <c r="K1537"/>
    </row>
    <row r="1538" spans="1:11" s="184" customFormat="1" x14ac:dyDescent="0.25">
      <c r="A1538" s="188">
        <v>40780</v>
      </c>
      <c r="B1538" s="184" t="s">
        <v>17</v>
      </c>
      <c r="C1538" s="184" t="s">
        <v>17</v>
      </c>
      <c r="D1538" s="56" t="s">
        <v>5</v>
      </c>
      <c r="E1538" s="189">
        <v>5</v>
      </c>
      <c r="F1538" s="189">
        <v>30</v>
      </c>
      <c r="G1538" s="190">
        <v>150</v>
      </c>
      <c r="H1538" s="56">
        <v>907</v>
      </c>
      <c r="I1538" s="184" t="s">
        <v>159</v>
      </c>
      <c r="K1538"/>
    </row>
    <row r="1539" spans="1:11" s="184" customFormat="1" x14ac:dyDescent="0.25">
      <c r="A1539" s="188">
        <v>40780</v>
      </c>
      <c r="B1539" s="184" t="s">
        <v>192</v>
      </c>
      <c r="C1539" s="184" t="s">
        <v>17</v>
      </c>
      <c r="D1539" s="56" t="s">
        <v>5</v>
      </c>
      <c r="E1539" s="189">
        <v>5</v>
      </c>
      <c r="F1539" s="189">
        <v>45</v>
      </c>
      <c r="G1539" s="190">
        <v>225</v>
      </c>
      <c r="H1539" s="56">
        <v>907</v>
      </c>
      <c r="I1539" s="184" t="s">
        <v>159</v>
      </c>
      <c r="K1539"/>
    </row>
    <row r="1540" spans="1:11" s="184" customFormat="1" x14ac:dyDescent="0.25">
      <c r="A1540" s="188">
        <v>40780</v>
      </c>
      <c r="B1540" s="184" t="s">
        <v>192</v>
      </c>
      <c r="C1540" s="184" t="s">
        <v>289</v>
      </c>
      <c r="D1540" s="56" t="s">
        <v>5</v>
      </c>
      <c r="E1540" s="189">
        <v>5</v>
      </c>
      <c r="F1540" s="189">
        <v>40</v>
      </c>
      <c r="G1540" s="190">
        <v>200</v>
      </c>
      <c r="H1540" s="56">
        <v>907</v>
      </c>
      <c r="I1540" s="184" t="s">
        <v>159</v>
      </c>
      <c r="K1540"/>
    </row>
    <row r="1541" spans="1:11" s="184" customFormat="1" x14ac:dyDescent="0.25">
      <c r="A1541" s="188">
        <v>40780</v>
      </c>
      <c r="B1541" s="184" t="s">
        <v>17</v>
      </c>
      <c r="C1541" s="184" t="s">
        <v>17</v>
      </c>
      <c r="D1541" s="56" t="s">
        <v>5</v>
      </c>
      <c r="E1541" s="189">
        <v>5</v>
      </c>
      <c r="F1541" s="189">
        <v>39.39</v>
      </c>
      <c r="G1541" s="190">
        <v>196.95</v>
      </c>
      <c r="H1541" s="56">
        <v>907</v>
      </c>
      <c r="I1541" s="184" t="s">
        <v>159</v>
      </c>
      <c r="K1541"/>
    </row>
    <row r="1542" spans="1:11" s="184" customFormat="1" x14ac:dyDescent="0.25">
      <c r="A1542" s="188">
        <v>40780</v>
      </c>
      <c r="B1542" s="184" t="s">
        <v>17</v>
      </c>
      <c r="C1542" s="184" t="s">
        <v>17</v>
      </c>
      <c r="D1542" s="56" t="s">
        <v>5</v>
      </c>
      <c r="E1542" s="189">
        <v>5</v>
      </c>
      <c r="F1542" s="189">
        <v>32.200000000000003</v>
      </c>
      <c r="G1542" s="190">
        <v>161</v>
      </c>
      <c r="H1542" s="56">
        <v>907</v>
      </c>
      <c r="I1542" s="184" t="s">
        <v>159</v>
      </c>
      <c r="K1542"/>
    </row>
    <row r="1543" spans="1:11" s="184" customFormat="1" x14ac:dyDescent="0.25">
      <c r="A1543" s="188">
        <v>40780</v>
      </c>
      <c r="B1543" s="184" t="s">
        <v>182</v>
      </c>
      <c r="C1543" s="184" t="s">
        <v>17</v>
      </c>
      <c r="D1543" s="56" t="s">
        <v>5</v>
      </c>
      <c r="E1543" s="189">
        <v>5.5</v>
      </c>
      <c r="F1543" s="189">
        <v>39.18</v>
      </c>
      <c r="G1543" s="190">
        <v>215.49</v>
      </c>
      <c r="H1543" s="56">
        <v>907</v>
      </c>
      <c r="I1543" s="184" t="s">
        <v>159</v>
      </c>
      <c r="K1543"/>
    </row>
    <row r="1544" spans="1:11" s="184" customFormat="1" x14ac:dyDescent="0.25">
      <c r="A1544" s="188">
        <v>40780</v>
      </c>
      <c r="B1544" s="184" t="s">
        <v>17</v>
      </c>
      <c r="C1544" s="184" t="s">
        <v>17</v>
      </c>
      <c r="D1544" s="56" t="s">
        <v>5</v>
      </c>
      <c r="E1544" s="189">
        <v>5</v>
      </c>
      <c r="F1544" s="189">
        <v>32.200000000000003</v>
      </c>
      <c r="G1544" s="190">
        <v>161</v>
      </c>
      <c r="H1544" s="56">
        <v>907</v>
      </c>
      <c r="I1544" s="184" t="s">
        <v>159</v>
      </c>
      <c r="K1544"/>
    </row>
    <row r="1545" spans="1:11" s="184" customFormat="1" x14ac:dyDescent="0.25">
      <c r="A1545" s="188">
        <v>40785</v>
      </c>
      <c r="B1545" s="184" t="s">
        <v>17</v>
      </c>
      <c r="C1545" s="184" t="s">
        <v>17</v>
      </c>
      <c r="D1545" s="56" t="s">
        <v>5</v>
      </c>
      <c r="E1545" s="189">
        <v>5</v>
      </c>
      <c r="F1545" s="189">
        <v>32.200000000000003</v>
      </c>
      <c r="G1545" s="190">
        <v>161</v>
      </c>
      <c r="H1545" s="56">
        <v>907</v>
      </c>
      <c r="I1545" s="184" t="s">
        <v>159</v>
      </c>
      <c r="K1545"/>
    </row>
    <row r="1546" spans="1:11" s="184" customFormat="1" x14ac:dyDescent="0.25">
      <c r="A1546" s="188">
        <v>40785</v>
      </c>
      <c r="B1546" s="184" t="s">
        <v>0</v>
      </c>
      <c r="C1546" s="184" t="s">
        <v>289</v>
      </c>
      <c r="D1546" s="56" t="s">
        <v>5</v>
      </c>
      <c r="E1546" s="189">
        <v>5</v>
      </c>
      <c r="F1546" s="189">
        <v>40</v>
      </c>
      <c r="G1546" s="190">
        <v>200</v>
      </c>
      <c r="H1546" s="56">
        <v>907</v>
      </c>
      <c r="I1546" s="184" t="s">
        <v>159</v>
      </c>
      <c r="K1546"/>
    </row>
    <row r="1547" spans="1:11" s="184" customFormat="1" x14ac:dyDescent="0.25">
      <c r="A1547" s="188">
        <v>40785</v>
      </c>
      <c r="B1547" s="184" t="s">
        <v>192</v>
      </c>
      <c r="C1547" s="184" t="s">
        <v>17</v>
      </c>
      <c r="D1547" s="56" t="s">
        <v>5</v>
      </c>
      <c r="E1547" s="189">
        <v>5</v>
      </c>
      <c r="F1547" s="189">
        <v>45</v>
      </c>
      <c r="G1547" s="190">
        <v>225</v>
      </c>
      <c r="H1547" s="56">
        <v>907</v>
      </c>
      <c r="I1547" s="184" t="s">
        <v>159</v>
      </c>
      <c r="K1547"/>
    </row>
    <row r="1548" spans="1:11" s="184" customFormat="1" x14ac:dyDescent="0.25">
      <c r="A1548" s="188">
        <v>40785</v>
      </c>
      <c r="B1548" s="184" t="s">
        <v>248</v>
      </c>
      <c r="C1548" s="184" t="s">
        <v>293</v>
      </c>
      <c r="D1548" s="56" t="s">
        <v>5</v>
      </c>
      <c r="E1548" s="189">
        <v>6</v>
      </c>
      <c r="F1548" s="189">
        <v>40</v>
      </c>
      <c r="G1548" s="190">
        <v>240</v>
      </c>
      <c r="H1548" s="56">
        <v>907</v>
      </c>
      <c r="I1548" s="184" t="s">
        <v>159</v>
      </c>
      <c r="K1548"/>
    </row>
    <row r="1549" spans="1:11" s="184" customFormat="1" x14ac:dyDescent="0.25">
      <c r="A1549" s="188">
        <v>40785</v>
      </c>
      <c r="B1549" s="184" t="s">
        <v>182</v>
      </c>
      <c r="C1549" s="184" t="s">
        <v>17</v>
      </c>
      <c r="D1549" s="56" t="s">
        <v>5</v>
      </c>
      <c r="E1549" s="189">
        <v>5</v>
      </c>
      <c r="F1549" s="189">
        <v>39.18</v>
      </c>
      <c r="G1549" s="190">
        <v>195.9</v>
      </c>
      <c r="H1549" s="56">
        <v>907</v>
      </c>
      <c r="I1549" s="184" t="s">
        <v>159</v>
      </c>
      <c r="K1549"/>
    </row>
    <row r="1550" spans="1:11" s="184" customFormat="1" x14ac:dyDescent="0.25">
      <c r="A1550" s="188">
        <v>40785</v>
      </c>
      <c r="B1550" s="184" t="s">
        <v>17</v>
      </c>
      <c r="C1550" s="184" t="s">
        <v>17</v>
      </c>
      <c r="D1550" s="56" t="s">
        <v>5</v>
      </c>
      <c r="E1550" s="189">
        <v>5</v>
      </c>
      <c r="F1550" s="189">
        <v>39.39</v>
      </c>
      <c r="G1550" s="190">
        <v>196.95</v>
      </c>
      <c r="H1550" s="56">
        <v>907</v>
      </c>
      <c r="I1550" s="184" t="s">
        <v>159</v>
      </c>
      <c r="K1550"/>
    </row>
    <row r="1551" spans="1:11" s="184" customFormat="1" x14ac:dyDescent="0.25">
      <c r="A1551" s="188">
        <v>40785</v>
      </c>
      <c r="B1551" s="184" t="s">
        <v>17</v>
      </c>
      <c r="C1551" s="184" t="s">
        <v>17</v>
      </c>
      <c r="D1551" s="56" t="s">
        <v>5</v>
      </c>
      <c r="E1551" s="189">
        <v>6</v>
      </c>
      <c r="F1551" s="189">
        <v>32.200000000000003</v>
      </c>
      <c r="G1551" s="190">
        <v>193.2</v>
      </c>
      <c r="H1551" s="56">
        <v>907</v>
      </c>
      <c r="I1551" s="184" t="s">
        <v>159</v>
      </c>
      <c r="K1551"/>
    </row>
    <row r="1552" spans="1:11" s="184" customFormat="1" x14ac:dyDescent="0.25">
      <c r="A1552" s="188">
        <v>40788</v>
      </c>
      <c r="B1552" s="184" t="s">
        <v>248</v>
      </c>
      <c r="C1552" s="184" t="s">
        <v>293</v>
      </c>
      <c r="D1552" s="56" t="s">
        <v>5</v>
      </c>
      <c r="E1552" s="189">
        <v>6</v>
      </c>
      <c r="F1552" s="189">
        <v>40</v>
      </c>
      <c r="G1552" s="190">
        <v>240</v>
      </c>
      <c r="H1552" s="56">
        <v>907</v>
      </c>
      <c r="I1552" s="184" t="s">
        <v>159</v>
      </c>
      <c r="K1552"/>
    </row>
    <row r="1553" spans="1:11" s="184" customFormat="1" x14ac:dyDescent="0.25">
      <c r="A1553" s="188">
        <v>40793</v>
      </c>
      <c r="B1553" s="184" t="s">
        <v>339</v>
      </c>
      <c r="C1553" s="184" t="s">
        <v>267</v>
      </c>
      <c r="D1553" s="56" t="s">
        <v>106</v>
      </c>
      <c r="E1553" s="189">
        <v>1</v>
      </c>
      <c r="F1553" s="189">
        <v>780</v>
      </c>
      <c r="G1553" s="190">
        <v>780</v>
      </c>
      <c r="H1553" s="56">
        <v>907</v>
      </c>
      <c r="I1553" s="184" t="s">
        <v>312</v>
      </c>
      <c r="K1553"/>
    </row>
    <row r="1554" spans="1:11" s="184" customFormat="1" x14ac:dyDescent="0.25">
      <c r="A1554" s="188">
        <v>40794</v>
      </c>
      <c r="B1554" s="184" t="s">
        <v>17</v>
      </c>
      <c r="C1554" s="184" t="s">
        <v>17</v>
      </c>
      <c r="D1554" s="56" t="s">
        <v>5</v>
      </c>
      <c r="E1554" s="189">
        <v>5.5</v>
      </c>
      <c r="F1554" s="189">
        <v>32.200000000000003</v>
      </c>
      <c r="G1554" s="190">
        <v>177.1</v>
      </c>
      <c r="H1554" s="56">
        <v>907</v>
      </c>
      <c r="I1554" s="184" t="s">
        <v>159</v>
      </c>
      <c r="K1554"/>
    </row>
    <row r="1555" spans="1:11" s="184" customFormat="1" x14ac:dyDescent="0.25">
      <c r="A1555" s="188">
        <v>40794</v>
      </c>
      <c r="B1555" s="184" t="s">
        <v>17</v>
      </c>
      <c r="C1555" s="184" t="s">
        <v>17</v>
      </c>
      <c r="D1555" s="56" t="s">
        <v>5</v>
      </c>
      <c r="E1555" s="189">
        <v>4.5</v>
      </c>
      <c r="F1555" s="189">
        <v>32.200000000000003</v>
      </c>
      <c r="G1555" s="190">
        <v>144.9</v>
      </c>
      <c r="H1555" s="56">
        <v>907</v>
      </c>
      <c r="I1555" s="184" t="s">
        <v>159</v>
      </c>
      <c r="K1555"/>
    </row>
    <row r="1556" spans="1:11" s="184" customFormat="1" x14ac:dyDescent="0.25">
      <c r="A1556" s="188">
        <v>40799</v>
      </c>
      <c r="B1556" s="184" t="s">
        <v>17</v>
      </c>
      <c r="C1556" s="184" t="s">
        <v>17</v>
      </c>
      <c r="D1556" s="56" t="s">
        <v>5</v>
      </c>
      <c r="E1556" s="189">
        <v>11</v>
      </c>
      <c r="F1556" s="189">
        <v>32.200000000000003</v>
      </c>
      <c r="G1556" s="190">
        <v>354.2</v>
      </c>
      <c r="H1556" s="56">
        <v>907</v>
      </c>
      <c r="I1556" s="184" t="s">
        <v>159</v>
      </c>
      <c r="K1556"/>
    </row>
    <row r="1557" spans="1:11" s="184" customFormat="1" x14ac:dyDescent="0.25">
      <c r="A1557" s="188">
        <v>40799</v>
      </c>
      <c r="B1557" s="184" t="s">
        <v>182</v>
      </c>
      <c r="C1557" s="184" t="s">
        <v>17</v>
      </c>
      <c r="D1557" s="56" t="s">
        <v>5</v>
      </c>
      <c r="E1557" s="189">
        <v>10</v>
      </c>
      <c r="F1557" s="189">
        <v>39.18</v>
      </c>
      <c r="G1557" s="190">
        <v>391.8</v>
      </c>
      <c r="H1557" s="56">
        <v>907</v>
      </c>
      <c r="I1557" s="184" t="s">
        <v>159</v>
      </c>
      <c r="K1557"/>
    </row>
    <row r="1558" spans="1:11" s="184" customFormat="1" x14ac:dyDescent="0.25">
      <c r="A1558" s="188">
        <v>40799</v>
      </c>
      <c r="B1558" s="184" t="s">
        <v>17</v>
      </c>
      <c r="C1558" s="184" t="s">
        <v>17</v>
      </c>
      <c r="D1558" s="56" t="s">
        <v>5</v>
      </c>
      <c r="E1558" s="189">
        <v>11</v>
      </c>
      <c r="F1558" s="189">
        <v>32.200000000000003</v>
      </c>
      <c r="G1558" s="190">
        <v>354.2</v>
      </c>
      <c r="H1558" s="56">
        <v>907</v>
      </c>
      <c r="I1558" s="184" t="s">
        <v>159</v>
      </c>
      <c r="K1558"/>
    </row>
    <row r="1559" spans="1:11" s="184" customFormat="1" x14ac:dyDescent="0.25">
      <c r="A1559" s="188">
        <v>40799</v>
      </c>
      <c r="B1559" s="184" t="s">
        <v>17</v>
      </c>
      <c r="C1559" s="184" t="s">
        <v>17</v>
      </c>
      <c r="D1559" s="56" t="s">
        <v>5</v>
      </c>
      <c r="E1559" s="189">
        <v>10.5</v>
      </c>
      <c r="F1559" s="189">
        <v>39.39</v>
      </c>
      <c r="G1559" s="190">
        <v>413.59500000000003</v>
      </c>
      <c r="H1559" s="56">
        <v>907</v>
      </c>
      <c r="I1559" s="184" t="s">
        <v>159</v>
      </c>
      <c r="K1559"/>
    </row>
    <row r="1560" spans="1:11" s="184" customFormat="1" x14ac:dyDescent="0.25">
      <c r="A1560" s="188">
        <v>40799</v>
      </c>
      <c r="B1560" s="184" t="s">
        <v>192</v>
      </c>
      <c r="C1560" s="184" t="s">
        <v>17</v>
      </c>
      <c r="D1560" s="56" t="s">
        <v>5</v>
      </c>
      <c r="E1560" s="189">
        <v>11</v>
      </c>
      <c r="F1560" s="189">
        <v>35.35</v>
      </c>
      <c r="G1560" s="190">
        <v>388.85</v>
      </c>
      <c r="H1560" s="56">
        <v>907</v>
      </c>
      <c r="I1560" s="184" t="s">
        <v>159</v>
      </c>
      <c r="K1560"/>
    </row>
    <row r="1561" spans="1:11" s="184" customFormat="1" x14ac:dyDescent="0.25">
      <c r="A1561" s="188">
        <v>40799</v>
      </c>
      <c r="B1561" s="184" t="s">
        <v>192</v>
      </c>
      <c r="C1561" s="184" t="s">
        <v>17</v>
      </c>
      <c r="D1561" s="56" t="s">
        <v>5</v>
      </c>
      <c r="E1561" s="189">
        <v>11</v>
      </c>
      <c r="F1561" s="189">
        <v>35.35</v>
      </c>
      <c r="G1561" s="190">
        <v>388.85</v>
      </c>
      <c r="H1561" s="56">
        <v>907</v>
      </c>
      <c r="I1561" s="184" t="s">
        <v>159</v>
      </c>
      <c r="K1561"/>
    </row>
    <row r="1562" spans="1:11" s="184" customFormat="1" x14ac:dyDescent="0.25">
      <c r="A1562" s="188">
        <v>40806</v>
      </c>
      <c r="B1562" s="184" t="s">
        <v>17</v>
      </c>
      <c r="C1562" s="184" t="s">
        <v>17</v>
      </c>
      <c r="D1562" s="56" t="s">
        <v>5</v>
      </c>
      <c r="E1562" s="189">
        <v>5</v>
      </c>
      <c r="F1562" s="189">
        <v>32.200000000000003</v>
      </c>
      <c r="G1562" s="190">
        <v>161</v>
      </c>
      <c r="H1562" s="56">
        <v>907</v>
      </c>
      <c r="I1562" s="184" t="s">
        <v>159</v>
      </c>
      <c r="K1562"/>
    </row>
    <row r="1563" spans="1:11" s="184" customFormat="1" x14ac:dyDescent="0.25">
      <c r="A1563" s="188">
        <v>40806</v>
      </c>
      <c r="B1563" s="184" t="s">
        <v>17</v>
      </c>
      <c r="C1563" s="184" t="s">
        <v>17</v>
      </c>
      <c r="D1563" s="56" t="s">
        <v>5</v>
      </c>
      <c r="E1563" s="189">
        <v>5</v>
      </c>
      <c r="F1563" s="189">
        <v>32.200000000000003</v>
      </c>
      <c r="G1563" s="190">
        <v>161</v>
      </c>
      <c r="H1563" s="56">
        <v>907</v>
      </c>
      <c r="I1563" s="184" t="s">
        <v>159</v>
      </c>
      <c r="K1563"/>
    </row>
    <row r="1564" spans="1:11" s="184" customFormat="1" x14ac:dyDescent="0.25">
      <c r="A1564" s="188">
        <v>40806</v>
      </c>
      <c r="B1564" s="184" t="s">
        <v>192</v>
      </c>
      <c r="C1564" s="184" t="s">
        <v>17</v>
      </c>
      <c r="D1564" s="56" t="s">
        <v>5</v>
      </c>
      <c r="E1564" s="189">
        <v>5</v>
      </c>
      <c r="F1564" s="189">
        <v>35.35</v>
      </c>
      <c r="G1564" s="190">
        <v>176.75</v>
      </c>
      <c r="H1564" s="56">
        <v>907</v>
      </c>
      <c r="I1564" s="184" t="s">
        <v>159</v>
      </c>
      <c r="K1564"/>
    </row>
    <row r="1565" spans="1:11" s="184" customFormat="1" x14ac:dyDescent="0.25">
      <c r="A1565" s="188">
        <v>40806</v>
      </c>
      <c r="B1565" s="184" t="s">
        <v>192</v>
      </c>
      <c r="C1565" s="184" t="s">
        <v>17</v>
      </c>
      <c r="D1565" s="56" t="s">
        <v>5</v>
      </c>
      <c r="E1565" s="189">
        <v>5</v>
      </c>
      <c r="F1565" s="189">
        <v>35.35</v>
      </c>
      <c r="G1565" s="190">
        <v>176.75</v>
      </c>
      <c r="H1565" s="56">
        <v>907</v>
      </c>
      <c r="I1565" s="184" t="s">
        <v>159</v>
      </c>
      <c r="K1565"/>
    </row>
    <row r="1566" spans="1:11" s="184" customFormat="1" x14ac:dyDescent="0.25">
      <c r="A1566" s="188">
        <v>40806</v>
      </c>
      <c r="B1566" s="184" t="s">
        <v>182</v>
      </c>
      <c r="C1566" s="184" t="s">
        <v>17</v>
      </c>
      <c r="D1566" s="56" t="s">
        <v>5</v>
      </c>
      <c r="E1566" s="189">
        <v>9.5</v>
      </c>
      <c r="F1566" s="189">
        <v>39.18</v>
      </c>
      <c r="G1566" s="190">
        <v>372.21</v>
      </c>
      <c r="H1566" s="56">
        <v>907</v>
      </c>
      <c r="I1566" s="184" t="s">
        <v>159</v>
      </c>
      <c r="K1566"/>
    </row>
    <row r="1567" spans="1:11" s="184" customFormat="1" x14ac:dyDescent="0.25">
      <c r="A1567" s="188">
        <v>40806</v>
      </c>
      <c r="B1567" s="184" t="s">
        <v>17</v>
      </c>
      <c r="C1567" s="184" t="s">
        <v>17</v>
      </c>
      <c r="D1567" s="56" t="s">
        <v>5</v>
      </c>
      <c r="E1567" s="189">
        <v>5</v>
      </c>
      <c r="F1567" s="189">
        <v>35.35</v>
      </c>
      <c r="G1567" s="190">
        <v>176.75</v>
      </c>
      <c r="H1567" s="56">
        <v>907</v>
      </c>
      <c r="I1567" s="184" t="s">
        <v>159</v>
      </c>
      <c r="K1567"/>
    </row>
    <row r="1568" spans="1:11" s="184" customFormat="1" x14ac:dyDescent="0.25">
      <c r="A1568" s="188">
        <v>40812</v>
      </c>
      <c r="B1568" s="184" t="s">
        <v>17</v>
      </c>
      <c r="C1568" s="184" t="s">
        <v>17</v>
      </c>
      <c r="D1568" s="56" t="s">
        <v>5</v>
      </c>
      <c r="E1568" s="189">
        <v>6</v>
      </c>
      <c r="F1568" s="189">
        <v>35.35</v>
      </c>
      <c r="G1568" s="190">
        <v>212.1</v>
      </c>
      <c r="H1568" s="56">
        <v>907</v>
      </c>
      <c r="I1568" s="184" t="s">
        <v>159</v>
      </c>
      <c r="K1568"/>
    </row>
    <row r="1569" spans="1:11" s="184" customFormat="1" x14ac:dyDescent="0.25">
      <c r="A1569" s="188">
        <v>40812</v>
      </c>
      <c r="B1569" s="184" t="s">
        <v>192</v>
      </c>
      <c r="C1569" s="184" t="s">
        <v>17</v>
      </c>
      <c r="D1569" s="56" t="s">
        <v>5</v>
      </c>
      <c r="E1569" s="189">
        <v>5</v>
      </c>
      <c r="F1569" s="189">
        <v>35.35</v>
      </c>
      <c r="G1569" s="190">
        <v>176.75</v>
      </c>
      <c r="H1569" s="56">
        <v>907</v>
      </c>
      <c r="I1569" s="184" t="s">
        <v>159</v>
      </c>
      <c r="K1569"/>
    </row>
    <row r="1570" spans="1:11" s="184" customFormat="1" x14ac:dyDescent="0.25">
      <c r="A1570" s="188">
        <v>40812</v>
      </c>
      <c r="B1570" s="184" t="s">
        <v>17</v>
      </c>
      <c r="C1570" s="184" t="s">
        <v>17</v>
      </c>
      <c r="D1570" s="56" t="s">
        <v>5</v>
      </c>
      <c r="E1570" s="189">
        <v>5</v>
      </c>
      <c r="F1570" s="189">
        <v>32.200000000000003</v>
      </c>
      <c r="G1570" s="190">
        <v>161</v>
      </c>
      <c r="H1570" s="56">
        <v>907</v>
      </c>
      <c r="I1570" s="184" t="s">
        <v>159</v>
      </c>
      <c r="K1570"/>
    </row>
    <row r="1571" spans="1:11" s="184" customFormat="1" x14ac:dyDescent="0.25">
      <c r="A1571" s="188">
        <v>40812</v>
      </c>
      <c r="B1571" s="184" t="s">
        <v>182</v>
      </c>
      <c r="C1571" s="184" t="s">
        <v>17</v>
      </c>
      <c r="D1571" s="56" t="s">
        <v>5</v>
      </c>
      <c r="E1571" s="189">
        <v>3</v>
      </c>
      <c r="F1571" s="189">
        <v>39.18</v>
      </c>
      <c r="G1571" s="190">
        <v>117.54</v>
      </c>
      <c r="H1571" s="56">
        <v>907</v>
      </c>
      <c r="I1571" s="184" t="s">
        <v>159</v>
      </c>
      <c r="K1571"/>
    </row>
    <row r="1572" spans="1:11" s="184" customFormat="1" x14ac:dyDescent="0.25">
      <c r="A1572" s="188">
        <v>40812</v>
      </c>
      <c r="B1572" s="184" t="s">
        <v>17</v>
      </c>
      <c r="C1572" s="184" t="s">
        <v>17</v>
      </c>
      <c r="D1572" s="56" t="s">
        <v>5</v>
      </c>
      <c r="E1572" s="189">
        <v>5</v>
      </c>
      <c r="F1572" s="189">
        <v>35.35</v>
      </c>
      <c r="G1572" s="190">
        <v>176.75</v>
      </c>
      <c r="H1572" s="56">
        <v>907</v>
      </c>
      <c r="I1572" s="184" t="s">
        <v>159</v>
      </c>
      <c r="K1572"/>
    </row>
    <row r="1573" spans="1:11" s="184" customFormat="1" x14ac:dyDescent="0.25">
      <c r="A1573" s="188">
        <v>40812</v>
      </c>
      <c r="B1573" s="184" t="s">
        <v>192</v>
      </c>
      <c r="C1573" s="184" t="s">
        <v>17</v>
      </c>
      <c r="D1573" s="56" t="s">
        <v>5</v>
      </c>
      <c r="E1573" s="189">
        <v>5</v>
      </c>
      <c r="F1573" s="189">
        <v>35.35</v>
      </c>
      <c r="G1573" s="190">
        <v>176.75</v>
      </c>
      <c r="H1573" s="56">
        <v>907</v>
      </c>
      <c r="I1573" s="184" t="s">
        <v>159</v>
      </c>
      <c r="K1573"/>
    </row>
    <row r="1574" spans="1:11" s="184" customFormat="1" x14ac:dyDescent="0.25">
      <c r="A1574" s="188">
        <v>40820</v>
      </c>
      <c r="B1574" s="184" t="s">
        <v>192</v>
      </c>
      <c r="C1574" s="184" t="s">
        <v>17</v>
      </c>
      <c r="D1574" s="56" t="s">
        <v>5</v>
      </c>
      <c r="E1574" s="189">
        <v>5</v>
      </c>
      <c r="F1574" s="189">
        <v>45</v>
      </c>
      <c r="G1574" s="190">
        <v>225</v>
      </c>
      <c r="H1574" s="56">
        <v>907</v>
      </c>
      <c r="I1574" s="184" t="s">
        <v>159</v>
      </c>
      <c r="K1574"/>
    </row>
    <row r="1575" spans="1:11" s="184" customFormat="1" x14ac:dyDescent="0.25">
      <c r="A1575" s="188">
        <v>40820</v>
      </c>
      <c r="B1575" s="184" t="s">
        <v>17</v>
      </c>
      <c r="C1575" s="184" t="s">
        <v>17</v>
      </c>
      <c r="D1575" s="56" t="s">
        <v>5</v>
      </c>
      <c r="E1575" s="189">
        <v>5</v>
      </c>
      <c r="F1575" s="189">
        <v>35.35</v>
      </c>
      <c r="G1575" s="190">
        <v>176.75</v>
      </c>
      <c r="H1575" s="56">
        <v>907</v>
      </c>
      <c r="I1575" s="184" t="s">
        <v>159</v>
      </c>
      <c r="K1575"/>
    </row>
    <row r="1576" spans="1:11" s="184" customFormat="1" x14ac:dyDescent="0.25">
      <c r="A1576" s="188">
        <v>40820</v>
      </c>
      <c r="B1576" s="184" t="s">
        <v>17</v>
      </c>
      <c r="C1576" s="184" t="s">
        <v>17</v>
      </c>
      <c r="D1576" s="56" t="s">
        <v>5</v>
      </c>
      <c r="E1576" s="189">
        <v>6</v>
      </c>
      <c r="F1576" s="189">
        <v>35.35</v>
      </c>
      <c r="G1576" s="190">
        <v>212.1</v>
      </c>
      <c r="H1576" s="56">
        <v>907</v>
      </c>
      <c r="I1576" s="184" t="s">
        <v>159</v>
      </c>
      <c r="K1576"/>
    </row>
    <row r="1577" spans="1:11" s="184" customFormat="1" x14ac:dyDescent="0.25">
      <c r="A1577" s="188">
        <v>40820</v>
      </c>
      <c r="B1577" s="184" t="s">
        <v>192</v>
      </c>
      <c r="C1577" s="184" t="s">
        <v>17</v>
      </c>
      <c r="D1577" s="56" t="s">
        <v>5</v>
      </c>
      <c r="E1577" s="189">
        <v>6</v>
      </c>
      <c r="F1577" s="189">
        <v>35.35</v>
      </c>
      <c r="G1577" s="190">
        <v>212.1</v>
      </c>
      <c r="H1577" s="56">
        <v>907</v>
      </c>
      <c r="I1577" s="184" t="s">
        <v>159</v>
      </c>
      <c r="K1577"/>
    </row>
    <row r="1578" spans="1:11" s="184" customFormat="1" x14ac:dyDescent="0.25">
      <c r="A1578" s="188">
        <v>40822</v>
      </c>
      <c r="B1578" s="184" t="s">
        <v>192</v>
      </c>
      <c r="C1578" s="184" t="s">
        <v>17</v>
      </c>
      <c r="D1578" s="56" t="s">
        <v>5</v>
      </c>
      <c r="E1578" s="189">
        <v>5</v>
      </c>
      <c r="F1578" s="189">
        <v>35.35</v>
      </c>
      <c r="G1578" s="190">
        <v>176.75</v>
      </c>
      <c r="H1578" s="56">
        <v>907</v>
      </c>
      <c r="I1578" s="184" t="s">
        <v>159</v>
      </c>
      <c r="K1578"/>
    </row>
    <row r="1579" spans="1:11" s="184" customFormat="1" x14ac:dyDescent="0.25">
      <c r="A1579" s="188">
        <v>40822</v>
      </c>
      <c r="B1579" s="184" t="s">
        <v>192</v>
      </c>
      <c r="C1579" s="184" t="s">
        <v>17</v>
      </c>
      <c r="D1579" s="56" t="s">
        <v>5</v>
      </c>
      <c r="E1579" s="189">
        <v>5</v>
      </c>
      <c r="F1579" s="189">
        <v>45</v>
      </c>
      <c r="G1579" s="190">
        <v>225</v>
      </c>
      <c r="H1579" s="56">
        <v>907</v>
      </c>
      <c r="I1579" s="184" t="s">
        <v>159</v>
      </c>
      <c r="K1579"/>
    </row>
    <row r="1580" spans="1:11" s="184" customFormat="1" x14ac:dyDescent="0.25">
      <c r="A1580" s="188">
        <v>40822</v>
      </c>
      <c r="B1580" s="184" t="s">
        <v>17</v>
      </c>
      <c r="C1580" s="184" t="s">
        <v>17</v>
      </c>
      <c r="D1580" s="56" t="s">
        <v>5</v>
      </c>
      <c r="E1580" s="189">
        <v>5</v>
      </c>
      <c r="F1580" s="189">
        <v>32.200000000000003</v>
      </c>
      <c r="G1580" s="190">
        <v>161</v>
      </c>
      <c r="H1580" s="56">
        <v>907</v>
      </c>
      <c r="I1580" s="184" t="s">
        <v>159</v>
      </c>
      <c r="K1580"/>
    </row>
    <row r="1581" spans="1:11" s="184" customFormat="1" x14ac:dyDescent="0.25">
      <c r="A1581" s="188">
        <v>40826</v>
      </c>
      <c r="B1581" s="184" t="s">
        <v>340</v>
      </c>
      <c r="C1581" s="184" t="s">
        <v>309</v>
      </c>
      <c r="D1581" s="56" t="s">
        <v>106</v>
      </c>
      <c r="E1581" s="189">
        <v>1</v>
      </c>
      <c r="F1581" s="189">
        <v>24.8</v>
      </c>
      <c r="G1581" s="190">
        <v>24.8</v>
      </c>
      <c r="H1581" s="56">
        <v>907</v>
      </c>
      <c r="I1581" s="184" t="s">
        <v>320</v>
      </c>
      <c r="K1581"/>
    </row>
    <row r="1582" spans="1:11" s="184" customFormat="1" x14ac:dyDescent="0.25">
      <c r="A1582" s="188">
        <v>40827</v>
      </c>
      <c r="B1582" s="184" t="s">
        <v>17</v>
      </c>
      <c r="C1582" s="184" t="s">
        <v>17</v>
      </c>
      <c r="D1582" s="56" t="s">
        <v>5</v>
      </c>
      <c r="E1582" s="189">
        <v>6</v>
      </c>
      <c r="F1582" s="189">
        <v>35.35</v>
      </c>
      <c r="G1582" s="190">
        <v>212.1</v>
      </c>
      <c r="H1582" s="56">
        <v>907</v>
      </c>
      <c r="I1582" s="184" t="s">
        <v>159</v>
      </c>
      <c r="K1582"/>
    </row>
    <row r="1583" spans="1:11" s="184" customFormat="1" x14ac:dyDescent="0.25">
      <c r="A1583" s="188">
        <v>40827</v>
      </c>
      <c r="B1583" s="184" t="s">
        <v>192</v>
      </c>
      <c r="C1583" s="184" t="s">
        <v>17</v>
      </c>
      <c r="D1583" s="56" t="s">
        <v>5</v>
      </c>
      <c r="E1583" s="189">
        <v>5</v>
      </c>
      <c r="F1583" s="189">
        <v>35.35</v>
      </c>
      <c r="G1583" s="190">
        <v>176.75</v>
      </c>
      <c r="H1583" s="56">
        <v>907</v>
      </c>
      <c r="I1583" s="184" t="s">
        <v>159</v>
      </c>
      <c r="K1583"/>
    </row>
    <row r="1584" spans="1:11" s="184" customFormat="1" x14ac:dyDescent="0.25">
      <c r="A1584" s="188">
        <v>40827</v>
      </c>
      <c r="B1584" s="184" t="s">
        <v>192</v>
      </c>
      <c r="C1584" s="184" t="s">
        <v>17</v>
      </c>
      <c r="D1584" s="56" t="s">
        <v>5</v>
      </c>
      <c r="E1584" s="189">
        <v>5</v>
      </c>
      <c r="F1584" s="189">
        <v>35.35</v>
      </c>
      <c r="G1584" s="190">
        <v>176.75</v>
      </c>
      <c r="H1584" s="56">
        <v>907</v>
      </c>
      <c r="I1584" s="184" t="s">
        <v>159</v>
      </c>
      <c r="K1584"/>
    </row>
    <row r="1585" spans="1:11" s="184" customFormat="1" x14ac:dyDescent="0.25">
      <c r="A1585" s="188">
        <v>40827</v>
      </c>
      <c r="B1585" s="184" t="s">
        <v>192</v>
      </c>
      <c r="C1585" s="184" t="s">
        <v>17</v>
      </c>
      <c r="D1585" s="56" t="s">
        <v>5</v>
      </c>
      <c r="E1585" s="189">
        <v>5</v>
      </c>
      <c r="F1585" s="189">
        <v>35.35</v>
      </c>
      <c r="G1585" s="190">
        <v>176.75</v>
      </c>
      <c r="H1585" s="56">
        <v>907</v>
      </c>
      <c r="I1585" s="184" t="s">
        <v>159</v>
      </c>
      <c r="K1585"/>
    </row>
    <row r="1586" spans="1:11" s="184" customFormat="1" x14ac:dyDescent="0.25">
      <c r="A1586" s="188">
        <v>40827</v>
      </c>
      <c r="B1586" s="184" t="s">
        <v>192</v>
      </c>
      <c r="C1586" s="184" t="s">
        <v>17</v>
      </c>
      <c r="D1586" s="56" t="s">
        <v>5</v>
      </c>
      <c r="E1586" s="189">
        <v>5</v>
      </c>
      <c r="F1586" s="189">
        <v>35.35</v>
      </c>
      <c r="G1586" s="190">
        <v>176.75</v>
      </c>
      <c r="H1586" s="56">
        <v>907</v>
      </c>
      <c r="I1586" s="184" t="s">
        <v>159</v>
      </c>
      <c r="K1586"/>
    </row>
    <row r="1587" spans="1:11" s="184" customFormat="1" x14ac:dyDescent="0.25">
      <c r="A1587" s="188">
        <v>40827</v>
      </c>
      <c r="B1587" s="184" t="s">
        <v>182</v>
      </c>
      <c r="C1587" s="184" t="s">
        <v>17</v>
      </c>
      <c r="D1587" s="56" t="s">
        <v>5</v>
      </c>
      <c r="E1587" s="189">
        <v>5</v>
      </c>
      <c r="F1587" s="189">
        <v>39.18</v>
      </c>
      <c r="G1587" s="190">
        <v>195.9</v>
      </c>
      <c r="H1587" s="56">
        <v>907</v>
      </c>
      <c r="I1587" s="184" t="s">
        <v>159</v>
      </c>
      <c r="K1587"/>
    </row>
    <row r="1588" spans="1:11" s="184" customFormat="1" x14ac:dyDescent="0.25">
      <c r="A1588" s="188">
        <v>40827</v>
      </c>
      <c r="B1588" s="184" t="s">
        <v>17</v>
      </c>
      <c r="C1588" s="184" t="s">
        <v>17</v>
      </c>
      <c r="D1588" s="56" t="s">
        <v>5</v>
      </c>
      <c r="E1588" s="189">
        <v>5</v>
      </c>
      <c r="F1588" s="189">
        <v>32.200000000000003</v>
      </c>
      <c r="G1588" s="190">
        <v>161</v>
      </c>
      <c r="H1588" s="56">
        <v>907</v>
      </c>
      <c r="I1588" s="184" t="s">
        <v>159</v>
      </c>
      <c r="K1588"/>
    </row>
    <row r="1589" spans="1:11" s="184" customFormat="1" x14ac:dyDescent="0.25">
      <c r="A1589" s="188">
        <v>40827</v>
      </c>
      <c r="B1589" s="184" t="s">
        <v>17</v>
      </c>
      <c r="C1589" s="184" t="s">
        <v>17</v>
      </c>
      <c r="D1589" s="56" t="s">
        <v>5</v>
      </c>
      <c r="E1589" s="189">
        <v>5</v>
      </c>
      <c r="F1589" s="189">
        <v>35.35</v>
      </c>
      <c r="G1589" s="190">
        <v>176.75</v>
      </c>
      <c r="H1589" s="56">
        <v>907</v>
      </c>
      <c r="I1589" s="184" t="s">
        <v>159</v>
      </c>
      <c r="K1589"/>
    </row>
    <row r="1590" spans="1:11" s="184" customFormat="1" x14ac:dyDescent="0.25">
      <c r="A1590" s="188">
        <v>40832</v>
      </c>
      <c r="B1590" s="184" t="s">
        <v>341</v>
      </c>
      <c r="C1590" s="184" t="s">
        <v>342</v>
      </c>
      <c r="D1590" s="56" t="s">
        <v>106</v>
      </c>
      <c r="E1590" s="189">
        <v>1</v>
      </c>
      <c r="F1590" s="189">
        <v>2580</v>
      </c>
      <c r="G1590" s="190">
        <v>2580</v>
      </c>
      <c r="H1590" s="56">
        <v>907</v>
      </c>
      <c r="I1590" s="184" t="s">
        <v>343</v>
      </c>
      <c r="K1590"/>
    </row>
    <row r="1591" spans="1:11" s="184" customFormat="1" x14ac:dyDescent="0.25">
      <c r="A1591" s="188">
        <v>40832</v>
      </c>
      <c r="B1591" s="184" t="s">
        <v>344</v>
      </c>
      <c r="C1591" s="184" t="s">
        <v>283</v>
      </c>
      <c r="D1591" s="56" t="s">
        <v>106</v>
      </c>
      <c r="E1591" s="189">
        <v>1</v>
      </c>
      <c r="F1591" s="189">
        <v>1300</v>
      </c>
      <c r="G1591" s="190">
        <v>1300</v>
      </c>
      <c r="H1591" s="56">
        <v>907</v>
      </c>
      <c r="I1591" s="184" t="s">
        <v>343</v>
      </c>
      <c r="K1591"/>
    </row>
    <row r="1592" spans="1:11" s="184" customFormat="1" x14ac:dyDescent="0.25">
      <c r="A1592" s="188">
        <v>40833</v>
      </c>
      <c r="B1592" s="184" t="s">
        <v>192</v>
      </c>
      <c r="C1592" s="184" t="s">
        <v>17</v>
      </c>
      <c r="D1592" s="56" t="s">
        <v>5</v>
      </c>
      <c r="E1592" s="189">
        <v>5</v>
      </c>
      <c r="F1592" s="189">
        <v>35.35</v>
      </c>
      <c r="G1592" s="190">
        <v>176.75</v>
      </c>
      <c r="H1592" s="56">
        <v>907</v>
      </c>
      <c r="I1592" s="184" t="s">
        <v>159</v>
      </c>
      <c r="K1592"/>
    </row>
    <row r="1593" spans="1:11" s="184" customFormat="1" x14ac:dyDescent="0.25">
      <c r="A1593" s="188">
        <v>40833</v>
      </c>
      <c r="B1593" s="184" t="s">
        <v>17</v>
      </c>
      <c r="C1593" s="184" t="s">
        <v>17</v>
      </c>
      <c r="D1593" s="56" t="s">
        <v>5</v>
      </c>
      <c r="E1593" s="189">
        <v>5</v>
      </c>
      <c r="F1593" s="189">
        <v>35.35</v>
      </c>
      <c r="G1593" s="190">
        <v>176.75</v>
      </c>
      <c r="H1593" s="56">
        <v>907</v>
      </c>
      <c r="I1593" s="184" t="s">
        <v>159</v>
      </c>
      <c r="K1593"/>
    </row>
    <row r="1594" spans="1:11" s="184" customFormat="1" x14ac:dyDescent="0.25">
      <c r="A1594" s="188">
        <v>40834</v>
      </c>
      <c r="B1594" s="184" t="s">
        <v>17</v>
      </c>
      <c r="C1594" s="184" t="s">
        <v>17</v>
      </c>
      <c r="D1594" s="56" t="s">
        <v>5</v>
      </c>
      <c r="E1594" s="189">
        <v>5</v>
      </c>
      <c r="F1594" s="189">
        <v>32.200000000000003</v>
      </c>
      <c r="G1594" s="190">
        <v>161</v>
      </c>
      <c r="H1594" s="56">
        <v>907</v>
      </c>
      <c r="I1594" s="184" t="s">
        <v>159</v>
      </c>
      <c r="K1594"/>
    </row>
    <row r="1595" spans="1:11" s="184" customFormat="1" x14ac:dyDescent="0.25">
      <c r="A1595" s="188">
        <v>40836</v>
      </c>
      <c r="B1595" s="184" t="s">
        <v>17</v>
      </c>
      <c r="C1595" s="184" t="s">
        <v>17</v>
      </c>
      <c r="D1595" s="56" t="s">
        <v>5</v>
      </c>
      <c r="E1595" s="189">
        <v>6</v>
      </c>
      <c r="F1595" s="189">
        <v>35.35</v>
      </c>
      <c r="G1595" s="190">
        <v>212.1</v>
      </c>
      <c r="H1595" s="56">
        <v>907</v>
      </c>
      <c r="I1595" s="184" t="s">
        <v>159</v>
      </c>
      <c r="K1595"/>
    </row>
    <row r="1596" spans="1:11" s="184" customFormat="1" x14ac:dyDescent="0.25">
      <c r="A1596" s="188">
        <v>40836</v>
      </c>
      <c r="B1596" s="184" t="s">
        <v>192</v>
      </c>
      <c r="C1596" s="184" t="s">
        <v>17</v>
      </c>
      <c r="D1596" s="56" t="s">
        <v>5</v>
      </c>
      <c r="E1596" s="189">
        <v>5</v>
      </c>
      <c r="F1596" s="189">
        <v>35.35</v>
      </c>
      <c r="G1596" s="190">
        <v>176.75</v>
      </c>
      <c r="H1596" s="56">
        <v>907</v>
      </c>
      <c r="I1596" s="184" t="s">
        <v>159</v>
      </c>
      <c r="K1596"/>
    </row>
    <row r="1597" spans="1:11" s="184" customFormat="1" x14ac:dyDescent="0.25">
      <c r="A1597" s="188">
        <v>40836</v>
      </c>
      <c r="B1597" s="184" t="s">
        <v>192</v>
      </c>
      <c r="C1597" s="184" t="s">
        <v>17</v>
      </c>
      <c r="D1597" s="56" t="s">
        <v>5</v>
      </c>
      <c r="E1597" s="189">
        <v>5</v>
      </c>
      <c r="F1597" s="189">
        <v>35.35</v>
      </c>
      <c r="G1597" s="190">
        <v>176.75</v>
      </c>
      <c r="H1597" s="56">
        <v>907</v>
      </c>
      <c r="I1597" s="184" t="s">
        <v>159</v>
      </c>
      <c r="K1597"/>
    </row>
    <row r="1598" spans="1:11" s="184" customFormat="1" x14ac:dyDescent="0.25">
      <c r="A1598" s="188">
        <v>41169</v>
      </c>
      <c r="B1598" s="184" t="s">
        <v>179</v>
      </c>
      <c r="C1598" s="184" t="s">
        <v>180</v>
      </c>
      <c r="D1598" s="56" t="s">
        <v>5</v>
      </c>
      <c r="E1598" s="189">
        <v>7</v>
      </c>
      <c r="F1598" s="189">
        <v>42.79</v>
      </c>
      <c r="G1598" s="190">
        <v>299.52999999999997</v>
      </c>
      <c r="H1598" s="56">
        <v>907</v>
      </c>
      <c r="I1598" s="184" t="s">
        <v>159</v>
      </c>
      <c r="K1598"/>
    </row>
    <row r="1599" spans="1:11" s="184" customFormat="1" x14ac:dyDescent="0.25">
      <c r="A1599" s="188">
        <v>41169</v>
      </c>
      <c r="B1599" s="184" t="s">
        <v>158</v>
      </c>
      <c r="C1599" s="184" t="s">
        <v>17</v>
      </c>
      <c r="D1599" s="56" t="s">
        <v>5</v>
      </c>
      <c r="E1599" s="189">
        <v>4</v>
      </c>
      <c r="F1599" s="189">
        <v>35.35</v>
      </c>
      <c r="G1599" s="190">
        <v>141.4</v>
      </c>
      <c r="H1599" s="56">
        <v>907</v>
      </c>
      <c r="I1599" s="184" t="s">
        <v>159</v>
      </c>
      <c r="K1599"/>
    </row>
    <row r="1600" spans="1:11" s="184" customFormat="1" x14ac:dyDescent="0.25">
      <c r="A1600" s="188">
        <v>41169</v>
      </c>
      <c r="B1600" s="184" t="s">
        <v>160</v>
      </c>
      <c r="C1600" s="184" t="s">
        <v>17</v>
      </c>
      <c r="D1600" s="56" t="s">
        <v>5</v>
      </c>
      <c r="E1600" s="189">
        <v>4</v>
      </c>
      <c r="F1600" s="189">
        <v>48</v>
      </c>
      <c r="G1600" s="190">
        <v>192</v>
      </c>
      <c r="H1600" s="56">
        <v>907</v>
      </c>
      <c r="I1600" s="184" t="s">
        <v>159</v>
      </c>
      <c r="K1600"/>
    </row>
    <row r="1601" spans="1:11" s="184" customFormat="1" x14ac:dyDescent="0.25">
      <c r="A1601" s="188">
        <v>41169</v>
      </c>
      <c r="B1601" s="184" t="s">
        <v>17</v>
      </c>
      <c r="C1601" s="184" t="s">
        <v>17</v>
      </c>
      <c r="D1601" s="56" t="s">
        <v>5</v>
      </c>
      <c r="E1601" s="189">
        <v>4</v>
      </c>
      <c r="F1601" s="189">
        <v>35.35</v>
      </c>
      <c r="G1601" s="190">
        <v>141.4</v>
      </c>
      <c r="H1601" s="56">
        <v>907</v>
      </c>
      <c r="I1601" s="184" t="s">
        <v>159</v>
      </c>
      <c r="K1601"/>
    </row>
    <row r="1602" spans="1:11" s="184" customFormat="1" x14ac:dyDescent="0.25">
      <c r="A1602" s="188">
        <v>41169</v>
      </c>
      <c r="B1602" s="184" t="s">
        <v>161</v>
      </c>
      <c r="C1602" s="184" t="s">
        <v>17</v>
      </c>
      <c r="D1602" s="56" t="s">
        <v>5</v>
      </c>
      <c r="E1602" s="189">
        <v>4</v>
      </c>
      <c r="F1602" s="189">
        <v>35.35</v>
      </c>
      <c r="G1602" s="190">
        <v>141.4</v>
      </c>
      <c r="H1602" s="56">
        <v>907</v>
      </c>
      <c r="I1602" s="184" t="s">
        <v>159</v>
      </c>
      <c r="K1602"/>
    </row>
    <row r="1603" spans="1:11" s="184" customFormat="1" x14ac:dyDescent="0.25">
      <c r="A1603" s="188">
        <v>41170</v>
      </c>
      <c r="B1603" s="184" t="s">
        <v>179</v>
      </c>
      <c r="C1603" s="184" t="s">
        <v>180</v>
      </c>
      <c r="D1603" s="56" t="s">
        <v>5</v>
      </c>
      <c r="E1603" s="189">
        <v>7</v>
      </c>
      <c r="F1603" s="189">
        <v>42.79</v>
      </c>
      <c r="G1603" s="190">
        <v>299.52999999999997</v>
      </c>
      <c r="H1603" s="56">
        <v>907</v>
      </c>
      <c r="I1603" s="184" t="s">
        <v>159</v>
      </c>
      <c r="K1603"/>
    </row>
    <row r="1604" spans="1:11" s="184" customFormat="1" x14ac:dyDescent="0.25">
      <c r="A1604" s="188">
        <v>41170</v>
      </c>
      <c r="B1604" s="184" t="s">
        <v>160</v>
      </c>
      <c r="C1604" s="184" t="s">
        <v>17</v>
      </c>
      <c r="D1604" s="56" t="s">
        <v>5</v>
      </c>
      <c r="E1604" s="189">
        <v>4</v>
      </c>
      <c r="F1604" s="189">
        <v>48</v>
      </c>
      <c r="G1604" s="190">
        <v>192</v>
      </c>
      <c r="H1604" s="56">
        <v>907</v>
      </c>
      <c r="I1604" s="184" t="s">
        <v>159</v>
      </c>
      <c r="K1604"/>
    </row>
    <row r="1605" spans="1:11" s="184" customFormat="1" x14ac:dyDescent="0.25">
      <c r="A1605" s="188">
        <v>41171</v>
      </c>
      <c r="B1605" s="184" t="s">
        <v>158</v>
      </c>
      <c r="C1605" s="184" t="s">
        <v>17</v>
      </c>
      <c r="D1605" s="56" t="s">
        <v>5</v>
      </c>
      <c r="E1605" s="189">
        <v>4</v>
      </c>
      <c r="F1605" s="189">
        <v>35.35</v>
      </c>
      <c r="G1605" s="190">
        <v>141.4</v>
      </c>
      <c r="H1605" s="56">
        <v>907</v>
      </c>
      <c r="I1605" s="184" t="s">
        <v>159</v>
      </c>
      <c r="K1605"/>
    </row>
    <row r="1606" spans="1:11" s="184" customFormat="1" x14ac:dyDescent="0.25">
      <c r="A1606" s="188">
        <v>41171</v>
      </c>
      <c r="B1606" s="184" t="s">
        <v>158</v>
      </c>
      <c r="C1606" s="184" t="s">
        <v>17</v>
      </c>
      <c r="D1606" s="56" t="s">
        <v>5</v>
      </c>
      <c r="E1606" s="189">
        <v>4</v>
      </c>
      <c r="F1606" s="189">
        <v>35.35</v>
      </c>
      <c r="G1606" s="190">
        <v>141.4</v>
      </c>
      <c r="H1606" s="56">
        <v>907</v>
      </c>
      <c r="I1606" s="184" t="s">
        <v>159</v>
      </c>
      <c r="K1606"/>
    </row>
    <row r="1607" spans="1:11" s="184" customFormat="1" x14ac:dyDescent="0.25">
      <c r="A1607" s="188">
        <v>41171</v>
      </c>
      <c r="B1607" s="184" t="s">
        <v>179</v>
      </c>
      <c r="C1607" s="184" t="s">
        <v>180</v>
      </c>
      <c r="D1607" s="56" t="s">
        <v>5</v>
      </c>
      <c r="E1607" s="189">
        <v>4</v>
      </c>
      <c r="F1607" s="189">
        <v>42.79</v>
      </c>
      <c r="G1607" s="190">
        <v>171.16</v>
      </c>
      <c r="H1607" s="56">
        <v>907</v>
      </c>
      <c r="I1607" s="184" t="s">
        <v>159</v>
      </c>
      <c r="K1607"/>
    </row>
    <row r="1608" spans="1:11" s="184" customFormat="1" x14ac:dyDescent="0.25">
      <c r="A1608" s="188">
        <v>41171</v>
      </c>
      <c r="B1608" s="184" t="s">
        <v>17</v>
      </c>
      <c r="C1608" s="184" t="s">
        <v>17</v>
      </c>
      <c r="D1608" s="56" t="s">
        <v>5</v>
      </c>
      <c r="E1608" s="189">
        <v>4</v>
      </c>
      <c r="F1608" s="189">
        <v>35.35</v>
      </c>
      <c r="G1608" s="190">
        <v>141.4</v>
      </c>
      <c r="H1608" s="56">
        <v>907</v>
      </c>
      <c r="I1608" s="184" t="s">
        <v>159</v>
      </c>
      <c r="K1608"/>
    </row>
    <row r="1609" spans="1:11" s="184" customFormat="1" x14ac:dyDescent="0.25">
      <c r="A1609" s="188">
        <v>41172</v>
      </c>
      <c r="B1609" s="184" t="s">
        <v>158</v>
      </c>
      <c r="C1609" s="184" t="s">
        <v>17</v>
      </c>
      <c r="D1609" s="56" t="s">
        <v>5</v>
      </c>
      <c r="E1609" s="189">
        <v>10.5</v>
      </c>
      <c r="F1609" s="189">
        <v>35.35</v>
      </c>
      <c r="G1609" s="190">
        <v>371.17500000000001</v>
      </c>
      <c r="H1609" s="56">
        <v>907</v>
      </c>
      <c r="I1609" s="184" t="s">
        <v>159</v>
      </c>
      <c r="K1609"/>
    </row>
    <row r="1610" spans="1:11" s="184" customFormat="1" x14ac:dyDescent="0.25">
      <c r="A1610" s="188">
        <v>41179</v>
      </c>
      <c r="B1610" s="184" t="s">
        <v>179</v>
      </c>
      <c r="C1610" s="184" t="s">
        <v>180</v>
      </c>
      <c r="D1610" s="56" t="s">
        <v>5</v>
      </c>
      <c r="E1610" s="189">
        <v>8</v>
      </c>
      <c r="F1610" s="189">
        <v>42.79</v>
      </c>
      <c r="G1610" s="190">
        <v>342.32</v>
      </c>
      <c r="H1610" s="56">
        <v>907</v>
      </c>
      <c r="I1610" s="184" t="s">
        <v>159</v>
      </c>
      <c r="K1610"/>
    </row>
    <row r="1611" spans="1:11" s="184" customFormat="1" x14ac:dyDescent="0.25">
      <c r="A1611" s="191" t="s">
        <v>0</v>
      </c>
      <c r="B1611" s="192" t="s">
        <v>345</v>
      </c>
      <c r="C1611" s="192" t="s">
        <v>0</v>
      </c>
      <c r="D1611" s="200" t="s">
        <v>0</v>
      </c>
      <c r="E1611" s="193"/>
      <c r="F1611" s="193"/>
      <c r="G1611" s="194">
        <v>39398.614999999998</v>
      </c>
      <c r="H1611" s="200" t="s">
        <v>0</v>
      </c>
      <c r="I1611" s="192" t="s">
        <v>0</v>
      </c>
      <c r="K1611"/>
    </row>
    <row r="1612" spans="1:11" s="184" customFormat="1" x14ac:dyDescent="0.25">
      <c r="A1612" s="188" t="s">
        <v>0</v>
      </c>
      <c r="B1612" s="184" t="s">
        <v>0</v>
      </c>
      <c r="C1612" s="184" t="s">
        <v>0</v>
      </c>
      <c r="D1612" s="56" t="s">
        <v>0</v>
      </c>
      <c r="E1612" s="189"/>
      <c r="F1612" s="189"/>
      <c r="G1612" s="190"/>
      <c r="H1612" s="56" t="s">
        <v>0</v>
      </c>
      <c r="I1612" s="184" t="s">
        <v>0</v>
      </c>
      <c r="K1612"/>
    </row>
    <row r="1613" spans="1:11" s="184" customFormat="1" x14ac:dyDescent="0.25">
      <c r="A1613" s="185" t="s">
        <v>0</v>
      </c>
      <c r="B1613" s="183" t="s">
        <v>346</v>
      </c>
      <c r="C1613" s="183" t="s">
        <v>0</v>
      </c>
      <c r="D1613" s="127" t="s">
        <v>0</v>
      </c>
      <c r="E1613" s="186"/>
      <c r="F1613" s="186"/>
      <c r="G1613" s="187"/>
      <c r="H1613" s="127" t="s">
        <v>0</v>
      </c>
      <c r="I1613" s="183" t="s">
        <v>0</v>
      </c>
      <c r="K1613"/>
    </row>
    <row r="1614" spans="1:11" s="184" customFormat="1" x14ac:dyDescent="0.25">
      <c r="A1614" s="188">
        <v>40687</v>
      </c>
      <c r="B1614" s="184" t="s">
        <v>347</v>
      </c>
      <c r="C1614" s="184" t="s">
        <v>348</v>
      </c>
      <c r="D1614" s="56" t="s">
        <v>106</v>
      </c>
      <c r="E1614" s="189">
        <v>2</v>
      </c>
      <c r="F1614" s="189">
        <v>81.81</v>
      </c>
      <c r="G1614" s="190">
        <v>163.62</v>
      </c>
      <c r="H1614" s="56">
        <v>911</v>
      </c>
      <c r="I1614" s="184" t="s">
        <v>349</v>
      </c>
      <c r="K1614"/>
    </row>
    <row r="1615" spans="1:11" s="184" customFormat="1" x14ac:dyDescent="0.25">
      <c r="A1615" s="188">
        <v>40690</v>
      </c>
      <c r="B1615" s="184" t="s">
        <v>350</v>
      </c>
      <c r="C1615" s="184" t="s">
        <v>348</v>
      </c>
      <c r="D1615" s="56" t="s">
        <v>106</v>
      </c>
      <c r="E1615" s="189">
        <v>2</v>
      </c>
      <c r="F1615" s="189">
        <v>1450</v>
      </c>
      <c r="G1615" s="190">
        <v>2900</v>
      </c>
      <c r="H1615" s="56">
        <v>911</v>
      </c>
      <c r="I1615" s="184" t="s">
        <v>351</v>
      </c>
      <c r="K1615"/>
    </row>
    <row r="1616" spans="1:11" s="184" customFormat="1" x14ac:dyDescent="0.25">
      <c r="A1616" s="188">
        <v>40694</v>
      </c>
      <c r="B1616" s="184" t="s">
        <v>352</v>
      </c>
      <c r="C1616" s="184" t="s">
        <v>348</v>
      </c>
      <c r="D1616" s="56" t="s">
        <v>106</v>
      </c>
      <c r="E1616" s="189">
        <v>43</v>
      </c>
      <c r="F1616" s="189">
        <v>90.75</v>
      </c>
      <c r="G1616" s="190">
        <v>3902.25</v>
      </c>
      <c r="H1616" s="56">
        <v>911</v>
      </c>
      <c r="I1616" s="184" t="s">
        <v>353</v>
      </c>
      <c r="K1616"/>
    </row>
    <row r="1617" spans="1:11" s="184" customFormat="1" x14ac:dyDescent="0.25">
      <c r="A1617" s="188">
        <v>40694</v>
      </c>
      <c r="B1617" s="184" t="s">
        <v>354</v>
      </c>
      <c r="C1617" s="184" t="s">
        <v>348</v>
      </c>
      <c r="D1617" s="56" t="s">
        <v>106</v>
      </c>
      <c r="E1617" s="189">
        <v>16</v>
      </c>
      <c r="F1617" s="189">
        <v>115</v>
      </c>
      <c r="G1617" s="190">
        <v>1840</v>
      </c>
      <c r="H1617" s="56">
        <v>911</v>
      </c>
      <c r="I1617" s="184" t="s">
        <v>353</v>
      </c>
      <c r="K1617"/>
    </row>
    <row r="1618" spans="1:11" s="184" customFormat="1" x14ac:dyDescent="0.25">
      <c r="A1618" s="188">
        <v>40694</v>
      </c>
      <c r="B1618" s="184" t="s">
        <v>355</v>
      </c>
      <c r="C1618" s="184" t="s">
        <v>348</v>
      </c>
      <c r="D1618" s="56" t="s">
        <v>106</v>
      </c>
      <c r="E1618" s="189">
        <v>3</v>
      </c>
      <c r="F1618" s="189">
        <v>90.75</v>
      </c>
      <c r="G1618" s="190">
        <v>272.25</v>
      </c>
      <c r="H1618" s="56">
        <v>911</v>
      </c>
      <c r="I1618" s="184" t="s">
        <v>353</v>
      </c>
      <c r="K1618"/>
    </row>
    <row r="1619" spans="1:11" s="184" customFormat="1" x14ac:dyDescent="0.25">
      <c r="A1619" s="188">
        <v>40696</v>
      </c>
      <c r="B1619" s="184" t="s">
        <v>356</v>
      </c>
      <c r="C1619" s="184" t="s">
        <v>348</v>
      </c>
      <c r="D1619" s="56" t="s">
        <v>106</v>
      </c>
      <c r="E1619" s="189">
        <v>2</v>
      </c>
      <c r="F1619" s="189">
        <v>1500</v>
      </c>
      <c r="G1619" s="190">
        <v>3000</v>
      </c>
      <c r="H1619" s="56">
        <v>911</v>
      </c>
      <c r="I1619" s="184" t="s">
        <v>351</v>
      </c>
      <c r="K1619"/>
    </row>
    <row r="1620" spans="1:11" s="184" customFormat="1" x14ac:dyDescent="0.25">
      <c r="A1620" s="188">
        <v>40708</v>
      </c>
      <c r="B1620" s="184" t="s">
        <v>17</v>
      </c>
      <c r="C1620" s="184" t="s">
        <v>17</v>
      </c>
      <c r="D1620" s="56" t="s">
        <v>5</v>
      </c>
      <c r="E1620" s="189">
        <v>5</v>
      </c>
      <c r="F1620" s="189">
        <v>30</v>
      </c>
      <c r="G1620" s="190">
        <v>150</v>
      </c>
      <c r="H1620" s="56">
        <v>911</v>
      </c>
      <c r="I1620" s="184" t="s">
        <v>159</v>
      </c>
      <c r="K1620"/>
    </row>
    <row r="1621" spans="1:11" s="184" customFormat="1" x14ac:dyDescent="0.25">
      <c r="A1621" s="188">
        <v>40708</v>
      </c>
      <c r="B1621" s="184" t="s">
        <v>357</v>
      </c>
      <c r="C1621" s="184" t="s">
        <v>348</v>
      </c>
      <c r="D1621" s="56" t="s">
        <v>106</v>
      </c>
      <c r="E1621" s="189">
        <v>2</v>
      </c>
      <c r="F1621" s="189">
        <v>1450</v>
      </c>
      <c r="G1621" s="190">
        <v>2900</v>
      </c>
      <c r="H1621" s="56">
        <v>911</v>
      </c>
      <c r="I1621" s="184" t="s">
        <v>351</v>
      </c>
      <c r="K1621"/>
    </row>
    <row r="1622" spans="1:11" s="184" customFormat="1" x14ac:dyDescent="0.25">
      <c r="A1622" s="188">
        <v>40708</v>
      </c>
      <c r="B1622" s="184" t="s">
        <v>17</v>
      </c>
      <c r="C1622" s="184" t="s">
        <v>17</v>
      </c>
      <c r="D1622" s="56" t="s">
        <v>5</v>
      </c>
      <c r="E1622" s="189">
        <v>5</v>
      </c>
      <c r="F1622" s="189">
        <v>32.200000000000003</v>
      </c>
      <c r="G1622" s="190">
        <v>161</v>
      </c>
      <c r="H1622" s="56">
        <v>911</v>
      </c>
      <c r="I1622" s="184" t="s">
        <v>159</v>
      </c>
      <c r="K1622"/>
    </row>
    <row r="1623" spans="1:11" s="184" customFormat="1" x14ac:dyDescent="0.25">
      <c r="A1623" s="188">
        <v>40709</v>
      </c>
      <c r="B1623" s="184" t="s">
        <v>358</v>
      </c>
      <c r="C1623" s="184" t="s">
        <v>348</v>
      </c>
      <c r="D1623" s="56" t="s">
        <v>106</v>
      </c>
      <c r="E1623" s="189">
        <v>1</v>
      </c>
      <c r="F1623" s="189">
        <v>428</v>
      </c>
      <c r="G1623" s="190">
        <v>428</v>
      </c>
      <c r="H1623" s="56">
        <v>911</v>
      </c>
      <c r="I1623" s="184" t="s">
        <v>353</v>
      </c>
      <c r="K1623"/>
    </row>
    <row r="1624" spans="1:11" s="184" customFormat="1" x14ac:dyDescent="0.25">
      <c r="A1624" s="188">
        <v>40709</v>
      </c>
      <c r="B1624" s="184" t="s">
        <v>358</v>
      </c>
      <c r="C1624" s="184" t="s">
        <v>348</v>
      </c>
      <c r="D1624" s="56" t="s">
        <v>106</v>
      </c>
      <c r="E1624" s="189">
        <v>1</v>
      </c>
      <c r="F1624" s="189">
        <v>90.75</v>
      </c>
      <c r="G1624" s="190">
        <v>90.75</v>
      </c>
      <c r="H1624" s="56">
        <v>911</v>
      </c>
      <c r="I1624" s="184" t="s">
        <v>353</v>
      </c>
      <c r="K1624"/>
    </row>
    <row r="1625" spans="1:11" s="184" customFormat="1" x14ac:dyDescent="0.25">
      <c r="A1625" s="188">
        <v>40714</v>
      </c>
      <c r="B1625" s="184" t="s">
        <v>359</v>
      </c>
      <c r="C1625" s="184" t="s">
        <v>348</v>
      </c>
      <c r="D1625" s="56" t="s">
        <v>106</v>
      </c>
      <c r="E1625" s="189">
        <v>1</v>
      </c>
      <c r="F1625" s="189">
        <v>3000</v>
      </c>
      <c r="G1625" s="190">
        <v>3000</v>
      </c>
      <c r="H1625" s="56">
        <v>911</v>
      </c>
      <c r="I1625" s="184" t="s">
        <v>351</v>
      </c>
      <c r="K1625"/>
    </row>
    <row r="1626" spans="1:11" s="184" customFormat="1" x14ac:dyDescent="0.25">
      <c r="A1626" s="188">
        <v>40724</v>
      </c>
      <c r="B1626" s="184" t="s">
        <v>358</v>
      </c>
      <c r="C1626" s="184" t="s">
        <v>348</v>
      </c>
      <c r="D1626" s="56" t="s">
        <v>106</v>
      </c>
      <c r="E1626" s="189">
        <v>1</v>
      </c>
      <c r="F1626" s="189">
        <v>1633.42</v>
      </c>
      <c r="G1626" s="190">
        <v>1633.42</v>
      </c>
      <c r="H1626" s="56">
        <v>911</v>
      </c>
      <c r="I1626" s="184" t="s">
        <v>353</v>
      </c>
      <c r="K1626"/>
    </row>
    <row r="1627" spans="1:11" s="184" customFormat="1" x14ac:dyDescent="0.25">
      <c r="A1627" s="188">
        <v>40724</v>
      </c>
      <c r="B1627" s="184" t="s">
        <v>358</v>
      </c>
      <c r="C1627" s="184" t="s">
        <v>348</v>
      </c>
      <c r="D1627" s="56" t="s">
        <v>106</v>
      </c>
      <c r="E1627" s="189">
        <v>1</v>
      </c>
      <c r="F1627" s="189">
        <v>1666</v>
      </c>
      <c r="G1627" s="190">
        <v>1666</v>
      </c>
      <c r="H1627" s="56">
        <v>911</v>
      </c>
      <c r="I1627" s="184" t="s">
        <v>353</v>
      </c>
      <c r="K1627"/>
    </row>
    <row r="1628" spans="1:11" s="184" customFormat="1" x14ac:dyDescent="0.25">
      <c r="A1628" s="188">
        <v>40725</v>
      </c>
      <c r="B1628" s="184" t="s">
        <v>360</v>
      </c>
      <c r="C1628" s="184" t="s">
        <v>348</v>
      </c>
      <c r="D1628" s="56" t="s">
        <v>106</v>
      </c>
      <c r="E1628" s="189">
        <v>1</v>
      </c>
      <c r="F1628" s="189">
        <v>2900</v>
      </c>
      <c r="G1628" s="190">
        <v>2900</v>
      </c>
      <c r="H1628" s="56">
        <v>911</v>
      </c>
      <c r="I1628" s="184" t="s">
        <v>351</v>
      </c>
      <c r="K1628"/>
    </row>
    <row r="1629" spans="1:11" s="184" customFormat="1" x14ac:dyDescent="0.25">
      <c r="A1629" s="188">
        <v>40728</v>
      </c>
      <c r="B1629" s="184" t="s">
        <v>361</v>
      </c>
      <c r="C1629" s="184" t="s">
        <v>348</v>
      </c>
      <c r="D1629" s="56" t="s">
        <v>106</v>
      </c>
      <c r="E1629" s="189">
        <v>1</v>
      </c>
      <c r="F1629" s="189">
        <v>3000</v>
      </c>
      <c r="G1629" s="190">
        <v>3000</v>
      </c>
      <c r="H1629" s="56">
        <v>911</v>
      </c>
      <c r="I1629" s="184" t="s">
        <v>351</v>
      </c>
      <c r="K1629"/>
    </row>
    <row r="1630" spans="1:11" s="184" customFormat="1" x14ac:dyDescent="0.25">
      <c r="A1630" s="188">
        <v>40739</v>
      </c>
      <c r="B1630" s="184" t="s">
        <v>362</v>
      </c>
      <c r="C1630" s="184" t="s">
        <v>348</v>
      </c>
      <c r="D1630" s="56" t="s">
        <v>106</v>
      </c>
      <c r="E1630" s="189">
        <v>1</v>
      </c>
      <c r="F1630" s="189">
        <v>93.6</v>
      </c>
      <c r="G1630" s="190">
        <v>93.6</v>
      </c>
      <c r="H1630" s="56">
        <v>911</v>
      </c>
      <c r="I1630" s="184" t="s">
        <v>353</v>
      </c>
      <c r="K1630"/>
    </row>
    <row r="1631" spans="1:11" s="184" customFormat="1" x14ac:dyDescent="0.25">
      <c r="A1631" s="188">
        <v>40739</v>
      </c>
      <c r="B1631" s="184" t="s">
        <v>363</v>
      </c>
      <c r="C1631" s="184" t="s">
        <v>348</v>
      </c>
      <c r="D1631" s="56" t="s">
        <v>106</v>
      </c>
      <c r="E1631" s="189">
        <v>1</v>
      </c>
      <c r="F1631" s="189">
        <v>2900</v>
      </c>
      <c r="G1631" s="190">
        <v>2900</v>
      </c>
      <c r="H1631" s="56">
        <v>911</v>
      </c>
      <c r="I1631" s="184" t="s">
        <v>351</v>
      </c>
      <c r="K1631"/>
    </row>
    <row r="1632" spans="1:11" s="184" customFormat="1" x14ac:dyDescent="0.25">
      <c r="A1632" s="188">
        <v>40739</v>
      </c>
      <c r="B1632" s="184" t="s">
        <v>364</v>
      </c>
      <c r="C1632" s="184" t="s">
        <v>348</v>
      </c>
      <c r="D1632" s="56" t="s">
        <v>106</v>
      </c>
      <c r="E1632" s="189">
        <v>1</v>
      </c>
      <c r="F1632" s="189">
        <v>2070</v>
      </c>
      <c r="G1632" s="190">
        <v>2070</v>
      </c>
      <c r="H1632" s="56">
        <v>911</v>
      </c>
      <c r="I1632" s="184" t="s">
        <v>353</v>
      </c>
      <c r="K1632"/>
    </row>
    <row r="1633" spans="1:11" s="184" customFormat="1" x14ac:dyDescent="0.25">
      <c r="A1633" s="188">
        <v>40739</v>
      </c>
      <c r="B1633" s="184" t="s">
        <v>365</v>
      </c>
      <c r="C1633" s="184" t="s">
        <v>348</v>
      </c>
      <c r="D1633" s="56" t="s">
        <v>106</v>
      </c>
      <c r="E1633" s="189">
        <v>1</v>
      </c>
      <c r="F1633" s="189">
        <v>748.8</v>
      </c>
      <c r="G1633" s="190">
        <v>748.8</v>
      </c>
      <c r="H1633" s="56">
        <v>911</v>
      </c>
      <c r="I1633" s="184" t="s">
        <v>353</v>
      </c>
      <c r="K1633"/>
    </row>
    <row r="1634" spans="1:11" s="184" customFormat="1" x14ac:dyDescent="0.25">
      <c r="A1634" s="188">
        <v>40739</v>
      </c>
      <c r="B1634" s="184" t="s">
        <v>366</v>
      </c>
      <c r="C1634" s="184" t="s">
        <v>348</v>
      </c>
      <c r="D1634" s="56" t="s">
        <v>106</v>
      </c>
      <c r="E1634" s="189">
        <v>1</v>
      </c>
      <c r="F1634" s="189">
        <v>3000</v>
      </c>
      <c r="G1634" s="190">
        <v>3000</v>
      </c>
      <c r="H1634" s="56">
        <v>911</v>
      </c>
      <c r="I1634" s="184" t="s">
        <v>351</v>
      </c>
      <c r="K1634"/>
    </row>
    <row r="1635" spans="1:11" s="184" customFormat="1" x14ac:dyDescent="0.25">
      <c r="A1635" s="188">
        <v>40746</v>
      </c>
      <c r="B1635" s="184" t="s">
        <v>367</v>
      </c>
      <c r="C1635" s="184" t="s">
        <v>348</v>
      </c>
      <c r="D1635" s="56" t="s">
        <v>106</v>
      </c>
      <c r="E1635" s="189">
        <v>1</v>
      </c>
      <c r="F1635" s="189">
        <v>219.03</v>
      </c>
      <c r="G1635" s="190">
        <v>219.03</v>
      </c>
      <c r="H1635" s="56">
        <v>911</v>
      </c>
      <c r="I1635" s="184" t="s">
        <v>368</v>
      </c>
      <c r="K1635"/>
    </row>
    <row r="1636" spans="1:11" s="184" customFormat="1" x14ac:dyDescent="0.25">
      <c r="A1636" s="188">
        <v>40749</v>
      </c>
      <c r="B1636" s="184" t="s">
        <v>369</v>
      </c>
      <c r="C1636" s="184" t="s">
        <v>348</v>
      </c>
      <c r="D1636" s="56" t="s">
        <v>106</v>
      </c>
      <c r="E1636" s="189">
        <v>1</v>
      </c>
      <c r="F1636" s="189">
        <v>3000</v>
      </c>
      <c r="G1636" s="190">
        <v>3000</v>
      </c>
      <c r="H1636" s="56">
        <v>911</v>
      </c>
      <c r="I1636" s="184" t="s">
        <v>351</v>
      </c>
      <c r="K1636"/>
    </row>
    <row r="1637" spans="1:11" s="184" customFormat="1" x14ac:dyDescent="0.25">
      <c r="A1637" s="188">
        <v>40749</v>
      </c>
      <c r="B1637" s="184" t="s">
        <v>370</v>
      </c>
      <c r="C1637" s="184" t="s">
        <v>348</v>
      </c>
      <c r="D1637" s="56" t="s">
        <v>106</v>
      </c>
      <c r="E1637" s="189">
        <v>1</v>
      </c>
      <c r="F1637" s="189">
        <v>2900</v>
      </c>
      <c r="G1637" s="190">
        <v>2900</v>
      </c>
      <c r="H1637" s="56">
        <v>911</v>
      </c>
      <c r="I1637" s="184" t="s">
        <v>351</v>
      </c>
      <c r="K1637"/>
    </row>
    <row r="1638" spans="1:11" s="184" customFormat="1" x14ac:dyDescent="0.25">
      <c r="A1638" s="188">
        <v>40752</v>
      </c>
      <c r="B1638" s="184" t="s">
        <v>371</v>
      </c>
      <c r="C1638" s="184" t="s">
        <v>348</v>
      </c>
      <c r="D1638" s="56" t="s">
        <v>106</v>
      </c>
      <c r="E1638" s="189">
        <v>1</v>
      </c>
      <c r="F1638" s="189">
        <v>185.1</v>
      </c>
      <c r="G1638" s="190">
        <v>185.1</v>
      </c>
      <c r="H1638" s="56">
        <v>911</v>
      </c>
      <c r="I1638" s="184" t="s">
        <v>368</v>
      </c>
      <c r="K1638"/>
    </row>
    <row r="1639" spans="1:11" s="184" customFormat="1" x14ac:dyDescent="0.25">
      <c r="A1639" s="188">
        <v>40755</v>
      </c>
      <c r="B1639" s="184" t="s">
        <v>372</v>
      </c>
      <c r="C1639" s="184" t="s">
        <v>348</v>
      </c>
      <c r="D1639" s="56" t="s">
        <v>106</v>
      </c>
      <c r="E1639" s="189">
        <v>1</v>
      </c>
      <c r="F1639" s="189">
        <v>2527.1999999999998</v>
      </c>
      <c r="G1639" s="190">
        <v>2527.1999999999998</v>
      </c>
      <c r="H1639" s="56">
        <v>911</v>
      </c>
      <c r="I1639" s="184" t="s">
        <v>353</v>
      </c>
      <c r="K1639"/>
    </row>
    <row r="1640" spans="1:11" s="184" customFormat="1" x14ac:dyDescent="0.25">
      <c r="A1640" s="188">
        <v>40755</v>
      </c>
      <c r="B1640" s="184" t="s">
        <v>373</v>
      </c>
      <c r="C1640" s="184" t="s">
        <v>348</v>
      </c>
      <c r="D1640" s="56" t="s">
        <v>106</v>
      </c>
      <c r="E1640" s="189">
        <v>1</v>
      </c>
      <c r="F1640" s="189">
        <v>2828</v>
      </c>
      <c r="G1640" s="190">
        <v>2828</v>
      </c>
      <c r="H1640" s="56">
        <v>911</v>
      </c>
      <c r="I1640" s="184" t="s">
        <v>353</v>
      </c>
      <c r="K1640"/>
    </row>
    <row r="1641" spans="1:11" s="184" customFormat="1" x14ac:dyDescent="0.25">
      <c r="A1641" s="188">
        <v>40786</v>
      </c>
      <c r="B1641" s="184" t="s">
        <v>374</v>
      </c>
      <c r="C1641" s="184" t="s">
        <v>348</v>
      </c>
      <c r="D1641" s="56" t="s">
        <v>106</v>
      </c>
      <c r="E1641" s="189">
        <v>1</v>
      </c>
      <c r="F1641" s="189">
        <v>2490.98</v>
      </c>
      <c r="G1641" s="190">
        <v>2490.98</v>
      </c>
      <c r="H1641" s="56">
        <v>911</v>
      </c>
      <c r="I1641" s="184" t="s">
        <v>353</v>
      </c>
      <c r="K1641"/>
    </row>
    <row r="1642" spans="1:11" s="184" customFormat="1" x14ac:dyDescent="0.25">
      <c r="A1642" s="188">
        <v>40794</v>
      </c>
      <c r="B1642" s="184" t="s">
        <v>375</v>
      </c>
      <c r="C1642" s="184" t="s">
        <v>348</v>
      </c>
      <c r="D1642" s="56" t="s">
        <v>106</v>
      </c>
      <c r="E1642" s="189">
        <v>1</v>
      </c>
      <c r="F1642" s="189">
        <v>398</v>
      </c>
      <c r="G1642" s="190">
        <v>398</v>
      </c>
      <c r="H1642" s="56">
        <v>911</v>
      </c>
      <c r="I1642" s="184" t="s">
        <v>353</v>
      </c>
      <c r="K1642"/>
    </row>
    <row r="1643" spans="1:11" s="184" customFormat="1" x14ac:dyDescent="0.25">
      <c r="A1643" s="188">
        <v>40794</v>
      </c>
      <c r="B1643" s="184" t="s">
        <v>376</v>
      </c>
      <c r="C1643" s="184" t="s">
        <v>348</v>
      </c>
      <c r="D1643" s="56" t="s">
        <v>106</v>
      </c>
      <c r="E1643" s="189">
        <v>1</v>
      </c>
      <c r="F1643" s="189">
        <v>93.6</v>
      </c>
      <c r="G1643" s="190">
        <v>93.6</v>
      </c>
      <c r="H1643" s="56">
        <v>911</v>
      </c>
      <c r="I1643" s="184" t="s">
        <v>353</v>
      </c>
      <c r="K1643"/>
    </row>
    <row r="1644" spans="1:11" s="184" customFormat="1" x14ac:dyDescent="0.25">
      <c r="A1644" s="188">
        <v>40794</v>
      </c>
      <c r="B1644" s="184" t="s">
        <v>377</v>
      </c>
      <c r="C1644" s="184" t="s">
        <v>348</v>
      </c>
      <c r="D1644" s="56" t="s">
        <v>106</v>
      </c>
      <c r="E1644" s="189">
        <v>1</v>
      </c>
      <c r="F1644" s="189">
        <v>2562</v>
      </c>
      <c r="G1644" s="190">
        <v>2562</v>
      </c>
      <c r="H1644" s="56">
        <v>911</v>
      </c>
      <c r="I1644" s="184" t="s">
        <v>353</v>
      </c>
      <c r="K1644"/>
    </row>
    <row r="1645" spans="1:11" s="184" customFormat="1" x14ac:dyDescent="0.25">
      <c r="A1645" s="188">
        <v>40794</v>
      </c>
      <c r="B1645" s="184" t="s">
        <v>378</v>
      </c>
      <c r="C1645" s="184" t="s">
        <v>348</v>
      </c>
      <c r="D1645" s="56" t="s">
        <v>106</v>
      </c>
      <c r="E1645" s="189">
        <v>1</v>
      </c>
      <c r="F1645" s="189">
        <v>842.4</v>
      </c>
      <c r="G1645" s="190">
        <v>842.4</v>
      </c>
      <c r="H1645" s="56">
        <v>911</v>
      </c>
      <c r="I1645" s="184" t="s">
        <v>353</v>
      </c>
      <c r="K1645"/>
    </row>
    <row r="1646" spans="1:11" s="184" customFormat="1" x14ac:dyDescent="0.25">
      <c r="A1646" s="188">
        <v>40794</v>
      </c>
      <c r="B1646" s="184" t="s">
        <v>379</v>
      </c>
      <c r="C1646" s="184" t="s">
        <v>348</v>
      </c>
      <c r="D1646" s="56" t="s">
        <v>106</v>
      </c>
      <c r="E1646" s="189">
        <v>1</v>
      </c>
      <c r="F1646" s="189">
        <v>237.24</v>
      </c>
      <c r="G1646" s="190">
        <v>237.24</v>
      </c>
      <c r="H1646" s="56">
        <v>911</v>
      </c>
      <c r="I1646" s="184" t="s">
        <v>353</v>
      </c>
      <c r="K1646"/>
    </row>
    <row r="1647" spans="1:11" s="184" customFormat="1" x14ac:dyDescent="0.25">
      <c r="A1647" s="188">
        <v>40801</v>
      </c>
      <c r="B1647" s="184" t="s">
        <v>380</v>
      </c>
      <c r="C1647" s="184" t="s">
        <v>348</v>
      </c>
      <c r="D1647" s="56" t="s">
        <v>106</v>
      </c>
      <c r="E1647" s="189">
        <v>1</v>
      </c>
      <c r="F1647" s="189">
        <v>655.20000000000005</v>
      </c>
      <c r="G1647" s="190">
        <v>655.20000000000005</v>
      </c>
      <c r="H1647" s="56">
        <v>911</v>
      </c>
      <c r="I1647" s="184" t="s">
        <v>353</v>
      </c>
      <c r="K1647"/>
    </row>
    <row r="1648" spans="1:11" s="184" customFormat="1" x14ac:dyDescent="0.25">
      <c r="A1648" s="188">
        <v>40801</v>
      </c>
      <c r="B1648" s="184" t="s">
        <v>381</v>
      </c>
      <c r="C1648" s="184" t="s">
        <v>348</v>
      </c>
      <c r="D1648" s="56" t="s">
        <v>106</v>
      </c>
      <c r="E1648" s="189">
        <v>1</v>
      </c>
      <c r="F1648" s="189">
        <v>1682</v>
      </c>
      <c r="G1648" s="190">
        <v>1682</v>
      </c>
      <c r="H1648" s="56">
        <v>911</v>
      </c>
      <c r="I1648" s="184" t="s">
        <v>353</v>
      </c>
      <c r="K1648"/>
    </row>
    <row r="1649" spans="1:11" s="184" customFormat="1" x14ac:dyDescent="0.25">
      <c r="A1649" s="188">
        <v>40816</v>
      </c>
      <c r="B1649" s="184" t="s">
        <v>382</v>
      </c>
      <c r="C1649" s="184" t="s">
        <v>348</v>
      </c>
      <c r="D1649" s="56" t="s">
        <v>106</v>
      </c>
      <c r="E1649" s="189">
        <v>1</v>
      </c>
      <c r="F1649" s="189">
        <v>2959.09</v>
      </c>
      <c r="G1649" s="190">
        <v>2959.09</v>
      </c>
      <c r="H1649" s="56">
        <v>911</v>
      </c>
      <c r="I1649" s="184" t="s">
        <v>353</v>
      </c>
      <c r="K1649"/>
    </row>
    <row r="1650" spans="1:11" s="184" customFormat="1" x14ac:dyDescent="0.25">
      <c r="A1650" s="188">
        <v>40826</v>
      </c>
      <c r="B1650" s="184" t="s">
        <v>383</v>
      </c>
      <c r="C1650" s="184" t="s">
        <v>384</v>
      </c>
      <c r="D1650" s="56" t="s">
        <v>106</v>
      </c>
      <c r="E1650" s="189">
        <v>1</v>
      </c>
      <c r="F1650" s="189">
        <v>53.36</v>
      </c>
      <c r="G1650" s="190">
        <v>53.36</v>
      </c>
      <c r="H1650" s="56">
        <v>911</v>
      </c>
      <c r="I1650" s="184" t="s">
        <v>368</v>
      </c>
      <c r="K1650"/>
    </row>
    <row r="1651" spans="1:11" s="184" customFormat="1" x14ac:dyDescent="0.25">
      <c r="A1651" s="188">
        <v>40827</v>
      </c>
      <c r="B1651" s="184" t="s">
        <v>385</v>
      </c>
      <c r="C1651" s="184" t="s">
        <v>384</v>
      </c>
      <c r="D1651" s="56" t="s">
        <v>106</v>
      </c>
      <c r="E1651" s="189">
        <v>1</v>
      </c>
      <c r="F1651" s="189">
        <v>393.54</v>
      </c>
      <c r="G1651" s="190">
        <v>393.54</v>
      </c>
      <c r="H1651" s="56">
        <v>911</v>
      </c>
      <c r="I1651" s="184" t="s">
        <v>368</v>
      </c>
      <c r="K1651"/>
    </row>
    <row r="1652" spans="1:11" s="184" customFormat="1" x14ac:dyDescent="0.25">
      <c r="A1652" s="188">
        <v>40831</v>
      </c>
      <c r="B1652" s="184" t="s">
        <v>386</v>
      </c>
      <c r="C1652" s="184" t="s">
        <v>348</v>
      </c>
      <c r="D1652" s="56" t="s">
        <v>106</v>
      </c>
      <c r="E1652" s="189">
        <v>1</v>
      </c>
      <c r="F1652" s="189">
        <v>3431.82</v>
      </c>
      <c r="G1652" s="190">
        <v>3431.82</v>
      </c>
      <c r="H1652" s="56">
        <v>911</v>
      </c>
      <c r="I1652" s="184" t="s">
        <v>353</v>
      </c>
      <c r="K1652"/>
    </row>
    <row r="1653" spans="1:11" s="184" customFormat="1" x14ac:dyDescent="0.25">
      <c r="A1653" s="188">
        <v>40833</v>
      </c>
      <c r="B1653" s="184" t="s">
        <v>387</v>
      </c>
      <c r="C1653" s="184" t="s">
        <v>384</v>
      </c>
      <c r="D1653" s="56" t="s">
        <v>106</v>
      </c>
      <c r="E1653" s="189">
        <v>1</v>
      </c>
      <c r="F1653" s="189">
        <v>279.54000000000002</v>
      </c>
      <c r="G1653" s="190">
        <v>279.54000000000002</v>
      </c>
      <c r="H1653" s="56">
        <v>911</v>
      </c>
      <c r="I1653" s="184" t="s">
        <v>368</v>
      </c>
      <c r="K1653"/>
    </row>
    <row r="1654" spans="1:11" s="184" customFormat="1" x14ac:dyDescent="0.25">
      <c r="A1654" s="188">
        <v>40847</v>
      </c>
      <c r="B1654" s="184" t="s">
        <v>388</v>
      </c>
      <c r="C1654" s="184" t="s">
        <v>348</v>
      </c>
      <c r="D1654" s="56" t="s">
        <v>106</v>
      </c>
      <c r="E1654" s="189">
        <v>1</v>
      </c>
      <c r="F1654" s="189">
        <v>2809.1</v>
      </c>
      <c r="G1654" s="190">
        <v>2809.1</v>
      </c>
      <c r="H1654" s="56">
        <v>911</v>
      </c>
      <c r="I1654" s="184" t="s">
        <v>353</v>
      </c>
      <c r="K1654"/>
    </row>
    <row r="1655" spans="1:11" s="184" customFormat="1" x14ac:dyDescent="0.25">
      <c r="A1655" s="191" t="s">
        <v>0</v>
      </c>
      <c r="B1655" s="192" t="s">
        <v>389</v>
      </c>
      <c r="C1655" s="192" t="s">
        <v>0</v>
      </c>
      <c r="D1655" s="200" t="s">
        <v>0</v>
      </c>
      <c r="E1655" s="193"/>
      <c r="F1655" s="193"/>
      <c r="G1655" s="194">
        <v>67366.89</v>
      </c>
      <c r="H1655" s="200" t="s">
        <v>0</v>
      </c>
      <c r="I1655" s="192" t="s">
        <v>0</v>
      </c>
      <c r="K1655"/>
    </row>
    <row r="1656" spans="1:11" s="184" customFormat="1" x14ac:dyDescent="0.25">
      <c r="A1656" s="188" t="s">
        <v>0</v>
      </c>
      <c r="B1656" s="184" t="s">
        <v>0</v>
      </c>
      <c r="C1656" s="184" t="s">
        <v>0</v>
      </c>
      <c r="D1656" s="56" t="s">
        <v>0</v>
      </c>
      <c r="E1656" s="189"/>
      <c r="F1656" s="189"/>
      <c r="G1656" s="190"/>
      <c r="H1656" s="56" t="s">
        <v>0</v>
      </c>
      <c r="I1656" s="184" t="s">
        <v>0</v>
      </c>
      <c r="K1656"/>
    </row>
    <row r="1657" spans="1:11" s="184" customFormat="1" x14ac:dyDescent="0.25">
      <c r="A1657" s="185" t="s">
        <v>0</v>
      </c>
      <c r="B1657" s="183" t="s">
        <v>390</v>
      </c>
      <c r="C1657" s="183" t="s">
        <v>0</v>
      </c>
      <c r="D1657" s="127" t="s">
        <v>0</v>
      </c>
      <c r="E1657" s="186"/>
      <c r="F1657" s="186"/>
      <c r="G1657" s="187"/>
      <c r="H1657" s="127" t="s">
        <v>0</v>
      </c>
      <c r="I1657" s="183" t="s">
        <v>0</v>
      </c>
      <c r="K1657"/>
    </row>
    <row r="1658" spans="1:11" s="184" customFormat="1" x14ac:dyDescent="0.25">
      <c r="A1658" s="188">
        <v>40688</v>
      </c>
      <c r="B1658" s="184" t="s">
        <v>391</v>
      </c>
      <c r="C1658" s="184" t="s">
        <v>392</v>
      </c>
      <c r="D1658" s="56" t="s">
        <v>106</v>
      </c>
      <c r="E1658" s="189">
        <v>34</v>
      </c>
      <c r="F1658" s="189">
        <v>395</v>
      </c>
      <c r="G1658" s="190">
        <v>13430</v>
      </c>
      <c r="H1658" s="56" t="s">
        <v>58</v>
      </c>
      <c r="I1658" s="184" t="s">
        <v>393</v>
      </c>
      <c r="K1658"/>
    </row>
    <row r="1659" spans="1:11" s="184" customFormat="1" x14ac:dyDescent="0.25">
      <c r="A1659" s="188">
        <v>40693</v>
      </c>
      <c r="B1659" s="184" t="s">
        <v>394</v>
      </c>
      <c r="C1659" s="184" t="s">
        <v>395</v>
      </c>
      <c r="D1659" s="56" t="s">
        <v>2</v>
      </c>
      <c r="E1659" s="189">
        <v>1</v>
      </c>
      <c r="F1659" s="189">
        <v>395</v>
      </c>
      <c r="G1659" s="190">
        <v>395</v>
      </c>
      <c r="H1659" s="56" t="s">
        <v>58</v>
      </c>
      <c r="I1659" s="184" t="s">
        <v>159</v>
      </c>
      <c r="K1659"/>
    </row>
    <row r="1660" spans="1:11" s="184" customFormat="1" x14ac:dyDescent="0.25">
      <c r="A1660" s="188">
        <v>40701</v>
      </c>
      <c r="B1660" s="184" t="s">
        <v>391</v>
      </c>
      <c r="C1660" s="184" t="s">
        <v>392</v>
      </c>
      <c r="D1660" s="56" t="s">
        <v>106</v>
      </c>
      <c r="E1660" s="189">
        <v>34</v>
      </c>
      <c r="F1660" s="189">
        <v>395</v>
      </c>
      <c r="G1660" s="190">
        <v>13430</v>
      </c>
      <c r="H1660" s="56" t="s">
        <v>58</v>
      </c>
      <c r="I1660" s="184" t="s">
        <v>393</v>
      </c>
      <c r="K1660"/>
    </row>
    <row r="1661" spans="1:11" s="184" customFormat="1" x14ac:dyDescent="0.25">
      <c r="A1661" s="188">
        <v>40716</v>
      </c>
      <c r="B1661" s="184" t="s">
        <v>391</v>
      </c>
      <c r="C1661" s="184" t="s">
        <v>392</v>
      </c>
      <c r="D1661" s="56" t="s">
        <v>106</v>
      </c>
      <c r="E1661" s="189">
        <v>34</v>
      </c>
      <c r="F1661" s="189">
        <v>410</v>
      </c>
      <c r="G1661" s="190">
        <v>13940</v>
      </c>
      <c r="H1661" s="56" t="s">
        <v>58</v>
      </c>
      <c r="I1661" s="184" t="s">
        <v>393</v>
      </c>
      <c r="K1661"/>
    </row>
    <row r="1662" spans="1:11" s="184" customFormat="1" x14ac:dyDescent="0.25">
      <c r="A1662" s="188">
        <v>40729</v>
      </c>
      <c r="B1662" s="184" t="s">
        <v>396</v>
      </c>
      <c r="C1662" s="184" t="s">
        <v>392</v>
      </c>
      <c r="D1662" s="56" t="s">
        <v>106</v>
      </c>
      <c r="E1662" s="189">
        <v>34</v>
      </c>
      <c r="F1662" s="189">
        <v>395</v>
      </c>
      <c r="G1662" s="190">
        <v>13430</v>
      </c>
      <c r="H1662" s="56" t="s">
        <v>58</v>
      </c>
      <c r="I1662" s="184" t="s">
        <v>393</v>
      </c>
      <c r="K1662"/>
    </row>
    <row r="1663" spans="1:11" s="184" customFormat="1" x14ac:dyDescent="0.25">
      <c r="A1663" s="188">
        <v>40751</v>
      </c>
      <c r="B1663" s="184" t="s">
        <v>397</v>
      </c>
      <c r="C1663" s="184" t="s">
        <v>395</v>
      </c>
      <c r="D1663" s="56" t="s">
        <v>106</v>
      </c>
      <c r="E1663" s="189">
        <v>34</v>
      </c>
      <c r="F1663" s="189">
        <v>395</v>
      </c>
      <c r="G1663" s="190">
        <v>13430</v>
      </c>
      <c r="H1663" s="56" t="s">
        <v>58</v>
      </c>
      <c r="I1663" s="184" t="s">
        <v>393</v>
      </c>
      <c r="K1663"/>
    </row>
    <row r="1664" spans="1:11" s="184" customFormat="1" x14ac:dyDescent="0.25">
      <c r="A1664" s="188">
        <v>40788</v>
      </c>
      <c r="B1664" s="184" t="s">
        <v>398</v>
      </c>
      <c r="C1664" s="184" t="s">
        <v>395</v>
      </c>
      <c r="D1664" s="56" t="s">
        <v>106</v>
      </c>
      <c r="E1664" s="189">
        <v>34</v>
      </c>
      <c r="F1664" s="189">
        <v>395</v>
      </c>
      <c r="G1664" s="190">
        <v>13430</v>
      </c>
      <c r="H1664" s="56" t="s">
        <v>58</v>
      </c>
      <c r="I1664" s="184" t="s">
        <v>393</v>
      </c>
      <c r="K1664"/>
    </row>
    <row r="1665" spans="1:11" s="184" customFormat="1" x14ac:dyDescent="0.25">
      <c r="A1665" s="188">
        <v>40806</v>
      </c>
      <c r="B1665" s="184" t="s">
        <v>399</v>
      </c>
      <c r="C1665" s="184" t="s">
        <v>395</v>
      </c>
      <c r="D1665" s="56" t="s">
        <v>106</v>
      </c>
      <c r="E1665" s="189">
        <v>36</v>
      </c>
      <c r="F1665" s="189">
        <v>395</v>
      </c>
      <c r="G1665" s="190">
        <v>14220</v>
      </c>
      <c r="H1665" s="56" t="s">
        <v>58</v>
      </c>
      <c r="I1665" s="184" t="s">
        <v>393</v>
      </c>
      <c r="K1665"/>
    </row>
    <row r="1666" spans="1:11" s="184" customFormat="1" x14ac:dyDescent="0.25">
      <c r="A1666" s="188">
        <v>40820</v>
      </c>
      <c r="B1666" s="184" t="s">
        <v>400</v>
      </c>
      <c r="C1666" s="184" t="s">
        <v>395</v>
      </c>
      <c r="D1666" s="56" t="s">
        <v>106</v>
      </c>
      <c r="E1666" s="189">
        <v>34</v>
      </c>
      <c r="F1666" s="189">
        <v>395</v>
      </c>
      <c r="G1666" s="190">
        <v>13430</v>
      </c>
      <c r="H1666" s="56" t="s">
        <v>58</v>
      </c>
      <c r="I1666" s="184" t="s">
        <v>393</v>
      </c>
      <c r="K1666"/>
    </row>
    <row r="1667" spans="1:11" s="184" customFormat="1" x14ac:dyDescent="0.25">
      <c r="A1667" s="191" t="s">
        <v>0</v>
      </c>
      <c r="B1667" s="192" t="s">
        <v>401</v>
      </c>
      <c r="C1667" s="192" t="s">
        <v>0</v>
      </c>
      <c r="D1667" s="200" t="s">
        <v>0</v>
      </c>
      <c r="E1667" s="193"/>
      <c r="F1667" s="193"/>
      <c r="G1667" s="194">
        <v>109135</v>
      </c>
      <c r="H1667" s="200" t="s">
        <v>0</v>
      </c>
      <c r="I1667" s="192" t="s">
        <v>0</v>
      </c>
      <c r="K1667"/>
    </row>
    <row r="1668" spans="1:11" s="184" customFormat="1" x14ac:dyDescent="0.25">
      <c r="A1668" s="188" t="s">
        <v>0</v>
      </c>
      <c r="B1668" s="184" t="s">
        <v>0</v>
      </c>
      <c r="C1668" s="184" t="s">
        <v>0</v>
      </c>
      <c r="D1668" s="56" t="s">
        <v>0</v>
      </c>
      <c r="E1668" s="189"/>
      <c r="F1668" s="189"/>
      <c r="G1668" s="190"/>
      <c r="H1668" s="56" t="s">
        <v>0</v>
      </c>
      <c r="I1668" s="184" t="s">
        <v>0</v>
      </c>
      <c r="K1668"/>
    </row>
    <row r="1669" spans="1:11" s="184" customFormat="1" x14ac:dyDescent="0.25">
      <c r="A1669" s="185" t="s">
        <v>0</v>
      </c>
      <c r="B1669" s="183" t="s">
        <v>402</v>
      </c>
      <c r="C1669" s="183" t="s">
        <v>0</v>
      </c>
      <c r="D1669" s="127" t="s">
        <v>0</v>
      </c>
      <c r="E1669" s="186"/>
      <c r="F1669" s="186"/>
      <c r="G1669" s="187"/>
      <c r="H1669" s="127" t="s">
        <v>0</v>
      </c>
      <c r="I1669" s="183" t="s">
        <v>0</v>
      </c>
      <c r="K1669"/>
    </row>
    <row r="1670" spans="1:11" s="184" customFormat="1" x14ac:dyDescent="0.25">
      <c r="A1670" s="188">
        <v>40708</v>
      </c>
      <c r="B1670" s="184" t="s">
        <v>403</v>
      </c>
      <c r="C1670" s="184" t="s">
        <v>251</v>
      </c>
      <c r="D1670" s="56" t="s">
        <v>106</v>
      </c>
      <c r="E1670" s="189">
        <v>12.1</v>
      </c>
      <c r="F1670" s="189">
        <v>21.5</v>
      </c>
      <c r="G1670" s="190">
        <v>260.14999999999998</v>
      </c>
      <c r="H1670" s="56" t="s">
        <v>25</v>
      </c>
      <c r="I1670" s="184" t="s">
        <v>169</v>
      </c>
      <c r="K1670"/>
    </row>
    <row r="1671" spans="1:11" s="184" customFormat="1" x14ac:dyDescent="0.25">
      <c r="A1671" s="188">
        <v>40710</v>
      </c>
      <c r="B1671" s="184" t="s">
        <v>404</v>
      </c>
      <c r="C1671" s="184" t="s">
        <v>251</v>
      </c>
      <c r="D1671" s="56" t="s">
        <v>106</v>
      </c>
      <c r="E1671" s="189">
        <v>23.97</v>
      </c>
      <c r="F1671" s="189">
        <v>21.5</v>
      </c>
      <c r="G1671" s="190">
        <v>515.35500000000002</v>
      </c>
      <c r="H1671" s="56" t="s">
        <v>25</v>
      </c>
      <c r="I1671" s="184" t="s">
        <v>169</v>
      </c>
      <c r="K1671"/>
    </row>
    <row r="1672" spans="1:11" s="184" customFormat="1" x14ac:dyDescent="0.25">
      <c r="A1672" s="188">
        <v>40711</v>
      </c>
      <c r="B1672" s="184" t="s">
        <v>405</v>
      </c>
      <c r="C1672" s="184" t="s">
        <v>251</v>
      </c>
      <c r="D1672" s="56" t="s">
        <v>106</v>
      </c>
      <c r="E1672" s="189">
        <v>11.99</v>
      </c>
      <c r="F1672" s="189">
        <v>21.5</v>
      </c>
      <c r="G1672" s="190">
        <v>257.78500000000003</v>
      </c>
      <c r="H1672" s="56" t="s">
        <v>25</v>
      </c>
      <c r="I1672" s="184" t="s">
        <v>169</v>
      </c>
      <c r="K1672"/>
    </row>
    <row r="1673" spans="1:11" s="184" customFormat="1" x14ac:dyDescent="0.25">
      <c r="A1673" s="188">
        <v>40730</v>
      </c>
      <c r="B1673" s="184" t="s">
        <v>406</v>
      </c>
      <c r="C1673" s="184" t="s">
        <v>251</v>
      </c>
      <c r="D1673" s="56" t="s">
        <v>106</v>
      </c>
      <c r="E1673" s="189">
        <v>24.56</v>
      </c>
      <c r="F1673" s="189">
        <v>21.5</v>
      </c>
      <c r="G1673" s="190">
        <v>528.04</v>
      </c>
      <c r="H1673" s="56" t="s">
        <v>25</v>
      </c>
      <c r="I1673" s="184" t="s">
        <v>169</v>
      </c>
      <c r="K1673"/>
    </row>
    <row r="1674" spans="1:11" s="184" customFormat="1" x14ac:dyDescent="0.25">
      <c r="A1674" s="188">
        <v>40736</v>
      </c>
      <c r="B1674" s="184" t="s">
        <v>407</v>
      </c>
      <c r="C1674" s="184" t="s">
        <v>251</v>
      </c>
      <c r="D1674" s="56" t="s">
        <v>106</v>
      </c>
      <c r="E1674" s="189">
        <v>12.52</v>
      </c>
      <c r="F1674" s="189">
        <v>21.5</v>
      </c>
      <c r="G1674" s="190">
        <v>269.18</v>
      </c>
      <c r="H1674" s="56" t="s">
        <v>25</v>
      </c>
      <c r="I1674" s="184" t="s">
        <v>169</v>
      </c>
      <c r="K1674"/>
    </row>
    <row r="1675" spans="1:11" s="184" customFormat="1" x14ac:dyDescent="0.25">
      <c r="A1675" s="188">
        <v>40737</v>
      </c>
      <c r="B1675" s="184" t="s">
        <v>408</v>
      </c>
      <c r="C1675" s="184" t="s">
        <v>251</v>
      </c>
      <c r="D1675" s="56" t="s">
        <v>106</v>
      </c>
      <c r="E1675" s="189">
        <v>12.05</v>
      </c>
      <c r="F1675" s="189">
        <v>21.5</v>
      </c>
      <c r="G1675" s="190">
        <v>259.07499999999999</v>
      </c>
      <c r="H1675" s="56" t="s">
        <v>25</v>
      </c>
      <c r="I1675" s="184" t="s">
        <v>169</v>
      </c>
      <c r="K1675"/>
    </row>
    <row r="1676" spans="1:11" s="184" customFormat="1" x14ac:dyDescent="0.25">
      <c r="A1676" s="188">
        <v>40743</v>
      </c>
      <c r="B1676" s="184" t="s">
        <v>409</v>
      </c>
      <c r="C1676" s="184" t="s">
        <v>251</v>
      </c>
      <c r="D1676" s="56" t="s">
        <v>106</v>
      </c>
      <c r="E1676" s="189">
        <v>5.95</v>
      </c>
      <c r="F1676" s="189">
        <v>21.5</v>
      </c>
      <c r="G1676" s="190">
        <v>127.925</v>
      </c>
      <c r="H1676" s="56" t="s">
        <v>25</v>
      </c>
      <c r="I1676" s="184" t="s">
        <v>169</v>
      </c>
      <c r="K1676"/>
    </row>
    <row r="1677" spans="1:11" s="184" customFormat="1" x14ac:dyDescent="0.25">
      <c r="A1677" s="188">
        <v>40747</v>
      </c>
      <c r="B1677" s="184" t="s">
        <v>410</v>
      </c>
      <c r="C1677" s="184" t="s">
        <v>251</v>
      </c>
      <c r="D1677" s="56" t="s">
        <v>106</v>
      </c>
      <c r="E1677" s="189">
        <v>32.64</v>
      </c>
      <c r="F1677" s="189">
        <v>21.5</v>
      </c>
      <c r="G1677" s="190">
        <v>701.76</v>
      </c>
      <c r="H1677" s="56" t="s">
        <v>25</v>
      </c>
      <c r="I1677" s="184" t="s">
        <v>169</v>
      </c>
      <c r="K1677"/>
    </row>
    <row r="1678" spans="1:11" s="184" customFormat="1" x14ac:dyDescent="0.25">
      <c r="A1678" s="188">
        <v>40750</v>
      </c>
      <c r="B1678" s="184" t="s">
        <v>411</v>
      </c>
      <c r="C1678" s="184" t="s">
        <v>251</v>
      </c>
      <c r="D1678" s="56" t="s">
        <v>106</v>
      </c>
      <c r="E1678" s="189">
        <v>11.37</v>
      </c>
      <c r="F1678" s="189">
        <v>21.5</v>
      </c>
      <c r="G1678" s="190">
        <v>244.45500000000001</v>
      </c>
      <c r="H1678" s="56" t="s">
        <v>25</v>
      </c>
      <c r="I1678" s="184" t="s">
        <v>169</v>
      </c>
      <c r="K1678"/>
    </row>
    <row r="1679" spans="1:11" s="184" customFormat="1" x14ac:dyDescent="0.25">
      <c r="A1679" s="188">
        <v>40786</v>
      </c>
      <c r="B1679" s="184" t="s">
        <v>412</v>
      </c>
      <c r="C1679" s="184" t="s">
        <v>251</v>
      </c>
      <c r="D1679" s="56" t="s">
        <v>106</v>
      </c>
      <c r="E1679" s="189">
        <v>10.99</v>
      </c>
      <c r="F1679" s="189">
        <v>21.5</v>
      </c>
      <c r="G1679" s="190">
        <v>236.285</v>
      </c>
      <c r="H1679" s="56" t="s">
        <v>25</v>
      </c>
      <c r="I1679" s="184" t="s">
        <v>169</v>
      </c>
      <c r="K1679"/>
    </row>
    <row r="1680" spans="1:11" s="184" customFormat="1" x14ac:dyDescent="0.25">
      <c r="A1680" s="188">
        <v>40832</v>
      </c>
      <c r="B1680" s="184" t="s">
        <v>413</v>
      </c>
      <c r="C1680" s="184" t="s">
        <v>20</v>
      </c>
      <c r="D1680" s="56" t="s">
        <v>106</v>
      </c>
      <c r="E1680" s="189">
        <v>11.85</v>
      </c>
      <c r="F1680" s="189">
        <v>37</v>
      </c>
      <c r="G1680" s="190">
        <v>438.45</v>
      </c>
      <c r="H1680" s="56" t="s">
        <v>25</v>
      </c>
      <c r="I1680" s="184" t="s">
        <v>414</v>
      </c>
      <c r="K1680"/>
    </row>
    <row r="1681" spans="1:11" s="184" customFormat="1" x14ac:dyDescent="0.25">
      <c r="A1681" s="191" t="s">
        <v>0</v>
      </c>
      <c r="B1681" s="192" t="s">
        <v>415</v>
      </c>
      <c r="C1681" s="192" t="s">
        <v>0</v>
      </c>
      <c r="D1681" s="200" t="s">
        <v>0</v>
      </c>
      <c r="E1681" s="193"/>
      <c r="F1681" s="193"/>
      <c r="G1681" s="194">
        <v>3838.46</v>
      </c>
      <c r="H1681" s="200" t="s">
        <v>0</v>
      </c>
      <c r="I1681" s="192" t="s">
        <v>0</v>
      </c>
      <c r="K1681"/>
    </row>
    <row r="1682" spans="1:11" s="184" customFormat="1" x14ac:dyDescent="0.25">
      <c r="A1682" s="188" t="s">
        <v>0</v>
      </c>
      <c r="B1682" s="184" t="s">
        <v>0</v>
      </c>
      <c r="C1682" s="184" t="s">
        <v>0</v>
      </c>
      <c r="D1682" s="56" t="s">
        <v>0</v>
      </c>
      <c r="E1682" s="189"/>
      <c r="F1682" s="189"/>
      <c r="G1682" s="190"/>
      <c r="H1682" s="56" t="s">
        <v>0</v>
      </c>
      <c r="I1682" s="184" t="s">
        <v>0</v>
      </c>
      <c r="K1682"/>
    </row>
    <row r="1683" spans="1:11" s="184" customFormat="1" x14ac:dyDescent="0.25">
      <c r="A1683" s="185" t="s">
        <v>0</v>
      </c>
      <c r="B1683" s="183" t="s">
        <v>416</v>
      </c>
      <c r="C1683" s="183" t="s">
        <v>0</v>
      </c>
      <c r="D1683" s="127" t="s">
        <v>0</v>
      </c>
      <c r="E1683" s="186"/>
      <c r="F1683" s="186"/>
      <c r="G1683" s="187"/>
      <c r="H1683" s="127" t="s">
        <v>0</v>
      </c>
      <c r="I1683" s="183" t="s">
        <v>0</v>
      </c>
      <c r="K1683"/>
    </row>
    <row r="1684" spans="1:11" s="184" customFormat="1" x14ac:dyDescent="0.25">
      <c r="A1684" s="188">
        <v>40812</v>
      </c>
      <c r="B1684" s="184" t="s">
        <v>417</v>
      </c>
      <c r="C1684" s="184" t="s">
        <v>20</v>
      </c>
      <c r="D1684" s="56" t="s">
        <v>106</v>
      </c>
      <c r="E1684" s="189">
        <v>8.4700000000000006</v>
      </c>
      <c r="F1684" s="189">
        <v>37</v>
      </c>
      <c r="G1684" s="190">
        <v>313.39</v>
      </c>
      <c r="H1684" s="56" t="s">
        <v>59</v>
      </c>
      <c r="I1684" s="184" t="s">
        <v>169</v>
      </c>
      <c r="K1684"/>
    </row>
    <row r="1685" spans="1:11" s="184" customFormat="1" x14ac:dyDescent="0.25">
      <c r="A1685" s="188">
        <v>40812</v>
      </c>
      <c r="B1685" s="184" t="s">
        <v>417</v>
      </c>
      <c r="C1685" s="184" t="s">
        <v>20</v>
      </c>
      <c r="D1685" s="56" t="s">
        <v>106</v>
      </c>
      <c r="E1685" s="189">
        <v>8.4700000000000006</v>
      </c>
      <c r="F1685" s="189">
        <v>195</v>
      </c>
      <c r="G1685" s="190">
        <v>1651.65</v>
      </c>
      <c r="H1685" s="56" t="s">
        <v>59</v>
      </c>
      <c r="I1685" s="184" t="s">
        <v>393</v>
      </c>
      <c r="K1685"/>
    </row>
    <row r="1686" spans="1:11" s="184" customFormat="1" x14ac:dyDescent="0.25">
      <c r="A1686" s="188">
        <v>40814</v>
      </c>
      <c r="B1686" s="184" t="s">
        <v>418</v>
      </c>
      <c r="C1686" s="184" t="s">
        <v>20</v>
      </c>
      <c r="D1686" s="56" t="s">
        <v>106</v>
      </c>
      <c r="E1686" s="189">
        <v>19.13</v>
      </c>
      <c r="F1686" s="189">
        <v>37</v>
      </c>
      <c r="G1686" s="190">
        <v>707.81</v>
      </c>
      <c r="H1686" s="56" t="s">
        <v>59</v>
      </c>
      <c r="I1686" s="184" t="s">
        <v>414</v>
      </c>
      <c r="K1686"/>
    </row>
    <row r="1687" spans="1:11" s="184" customFormat="1" x14ac:dyDescent="0.25">
      <c r="A1687" s="188">
        <v>40814</v>
      </c>
      <c r="B1687" s="184" t="s">
        <v>419</v>
      </c>
      <c r="C1687" s="184" t="s">
        <v>420</v>
      </c>
      <c r="D1687" s="56" t="s">
        <v>106</v>
      </c>
      <c r="E1687" s="189">
        <v>19.3</v>
      </c>
      <c r="F1687" s="189">
        <v>28</v>
      </c>
      <c r="G1687" s="190">
        <v>540.4</v>
      </c>
      <c r="H1687" s="56" t="s">
        <v>59</v>
      </c>
      <c r="I1687" s="184" t="s">
        <v>414</v>
      </c>
      <c r="K1687"/>
    </row>
    <row r="1688" spans="1:11" s="184" customFormat="1" x14ac:dyDescent="0.25">
      <c r="A1688" s="188">
        <v>40815</v>
      </c>
      <c r="B1688" s="184" t="s">
        <v>421</v>
      </c>
      <c r="C1688" s="184" t="s">
        <v>20</v>
      </c>
      <c r="D1688" s="56" t="s">
        <v>106</v>
      </c>
      <c r="E1688" s="189">
        <v>25.32</v>
      </c>
      <c r="F1688" s="189">
        <v>37</v>
      </c>
      <c r="G1688" s="190">
        <v>936.84</v>
      </c>
      <c r="H1688" s="56" t="s">
        <v>59</v>
      </c>
      <c r="I1688" s="184" t="s">
        <v>414</v>
      </c>
      <c r="K1688"/>
    </row>
    <row r="1689" spans="1:11" s="184" customFormat="1" x14ac:dyDescent="0.25">
      <c r="A1689" s="188">
        <v>40815</v>
      </c>
      <c r="B1689" s="184" t="s">
        <v>422</v>
      </c>
      <c r="C1689" s="184" t="s">
        <v>20</v>
      </c>
      <c r="D1689" s="56" t="s">
        <v>106</v>
      </c>
      <c r="E1689" s="189">
        <v>25.32</v>
      </c>
      <c r="F1689" s="189">
        <v>37</v>
      </c>
      <c r="G1689" s="190">
        <v>936.84</v>
      </c>
      <c r="H1689" s="56" t="s">
        <v>59</v>
      </c>
      <c r="I1689" s="184" t="s">
        <v>414</v>
      </c>
      <c r="K1689"/>
    </row>
    <row r="1690" spans="1:11" s="184" customFormat="1" x14ac:dyDescent="0.25">
      <c r="A1690" s="188">
        <v>40816</v>
      </c>
      <c r="B1690" s="184" t="s">
        <v>423</v>
      </c>
      <c r="C1690" s="184" t="s">
        <v>20</v>
      </c>
      <c r="D1690" s="56" t="s">
        <v>106</v>
      </c>
      <c r="E1690" s="189">
        <v>18.59</v>
      </c>
      <c r="F1690" s="189">
        <v>37</v>
      </c>
      <c r="G1690" s="190">
        <v>687.83</v>
      </c>
      <c r="H1690" s="56" t="s">
        <v>59</v>
      </c>
      <c r="I1690" s="184" t="s">
        <v>414</v>
      </c>
      <c r="K1690"/>
    </row>
    <row r="1691" spans="1:11" s="184" customFormat="1" x14ac:dyDescent="0.25">
      <c r="A1691" s="188">
        <v>40816</v>
      </c>
      <c r="B1691" s="184" t="s">
        <v>424</v>
      </c>
      <c r="C1691" s="184" t="s">
        <v>20</v>
      </c>
      <c r="D1691" s="56" t="s">
        <v>106</v>
      </c>
      <c r="E1691" s="189">
        <v>18.59</v>
      </c>
      <c r="F1691" s="189">
        <v>37</v>
      </c>
      <c r="G1691" s="190">
        <v>687.83</v>
      </c>
      <c r="H1691" s="56" t="s">
        <v>59</v>
      </c>
      <c r="I1691" s="184" t="s">
        <v>414</v>
      </c>
      <c r="K1691"/>
    </row>
    <row r="1692" spans="1:11" s="184" customFormat="1" x14ac:dyDescent="0.25">
      <c r="A1692" s="188">
        <v>40817</v>
      </c>
      <c r="B1692" s="184" t="s">
        <v>425</v>
      </c>
      <c r="C1692" s="184" t="s">
        <v>20</v>
      </c>
      <c r="D1692" s="56" t="s">
        <v>106</v>
      </c>
      <c r="E1692" s="189">
        <v>8.9600000000000009</v>
      </c>
      <c r="F1692" s="189">
        <v>37</v>
      </c>
      <c r="G1692" s="190">
        <v>331.52</v>
      </c>
      <c r="H1692" s="56" t="s">
        <v>59</v>
      </c>
      <c r="I1692" s="184" t="s">
        <v>414</v>
      </c>
      <c r="K1692"/>
    </row>
    <row r="1693" spans="1:11" s="184" customFormat="1" x14ac:dyDescent="0.25">
      <c r="A1693" s="188">
        <v>40817</v>
      </c>
      <c r="B1693" s="184" t="s">
        <v>426</v>
      </c>
      <c r="C1693" s="184" t="s">
        <v>20</v>
      </c>
      <c r="D1693" s="56" t="s">
        <v>106</v>
      </c>
      <c r="E1693" s="189">
        <v>8.9600000000000009</v>
      </c>
      <c r="F1693" s="189">
        <v>37</v>
      </c>
      <c r="G1693" s="190">
        <v>331.52</v>
      </c>
      <c r="H1693" s="56" t="s">
        <v>59</v>
      </c>
      <c r="I1693" s="184" t="s">
        <v>414</v>
      </c>
      <c r="K1693"/>
    </row>
    <row r="1694" spans="1:11" s="184" customFormat="1" x14ac:dyDescent="0.25">
      <c r="A1694" s="188">
        <v>40818</v>
      </c>
      <c r="B1694" s="184" t="s">
        <v>427</v>
      </c>
      <c r="C1694" s="184" t="s">
        <v>20</v>
      </c>
      <c r="D1694" s="56" t="s">
        <v>106</v>
      </c>
      <c r="E1694" s="189">
        <v>19.52</v>
      </c>
      <c r="F1694" s="189">
        <v>37</v>
      </c>
      <c r="G1694" s="190">
        <v>722.24</v>
      </c>
      <c r="H1694" s="56" t="s">
        <v>59</v>
      </c>
      <c r="I1694" s="184" t="s">
        <v>414</v>
      </c>
      <c r="K1694"/>
    </row>
    <row r="1695" spans="1:11" s="184" customFormat="1" x14ac:dyDescent="0.25">
      <c r="A1695" s="188">
        <v>40818</v>
      </c>
      <c r="B1695" s="184" t="s">
        <v>428</v>
      </c>
      <c r="C1695" s="184" t="s">
        <v>20</v>
      </c>
      <c r="D1695" s="56" t="s">
        <v>106</v>
      </c>
      <c r="E1695" s="189">
        <v>19.52</v>
      </c>
      <c r="F1695" s="189">
        <v>37</v>
      </c>
      <c r="G1695" s="190">
        <v>722.24</v>
      </c>
      <c r="H1695" s="56" t="s">
        <v>59</v>
      </c>
      <c r="I1695" s="184" t="s">
        <v>414</v>
      </c>
      <c r="K1695"/>
    </row>
    <row r="1696" spans="1:11" s="184" customFormat="1" x14ac:dyDescent="0.25">
      <c r="A1696" s="188">
        <v>40819</v>
      </c>
      <c r="B1696" s="184" t="s">
        <v>429</v>
      </c>
      <c r="C1696" s="184" t="s">
        <v>20</v>
      </c>
      <c r="D1696" s="56" t="s">
        <v>106</v>
      </c>
      <c r="E1696" s="189">
        <v>10.45</v>
      </c>
      <c r="F1696" s="189">
        <v>37</v>
      </c>
      <c r="G1696" s="190">
        <v>386.65</v>
      </c>
      <c r="H1696" s="56" t="s">
        <v>59</v>
      </c>
      <c r="I1696" s="184" t="s">
        <v>414</v>
      </c>
      <c r="K1696"/>
    </row>
    <row r="1697" spans="1:29" s="184" customFormat="1" x14ac:dyDescent="0.25">
      <c r="A1697" s="188">
        <v>40820</v>
      </c>
      <c r="B1697" s="184" t="s">
        <v>430</v>
      </c>
      <c r="C1697" s="184" t="s">
        <v>20</v>
      </c>
      <c r="D1697" s="56" t="s">
        <v>106</v>
      </c>
      <c r="E1697" s="189">
        <v>10.45</v>
      </c>
      <c r="F1697" s="189">
        <v>37</v>
      </c>
      <c r="G1697" s="190">
        <v>386.65</v>
      </c>
      <c r="H1697" s="56" t="s">
        <v>59</v>
      </c>
      <c r="I1697" s="184" t="s">
        <v>159</v>
      </c>
      <c r="K1697"/>
    </row>
    <row r="1698" spans="1:29" s="184" customFormat="1" x14ac:dyDescent="0.25">
      <c r="A1698" s="188">
        <v>40821</v>
      </c>
      <c r="B1698" s="184" t="s">
        <v>431</v>
      </c>
      <c r="C1698" s="184" t="s">
        <v>20</v>
      </c>
      <c r="D1698" s="56" t="s">
        <v>106</v>
      </c>
      <c r="E1698" s="189">
        <v>51.29</v>
      </c>
      <c r="F1698" s="189">
        <v>37</v>
      </c>
      <c r="G1698" s="190">
        <v>1897.73</v>
      </c>
      <c r="H1698" s="56" t="s">
        <v>59</v>
      </c>
      <c r="I1698" s="184" t="s">
        <v>414</v>
      </c>
      <c r="K1698"/>
    </row>
    <row r="1699" spans="1:29" s="184" customFormat="1" x14ac:dyDescent="0.25">
      <c r="A1699" s="188">
        <v>40822</v>
      </c>
      <c r="B1699" s="184" t="s">
        <v>432</v>
      </c>
      <c r="C1699" s="184" t="s">
        <v>20</v>
      </c>
      <c r="D1699" s="56" t="s">
        <v>106</v>
      </c>
      <c r="E1699" s="189">
        <v>51.5</v>
      </c>
      <c r="F1699" s="189">
        <v>37</v>
      </c>
      <c r="G1699" s="190">
        <v>1905.5</v>
      </c>
      <c r="H1699" s="56" t="s">
        <v>59</v>
      </c>
      <c r="I1699" s="184" t="s">
        <v>414</v>
      </c>
      <c r="K1699"/>
    </row>
    <row r="1700" spans="1:29" s="184" customFormat="1" x14ac:dyDescent="0.25">
      <c r="A1700" s="188">
        <v>40822</v>
      </c>
      <c r="B1700" s="184" t="s">
        <v>433</v>
      </c>
      <c r="C1700" s="184" t="s">
        <v>20</v>
      </c>
      <c r="D1700" s="56" t="s">
        <v>106</v>
      </c>
      <c r="E1700" s="189">
        <v>51.5</v>
      </c>
      <c r="F1700" s="189">
        <v>37</v>
      </c>
      <c r="G1700" s="190">
        <v>1905.5</v>
      </c>
      <c r="H1700" s="56" t="s">
        <v>59</v>
      </c>
      <c r="I1700" s="184" t="s">
        <v>414</v>
      </c>
      <c r="K1700"/>
    </row>
    <row r="1701" spans="1:29" s="184" customFormat="1" x14ac:dyDescent="0.25">
      <c r="A1701" s="188">
        <v>40822</v>
      </c>
      <c r="B1701" s="184" t="s">
        <v>434</v>
      </c>
      <c r="C1701" s="184" t="s">
        <v>20</v>
      </c>
      <c r="D1701" s="56" t="s">
        <v>106</v>
      </c>
      <c r="E1701" s="189">
        <v>51.29</v>
      </c>
      <c r="F1701" s="189">
        <v>37</v>
      </c>
      <c r="G1701" s="190">
        <v>1897.73</v>
      </c>
      <c r="H1701" s="56" t="s">
        <v>59</v>
      </c>
      <c r="I1701" s="184" t="s">
        <v>414</v>
      </c>
      <c r="K1701"/>
    </row>
    <row r="1702" spans="1:29" s="184" customFormat="1" x14ac:dyDescent="0.25">
      <c r="A1702" s="188">
        <v>40827</v>
      </c>
      <c r="B1702" s="184" t="s">
        <v>435</v>
      </c>
      <c r="C1702" s="184" t="s">
        <v>20</v>
      </c>
      <c r="D1702" s="56" t="s">
        <v>106</v>
      </c>
      <c r="E1702" s="189">
        <v>9.33</v>
      </c>
      <c r="F1702" s="189">
        <v>37</v>
      </c>
      <c r="G1702" s="190">
        <v>345.21</v>
      </c>
      <c r="H1702" s="56" t="s">
        <v>59</v>
      </c>
      <c r="I1702" s="184" t="s">
        <v>414</v>
      </c>
      <c r="K1702"/>
    </row>
    <row r="1703" spans="1:29" s="184" customFormat="1" x14ac:dyDescent="0.25">
      <c r="A1703" s="188">
        <v>40829</v>
      </c>
      <c r="B1703" s="184" t="s">
        <v>436</v>
      </c>
      <c r="C1703" s="184" t="s">
        <v>20</v>
      </c>
      <c r="D1703" s="56" t="s">
        <v>106</v>
      </c>
      <c r="E1703" s="189">
        <v>8.4</v>
      </c>
      <c r="F1703" s="189">
        <v>195</v>
      </c>
      <c r="G1703" s="190">
        <v>1638</v>
      </c>
      <c r="H1703" s="56" t="s">
        <v>59</v>
      </c>
      <c r="I1703" s="184" t="s">
        <v>414</v>
      </c>
      <c r="K1703"/>
    </row>
    <row r="1704" spans="1:29" s="184" customFormat="1" x14ac:dyDescent="0.25">
      <c r="A1704" s="188">
        <v>40829</v>
      </c>
      <c r="B1704" s="184" t="s">
        <v>437</v>
      </c>
      <c r="C1704" s="184" t="s">
        <v>20</v>
      </c>
      <c r="D1704" s="56" t="s">
        <v>106</v>
      </c>
      <c r="E1704" s="189">
        <v>8.34</v>
      </c>
      <c r="F1704" s="189">
        <v>195</v>
      </c>
      <c r="G1704" s="190">
        <v>1626.3</v>
      </c>
      <c r="H1704" s="56" t="s">
        <v>59</v>
      </c>
      <c r="I1704" s="184" t="s">
        <v>414</v>
      </c>
      <c r="K1704"/>
    </row>
    <row r="1705" spans="1:29" s="184" customFormat="1" x14ac:dyDescent="0.25">
      <c r="A1705" s="188">
        <v>40831</v>
      </c>
      <c r="B1705" s="184" t="s">
        <v>438</v>
      </c>
      <c r="C1705" s="184" t="s">
        <v>20</v>
      </c>
      <c r="D1705" s="56" t="s">
        <v>106</v>
      </c>
      <c r="E1705" s="189">
        <v>11.05</v>
      </c>
      <c r="F1705" s="189">
        <v>195</v>
      </c>
      <c r="G1705" s="190">
        <v>2154.75</v>
      </c>
      <c r="H1705" s="56" t="s">
        <v>59</v>
      </c>
      <c r="I1705" s="184" t="s">
        <v>414</v>
      </c>
      <c r="K1705"/>
    </row>
    <row r="1706" spans="1:29" s="184" customFormat="1" x14ac:dyDescent="0.25">
      <c r="A1706" s="188">
        <v>40831</v>
      </c>
      <c r="B1706" s="184" t="s">
        <v>439</v>
      </c>
      <c r="C1706" s="184" t="s">
        <v>20</v>
      </c>
      <c r="D1706" s="56" t="s">
        <v>106</v>
      </c>
      <c r="E1706" s="189">
        <v>11.05</v>
      </c>
      <c r="F1706" s="189">
        <v>195</v>
      </c>
      <c r="G1706" s="190">
        <v>2154.75</v>
      </c>
      <c r="H1706" s="56" t="s">
        <v>59</v>
      </c>
      <c r="I1706" s="184" t="s">
        <v>414</v>
      </c>
      <c r="K1706"/>
    </row>
    <row r="1707" spans="1:29" s="184" customFormat="1" x14ac:dyDescent="0.25">
      <c r="A1707" s="188">
        <v>40832</v>
      </c>
      <c r="B1707" s="184" t="s">
        <v>440</v>
      </c>
      <c r="C1707" s="184" t="s">
        <v>20</v>
      </c>
      <c r="D1707" s="56" t="s">
        <v>106</v>
      </c>
      <c r="E1707" s="189">
        <v>15.81</v>
      </c>
      <c r="F1707" s="189">
        <v>37</v>
      </c>
      <c r="G1707" s="190">
        <v>584.97</v>
      </c>
      <c r="H1707" s="56" t="s">
        <v>59</v>
      </c>
      <c r="I1707" s="184" t="s">
        <v>414</v>
      </c>
      <c r="K1707"/>
    </row>
    <row r="1708" spans="1:29" s="184" customFormat="1" x14ac:dyDescent="0.25">
      <c r="A1708" s="188">
        <v>40832</v>
      </c>
      <c r="B1708" s="184" t="s">
        <v>441</v>
      </c>
      <c r="C1708" s="184" t="s">
        <v>20</v>
      </c>
      <c r="D1708" s="56" t="s">
        <v>106</v>
      </c>
      <c r="E1708" s="189">
        <v>15.81</v>
      </c>
      <c r="F1708" s="189">
        <v>37</v>
      </c>
      <c r="G1708" s="190">
        <v>584.97</v>
      </c>
      <c r="H1708" s="56" t="s">
        <v>59</v>
      </c>
      <c r="I1708" s="184" t="s">
        <v>414</v>
      </c>
      <c r="K1708"/>
    </row>
    <row r="1709" spans="1:29" s="184" customFormat="1" x14ac:dyDescent="0.25">
      <c r="A1709" s="191" t="s">
        <v>0</v>
      </c>
      <c r="B1709" s="192" t="s">
        <v>442</v>
      </c>
      <c r="C1709" s="192" t="s">
        <v>0</v>
      </c>
      <c r="D1709" s="200" t="s">
        <v>0</v>
      </c>
      <c r="E1709" s="193"/>
      <c r="F1709" s="193"/>
      <c r="G1709" s="194">
        <v>26038.82</v>
      </c>
      <c r="H1709" s="200" t="s">
        <v>0</v>
      </c>
      <c r="I1709" s="192" t="s">
        <v>0</v>
      </c>
      <c r="K1709"/>
    </row>
    <row r="1710" spans="1:29" s="184" customFormat="1" x14ac:dyDescent="0.25">
      <c r="A1710" s="188" t="s">
        <v>0</v>
      </c>
      <c r="B1710" s="184" t="s">
        <v>0</v>
      </c>
      <c r="C1710" s="184" t="s">
        <v>0</v>
      </c>
      <c r="D1710" s="56" t="s">
        <v>0</v>
      </c>
      <c r="E1710" s="189"/>
      <c r="F1710" s="189"/>
      <c r="G1710" s="190"/>
      <c r="H1710" s="56" t="s">
        <v>0</v>
      </c>
      <c r="I1710" s="184" t="s">
        <v>0</v>
      </c>
      <c r="K1710" s="56"/>
    </row>
    <row r="1711" spans="1:29" s="184" customFormat="1" x14ac:dyDescent="0.25">
      <c r="A1711" s="195" t="s">
        <v>0</v>
      </c>
      <c r="B1711" s="196" t="s">
        <v>443</v>
      </c>
      <c r="C1711" s="196" t="s">
        <v>0</v>
      </c>
      <c r="D1711" s="201" t="s">
        <v>0</v>
      </c>
      <c r="E1711" s="197"/>
      <c r="F1711" s="197"/>
      <c r="G1711" s="198">
        <v>814588.61499999999</v>
      </c>
      <c r="H1711" s="201" t="s">
        <v>0</v>
      </c>
      <c r="I1711" s="196" t="s">
        <v>0</v>
      </c>
      <c r="K1711" s="56"/>
    </row>
    <row r="1712" spans="1:29" s="184" customFormat="1" x14ac:dyDescent="0.25">
      <c r="D1712" s="56"/>
      <c r="H1712" s="56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</row>
    <row r="1713" spans="1:29" s="184" customFormat="1" x14ac:dyDescent="0.25">
      <c r="A1713"/>
      <c r="B1713"/>
      <c r="C1713"/>
      <c r="D1713" s="56"/>
      <c r="E1713"/>
      <c r="F1713"/>
      <c r="G1713"/>
      <c r="H1713" s="56"/>
      <c r="I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</row>
    <row r="1714" spans="1:29" s="184" customFormat="1" x14ac:dyDescent="0.25">
      <c r="A1714"/>
      <c r="B1714"/>
      <c r="C1714"/>
      <c r="D1714" s="56"/>
      <c r="E1714"/>
      <c r="F1714"/>
      <c r="G1714"/>
      <c r="H1714" s="56"/>
      <c r="I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</row>
    <row r="1715" spans="1:29" s="184" customFormat="1" x14ac:dyDescent="0.25">
      <c r="A1715"/>
      <c r="B1715"/>
      <c r="C1715"/>
      <c r="D1715" s="56"/>
      <c r="E1715"/>
      <c r="F1715"/>
      <c r="G1715"/>
      <c r="H1715" s="56"/>
      <c r="I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</row>
    <row r="1716" spans="1:29" s="184" customFormat="1" x14ac:dyDescent="0.25">
      <c r="A1716"/>
      <c r="B1716"/>
      <c r="C1716"/>
      <c r="D1716" s="56"/>
      <c r="E1716"/>
      <c r="F1716"/>
      <c r="G1716"/>
      <c r="H1716" s="56"/>
      <c r="I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</row>
  </sheetData>
  <sortState xmlns:xlrd2="http://schemas.microsoft.com/office/spreadsheetml/2017/richdata2" ref="A1045:I1297">
    <sortCondition ref="A1045:A1297"/>
  </sortState>
  <phoneticPr fontId="1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Estimate</vt:lpstr>
      <vt:lpstr>Resources</vt:lpstr>
      <vt:lpstr>Model Inputs</vt:lpstr>
      <vt:lpstr>Non-Work Days</vt:lpstr>
      <vt:lpstr>Program Links</vt:lpstr>
      <vt:lpstr>Budget &amp; Revenue</vt:lpstr>
      <vt:lpstr>Portfolio WBS</vt:lpstr>
      <vt:lpstr>Actual Costs</vt:lpstr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Thiele</dc:creator>
  <cp:lastModifiedBy>Brett Thiele</cp:lastModifiedBy>
  <dcterms:created xsi:type="dcterms:W3CDTF">2019-10-21T07:38:33Z</dcterms:created>
  <dcterms:modified xsi:type="dcterms:W3CDTF">2020-09-25T06:47:16Z</dcterms:modified>
</cp:coreProperties>
</file>