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0" yWindow="-15" windowWidth="12180" windowHeight="4650" tabRatio="435" activeTab="3"/>
  </bookViews>
  <sheets>
    <sheet name="Instructions" sheetId="15" r:id="rId1"/>
    <sheet name="Estimating Factors" sheetId="5" r:id="rId2"/>
    <sheet name="Parameters" sheetId="8" r:id="rId3"/>
    <sheet name="Mapping Work" sheetId="14" r:id="rId4"/>
    <sheet name="WBS" sheetId="2" r:id="rId5"/>
  </sheets>
  <externalReferences>
    <externalReference r:id="rId6"/>
  </externalReferences>
  <definedNames>
    <definedName name="currency">[1]Assumptions!#REF!</definedName>
    <definedName name="_xlnm.Print_Area" localSheetId="0">Instructions!$A$1:$A$21</definedName>
    <definedName name="_xlnm.Print_Area" localSheetId="3">'Mapping Work'!$A$1:$J$35</definedName>
    <definedName name="_xlnm.Print_Titles" localSheetId="4">WBS!$3:$3</definedName>
  </definedNames>
  <calcPr calcId="145621" fullCalcOnLoad="1" refMode="R1C1"/>
</workbook>
</file>

<file path=xl/calcChain.xml><?xml version="1.0" encoding="utf-8"?>
<calcChain xmlns="http://schemas.openxmlformats.org/spreadsheetml/2006/main">
  <c r="B11" i="8" l="1"/>
  <c r="B12" i="8"/>
  <c r="B13" i="8"/>
  <c r="D15" i="8"/>
  <c r="D21" i="8"/>
  <c r="B20" i="8"/>
  <c r="C20" i="8"/>
  <c r="D20" i="8"/>
  <c r="E20" i="8"/>
  <c r="F20" i="8"/>
  <c r="A21" i="8"/>
  <c r="C21" i="8"/>
  <c r="D10" i="2"/>
  <c r="F21" i="8"/>
  <c r="D16" i="2"/>
  <c r="A22" i="8"/>
  <c r="C22" i="8"/>
  <c r="F22" i="8"/>
  <c r="B22" i="8"/>
  <c r="A23" i="8"/>
  <c r="C23" i="8"/>
  <c r="E23" i="8"/>
  <c r="F23" i="8"/>
  <c r="D2" i="14"/>
  <c r="F3" i="2"/>
  <c r="G3" i="2"/>
  <c r="H3" i="2"/>
  <c r="I3" i="2"/>
  <c r="K3" i="2"/>
  <c r="L3" i="2"/>
  <c r="M3" i="2"/>
  <c r="N3" i="2"/>
  <c r="J4" i="2"/>
  <c r="J6" i="2"/>
  <c r="J8" i="2"/>
  <c r="J10" i="2"/>
  <c r="J12" i="2"/>
  <c r="J14" i="2"/>
  <c r="J16" i="2"/>
  <c r="J18" i="2"/>
  <c r="C20" i="2"/>
  <c r="O20" i="2"/>
  <c r="O23" i="2"/>
  <c r="O25" i="2"/>
  <c r="D23" i="8"/>
  <c r="B23" i="8"/>
  <c r="D22" i="8"/>
  <c r="E21" i="8"/>
  <c r="D14" i="2"/>
  <c r="D12" i="2"/>
  <c r="B21" i="8"/>
  <c r="E2" i="14"/>
  <c r="D20" i="2" l="1"/>
  <c r="B10" i="2" s="1"/>
  <c r="E10" i="2" s="1"/>
  <c r="B4" i="2"/>
  <c r="B14" i="2"/>
  <c r="E14" i="2" s="1"/>
  <c r="B6" i="2"/>
  <c r="E6" i="2" s="1"/>
  <c r="B8" i="2"/>
  <c r="E8" i="2" s="1"/>
  <c r="B12" i="2"/>
  <c r="E12" i="2" s="1"/>
  <c r="B16" i="2" l="1"/>
  <c r="E16" i="2" s="1"/>
  <c r="L16" i="2" s="1"/>
  <c r="B18" i="2"/>
  <c r="E18" i="2" s="1"/>
  <c r="L18" i="2" s="1"/>
  <c r="N14" i="2"/>
  <c r="K14" i="2"/>
  <c r="M14" i="2"/>
  <c r="L14" i="2"/>
  <c r="K12" i="2"/>
  <c r="N12" i="2"/>
  <c r="M12" i="2"/>
  <c r="L12" i="2"/>
  <c r="K8" i="2"/>
  <c r="M8" i="2"/>
  <c r="L8" i="2"/>
  <c r="N8" i="2"/>
  <c r="E4" i="2"/>
  <c r="N6" i="2"/>
  <c r="K6" i="2"/>
  <c r="M6" i="2"/>
  <c r="L6" i="2"/>
  <c r="N10" i="2"/>
  <c r="L10" i="2"/>
  <c r="K10" i="2"/>
  <c r="M10" i="2"/>
  <c r="M18" i="2" l="1"/>
  <c r="M16" i="2"/>
  <c r="N18" i="2"/>
  <c r="K18" i="2"/>
  <c r="N16" i="2"/>
  <c r="B20" i="2"/>
  <c r="K16" i="2"/>
  <c r="K4" i="2"/>
  <c r="K20" i="2" s="1"/>
  <c r="K23" i="2" s="1"/>
  <c r="E20" i="2"/>
  <c r="N4" i="2"/>
  <c r="N20" i="2" s="1"/>
  <c r="N23" i="2" s="1"/>
  <c r="N24" i="2" s="1"/>
  <c r="N25" i="2" s="1"/>
  <c r="L4" i="2"/>
  <c r="L20" i="2" s="1"/>
  <c r="L23" i="2" s="1"/>
  <c r="L24" i="2" s="1"/>
  <c r="L25" i="2" s="1"/>
  <c r="M4" i="2"/>
  <c r="M20" i="2" s="1"/>
  <c r="M23" i="2" s="1"/>
  <c r="M24" i="2" s="1"/>
  <c r="M25" i="2" s="1"/>
  <c r="P23" i="2" l="1"/>
  <c r="K24" i="2"/>
  <c r="K25" i="2" l="1"/>
  <c r="P25" i="2" s="1"/>
  <c r="P24" i="2"/>
</calcChain>
</file>

<file path=xl/comments1.xml><?xml version="1.0" encoding="utf-8"?>
<comments xmlns="http://schemas.openxmlformats.org/spreadsheetml/2006/main">
  <authors>
    <author>Saurabh J Kamboj</author>
  </authors>
  <commentList>
    <comment ref="O3" authorId="0">
      <text>
        <r>
          <rPr>
            <sz val="8"/>
            <color indexed="81"/>
            <rFont val="Tahoma"/>
            <family val="2"/>
          </rPr>
          <t xml:space="preserve">
Time spend by Client's resources</t>
        </r>
      </text>
    </comment>
  </commentList>
</comments>
</file>

<file path=xl/sharedStrings.xml><?xml version="1.0" encoding="utf-8"?>
<sst xmlns="http://schemas.openxmlformats.org/spreadsheetml/2006/main" count="225" uniqueCount="201">
  <si>
    <t>Manage</t>
  </si>
  <si>
    <t>Architect</t>
  </si>
  <si>
    <t>Operate</t>
  </si>
  <si>
    <t>Documentation</t>
  </si>
  <si>
    <t>Low</t>
  </si>
  <si>
    <t>Med</t>
  </si>
  <si>
    <t>High</t>
  </si>
  <si>
    <t>Description</t>
  </si>
  <si>
    <t>Category/Factor</t>
  </si>
  <si>
    <t>Sources</t>
  </si>
  <si>
    <t>Number</t>
  </si>
  <si>
    <t>As the number of sources increases, the difficulty in building/maintaining  a mapping will increase slightly</t>
  </si>
  <si>
    <t>Selection/Join criteria</t>
  </si>
  <si>
    <t>Complex join criteria are tuned selection code increase the mapping development time and required tesing</t>
  </si>
  <si>
    <t>Type</t>
  </si>
  <si>
    <t>Heterogeneous joins and advanced connection tools increase the complexity of the mapping.  Heterogenous Joins and ERP sets specifically increase the testing difficulty.  Normalized sources such as VSAM files also add to mapping complexity.</t>
  </si>
  <si>
    <t>Targets</t>
  </si>
  <si>
    <t>Multiple target writes in a single mapping require special attention for recovery purposes and data integrity.  Creating load orders will add complexity to both development time as well as unit testing.</t>
  </si>
  <si>
    <t>Record disposition type</t>
  </si>
  <si>
    <t>Using update strategies or creating mappings that do inserts or updates increase the testing difficulty as well as development.</t>
  </si>
  <si>
    <t>Target columns</t>
  </si>
  <si>
    <t>Number of columns being populated within each target.</t>
  </si>
  <si>
    <t>Flat file targets increase unit test difficulty.</t>
  </si>
  <si>
    <t>Mapping Complexity</t>
  </si>
  <si>
    <t>Lookups</t>
  </si>
  <si>
    <t>Number of lookup tables required. Complexity of lookup criteria.</t>
  </si>
  <si>
    <t>Aggregations</t>
  </si>
  <si>
    <t>Number and complexity of the aggregator objects required for a mapping.</t>
  </si>
  <si>
    <t>External Transformations</t>
  </si>
  <si>
    <t>TX objects significantly affect the development time as well as testing.  Maintenance is also more complex.</t>
  </si>
  <si>
    <t>Stored procedures</t>
  </si>
  <si>
    <t>External procedures add difficulty to mapping development as well as testing.</t>
  </si>
  <si>
    <t>Mapping objects</t>
  </si>
  <si>
    <t>Overall number of objects within a mapping and the amount of dependencies between each of the objects.</t>
  </si>
  <si>
    <t>Error trapping</t>
  </si>
  <si>
    <t>Complexity of checks</t>
  </si>
  <si>
    <t>Complexity level of the data checkpoints within the expression object.  Coding variables to calculate final error message or code adds to test and coding difficulty.</t>
  </si>
  <si>
    <t>Number of checks</t>
  </si>
  <si>
    <t>Number of columns tested for errors.</t>
  </si>
  <si>
    <t>Disposition of error records</t>
  </si>
  <si>
    <t>Record disposition could be to the standard bad file or to error tables.  The amount of detail put into writing the records to specific admin tables could increase mapping and testing complexity.</t>
  </si>
  <si>
    <t>Recovery</t>
  </si>
  <si>
    <t>Session recovery params</t>
  </si>
  <si>
    <t>Coding requirements for intersession/batch control for error handling.  Use of stored procedures/shell scripts as pre/post session controls for executing batches or sessions.</t>
  </si>
  <si>
    <t>Reporting</t>
  </si>
  <si>
    <t>Additional Metadata</t>
  </si>
  <si>
    <t>Writing records and load statistics to admin tables in parallel to target loads.  Time required to complete analysis on metadata requirements, build the additional tables with appropriate keys, and code the admin table loads within the mappings.  Signific</t>
  </si>
  <si>
    <t>Pre/Post session shell scripts/SQL</t>
  </si>
  <si>
    <t>Post session shell scripts or stored procedures used for additional reporting capabilities.  Includes parsing log files to load admin data, running stored procs to put load times into admin tables, etc.  Migration from Test/QA to Prod become more difficul</t>
  </si>
  <si>
    <t>Session failure notification</t>
  </si>
  <si>
    <t>Includes simple emails on completion, failures, and paging to using external shell scripts and SQL to capture reporting data and initiate communication.</t>
  </si>
  <si>
    <t>Sessions/Batches</t>
  </si>
  <si>
    <t>Dependencies</t>
  </si>
  <si>
    <t>Session dependencies and load orders make system testing more difficult and restart considerations more complex.</t>
  </si>
  <si>
    <t>External coding</t>
  </si>
  <si>
    <t>Shell scripts and stored procedures for file manipulation, log tracking, database maintenance, etc.  Migration also becomes more complex as these techniques are employed.</t>
  </si>
  <si>
    <t>Batch complexity</t>
  </si>
  <si>
    <t>Nested batches increase the difficulty level for restartability and increase the system testing requirements.  Also creates additional complexity to the general maintenance of the load process.</t>
  </si>
  <si>
    <t>Automation</t>
  </si>
  <si>
    <t>Amount of autmation coded into the sessions for starting/re-starting loads, file transfers, initiating FTP sessions, etc.</t>
  </si>
  <si>
    <t>Scheduling</t>
  </si>
  <si>
    <t>Complexity and requirements for scheduling may increase the level of difficulty in creating and maintaining mappings.  System testing also more complex.</t>
  </si>
  <si>
    <t>Availability/completeness of mapping documentation, source and target definitions, etc.</t>
  </si>
  <si>
    <t>Data availability</t>
  </si>
  <si>
    <t>Source and target data sets available for unit testing during development helps identify data issues early</t>
  </si>
  <si>
    <t>Process analysis</t>
  </si>
  <si>
    <t>Documented analysis of the end to end load process reduces the amount of time required for developers to complete analysis during development</t>
  </si>
  <si>
    <t>Days</t>
  </si>
  <si>
    <t>Total</t>
  </si>
  <si>
    <t>Deploy</t>
  </si>
  <si>
    <t>Override</t>
  </si>
  <si>
    <t>1 Workmonth =</t>
  </si>
  <si>
    <t>TOTAL</t>
  </si>
  <si>
    <t>Spreadsheet Parameters</t>
  </si>
  <si>
    <t>Value</t>
  </si>
  <si>
    <t>Detail</t>
  </si>
  <si>
    <t>Estimating Factors</t>
  </si>
  <si>
    <t>Design</t>
  </si>
  <si>
    <t>Build</t>
  </si>
  <si>
    <t>Notes</t>
  </si>
  <si>
    <t>Project Estimating Model</t>
  </si>
  <si>
    <t>Analyze</t>
  </si>
  <si>
    <t>Test</t>
  </si>
  <si>
    <t>Low Complexity Mappings</t>
  </si>
  <si>
    <t>Medium Complexity Mappings</t>
  </si>
  <si>
    <t>High Complexity Mappings</t>
  </si>
  <si>
    <t>Rate Per Day</t>
  </si>
  <si>
    <t>Issues</t>
  </si>
  <si>
    <t>Users</t>
  </si>
  <si>
    <t>Mapping Complexity - design, build, test - Days</t>
  </si>
  <si>
    <t>Fill in the IT resource daily "rates" based on resource level.  End-User rates are not included here, but can be added.</t>
  </si>
  <si>
    <t>Fill in the estimate for Design, Build, and Test of Informatica Mappings Based on Complexity.  Default starting values have already been added.</t>
  </si>
  <si>
    <t>Total Mappings</t>
  </si>
  <si>
    <t>Mapping Build Estimate 
(Days)</t>
  </si>
  <si>
    <t>Fill in the estimated number of source systems, and files/tables per source.</t>
  </si>
  <si>
    <t>Fill in the number of Low, Medium, and High Complexity mappings to equal the total mappings calculated based on the source systems/files and tables.</t>
  </si>
  <si>
    <t>The Design, Build, Test estimates are for resources very familiar with Informatica development.  Your initial starting point may need to be higher.</t>
  </si>
  <si>
    <t>Mappings with no or only simple lookup transformations</t>
  </si>
  <si>
    <t>Mappings with targets that have similar structure as the source</t>
  </si>
  <si>
    <t>Mappings with a few simple transformations, for example, data type conversions</t>
  </si>
  <si>
    <t>Mappings with many columns requiring data transformations</t>
  </si>
  <si>
    <t>Mappings with multiple lookups</t>
  </si>
  <si>
    <t>Mappings with one or two aggregations</t>
  </si>
  <si>
    <t>Mappings with Joins</t>
  </si>
  <si>
    <t>Mappings with complex filtering or selection criteria</t>
  </si>
  <si>
    <t>Mappings with complex business rules</t>
  </si>
  <si>
    <t>Mappings with multiple targets</t>
  </si>
  <si>
    <t>Mappings with complex Update Strategy logic</t>
  </si>
  <si>
    <t>Mappings with External Procedures, Stored Procedures, Java Calls or User Defined Functions</t>
  </si>
  <si>
    <t>Mappings with complex exception handling</t>
  </si>
  <si>
    <t>See definitions on the Estimating Factors Tab for more details on complexity considerations</t>
  </si>
  <si>
    <t>LOW</t>
  </si>
  <si>
    <t>MEDIUM</t>
  </si>
  <si>
    <t>Mappings/Sessions with complex scheduling and dependencies</t>
  </si>
  <si>
    <t>Mappings/Sessions with other batch processing complexities.</t>
  </si>
  <si>
    <t>Mappings/Sessions with complex pre/post processing</t>
  </si>
  <si>
    <t>Note that time lines can be modified in some cases by adding resources</t>
  </si>
  <si>
    <t>See the descriptions of these categories of complexity on the Mapping Work tab.</t>
  </si>
  <si>
    <t>Mappings with a first-time use of a standard connector type</t>
  </si>
  <si>
    <t>HIGH</t>
  </si>
  <si>
    <t>Mapping Work Estimate</t>
  </si>
  <si>
    <t>Project teams are small and have worked together before</t>
  </si>
  <si>
    <t>Team members are in the same departments</t>
  </si>
  <si>
    <t>Application is a departmental application</t>
  </si>
  <si>
    <t>There are no hardware changes</t>
  </si>
  <si>
    <t>There are limited software changes</t>
  </si>
  <si>
    <t>There are no technologies new to the development team</t>
  </si>
  <si>
    <t>Project contains limited number of unfamiliar technologies or methods</t>
  </si>
  <si>
    <t>Teams include members of other departments or include contractors or off-shore resources</t>
  </si>
  <si>
    <t>Projects involve more than one department</t>
  </si>
  <si>
    <t>Application has more than departmental impact</t>
  </si>
  <si>
    <t>There are limited software changes and/or new software</t>
  </si>
  <si>
    <t>There are limited hardware configuration changes or additional hardware purchases and configuration required</t>
  </si>
  <si>
    <t>Application logic or processinng involves several systems, with interdependencies</t>
  </si>
  <si>
    <t>More than two of the items under MEDIUM describe this project</t>
  </si>
  <si>
    <t>Project involves implementing new technologies or methodologies</t>
  </si>
  <si>
    <t>Project has Enterprise level of impact</t>
  </si>
  <si>
    <t>New hardware or software is required</t>
  </si>
  <si>
    <t>Diverse team: off-shore team, more than one system integrator, many departments involved</t>
  </si>
  <si>
    <t>Many external linkages and dependencies</t>
  </si>
  <si>
    <t>Complex business rules</t>
  </si>
  <si>
    <t>Mappings with a non-standard target type (XML, Application Connector, PowerExchange, etc.)</t>
  </si>
  <si>
    <t>Mappings with a single source (Relational or Flat-file)</t>
  </si>
  <si>
    <t>Mappings with straightforward loading to target (Relational or Flat-file)</t>
  </si>
  <si>
    <t>Mappings which do little or no data transformation</t>
  </si>
  <si>
    <t>Mappings with simple exception handling</t>
  </si>
  <si>
    <t>Mappings with multiple aggregations</t>
  </si>
  <si>
    <t>Mappings with multiple sources</t>
  </si>
  <si>
    <t>Mappings with heterogenous/non-standard sources</t>
  </si>
  <si>
    <t>Mappings with recovery procedures</t>
  </si>
  <si>
    <r>
      <t>Mapping COMPLEXITY</t>
    </r>
    <r>
      <rPr>
        <sz val="10"/>
        <rFont val="Arial"/>
        <family val="2"/>
      </rPr>
      <t xml:space="preserve"> - if in doubt, use the higher complexity value.</t>
    </r>
  </si>
  <si>
    <t>Project COMPLEXITY</t>
  </si>
  <si>
    <t>Project is similar to earlier successful project</t>
  </si>
  <si>
    <t>Project has limited scope and dependency</t>
  </si>
  <si>
    <t>Project Level Estimate</t>
  </si>
  <si>
    <t>Complexity Estimate</t>
  </si>
  <si>
    <t>WBS (Work Breakdown Structure)</t>
  </si>
  <si>
    <t>The accuracy of an estimate largely depends on the experience of the estimator (or estimators). Estimates are useful for providing a close approximation of the level of effort required by the project. Factors such as project complexity, team skills, and external dependencies always have an impact on the actual effort required.</t>
  </si>
  <si>
    <t>Schedule for the project using the agreed-upon business project scope/complexity to determine the major tasks that need to be accomplished and estimates of the amount of effort and resources required.</t>
  </si>
  <si>
    <t>Calculations based upon complexity/number of mappings and time [Parameters] for each activity</t>
  </si>
  <si>
    <t xml:space="preserve">Complex or broad in scope of the Project </t>
  </si>
  <si>
    <t xml:space="preserve">Please override with actual numbers if any, from previous successful project/s </t>
  </si>
  <si>
    <t>M</t>
  </si>
  <si>
    <t>Project Complexity Factors</t>
  </si>
  <si>
    <t>Project Phase Factors</t>
  </si>
  <si>
    <t>Project Complexity (H, M or L)</t>
  </si>
  <si>
    <t>L</t>
  </si>
  <si>
    <t>Project Work Estimate</t>
  </si>
  <si>
    <t>H</t>
  </si>
  <si>
    <t>Total Work Effort Estimate</t>
  </si>
  <si>
    <t xml:space="preserve">Estimates and weighting factors used as assumptions can be modified to adjust for initial inaccuracies, and for future sophistication and experience.  </t>
  </si>
  <si>
    <t>Cells where you should input information are in yellow.  DO NOT change any cells that are not yellow unless you intentionally want to adjust assumptions made in this estimating model.  Some cells include calculations.  Do not update cells with calculations.</t>
  </si>
  <si>
    <t>Project Phase Estimates
(numer of days)</t>
  </si>
  <si>
    <t>Direct Cost</t>
  </si>
  <si>
    <t>With Process Improvements</t>
  </si>
  <si>
    <t>Process Improvement Charge</t>
  </si>
  <si>
    <t>Risk Contingency</t>
  </si>
  <si>
    <t>Total Direct Staff Effort</t>
  </si>
  <si>
    <t>With Risk Contingency</t>
  </si>
  <si>
    <t xml:space="preserve">Step 1. "Parameters" Tab.  </t>
  </si>
  <si>
    <t>Step 2. "Mapping Work" Tab.</t>
  </si>
  <si>
    <t xml:space="preserve">Step 3. "WBS" tab.  </t>
  </si>
  <si>
    <t xml:space="preserve">Fill in the project complexity value.  Override the phase level estimates, if desired.  </t>
  </si>
  <si>
    <t>Fill in the percentage Resource Allocation by Resource level.</t>
  </si>
  <si>
    <t>Enter the process improvement charge % and risk contintengy %</t>
  </si>
  <si>
    <t>Maturity Adjusted Factors</t>
  </si>
  <si>
    <t>Add 1 for every year of experience or for everytime volume doubles after 1st year</t>
  </si>
  <si>
    <t xml:space="preserve">This estimation model is intended to be used for data integration development projects before all the detailed requirements are known.  It is designed to provide an initial estimate of typical development projects, using only rough guesses of complexity and number of source systems and other interfaces, as well as the number of tables, files, and mappings involved.  This estimate will need to be tuned further during the planning and scoping efforts for the project. </t>
  </si>
  <si>
    <t>At least 3 of the following:</t>
  </si>
  <si>
    <t>Mappings with more than three of the factors listed under MEDIUM plus at least one of the following</t>
  </si>
  <si>
    <t>Project Manager</t>
  </si>
  <si>
    <t>Senior Consultant</t>
  </si>
  <si>
    <t>Analyst</t>
  </si>
  <si>
    <t>Offshore</t>
  </si>
  <si>
    <t>Maturity Factor</t>
  </si>
  <si>
    <t>Staffing Parameters</t>
  </si>
  <si>
    <t>Maturity of 1 is a new but well trained team with tool experience.</t>
  </si>
  <si>
    <t>Use 0 for a new team that is still learning the integration platform.</t>
  </si>
  <si>
    <t>Use a phase Override if the Complexity values do not match the expected effort.</t>
  </si>
  <si>
    <r>
      <t xml:space="preserve">Use a best guess based on </t>
    </r>
    <r>
      <rPr>
        <sz val="10"/>
        <rFont val="Arial"/>
        <family val="2"/>
      </rPr>
      <t>experience for selecting the Complexity value for each Phase</t>
    </r>
  </si>
  <si>
    <t>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</si>
</sst>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0" formatCode="_(&quot;$&quot;* #,##0.00_);_(&quot;$&quot;* \(#,##0.00\);_(&quot;$&quot;* &quot;-&quot;??_);_(@_)"/>
    <numFmt numFmtId="172" formatCode="0.0"/>
    <numFmt numFmtId="174" formatCode="_(&quot;$&quot;* #,##0_);_(&quot;$&quot;* \(#,##0\);_(&quot;$&quot;* &quot;-&quot;??_);_(@_)"/>
    <numFmt numFmtId="179" formatCode="&quot;$&quot;#,##0"/>
    <numFmt numFmtId="187" formatCode="0.000"/>
    <numFmt numFmtId="195" formatCode="#,##0.0"/>
  </numFmts>
  <fonts count="10" x14ac:knownFonts="1">
    <font>
      <sz val="10"/>
      <name val="Arial"/>
    </font>
    <font>
      <sz val="10"/>
      <name val="Arial"/>
    </font>
    <font>
      <b/>
      <sz val="10"/>
      <name val="Arial"/>
      <family val="2"/>
    </font>
    <font>
      <sz val="10"/>
      <name val="Arial"/>
      <family val="2"/>
    </font>
    <font>
      <sz val="8"/>
      <name val="Arial"/>
      <family val="2"/>
    </font>
    <font>
      <sz val="8"/>
      <color indexed="81"/>
      <name val="Tahoma"/>
      <family val="2"/>
    </font>
    <font>
      <b/>
      <sz val="12"/>
      <color indexed="8"/>
      <name val="Arial"/>
      <family val="2"/>
    </font>
    <font>
      <sz val="10"/>
      <color indexed="9"/>
      <name val="Arial"/>
      <family val="2"/>
    </font>
    <font>
      <b/>
      <sz val="10"/>
      <color theme="0"/>
      <name val="Arial"/>
      <family val="2"/>
    </font>
    <font>
      <b/>
      <sz val="12"/>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5C8B23"/>
        <bgColor indexed="64"/>
      </patternFill>
    </fill>
    <fill>
      <patternFill patternType="solid">
        <fgColor rgb="FF005595"/>
        <bgColor indexed="64"/>
      </patternFill>
    </fill>
    <fill>
      <patternFill patternType="solid">
        <fgColor rgb="FFEC891D"/>
        <bgColor indexed="64"/>
      </patternFill>
    </fill>
    <fill>
      <patternFill patternType="solid">
        <fgColor rgb="FF54759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s>
  <borders count="47">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170"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0" xfId="0" applyFont="1"/>
    <xf numFmtId="0" fontId="2" fillId="0" borderId="0" xfId="0" applyFont="1"/>
    <xf numFmtId="0" fontId="3" fillId="0" borderId="0" xfId="0" applyFont="1" applyBorder="1"/>
    <xf numFmtId="0" fontId="2" fillId="0" borderId="0" xfId="0" applyFont="1" applyBorder="1"/>
    <xf numFmtId="0" fontId="3" fillId="0" borderId="0" xfId="0" applyFont="1" applyBorder="1" applyAlignment="1">
      <alignment wrapText="1"/>
    </xf>
    <xf numFmtId="0" fontId="3" fillId="0" borderId="0" xfId="0" applyFont="1" applyAlignment="1"/>
    <xf numFmtId="0" fontId="3" fillId="0" borderId="0" xfId="0" applyFont="1" applyBorder="1" applyAlignment="1"/>
    <xf numFmtId="0" fontId="0" fillId="0" borderId="1" xfId="0" applyBorder="1" applyProtection="1"/>
    <xf numFmtId="0" fontId="2" fillId="0" borderId="2" xfId="0" applyFont="1" applyBorder="1" applyProtection="1"/>
    <xf numFmtId="0" fontId="2" fillId="0" borderId="3" xfId="0" applyFont="1" applyBorder="1"/>
    <xf numFmtId="0" fontId="0" fillId="0" borderId="4" xfId="0" applyBorder="1" applyProtection="1"/>
    <xf numFmtId="179" fontId="0" fillId="0" borderId="5" xfId="0" applyNumberFormat="1" applyBorder="1" applyProtection="1">
      <protection locked="0"/>
    </xf>
    <xf numFmtId="0" fontId="3" fillId="0" borderId="0" xfId="0" applyFont="1" applyBorder="1" applyAlignment="1">
      <alignment horizontal="left" vertical="top"/>
    </xf>
    <xf numFmtId="0" fontId="3" fillId="0" borderId="0" xfId="0" applyFont="1" applyAlignment="1">
      <alignment vertical="top"/>
    </xf>
    <xf numFmtId="0" fontId="2" fillId="0" borderId="0" xfId="0"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vertical="top"/>
    </xf>
    <xf numFmtId="0" fontId="2" fillId="0" borderId="0" xfId="0" applyFont="1" applyBorder="1" applyAlignment="1">
      <alignment horizontal="left" vertical="top"/>
    </xf>
    <xf numFmtId="0" fontId="2" fillId="0" borderId="0" xfId="0" applyFont="1" applyAlignment="1"/>
    <xf numFmtId="0" fontId="3" fillId="0" borderId="0" xfId="0" applyFont="1" applyFill="1" applyBorder="1" applyAlignment="1">
      <alignment vertical="top" wrapText="1"/>
    </xf>
    <xf numFmtId="0" fontId="3" fillId="0" borderId="0" xfId="0" applyFont="1" applyAlignment="1">
      <alignment wrapText="1"/>
    </xf>
    <xf numFmtId="0" fontId="0" fillId="0" borderId="6" xfId="0" applyBorder="1"/>
    <xf numFmtId="0" fontId="0" fillId="0" borderId="7" xfId="0" applyBorder="1"/>
    <xf numFmtId="0" fontId="0" fillId="0" borderId="8" xfId="0" applyBorder="1"/>
    <xf numFmtId="0" fontId="2" fillId="0" borderId="9" xfId="0" applyFont="1" applyBorder="1"/>
    <xf numFmtId="0" fontId="0" fillId="0" borderId="0" xfId="0" applyBorder="1"/>
    <xf numFmtId="0" fontId="0" fillId="0" borderId="7" xfId="0" applyBorder="1" applyAlignment="1">
      <alignment horizontal="right"/>
    </xf>
    <xf numFmtId="0" fontId="0" fillId="0" borderId="8" xfId="0" applyBorder="1" applyAlignment="1">
      <alignment horizontal="right"/>
    </xf>
    <xf numFmtId="0" fontId="0" fillId="0" borderId="0" xfId="0" applyProtection="1">
      <protection locked="0" hidden="1"/>
    </xf>
    <xf numFmtId="0" fontId="3" fillId="0" borderId="0" xfId="0" applyFont="1" applyAlignment="1" applyProtection="1">
      <alignment horizontal="center"/>
      <protection locked="0" hidden="1"/>
    </xf>
    <xf numFmtId="0" fontId="3" fillId="0" borderId="0" xfId="0" applyFont="1" applyProtection="1">
      <protection locked="0" hidden="1"/>
    </xf>
    <xf numFmtId="0" fontId="3" fillId="0" borderId="0" xfId="0" applyFont="1" applyBorder="1" applyAlignment="1" applyProtection="1">
      <alignment horizontal="center"/>
      <protection locked="0" hidden="1"/>
    </xf>
    <xf numFmtId="0" fontId="3" fillId="0" borderId="0" xfId="0" applyFont="1" applyBorder="1" applyProtection="1">
      <protection locked="0" hidden="1"/>
    </xf>
    <xf numFmtId="0" fontId="3" fillId="0" borderId="0" xfId="0" applyFont="1" applyBorder="1" applyAlignment="1" applyProtection="1">
      <alignment horizontal="center" vertical="top"/>
      <protection locked="0" hidden="1"/>
    </xf>
    <xf numFmtId="0" fontId="3" fillId="0" borderId="0" xfId="0" applyFont="1" applyBorder="1" applyAlignment="1" applyProtection="1">
      <alignment vertical="top"/>
      <protection locked="0" hidden="1"/>
    </xf>
    <xf numFmtId="195" fontId="3" fillId="0" borderId="0" xfId="0" applyNumberFormat="1" applyFont="1" applyBorder="1" applyAlignment="1" applyProtection="1">
      <alignment horizontal="right" vertical="top"/>
      <protection locked="0" hidden="1"/>
    </xf>
    <xf numFmtId="9" fontId="3" fillId="0" borderId="0" xfId="0" applyNumberFormat="1" applyFont="1" applyBorder="1" applyAlignment="1" applyProtection="1">
      <alignment horizontal="center" vertical="top"/>
      <protection locked="0" hidden="1"/>
    </xf>
    <xf numFmtId="0" fontId="3" fillId="0" borderId="10" xfId="0" applyFont="1" applyBorder="1" applyAlignment="1" applyProtection="1">
      <alignment horizontal="right" vertical="top"/>
      <protection locked="0" hidden="1"/>
    </xf>
    <xf numFmtId="0" fontId="3" fillId="0" borderId="11" xfId="0" applyFont="1" applyBorder="1" applyAlignment="1" applyProtection="1">
      <alignment horizontal="center" vertical="top"/>
      <protection locked="0" hidden="1"/>
    </xf>
    <xf numFmtId="0" fontId="3" fillId="0" borderId="0" xfId="0" applyFont="1" applyAlignment="1" applyProtection="1">
      <alignment horizontal="center" vertical="top"/>
      <protection locked="0" hidden="1"/>
    </xf>
    <xf numFmtId="0" fontId="3" fillId="0" borderId="0" xfId="0" applyFont="1" applyAlignment="1" applyProtection="1">
      <alignment vertical="top"/>
      <protection locked="0" hidden="1"/>
    </xf>
    <xf numFmtId="0" fontId="3" fillId="0" borderId="0" xfId="0" applyFont="1" applyAlignment="1" applyProtection="1">
      <alignment horizontal="left"/>
      <protection locked="0" hidden="1"/>
    </xf>
    <xf numFmtId="9" fontId="3" fillId="0" borderId="0" xfId="2" applyFont="1" applyAlignment="1" applyProtection="1">
      <alignment horizontal="center"/>
      <protection locked="0" hidden="1"/>
    </xf>
    <xf numFmtId="195" fontId="3" fillId="0" borderId="12" xfId="0" applyNumberFormat="1" applyFont="1" applyBorder="1" applyAlignment="1" applyProtection="1">
      <alignment horizontal="right" vertical="top"/>
      <protection hidden="1"/>
    </xf>
    <xf numFmtId="195" fontId="3" fillId="0" borderId="0" xfId="0" applyNumberFormat="1" applyFont="1" applyBorder="1" applyAlignment="1" applyProtection="1">
      <alignment horizontal="right" vertical="top"/>
      <protection hidden="1"/>
    </xf>
    <xf numFmtId="195" fontId="3" fillId="0" borderId="10" xfId="0" applyNumberFormat="1" applyFont="1" applyBorder="1" applyAlignment="1" applyProtection="1">
      <alignment horizontal="right" vertical="top"/>
      <protection hidden="1"/>
    </xf>
    <xf numFmtId="9" fontId="3" fillId="0" borderId="10" xfId="0" applyNumberFormat="1" applyFont="1" applyBorder="1" applyAlignment="1" applyProtection="1">
      <alignment horizontal="center" vertical="top"/>
      <protection hidden="1"/>
    </xf>
    <xf numFmtId="172" fontId="3" fillId="0" borderId="12" xfId="2" applyNumberFormat="1" applyFont="1" applyBorder="1" applyAlignment="1" applyProtection="1">
      <alignment horizontal="right" vertical="top"/>
      <protection hidden="1"/>
    </xf>
    <xf numFmtId="172" fontId="3" fillId="0" borderId="0" xfId="0" applyNumberFormat="1" applyFont="1" applyBorder="1" applyAlignment="1" applyProtection="1">
      <alignment horizontal="right" vertical="top"/>
      <protection hidden="1"/>
    </xf>
    <xf numFmtId="172" fontId="3" fillId="0" borderId="12" xfId="0" applyNumberFormat="1" applyFont="1" applyBorder="1" applyAlignment="1" applyProtection="1">
      <alignment horizontal="right" vertical="top"/>
      <protection hidden="1"/>
    </xf>
    <xf numFmtId="9" fontId="3" fillId="0" borderId="12" xfId="2" applyFont="1" applyBorder="1" applyAlignment="1" applyProtection="1">
      <alignment horizontal="right" vertical="top"/>
      <protection hidden="1"/>
    </xf>
    <xf numFmtId="0" fontId="3" fillId="0" borderId="0" xfId="0" applyFont="1" applyBorder="1" applyAlignment="1" applyProtection="1">
      <alignment horizontal="right" vertical="top"/>
      <protection hidden="1"/>
    </xf>
    <xf numFmtId="0" fontId="3" fillId="0" borderId="7" xfId="0" applyFont="1" applyBorder="1" applyAlignment="1" applyProtection="1">
      <alignment horizontal="left" vertical="top" wrapText="1"/>
      <protection hidden="1"/>
    </xf>
    <xf numFmtId="0" fontId="2" fillId="0" borderId="0" xfId="0" applyFont="1" applyAlignment="1" applyProtection="1">
      <alignment horizontal="left"/>
      <protection hidden="1"/>
    </xf>
    <xf numFmtId="0" fontId="3" fillId="0" borderId="0" xfId="0" applyFont="1" applyAlignment="1" applyProtection="1">
      <alignment horizontal="center"/>
      <protection hidden="1"/>
    </xf>
    <xf numFmtId="0" fontId="3" fillId="0" borderId="0" xfId="0" applyFont="1" applyAlignment="1" applyProtection="1">
      <alignment horizontal="left"/>
      <protection hidden="1"/>
    </xf>
    <xf numFmtId="0" fontId="0" fillId="0" borderId="0" xfId="0" applyFill="1"/>
    <xf numFmtId="0" fontId="2" fillId="0" borderId="0" xfId="0" applyFont="1" applyFill="1" applyAlignment="1">
      <alignment horizontal="left" vertical="top" wrapText="1"/>
    </xf>
    <xf numFmtId="0" fontId="2" fillId="0" borderId="0" xfId="0" applyFont="1" applyFill="1"/>
    <xf numFmtId="0" fontId="2" fillId="0" borderId="0" xfId="0" applyFont="1" applyFill="1" applyAlignment="1">
      <alignment horizontal="left" vertical="top"/>
    </xf>
    <xf numFmtId="0" fontId="2" fillId="2" borderId="0" xfId="0" applyFont="1" applyFill="1"/>
    <xf numFmtId="0" fontId="3" fillId="2" borderId="0" xfId="0" applyFont="1" applyFill="1"/>
    <xf numFmtId="0" fontId="2" fillId="0" borderId="0" xfId="0" applyFont="1" applyFill="1" applyBorder="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2" fillId="2" borderId="0" xfId="0" applyFont="1" applyFill="1" applyAlignment="1" applyProtection="1">
      <alignment horizontal="left"/>
      <protection hidden="1"/>
    </xf>
    <xf numFmtId="0" fontId="6" fillId="3" borderId="13" xfId="0" applyFont="1" applyFill="1" applyBorder="1" applyProtection="1">
      <protection hidden="1"/>
    </xf>
    <xf numFmtId="0" fontId="6" fillId="3" borderId="14" xfId="0" applyFont="1" applyFill="1" applyBorder="1" applyProtection="1">
      <protection hidden="1"/>
    </xf>
    <xf numFmtId="9" fontId="2" fillId="0" borderId="0" xfId="2" applyNumberFormat="1" applyFont="1" applyFill="1" applyBorder="1" applyAlignment="1" applyProtection="1">
      <alignment horizontal="left"/>
      <protection locked="0" hidden="1"/>
    </xf>
    <xf numFmtId="9" fontId="2" fillId="0" borderId="0" xfId="0" applyNumberFormat="1" applyFont="1" applyFill="1" applyBorder="1" applyAlignment="1" applyProtection="1">
      <alignment horizontal="left"/>
      <protection hidden="1"/>
    </xf>
    <xf numFmtId="0" fontId="3" fillId="0" borderId="0" xfId="0" applyFont="1" applyBorder="1" applyAlignment="1" applyProtection="1">
      <alignment horizontal="center" wrapText="1"/>
      <protection locked="0" hidden="1"/>
    </xf>
    <xf numFmtId="0" fontId="2" fillId="0" borderId="0" xfId="0" applyFont="1" applyProtection="1">
      <protection locked="0" hidden="1"/>
    </xf>
    <xf numFmtId="9" fontId="3" fillId="0" borderId="0" xfId="2" applyNumberFormat="1" applyFont="1" applyBorder="1" applyAlignment="1" applyProtection="1">
      <alignment horizontal="center" vertical="top"/>
      <protection locked="0" hidden="1"/>
    </xf>
    <xf numFmtId="0" fontId="2" fillId="0" borderId="0" xfId="0" applyFont="1" applyFill="1" applyAlignment="1">
      <alignment vertical="top" wrapText="1"/>
    </xf>
    <xf numFmtId="0" fontId="2" fillId="0" borderId="0" xfId="0" applyFont="1" applyFill="1" applyAlignment="1">
      <alignment wrapText="1"/>
    </xf>
    <xf numFmtId="0" fontId="0" fillId="0" borderId="0" xfId="0" applyFill="1" applyAlignment="1">
      <alignment wrapText="1"/>
    </xf>
    <xf numFmtId="0" fontId="3" fillId="2" borderId="15" xfId="0" applyFont="1" applyFill="1" applyBorder="1"/>
    <xf numFmtId="0" fontId="0" fillId="0" borderId="16" xfId="0" applyBorder="1" applyAlignment="1">
      <alignment wrapText="1"/>
    </xf>
    <xf numFmtId="0" fontId="0" fillId="0" borderId="17" xfId="0" applyBorder="1"/>
    <xf numFmtId="0" fontId="0" fillId="0" borderId="18" xfId="0" applyBorder="1"/>
    <xf numFmtId="0" fontId="0" fillId="0" borderId="12" xfId="0" applyBorder="1"/>
    <xf numFmtId="0" fontId="0" fillId="0" borderId="19" xfId="0" applyBorder="1"/>
    <xf numFmtId="2" fontId="0" fillId="3" borderId="20" xfId="0" applyNumberFormat="1" applyFill="1" applyBorder="1" applyProtection="1">
      <protection hidden="1"/>
    </xf>
    <xf numFmtId="2" fontId="0" fillId="3" borderId="5" xfId="0" applyNumberFormat="1" applyFill="1" applyBorder="1" applyProtection="1">
      <protection hidden="1"/>
    </xf>
    <xf numFmtId="0" fontId="0" fillId="0" borderId="0" xfId="0" applyFill="1" applyBorder="1"/>
    <xf numFmtId="187" fontId="0" fillId="0" borderId="0" xfId="0" applyNumberFormat="1" applyFill="1" applyBorder="1"/>
    <xf numFmtId="0" fontId="0" fillId="0" borderId="10" xfId="0" applyBorder="1"/>
    <xf numFmtId="0" fontId="0" fillId="0" borderId="19" xfId="0" applyFill="1" applyBorder="1"/>
    <xf numFmtId="0" fontId="0" fillId="0" borderId="21" xfId="0" applyFill="1" applyBorder="1"/>
    <xf numFmtId="187" fontId="0" fillId="0" borderId="21" xfId="0" applyNumberFormat="1" applyFill="1" applyBorder="1"/>
    <xf numFmtId="0" fontId="0" fillId="0" borderId="21" xfId="0" applyBorder="1"/>
    <xf numFmtId="0" fontId="0" fillId="0" borderId="13" xfId="0" applyBorder="1"/>
    <xf numFmtId="187" fontId="7" fillId="0" borderId="17" xfId="0" applyNumberFormat="1" applyFont="1" applyFill="1" applyBorder="1"/>
    <xf numFmtId="174" fontId="3" fillId="0" borderId="0" xfId="1" applyNumberFormat="1" applyFont="1" applyAlignment="1" applyProtection="1">
      <alignment horizontal="center"/>
      <protection locked="0" hidden="1"/>
    </xf>
    <xf numFmtId="0" fontId="2" fillId="2" borderId="0" xfId="0" applyFont="1" applyFill="1" applyAlignment="1">
      <alignment horizontal="left"/>
    </xf>
    <xf numFmtId="0" fontId="3" fillId="0" borderId="12" xfId="0" applyFont="1" applyFill="1" applyBorder="1"/>
    <xf numFmtId="0" fontId="8" fillId="4" borderId="15" xfId="0" applyFont="1" applyFill="1" applyBorder="1" applyAlignment="1">
      <alignment vertical="top"/>
    </xf>
    <xf numFmtId="0" fontId="2" fillId="0" borderId="2" xfId="0" applyFont="1" applyBorder="1"/>
    <xf numFmtId="0" fontId="2" fillId="0" borderId="16" xfId="0" applyFont="1" applyBorder="1" applyAlignment="1">
      <alignment wrapText="1"/>
    </xf>
    <xf numFmtId="0" fontId="2" fillId="0" borderId="17" xfId="0" applyFont="1" applyBorder="1"/>
    <xf numFmtId="0" fontId="2" fillId="0" borderId="18" xfId="0" applyFont="1" applyBorder="1"/>
    <xf numFmtId="0" fontId="8" fillId="5" borderId="22" xfId="0" applyFont="1" applyFill="1" applyBorder="1" applyAlignment="1">
      <alignment horizontal="center" vertical="top" wrapText="1"/>
    </xf>
    <xf numFmtId="0" fontId="8" fillId="5" borderId="23" xfId="0" applyFont="1" applyFill="1" applyBorder="1" applyAlignment="1">
      <alignment horizontal="center" vertical="top" wrapText="1"/>
    </xf>
    <xf numFmtId="0" fontId="9" fillId="4" borderId="19" xfId="0" applyFont="1" applyFill="1" applyBorder="1" applyProtection="1">
      <protection locked="0"/>
    </xf>
    <xf numFmtId="0" fontId="9" fillId="4" borderId="24" xfId="0" applyFont="1" applyFill="1" applyBorder="1" applyProtection="1">
      <protection locked="0"/>
    </xf>
    <xf numFmtId="0" fontId="8" fillId="4" borderId="25" xfId="0" applyFont="1" applyFill="1" applyBorder="1" applyAlignment="1" applyProtection="1">
      <alignment horizontal="center" vertical="center" wrapText="1"/>
      <protection locked="0" hidden="1"/>
    </xf>
    <xf numFmtId="0" fontId="8" fillId="4" borderId="26" xfId="0" applyFont="1" applyFill="1" applyBorder="1" applyAlignment="1" applyProtection="1">
      <alignment horizontal="center" vertical="center" wrapText="1"/>
      <protection locked="0" hidden="1"/>
    </xf>
    <xf numFmtId="0" fontId="8" fillId="4" borderId="27" xfId="0" applyFont="1" applyFill="1" applyBorder="1" applyAlignment="1" applyProtection="1">
      <alignment horizontal="center" vertical="center" wrapText="1"/>
      <protection locked="0" hidden="1"/>
    </xf>
    <xf numFmtId="0" fontId="8" fillId="4" borderId="18" xfId="0" applyFont="1" applyFill="1" applyBorder="1" applyAlignment="1" applyProtection="1">
      <alignment horizontal="center" vertical="center" wrapText="1"/>
      <protection locked="0" hidden="1"/>
    </xf>
    <xf numFmtId="9" fontId="8" fillId="6" borderId="25" xfId="2" applyFont="1" applyFill="1" applyBorder="1" applyAlignment="1" applyProtection="1">
      <alignment horizontal="center" vertical="center" wrapText="1"/>
      <protection locked="0" hidden="1"/>
    </xf>
    <xf numFmtId="9" fontId="8" fillId="6" borderId="28" xfId="2" applyFont="1" applyFill="1" applyBorder="1" applyAlignment="1" applyProtection="1">
      <alignment horizontal="center" vertical="center" wrapText="1"/>
      <protection locked="0" hidden="1"/>
    </xf>
    <xf numFmtId="9" fontId="8" fillId="7" borderId="25" xfId="2" applyFont="1" applyFill="1" applyBorder="1" applyAlignment="1" applyProtection="1">
      <alignment horizontal="center" vertical="center" wrapText="1"/>
      <protection locked="0" hidden="1"/>
    </xf>
    <xf numFmtId="9" fontId="8" fillId="7" borderId="28" xfId="2" applyFont="1" applyFill="1" applyBorder="1" applyAlignment="1" applyProtection="1">
      <alignment horizontal="center" vertical="center" wrapText="1"/>
      <protection locked="0" hidden="1"/>
    </xf>
    <xf numFmtId="0" fontId="2" fillId="8" borderId="20" xfId="0" applyFont="1" applyFill="1" applyBorder="1" applyAlignment="1" applyProtection="1">
      <alignment horizontal="left" vertical="top"/>
      <protection hidden="1"/>
    </xf>
    <xf numFmtId="195" fontId="2" fillId="8" borderId="1" xfId="0" applyNumberFormat="1" applyFont="1" applyFill="1" applyBorder="1" applyAlignment="1" applyProtection="1">
      <alignment horizontal="right" vertical="top" wrapText="1"/>
      <protection hidden="1"/>
    </xf>
    <xf numFmtId="172" fontId="2" fillId="8" borderId="29" xfId="0" applyNumberFormat="1" applyFont="1" applyFill="1" applyBorder="1" applyAlignment="1" applyProtection="1">
      <alignment horizontal="right" vertical="top" wrapText="1"/>
      <protection hidden="1"/>
    </xf>
    <xf numFmtId="0" fontId="2" fillId="8" borderId="30" xfId="0" applyFont="1" applyFill="1" applyBorder="1" applyAlignment="1" applyProtection="1">
      <alignment horizontal="left"/>
      <protection locked="0" hidden="1"/>
    </xf>
    <xf numFmtId="0" fontId="2" fillId="8" borderId="31" xfId="0" applyFont="1" applyFill="1" applyBorder="1" applyAlignment="1" applyProtection="1">
      <alignment horizontal="center" vertical="center" wrapText="1"/>
      <protection locked="0" hidden="1"/>
    </xf>
    <xf numFmtId="195" fontId="2" fillId="8" borderId="20" xfId="0" applyNumberFormat="1" applyFont="1" applyFill="1" applyBorder="1" applyAlignment="1" applyProtection="1">
      <alignment horizontal="right" vertical="top" wrapText="1"/>
      <protection hidden="1"/>
    </xf>
    <xf numFmtId="195" fontId="2" fillId="8" borderId="32" xfId="0" applyNumberFormat="1" applyFont="1" applyFill="1" applyBorder="1" applyAlignment="1" applyProtection="1">
      <alignment horizontal="right" vertical="top" wrapText="1"/>
      <protection hidden="1"/>
    </xf>
    <xf numFmtId="9" fontId="2" fillId="8" borderId="32" xfId="0" applyNumberFormat="1" applyFont="1" applyFill="1" applyBorder="1" applyAlignment="1" applyProtection="1">
      <alignment horizontal="center" vertical="top" wrapText="1"/>
      <protection hidden="1"/>
    </xf>
    <xf numFmtId="172" fontId="2" fillId="8" borderId="1" xfId="0" applyNumberFormat="1" applyFont="1" applyFill="1" applyBorder="1" applyAlignment="1" applyProtection="1">
      <alignment horizontal="right" vertical="top" wrapText="1"/>
      <protection hidden="1"/>
    </xf>
    <xf numFmtId="195" fontId="2" fillId="9" borderId="20" xfId="0" applyNumberFormat="1" applyFont="1" applyFill="1" applyBorder="1" applyAlignment="1" applyProtection="1">
      <alignment horizontal="right" vertical="top" wrapText="1"/>
      <protection locked="0" hidden="1"/>
    </xf>
    <xf numFmtId="0" fontId="2" fillId="9" borderId="20" xfId="0" applyFont="1" applyFill="1" applyBorder="1" applyAlignment="1" applyProtection="1">
      <alignment horizontal="center"/>
      <protection locked="0" hidden="1"/>
    </xf>
    <xf numFmtId="9" fontId="2" fillId="9" borderId="20" xfId="2" applyFont="1" applyFill="1" applyBorder="1" applyAlignment="1" applyProtection="1">
      <alignment horizontal="center"/>
      <protection locked="0" hidden="1"/>
    </xf>
    <xf numFmtId="9" fontId="2" fillId="9" borderId="29" xfId="0" applyNumberFormat="1" applyFont="1" applyFill="1" applyBorder="1" applyAlignment="1" applyProtection="1">
      <alignment horizontal="center" vertical="top" wrapText="1"/>
      <protection locked="0" hidden="1"/>
    </xf>
    <xf numFmtId="195" fontId="2" fillId="9" borderId="29" xfId="0" applyNumberFormat="1" applyFont="1" applyFill="1" applyBorder="1" applyAlignment="1" applyProtection="1">
      <alignment horizontal="right" vertical="top" wrapText="1"/>
      <protection locked="0" hidden="1"/>
    </xf>
    <xf numFmtId="195" fontId="2" fillId="9" borderId="32" xfId="0" applyNumberFormat="1" applyFont="1" applyFill="1" applyBorder="1" applyAlignment="1" applyProtection="1">
      <alignment horizontal="right" vertical="top" wrapText="1"/>
      <protection locked="0" hidden="1"/>
    </xf>
    <xf numFmtId="0" fontId="3" fillId="10" borderId="33" xfId="0" applyFont="1" applyFill="1" applyBorder="1" applyAlignment="1" applyProtection="1">
      <alignment horizontal="center"/>
      <protection locked="0" hidden="1"/>
    </xf>
    <xf numFmtId="0" fontId="3" fillId="10" borderId="34" xfId="0" applyFont="1" applyFill="1" applyBorder="1" applyAlignment="1" applyProtection="1">
      <alignment horizontal="center"/>
      <protection locked="0" hidden="1"/>
    </xf>
    <xf numFmtId="0" fontId="2" fillId="10" borderId="29" xfId="0" applyFont="1" applyFill="1" applyBorder="1" applyAlignment="1" applyProtection="1">
      <alignment horizontal="right"/>
      <protection locked="0" hidden="1"/>
    </xf>
    <xf numFmtId="179" fontId="2" fillId="10" borderId="20" xfId="0" applyNumberFormat="1" applyFont="1" applyFill="1" applyBorder="1" applyAlignment="1" applyProtection="1">
      <alignment horizontal="right"/>
      <protection hidden="1"/>
    </xf>
    <xf numFmtId="0" fontId="0" fillId="10" borderId="33" xfId="0" applyFill="1" applyBorder="1" applyProtection="1">
      <protection locked="0" hidden="1"/>
    </xf>
    <xf numFmtId="0" fontId="0" fillId="10" borderId="34" xfId="0" applyFill="1" applyBorder="1" applyProtection="1">
      <protection locked="0" hidden="1"/>
    </xf>
    <xf numFmtId="0" fontId="2" fillId="10" borderId="20" xfId="0" applyFont="1" applyFill="1" applyBorder="1" applyAlignment="1" applyProtection="1">
      <alignment horizontal="center"/>
      <protection locked="0" hidden="1"/>
    </xf>
    <xf numFmtId="0" fontId="0" fillId="9" borderId="20" xfId="0" applyFill="1" applyBorder="1" applyProtection="1">
      <protection locked="0"/>
    </xf>
    <xf numFmtId="179" fontId="0" fillId="9" borderId="20" xfId="0" applyNumberFormat="1" applyFill="1" applyBorder="1" applyProtection="1">
      <protection locked="0"/>
    </xf>
    <xf numFmtId="2" fontId="0" fillId="9" borderId="20" xfId="0" applyNumberFormat="1" applyFill="1" applyBorder="1" applyProtection="1">
      <protection locked="0"/>
    </xf>
    <xf numFmtId="2" fontId="0" fillId="9" borderId="32" xfId="0" applyNumberFormat="1" applyFill="1" applyBorder="1" applyProtection="1">
      <protection locked="0"/>
    </xf>
    <xf numFmtId="2" fontId="0" fillId="9" borderId="5" xfId="0" applyNumberFormat="1" applyFill="1" applyBorder="1" applyProtection="1">
      <protection locked="0"/>
    </xf>
    <xf numFmtId="2" fontId="0" fillId="9" borderId="35" xfId="0" applyNumberFormat="1" applyFill="1" applyBorder="1" applyProtection="1">
      <protection locked="0"/>
    </xf>
    <xf numFmtId="0" fontId="0" fillId="9" borderId="3" xfId="0" applyFill="1" applyBorder="1"/>
    <xf numFmtId="0" fontId="9" fillId="5" borderId="0" xfId="0" applyFont="1" applyFill="1" applyAlignment="1">
      <alignment horizontal="center"/>
    </xf>
    <xf numFmtId="0" fontId="9" fillId="5" borderId="0" xfId="0" applyFont="1" applyFill="1" applyAlignment="1">
      <alignment horizontal="center" vertical="top"/>
    </xf>
    <xf numFmtId="0" fontId="9" fillId="5" borderId="12" xfId="0" applyFont="1" applyFill="1" applyBorder="1" applyAlignment="1">
      <alignment horizontal="left"/>
    </xf>
    <xf numFmtId="0" fontId="9" fillId="5" borderId="0" xfId="0" applyFont="1" applyFill="1" applyBorder="1" applyAlignment="1">
      <alignment horizontal="left"/>
    </xf>
    <xf numFmtId="0" fontId="0" fillId="0" borderId="36" xfId="0" applyBorder="1" applyAlignment="1" applyProtection="1">
      <alignment horizontal="left"/>
    </xf>
    <xf numFmtId="0" fontId="0" fillId="0" borderId="37" xfId="0" applyBorder="1" applyAlignment="1" applyProtection="1">
      <alignment horizontal="left"/>
    </xf>
    <xf numFmtId="0" fontId="0" fillId="0" borderId="38" xfId="0" applyBorder="1" applyAlignment="1" applyProtection="1">
      <alignment horizontal="left"/>
    </xf>
    <xf numFmtId="0" fontId="2" fillId="0" borderId="39" xfId="0"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0" fillId="0" borderId="33" xfId="0" applyBorder="1" applyAlignment="1" applyProtection="1">
      <alignment horizontal="left"/>
    </xf>
    <xf numFmtId="0" fontId="0" fillId="0" borderId="34" xfId="0" applyBorder="1" applyAlignment="1" applyProtection="1">
      <alignment horizontal="left"/>
    </xf>
    <xf numFmtId="0" fontId="0" fillId="0" borderId="42" xfId="0" applyBorder="1" applyAlignment="1" applyProtection="1">
      <alignment horizontal="left"/>
    </xf>
    <xf numFmtId="0" fontId="0" fillId="0" borderId="9" xfId="0" applyBorder="1" applyAlignment="1" applyProtection="1">
      <alignment horizontal="left"/>
    </xf>
    <xf numFmtId="0" fontId="0" fillId="0" borderId="43" xfId="0" applyBorder="1" applyAlignment="1" applyProtection="1">
      <alignment horizontal="left"/>
    </xf>
    <xf numFmtId="0" fontId="0" fillId="0" borderId="44" xfId="0" applyBorder="1" applyAlignment="1" applyProtection="1">
      <alignment horizontal="left"/>
    </xf>
    <xf numFmtId="0" fontId="8" fillId="5" borderId="45" xfId="0" applyFont="1" applyFill="1" applyBorder="1" applyAlignment="1" applyProtection="1">
      <alignment horizontal="center"/>
      <protection locked="0" hidden="1"/>
    </xf>
    <xf numFmtId="0" fontId="8" fillId="5" borderId="46" xfId="0" applyFont="1" applyFill="1" applyBorder="1" applyAlignment="1" applyProtection="1">
      <alignment horizontal="center"/>
      <protection locked="0" hidden="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sitchin/Local%20Settings/Temporary%20Internet%20Files/OLK18/Informatica%20ICC%20Value%20Model%20v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umptions"/>
      <sheetName val="Project Inputs"/>
      <sheetName val="Benchmarks"/>
      <sheetName val="Calcs"/>
      <sheetName val="Business Value"/>
      <sheetName val="Costs"/>
      <sheetName val="Summar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
  <sheetViews>
    <sheetView showGridLines="0" topLeftCell="A7" zoomScaleNormal="100" workbookViewId="0">
      <selection activeCell="A8" sqref="A8"/>
    </sheetView>
  </sheetViews>
  <sheetFormatPr defaultRowHeight="12.75" x14ac:dyDescent="0.2"/>
  <cols>
    <col min="1" max="1" width="101.85546875" style="59" customWidth="1"/>
    <col min="2" max="2" width="12" style="59" customWidth="1"/>
    <col min="3" max="3" width="16.7109375" style="59" customWidth="1"/>
    <col min="4" max="4" width="9" style="59" customWidth="1"/>
    <col min="5" max="5" width="9.85546875" style="59" customWidth="1"/>
    <col min="6" max="16384" width="9.140625" style="59"/>
  </cols>
  <sheetData>
    <row r="1" spans="1:3" ht="15.75" x14ac:dyDescent="0.25">
      <c r="A1" s="145" t="s">
        <v>200</v>
      </c>
    </row>
    <row r="2" spans="1:3" ht="63.75" x14ac:dyDescent="0.2">
      <c r="A2" s="76" t="s">
        <v>187</v>
      </c>
      <c r="B2" s="76"/>
      <c r="C2" s="76"/>
    </row>
    <row r="3" spans="1:3" x14ac:dyDescent="0.2">
      <c r="A3" s="60"/>
      <c r="B3" s="60"/>
      <c r="C3" s="60"/>
    </row>
    <row r="4" spans="1:3" ht="25.5" x14ac:dyDescent="0.2">
      <c r="A4" s="76" t="s">
        <v>170</v>
      </c>
      <c r="B4" s="76"/>
      <c r="C4" s="76"/>
    </row>
    <row r="5" spans="1:3" x14ac:dyDescent="0.2">
      <c r="A5" s="77"/>
    </row>
    <row r="6" spans="1:3" ht="38.25" x14ac:dyDescent="0.2">
      <c r="A6" s="76" t="s">
        <v>171</v>
      </c>
      <c r="B6" s="76"/>
      <c r="C6" s="76"/>
    </row>
    <row r="7" spans="1:3" x14ac:dyDescent="0.2">
      <c r="A7" s="77"/>
    </row>
    <row r="8" spans="1:3" s="61" customFormat="1" x14ac:dyDescent="0.2">
      <c r="A8" s="60" t="s">
        <v>179</v>
      </c>
    </row>
    <row r="9" spans="1:3" x14ac:dyDescent="0.2">
      <c r="A9" s="78" t="s">
        <v>90</v>
      </c>
    </row>
    <row r="10" spans="1:3" ht="25.5" x14ac:dyDescent="0.2">
      <c r="A10" s="78" t="s">
        <v>91</v>
      </c>
    </row>
    <row r="11" spans="1:3" ht="25.5" x14ac:dyDescent="0.2">
      <c r="A11" s="78" t="s">
        <v>96</v>
      </c>
    </row>
    <row r="12" spans="1:3" x14ac:dyDescent="0.2">
      <c r="A12" s="60"/>
    </row>
    <row r="13" spans="1:3" s="61" customFormat="1" x14ac:dyDescent="0.2">
      <c r="A13" s="60" t="s">
        <v>180</v>
      </c>
    </row>
    <row r="14" spans="1:3" x14ac:dyDescent="0.2">
      <c r="A14" s="78" t="s">
        <v>94</v>
      </c>
    </row>
    <row r="15" spans="1:3" ht="25.5" x14ac:dyDescent="0.2">
      <c r="A15" s="78" t="s">
        <v>95</v>
      </c>
    </row>
    <row r="16" spans="1:3" x14ac:dyDescent="0.2">
      <c r="A16" s="78" t="s">
        <v>117</v>
      </c>
    </row>
    <row r="17" spans="1:1" x14ac:dyDescent="0.2">
      <c r="A17" s="60"/>
    </row>
    <row r="18" spans="1:1" s="61" customFormat="1" x14ac:dyDescent="0.2">
      <c r="A18" s="60" t="s">
        <v>181</v>
      </c>
    </row>
    <row r="19" spans="1:1" x14ac:dyDescent="0.2">
      <c r="A19" s="78" t="s">
        <v>182</v>
      </c>
    </row>
    <row r="20" spans="1:1" x14ac:dyDescent="0.2">
      <c r="A20" s="78" t="s">
        <v>183</v>
      </c>
    </row>
    <row r="21" spans="1:1" x14ac:dyDescent="0.2">
      <c r="A21" s="78" t="s">
        <v>184</v>
      </c>
    </row>
    <row r="23" spans="1:1" x14ac:dyDescent="0.2">
      <c r="A23" s="62"/>
    </row>
  </sheetData>
  <phoneticPr fontId="4" type="noConversion"/>
  <pageMargins left="0.25" right="0.25" top="0.75" bottom="0.75" header="0.3" footer="0.3"/>
  <pageSetup orientation="portrait" r:id="rId1"/>
  <headerFooter alignWithMargins="0">
    <oddHeader xml:space="preserve">&amp;L&amp;"Arial,Bold"&amp;12&amp;K005595
&amp;C&amp;"Arial,Bold"&amp;12&amp;K005595ICC Development Estimating Model
</oddHeader>
    <oddFooter>&amp;R&amp;K005595Informatica Velocity - Accelerator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51"/>
  <sheetViews>
    <sheetView showGridLines="0" zoomScaleNormal="100" workbookViewId="0">
      <selection activeCell="C44" sqref="C44"/>
    </sheetView>
  </sheetViews>
  <sheetFormatPr defaultRowHeight="12.75" x14ac:dyDescent="0.2"/>
  <cols>
    <col min="1" max="1" width="3.5703125" style="6" customWidth="1"/>
    <col min="2" max="2" width="31.7109375" style="1" customWidth="1"/>
    <col min="3" max="3" width="96.140625" style="1" customWidth="1"/>
    <col min="4" max="16384" width="9.140625" style="1"/>
  </cols>
  <sheetData>
    <row r="1" spans="1:7" ht="15.75" x14ac:dyDescent="0.2">
      <c r="A1" s="146" t="s">
        <v>76</v>
      </c>
      <c r="B1" s="146"/>
      <c r="C1" s="146"/>
    </row>
    <row r="2" spans="1:7" x14ac:dyDescent="0.2">
      <c r="A2" s="99" t="s">
        <v>8</v>
      </c>
      <c r="B2" s="99"/>
      <c r="C2" s="99" t="s">
        <v>7</v>
      </c>
      <c r="D2" s="4"/>
      <c r="E2" s="4"/>
      <c r="F2" s="4"/>
      <c r="G2" s="4"/>
    </row>
    <row r="3" spans="1:7" x14ac:dyDescent="0.2">
      <c r="A3" s="19" t="s">
        <v>9</v>
      </c>
      <c r="B3" s="15"/>
      <c r="C3" s="16"/>
      <c r="D3" s="5"/>
      <c r="E3" s="5"/>
      <c r="F3" s="5"/>
      <c r="G3" s="5"/>
    </row>
    <row r="4" spans="1:7" x14ac:dyDescent="0.2">
      <c r="A4" s="14"/>
      <c r="B4" s="17" t="s">
        <v>10</v>
      </c>
      <c r="C4" s="17" t="s">
        <v>11</v>
      </c>
      <c r="D4" s="5"/>
      <c r="E4" s="5"/>
      <c r="F4" s="5"/>
      <c r="G4" s="5"/>
    </row>
    <row r="5" spans="1:7" x14ac:dyDescent="0.2">
      <c r="A5" s="14"/>
      <c r="B5" s="17" t="s">
        <v>12</v>
      </c>
      <c r="C5" s="17" t="s">
        <v>13</v>
      </c>
      <c r="D5" s="5"/>
      <c r="E5" s="5"/>
      <c r="F5" s="5"/>
      <c r="G5" s="5"/>
    </row>
    <row r="6" spans="1:7" ht="38.25" x14ac:dyDescent="0.2">
      <c r="A6" s="14"/>
      <c r="B6" s="17" t="s">
        <v>14</v>
      </c>
      <c r="C6" s="17" t="s">
        <v>15</v>
      </c>
      <c r="D6" s="5"/>
      <c r="E6" s="5"/>
      <c r="F6" s="5"/>
      <c r="G6" s="5"/>
    </row>
    <row r="7" spans="1:7" x14ac:dyDescent="0.2">
      <c r="A7" s="14"/>
      <c r="B7" s="17"/>
      <c r="C7" s="17"/>
      <c r="D7" s="5"/>
      <c r="E7" s="5"/>
      <c r="F7" s="5"/>
      <c r="G7" s="5"/>
    </row>
    <row r="8" spans="1:7" x14ac:dyDescent="0.2">
      <c r="A8" s="19" t="s">
        <v>16</v>
      </c>
      <c r="B8" s="15"/>
      <c r="C8" s="16"/>
      <c r="D8" s="5"/>
      <c r="E8" s="5"/>
      <c r="F8" s="5"/>
      <c r="G8" s="5"/>
    </row>
    <row r="9" spans="1:7" ht="25.5" x14ac:dyDescent="0.2">
      <c r="A9" s="14"/>
      <c r="B9" s="17" t="s">
        <v>10</v>
      </c>
      <c r="C9" s="16" t="s">
        <v>17</v>
      </c>
      <c r="D9" s="5"/>
      <c r="E9" s="5"/>
      <c r="F9" s="5"/>
      <c r="G9" s="5"/>
    </row>
    <row r="10" spans="1:7" ht="25.5" x14ac:dyDescent="0.2">
      <c r="A10" s="14"/>
      <c r="B10" s="17" t="s">
        <v>18</v>
      </c>
      <c r="C10" s="16" t="s">
        <v>19</v>
      </c>
      <c r="D10" s="5"/>
      <c r="E10" s="5"/>
      <c r="F10" s="5"/>
      <c r="G10" s="5"/>
    </row>
    <row r="11" spans="1:7" x14ac:dyDescent="0.2">
      <c r="A11" s="14"/>
      <c r="B11" s="17" t="s">
        <v>20</v>
      </c>
      <c r="C11" s="16" t="s">
        <v>21</v>
      </c>
      <c r="D11" s="5"/>
      <c r="E11" s="5"/>
      <c r="F11" s="5"/>
      <c r="G11" s="5"/>
    </row>
    <row r="12" spans="1:7" x14ac:dyDescent="0.2">
      <c r="A12" s="14"/>
      <c r="B12" s="17" t="s">
        <v>14</v>
      </c>
      <c r="C12" s="16" t="s">
        <v>22</v>
      </c>
      <c r="D12" s="5"/>
      <c r="E12" s="5"/>
      <c r="F12" s="5"/>
      <c r="G12" s="5"/>
    </row>
    <row r="13" spans="1:7" x14ac:dyDescent="0.2">
      <c r="A13" s="14"/>
      <c r="B13" s="17"/>
      <c r="C13" s="16"/>
      <c r="D13" s="5"/>
      <c r="E13" s="5"/>
      <c r="F13" s="5"/>
      <c r="G13" s="5"/>
    </row>
    <row r="14" spans="1:7" x14ac:dyDescent="0.2">
      <c r="A14" s="19" t="s">
        <v>23</v>
      </c>
      <c r="B14" s="15"/>
      <c r="C14" s="16"/>
      <c r="D14" s="5"/>
      <c r="E14" s="5"/>
      <c r="F14" s="5"/>
      <c r="G14" s="5"/>
    </row>
    <row r="15" spans="1:7" x14ac:dyDescent="0.2">
      <c r="A15" s="14"/>
      <c r="B15" s="13" t="s">
        <v>24</v>
      </c>
      <c r="C15" s="16" t="s">
        <v>25</v>
      </c>
      <c r="D15" s="5"/>
      <c r="E15" s="5"/>
      <c r="F15" s="5"/>
      <c r="G15" s="5"/>
    </row>
    <row r="16" spans="1:7" x14ac:dyDescent="0.2">
      <c r="A16" s="14"/>
      <c r="B16" s="13" t="s">
        <v>26</v>
      </c>
      <c r="C16" s="16" t="s">
        <v>27</v>
      </c>
      <c r="D16" s="5"/>
      <c r="E16" s="5"/>
      <c r="F16" s="5"/>
      <c r="G16" s="5"/>
    </row>
    <row r="17" spans="1:7" x14ac:dyDescent="0.2">
      <c r="A17" s="14"/>
      <c r="B17" s="13" t="s">
        <v>28</v>
      </c>
      <c r="C17" s="16" t="s">
        <v>29</v>
      </c>
      <c r="D17" s="5"/>
      <c r="E17" s="5"/>
      <c r="F17" s="5"/>
      <c r="G17" s="5"/>
    </row>
    <row r="18" spans="1:7" x14ac:dyDescent="0.2">
      <c r="A18" s="14"/>
      <c r="B18" s="13" t="s">
        <v>30</v>
      </c>
      <c r="C18" s="16" t="s">
        <v>31</v>
      </c>
      <c r="D18" s="5"/>
      <c r="E18" s="5"/>
      <c r="F18" s="5"/>
      <c r="G18" s="5"/>
    </row>
    <row r="19" spans="1:7" x14ac:dyDescent="0.2">
      <c r="A19" s="14"/>
      <c r="B19" s="13" t="s">
        <v>32</v>
      </c>
      <c r="C19" s="16" t="s">
        <v>33</v>
      </c>
      <c r="D19" s="5"/>
      <c r="E19" s="5"/>
      <c r="F19" s="5"/>
      <c r="G19" s="5"/>
    </row>
    <row r="20" spans="1:7" x14ac:dyDescent="0.2">
      <c r="A20" s="14"/>
      <c r="B20" s="13"/>
      <c r="C20" s="16"/>
      <c r="D20" s="5"/>
      <c r="E20" s="5"/>
      <c r="F20" s="5"/>
      <c r="G20" s="5"/>
    </row>
    <row r="21" spans="1:7" x14ac:dyDescent="0.2">
      <c r="A21" s="19" t="s">
        <v>34</v>
      </c>
      <c r="B21" s="15"/>
      <c r="C21" s="16"/>
      <c r="D21" s="5"/>
      <c r="E21" s="5"/>
      <c r="F21" s="5"/>
      <c r="G21" s="5"/>
    </row>
    <row r="22" spans="1:7" ht="25.5" x14ac:dyDescent="0.2">
      <c r="A22" s="14"/>
      <c r="B22" s="13" t="s">
        <v>35</v>
      </c>
      <c r="C22" s="16" t="s">
        <v>36</v>
      </c>
      <c r="D22" s="5"/>
      <c r="E22" s="5"/>
      <c r="F22" s="5"/>
      <c r="G22" s="5"/>
    </row>
    <row r="23" spans="1:7" x14ac:dyDescent="0.2">
      <c r="A23" s="14"/>
      <c r="B23" s="13" t="s">
        <v>37</v>
      </c>
      <c r="C23" s="16" t="s">
        <v>38</v>
      </c>
      <c r="D23" s="5"/>
      <c r="E23" s="5"/>
      <c r="F23" s="5"/>
      <c r="G23" s="5"/>
    </row>
    <row r="24" spans="1:7" ht="25.5" x14ac:dyDescent="0.2">
      <c r="A24" s="14"/>
      <c r="B24" s="13" t="s">
        <v>39</v>
      </c>
      <c r="C24" s="16" t="s">
        <v>40</v>
      </c>
      <c r="D24" s="5"/>
      <c r="E24" s="5"/>
      <c r="F24" s="5"/>
      <c r="G24" s="5"/>
    </row>
    <row r="25" spans="1:7" x14ac:dyDescent="0.2">
      <c r="A25" s="14"/>
      <c r="B25" s="13"/>
      <c r="C25" s="16"/>
      <c r="D25" s="5"/>
      <c r="E25" s="5"/>
      <c r="F25" s="5"/>
      <c r="G25" s="5"/>
    </row>
    <row r="26" spans="1:7" x14ac:dyDescent="0.2">
      <c r="A26" s="19" t="s">
        <v>41</v>
      </c>
      <c r="B26" s="15"/>
      <c r="C26" s="16"/>
      <c r="D26" s="5"/>
      <c r="E26" s="5"/>
      <c r="F26" s="5"/>
      <c r="G26" s="5"/>
    </row>
    <row r="27" spans="1:7" ht="25.5" x14ac:dyDescent="0.2">
      <c r="A27" s="14"/>
      <c r="B27" s="13" t="s">
        <v>42</v>
      </c>
      <c r="C27" s="16" t="s">
        <v>43</v>
      </c>
      <c r="D27" s="5"/>
      <c r="E27" s="5"/>
      <c r="F27" s="5"/>
      <c r="G27" s="5"/>
    </row>
    <row r="28" spans="1:7" x14ac:dyDescent="0.2">
      <c r="A28" s="13"/>
      <c r="B28" s="17"/>
      <c r="C28" s="16"/>
      <c r="D28" s="5"/>
      <c r="E28" s="5"/>
      <c r="F28" s="5"/>
      <c r="G28" s="5"/>
    </row>
    <row r="29" spans="1:7" x14ac:dyDescent="0.2">
      <c r="A29" s="19" t="s">
        <v>44</v>
      </c>
      <c r="B29" s="15"/>
      <c r="C29" s="16"/>
      <c r="D29" s="5"/>
      <c r="E29" s="5"/>
      <c r="F29" s="5"/>
      <c r="G29" s="5"/>
    </row>
    <row r="30" spans="1:7" ht="38.25" x14ac:dyDescent="0.2">
      <c r="A30" s="14"/>
      <c r="B30" s="13" t="s">
        <v>45</v>
      </c>
      <c r="C30" s="16" t="s">
        <v>46</v>
      </c>
      <c r="D30" s="5"/>
      <c r="E30" s="5"/>
      <c r="F30" s="5"/>
      <c r="G30" s="5"/>
    </row>
    <row r="31" spans="1:7" ht="38.25" x14ac:dyDescent="0.2">
      <c r="A31" s="14"/>
      <c r="B31" s="13" t="s">
        <v>47</v>
      </c>
      <c r="C31" s="16" t="s">
        <v>48</v>
      </c>
      <c r="D31" s="5"/>
      <c r="E31" s="5"/>
      <c r="F31" s="5"/>
      <c r="G31" s="5"/>
    </row>
    <row r="32" spans="1:7" ht="25.5" x14ac:dyDescent="0.2">
      <c r="A32" s="14"/>
      <c r="B32" s="13" t="s">
        <v>49</v>
      </c>
      <c r="C32" s="16" t="s">
        <v>50</v>
      </c>
      <c r="D32" s="5"/>
      <c r="E32" s="5"/>
      <c r="F32" s="5"/>
      <c r="G32" s="5"/>
    </row>
    <row r="33" spans="1:7" x14ac:dyDescent="0.2">
      <c r="A33" s="14"/>
      <c r="B33" s="13"/>
      <c r="C33" s="16"/>
      <c r="D33" s="5"/>
      <c r="E33" s="5"/>
      <c r="F33" s="5"/>
      <c r="G33" s="5"/>
    </row>
    <row r="34" spans="1:7" x14ac:dyDescent="0.2">
      <c r="A34" s="20" t="s">
        <v>51</v>
      </c>
      <c r="B34" s="18"/>
      <c r="C34" s="16"/>
      <c r="D34" s="5"/>
      <c r="E34" s="5"/>
      <c r="F34" s="5"/>
      <c r="G34" s="5"/>
    </row>
    <row r="35" spans="1:7" ht="25.5" x14ac:dyDescent="0.2">
      <c r="A35" s="14"/>
      <c r="B35" s="13" t="s">
        <v>52</v>
      </c>
      <c r="C35" s="16" t="s">
        <v>53</v>
      </c>
      <c r="D35" s="5"/>
      <c r="E35" s="5"/>
      <c r="F35" s="5"/>
      <c r="G35" s="5"/>
    </row>
    <row r="36" spans="1:7" ht="25.5" x14ac:dyDescent="0.2">
      <c r="A36" s="14"/>
      <c r="B36" s="13" t="s">
        <v>54</v>
      </c>
      <c r="C36" s="16" t="s">
        <v>55</v>
      </c>
      <c r="D36" s="5"/>
      <c r="E36" s="5"/>
      <c r="F36" s="5"/>
      <c r="G36" s="5"/>
    </row>
    <row r="37" spans="1:7" ht="25.5" x14ac:dyDescent="0.2">
      <c r="A37" s="14"/>
      <c r="B37" s="13" t="s">
        <v>56</v>
      </c>
      <c r="C37" s="16" t="s">
        <v>57</v>
      </c>
      <c r="D37" s="5"/>
      <c r="E37" s="5"/>
      <c r="F37" s="5"/>
      <c r="G37" s="5"/>
    </row>
    <row r="38" spans="1:7" ht="25.5" x14ac:dyDescent="0.2">
      <c r="A38" s="14"/>
      <c r="B38" s="13" t="s">
        <v>58</v>
      </c>
      <c r="C38" s="16" t="s">
        <v>59</v>
      </c>
      <c r="D38" s="5"/>
      <c r="E38" s="5"/>
      <c r="F38" s="5"/>
      <c r="G38" s="5"/>
    </row>
    <row r="39" spans="1:7" ht="25.5" x14ac:dyDescent="0.2">
      <c r="A39" s="14"/>
      <c r="B39" s="13" t="s">
        <v>60</v>
      </c>
      <c r="C39" s="16" t="s">
        <v>61</v>
      </c>
      <c r="D39" s="5"/>
      <c r="E39" s="5"/>
      <c r="F39" s="5"/>
      <c r="G39" s="5"/>
    </row>
    <row r="40" spans="1:7" x14ac:dyDescent="0.2">
      <c r="A40" s="14"/>
      <c r="B40" s="13"/>
      <c r="C40" s="16"/>
      <c r="D40" s="5"/>
      <c r="E40" s="5"/>
      <c r="F40" s="5"/>
      <c r="G40" s="5"/>
    </row>
    <row r="41" spans="1:7" x14ac:dyDescent="0.2">
      <c r="A41" s="19" t="s">
        <v>87</v>
      </c>
      <c r="B41" s="15"/>
      <c r="C41" s="16"/>
      <c r="D41" s="5"/>
      <c r="E41" s="5"/>
      <c r="F41" s="5"/>
      <c r="G41" s="5"/>
    </row>
    <row r="42" spans="1:7" x14ac:dyDescent="0.2">
      <c r="A42" s="14"/>
      <c r="B42" s="13" t="s">
        <v>3</v>
      </c>
      <c r="C42" s="16" t="s">
        <v>62</v>
      </c>
      <c r="D42" s="5"/>
      <c r="E42" s="5"/>
      <c r="F42" s="5"/>
      <c r="G42" s="5"/>
    </row>
    <row r="43" spans="1:7" x14ac:dyDescent="0.2">
      <c r="A43" s="14"/>
      <c r="B43" s="13" t="s">
        <v>63</v>
      </c>
      <c r="C43" s="16" t="s">
        <v>64</v>
      </c>
      <c r="D43" s="5"/>
      <c r="E43" s="5"/>
      <c r="F43" s="5"/>
      <c r="G43" s="5"/>
    </row>
    <row r="44" spans="1:7" ht="25.5" x14ac:dyDescent="0.2">
      <c r="A44" s="14"/>
      <c r="B44" s="13" t="s">
        <v>65</v>
      </c>
      <c r="C44" s="16" t="s">
        <v>66</v>
      </c>
      <c r="D44" s="5"/>
      <c r="E44" s="5"/>
      <c r="F44" s="5"/>
      <c r="G44" s="5"/>
    </row>
    <row r="45" spans="1:7" x14ac:dyDescent="0.2">
      <c r="A45" s="7"/>
      <c r="B45" s="3"/>
      <c r="C45" s="3"/>
      <c r="D45" s="3"/>
      <c r="E45" s="3"/>
      <c r="F45" s="3"/>
      <c r="G45" s="3"/>
    </row>
    <row r="46" spans="1:7" x14ac:dyDescent="0.2">
      <c r="A46" s="21" t="s">
        <v>156</v>
      </c>
    </row>
    <row r="47" spans="1:7" ht="38.25" x14ac:dyDescent="0.2">
      <c r="C47" s="22" t="s">
        <v>157</v>
      </c>
    </row>
    <row r="48" spans="1:7" x14ac:dyDescent="0.2">
      <c r="B48" s="1" t="s">
        <v>120</v>
      </c>
      <c r="C48" s="22" t="s">
        <v>159</v>
      </c>
    </row>
    <row r="49" spans="2:3" x14ac:dyDescent="0.2">
      <c r="B49" s="1" t="s">
        <v>155</v>
      </c>
      <c r="C49" s="22" t="s">
        <v>160</v>
      </c>
    </row>
    <row r="50" spans="2:3" ht="25.5" x14ac:dyDescent="0.2">
      <c r="B50" s="1" t="s">
        <v>154</v>
      </c>
      <c r="C50" s="23" t="s">
        <v>158</v>
      </c>
    </row>
    <row r="51" spans="2:3" x14ac:dyDescent="0.2">
      <c r="B51" s="1" t="s">
        <v>70</v>
      </c>
      <c r="C51" s="22" t="s">
        <v>161</v>
      </c>
    </row>
  </sheetData>
  <mergeCells count="1">
    <mergeCell ref="A1:C1"/>
  </mergeCells>
  <phoneticPr fontId="0" type="noConversion"/>
  <pageMargins left="0.25" right="0.25" top="0.75" bottom="0.75" header="0.5" footer="0.5"/>
  <pageSetup scale="74" orientation="portrait" r:id="rId1"/>
  <headerFooter alignWithMargins="0">
    <oddHeader>&amp;C&amp;"Arial,Bold"&amp;12&amp;K005595ICC Development Estimating Model</oddHeader>
    <oddFooter>&amp;R&amp;K005595Informatica Velocity - Accelerator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0" zoomScaleNormal="100" workbookViewId="0">
      <selection activeCell="F42" sqref="F42"/>
    </sheetView>
  </sheetViews>
  <sheetFormatPr defaultRowHeight="12.75" x14ac:dyDescent="0.2"/>
  <cols>
    <col min="1" max="1" width="25.85546875" customWidth="1"/>
    <col min="2" max="2" width="7.140625" bestFit="1" customWidth="1"/>
    <col min="3" max="3" width="7" customWidth="1"/>
    <col min="4" max="4" width="6.5703125" customWidth="1"/>
    <col min="5" max="5" width="6.7109375" customWidth="1"/>
  </cols>
  <sheetData>
    <row r="1" spans="1:7" ht="16.5" thickBot="1" x14ac:dyDescent="0.3">
      <c r="A1" s="147" t="s">
        <v>73</v>
      </c>
      <c r="B1" s="148"/>
      <c r="C1" s="148"/>
      <c r="D1" s="148"/>
      <c r="E1" s="148"/>
      <c r="F1" s="148"/>
      <c r="G1" s="148"/>
    </row>
    <row r="2" spans="1:7" x14ac:dyDescent="0.2">
      <c r="A2" s="9" t="s">
        <v>195</v>
      </c>
      <c r="B2" s="10" t="s">
        <v>74</v>
      </c>
      <c r="C2" s="152" t="s">
        <v>75</v>
      </c>
      <c r="D2" s="153"/>
      <c r="E2" s="154"/>
    </row>
    <row r="3" spans="1:7" x14ac:dyDescent="0.2">
      <c r="A3" s="8" t="s">
        <v>71</v>
      </c>
      <c r="B3" s="138">
        <v>20</v>
      </c>
      <c r="C3" s="155" t="s">
        <v>67</v>
      </c>
      <c r="D3" s="156"/>
      <c r="E3" s="157"/>
    </row>
    <row r="4" spans="1:7" x14ac:dyDescent="0.2">
      <c r="A4" s="8" t="s">
        <v>190</v>
      </c>
      <c r="B4" s="139">
        <v>1000</v>
      </c>
      <c r="C4" s="158" t="s">
        <v>86</v>
      </c>
      <c r="D4" s="159"/>
      <c r="E4" s="160"/>
    </row>
    <row r="5" spans="1:7" x14ac:dyDescent="0.2">
      <c r="A5" s="8" t="s">
        <v>191</v>
      </c>
      <c r="B5" s="139">
        <v>1000</v>
      </c>
      <c r="C5" s="158" t="s">
        <v>86</v>
      </c>
      <c r="D5" s="159"/>
      <c r="E5" s="160"/>
    </row>
    <row r="6" spans="1:7" x14ac:dyDescent="0.2">
      <c r="A6" s="8" t="s">
        <v>192</v>
      </c>
      <c r="B6" s="139">
        <v>1000</v>
      </c>
      <c r="C6" s="158" t="s">
        <v>86</v>
      </c>
      <c r="D6" s="159"/>
      <c r="E6" s="160"/>
    </row>
    <row r="7" spans="1:7" x14ac:dyDescent="0.2">
      <c r="A7" s="8" t="s">
        <v>193</v>
      </c>
      <c r="B7" s="139">
        <v>1000</v>
      </c>
      <c r="C7" s="158" t="s">
        <v>86</v>
      </c>
      <c r="D7" s="159"/>
      <c r="E7" s="160"/>
    </row>
    <row r="8" spans="1:7" ht="13.5" thickBot="1" x14ac:dyDescent="0.25">
      <c r="A8" s="11"/>
      <c r="B8" s="12"/>
      <c r="C8" s="149"/>
      <c r="D8" s="150"/>
      <c r="E8" s="151"/>
    </row>
    <row r="9" spans="1:7" ht="13.5" thickBot="1" x14ac:dyDescent="0.25"/>
    <row r="10" spans="1:7" ht="25.5" x14ac:dyDescent="0.2">
      <c r="A10" s="101" t="s">
        <v>89</v>
      </c>
      <c r="B10" s="102" t="s">
        <v>68</v>
      </c>
      <c r="C10" s="102" t="s">
        <v>77</v>
      </c>
      <c r="D10" s="102" t="s">
        <v>78</v>
      </c>
      <c r="E10" s="102" t="s">
        <v>82</v>
      </c>
      <c r="F10" s="103" t="s">
        <v>69</v>
      </c>
    </row>
    <row r="11" spans="1:7" x14ac:dyDescent="0.2">
      <c r="A11" s="83" t="s">
        <v>4</v>
      </c>
      <c r="B11" s="85">
        <f>C11+D11+E11+F11</f>
        <v>2.63</v>
      </c>
      <c r="C11" s="140">
        <v>0.5</v>
      </c>
      <c r="D11" s="140">
        <v>1.5</v>
      </c>
      <c r="E11" s="140">
        <v>0.5</v>
      </c>
      <c r="F11" s="141">
        <v>0.13</v>
      </c>
    </row>
    <row r="12" spans="1:7" x14ac:dyDescent="0.2">
      <c r="A12" s="83" t="s">
        <v>5</v>
      </c>
      <c r="B12" s="85">
        <f>C12+D12+E12+F12</f>
        <v>4.33</v>
      </c>
      <c r="C12" s="140">
        <v>0.2</v>
      </c>
      <c r="D12" s="140">
        <v>3</v>
      </c>
      <c r="E12" s="140">
        <v>1</v>
      </c>
      <c r="F12" s="141">
        <v>0.13</v>
      </c>
    </row>
    <row r="13" spans="1:7" ht="13.5" thickBot="1" x14ac:dyDescent="0.25">
      <c r="A13" s="84" t="s">
        <v>6</v>
      </c>
      <c r="B13" s="86">
        <f>C13+D13+E13+F13</f>
        <v>9.125</v>
      </c>
      <c r="C13" s="142">
        <v>2</v>
      </c>
      <c r="D13" s="142">
        <v>5</v>
      </c>
      <c r="E13" s="142">
        <v>2</v>
      </c>
      <c r="F13" s="143">
        <v>0.125</v>
      </c>
    </row>
    <row r="14" spans="1:7" ht="13.5" thickBot="1" x14ac:dyDescent="0.25"/>
    <row r="15" spans="1:7" x14ac:dyDescent="0.2">
      <c r="A15" s="100" t="s">
        <v>194</v>
      </c>
      <c r="B15" s="144">
        <v>1</v>
      </c>
      <c r="C15" s="81"/>
      <c r="D15" s="95">
        <f>0.75^(B15-1)</f>
        <v>1</v>
      </c>
      <c r="E15" s="81"/>
      <c r="F15" s="81"/>
      <c r="G15" s="82"/>
    </row>
    <row r="16" spans="1:7" x14ac:dyDescent="0.2">
      <c r="A16" s="98" t="s">
        <v>196</v>
      </c>
      <c r="B16" s="87"/>
      <c r="C16" s="87"/>
      <c r="D16" s="88"/>
      <c r="E16" s="28"/>
      <c r="F16" s="28"/>
      <c r="G16" s="89"/>
    </row>
    <row r="17" spans="1:7" x14ac:dyDescent="0.2">
      <c r="A17" s="98" t="s">
        <v>197</v>
      </c>
      <c r="B17" s="87"/>
      <c r="C17" s="87"/>
      <c r="D17" s="88"/>
      <c r="E17" s="28"/>
      <c r="F17" s="28"/>
      <c r="G17" s="89"/>
    </row>
    <row r="18" spans="1:7" ht="13.5" thickBot="1" x14ac:dyDescent="0.25">
      <c r="A18" s="90" t="s">
        <v>186</v>
      </c>
      <c r="B18" s="91"/>
      <c r="C18" s="91"/>
      <c r="D18" s="92"/>
      <c r="E18" s="93"/>
      <c r="F18" s="94"/>
      <c r="G18" s="94"/>
    </row>
    <row r="19" spans="1:7" ht="13.5" thickBot="1" x14ac:dyDescent="0.25"/>
    <row r="20" spans="1:7" x14ac:dyDescent="0.2">
      <c r="A20" s="80" t="s">
        <v>185</v>
      </c>
      <c r="B20" s="102" t="str">
        <f>B10</f>
        <v>Total</v>
      </c>
      <c r="C20" s="102" t="str">
        <f>C10</f>
        <v>Design</v>
      </c>
      <c r="D20" s="102" t="str">
        <f>D10</f>
        <v>Build</v>
      </c>
      <c r="E20" s="102" t="str">
        <f>E10</f>
        <v>Test</v>
      </c>
      <c r="F20" s="103" t="str">
        <f>F10</f>
        <v>Deploy</v>
      </c>
    </row>
    <row r="21" spans="1:7" x14ac:dyDescent="0.2">
      <c r="A21" s="83" t="str">
        <f>A11</f>
        <v>Low</v>
      </c>
      <c r="B21" s="85">
        <f>SUM(C21:F21)</f>
        <v>2.63</v>
      </c>
      <c r="C21" s="140">
        <f>C11</f>
        <v>0.5</v>
      </c>
      <c r="D21" s="140">
        <f>D11*$D$15</f>
        <v>1.5</v>
      </c>
      <c r="E21" s="140">
        <f>E11*$D$15</f>
        <v>0.5</v>
      </c>
      <c r="F21" s="141">
        <f>F11</f>
        <v>0.13</v>
      </c>
    </row>
    <row r="22" spans="1:7" x14ac:dyDescent="0.2">
      <c r="A22" s="83" t="str">
        <f>A12</f>
        <v>Med</v>
      </c>
      <c r="B22" s="85">
        <f>SUM(C22:F22)</f>
        <v>3.83</v>
      </c>
      <c r="C22" s="140">
        <f>C12</f>
        <v>0.2</v>
      </c>
      <c r="D22" s="140">
        <f>D12*$D$15</f>
        <v>3</v>
      </c>
      <c r="E22" s="140">
        <v>0.5</v>
      </c>
      <c r="F22" s="141">
        <f>F12</f>
        <v>0.13</v>
      </c>
    </row>
    <row r="23" spans="1:7" ht="13.5" thickBot="1" x14ac:dyDescent="0.25">
      <c r="A23" s="84" t="str">
        <f>A13</f>
        <v>High</v>
      </c>
      <c r="B23" s="86">
        <f>SUM(C23:F23)</f>
        <v>9.125</v>
      </c>
      <c r="C23" s="142">
        <f>C13</f>
        <v>2</v>
      </c>
      <c r="D23" s="142">
        <f>D13*$D$15</f>
        <v>5</v>
      </c>
      <c r="E23" s="142">
        <f>E13</f>
        <v>2</v>
      </c>
      <c r="F23" s="143">
        <f>F13</f>
        <v>0.125</v>
      </c>
    </row>
    <row r="25" spans="1:7" x14ac:dyDescent="0.2">
      <c r="A25" s="27" t="s">
        <v>163</v>
      </c>
      <c r="B25" s="24"/>
      <c r="C25" s="28"/>
    </row>
    <row r="26" spans="1:7" x14ac:dyDescent="0.2">
      <c r="A26" s="29" t="s">
        <v>168</v>
      </c>
      <c r="B26" s="138">
        <v>1.5</v>
      </c>
    </row>
    <row r="27" spans="1:7" x14ac:dyDescent="0.2">
      <c r="A27" s="29" t="s">
        <v>166</v>
      </c>
      <c r="B27" s="138">
        <v>0.75</v>
      </c>
    </row>
    <row r="28" spans="1:7" x14ac:dyDescent="0.2">
      <c r="A28" s="30" t="s">
        <v>162</v>
      </c>
      <c r="B28" s="138">
        <v>1</v>
      </c>
    </row>
    <row r="30" spans="1:7" x14ac:dyDescent="0.2">
      <c r="A30" s="27" t="s">
        <v>164</v>
      </c>
      <c r="B30" s="24"/>
    </row>
    <row r="31" spans="1:7" x14ac:dyDescent="0.2">
      <c r="A31" s="25" t="s">
        <v>81</v>
      </c>
      <c r="B31" s="138">
        <v>0.1</v>
      </c>
      <c r="C31">
        <v>0.3</v>
      </c>
    </row>
    <row r="32" spans="1:7" x14ac:dyDescent="0.2">
      <c r="A32" s="25" t="s">
        <v>1</v>
      </c>
      <c r="B32" s="138">
        <v>0.01</v>
      </c>
      <c r="C32">
        <v>0.2</v>
      </c>
    </row>
    <row r="33" spans="1:3" x14ac:dyDescent="0.2">
      <c r="A33" s="25" t="s">
        <v>78</v>
      </c>
      <c r="B33" s="138">
        <v>0</v>
      </c>
    </row>
    <row r="34" spans="1:3" x14ac:dyDescent="0.2">
      <c r="A34" s="25" t="s">
        <v>69</v>
      </c>
      <c r="B34" s="138">
        <v>0</v>
      </c>
    </row>
    <row r="35" spans="1:3" x14ac:dyDescent="0.2">
      <c r="A35" s="25" t="s">
        <v>77</v>
      </c>
      <c r="B35" s="138">
        <v>0</v>
      </c>
    </row>
    <row r="36" spans="1:3" x14ac:dyDescent="0.2">
      <c r="A36" s="25" t="s">
        <v>0</v>
      </c>
      <c r="B36" s="138">
        <v>0</v>
      </c>
      <c r="C36">
        <v>0.2</v>
      </c>
    </row>
    <row r="37" spans="1:3" x14ac:dyDescent="0.2">
      <c r="A37" s="25" t="s">
        <v>2</v>
      </c>
      <c r="B37" s="138">
        <v>0</v>
      </c>
    </row>
    <row r="38" spans="1:3" x14ac:dyDescent="0.2">
      <c r="A38" s="26" t="s">
        <v>82</v>
      </c>
      <c r="B38" s="138">
        <v>0</v>
      </c>
    </row>
  </sheetData>
  <mergeCells count="8">
    <mergeCell ref="A1:G1"/>
    <mergeCell ref="C8:E8"/>
    <mergeCell ref="C2:E2"/>
    <mergeCell ref="C3:E3"/>
    <mergeCell ref="C4:E4"/>
    <mergeCell ref="C5:E5"/>
    <mergeCell ref="C6:E6"/>
    <mergeCell ref="C7:E7"/>
  </mergeCells>
  <phoneticPr fontId="0" type="noConversion"/>
  <pageMargins left="0.75" right="0.75" top="1" bottom="1" header="0.5" footer="0.5"/>
  <pageSetup orientation="portrait" r:id="rId1"/>
  <headerFooter alignWithMargins="0">
    <oddHeader>&amp;C&amp;"Arial,Bold"&amp;12&amp;K005595ICC Development Estimating Model</oddHeader>
    <oddFooter>&amp;R&amp;K005595Informatica Velocity - Accelerator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4"/>
  <sheetViews>
    <sheetView showGridLines="0" tabSelected="1" zoomScaleNormal="100" workbookViewId="0">
      <selection activeCell="B3" sqref="B3"/>
    </sheetView>
  </sheetViews>
  <sheetFormatPr defaultRowHeight="12.75" x14ac:dyDescent="0.2"/>
  <cols>
    <col min="1" max="1" width="11.5703125" style="1" customWidth="1"/>
    <col min="2" max="2" width="18" style="1" customWidth="1"/>
    <col min="3" max="3" width="15" style="1" customWidth="1"/>
    <col min="4" max="4" width="13.5703125" style="1" customWidth="1"/>
    <col min="5" max="5" width="12.42578125" style="1" customWidth="1"/>
    <col min="6" max="6" width="13.140625" style="1" customWidth="1"/>
    <col min="7" max="9" width="13.5703125" style="1" customWidth="1"/>
    <col min="10" max="10" width="16.5703125" style="1" customWidth="1"/>
    <col min="11" max="16384" width="9.140625" style="1"/>
  </cols>
  <sheetData>
    <row r="1" spans="1:7" s="2" customFormat="1" ht="60" customHeight="1" thickBot="1" x14ac:dyDescent="0.25">
      <c r="A1" s="104" t="s">
        <v>83</v>
      </c>
      <c r="B1" s="104" t="s">
        <v>84</v>
      </c>
      <c r="C1" s="105" t="s">
        <v>85</v>
      </c>
      <c r="D1" s="104" t="s">
        <v>92</v>
      </c>
      <c r="E1" s="104" t="s">
        <v>93</v>
      </c>
    </row>
    <row r="2" spans="1:7" ht="16.5" thickBot="1" x14ac:dyDescent="0.3">
      <c r="A2" s="106">
        <v>0</v>
      </c>
      <c r="B2" s="106">
        <v>1</v>
      </c>
      <c r="C2" s="107"/>
      <c r="D2" s="69">
        <f>SUM(A2:C2)</f>
        <v>1</v>
      </c>
      <c r="E2" s="70">
        <f>A2*Parameters!B21+B2*Parameters!B22+C2*Parameters!B23</f>
        <v>3.83</v>
      </c>
    </row>
    <row r="3" spans="1:7" x14ac:dyDescent="0.2">
      <c r="E3" s="65"/>
    </row>
    <row r="5" spans="1:7" x14ac:dyDescent="0.2">
      <c r="A5" s="63" t="s">
        <v>150</v>
      </c>
      <c r="B5" s="64"/>
      <c r="C5" s="64"/>
      <c r="D5" s="64"/>
      <c r="E5" s="64"/>
      <c r="F5" s="64"/>
      <c r="G5" s="64"/>
    </row>
    <row r="6" spans="1:7" x14ac:dyDescent="0.2">
      <c r="A6" s="79" t="s">
        <v>110</v>
      </c>
      <c r="B6" s="79"/>
      <c r="C6" s="79"/>
      <c r="D6" s="79"/>
      <c r="E6" s="79"/>
      <c r="F6" s="79"/>
      <c r="G6" s="79"/>
    </row>
    <row r="7" spans="1:7" x14ac:dyDescent="0.2">
      <c r="A7" s="63" t="s">
        <v>111</v>
      </c>
      <c r="B7" s="64" t="s">
        <v>142</v>
      </c>
      <c r="C7" s="64"/>
      <c r="D7" s="64"/>
      <c r="E7" s="64"/>
      <c r="F7" s="64"/>
      <c r="G7" s="64"/>
    </row>
    <row r="8" spans="1:7" x14ac:dyDescent="0.2">
      <c r="A8" s="64"/>
      <c r="B8" s="64" t="s">
        <v>144</v>
      </c>
      <c r="C8" s="64"/>
      <c r="D8" s="64"/>
      <c r="E8" s="64"/>
      <c r="F8" s="64"/>
      <c r="G8" s="64"/>
    </row>
    <row r="9" spans="1:7" x14ac:dyDescent="0.2">
      <c r="A9" s="64"/>
      <c r="B9" s="64" t="s">
        <v>102</v>
      </c>
      <c r="C9" s="64"/>
      <c r="D9" s="64"/>
      <c r="E9" s="64"/>
      <c r="F9" s="64"/>
      <c r="G9" s="64"/>
    </row>
    <row r="10" spans="1:7" x14ac:dyDescent="0.2">
      <c r="A10" s="64"/>
      <c r="B10" s="64" t="s">
        <v>97</v>
      </c>
      <c r="C10" s="64"/>
      <c r="D10" s="64"/>
      <c r="E10" s="64"/>
      <c r="F10" s="64"/>
      <c r="G10" s="64"/>
    </row>
    <row r="11" spans="1:7" x14ac:dyDescent="0.2">
      <c r="A11" s="64"/>
      <c r="B11" s="64" t="s">
        <v>99</v>
      </c>
      <c r="C11" s="64"/>
      <c r="D11" s="64"/>
      <c r="E11" s="64"/>
      <c r="F11" s="64"/>
      <c r="G11" s="64"/>
    </row>
    <row r="12" spans="1:7" x14ac:dyDescent="0.2">
      <c r="A12" s="64"/>
      <c r="B12" s="64" t="s">
        <v>98</v>
      </c>
      <c r="C12" s="64"/>
      <c r="D12" s="64"/>
      <c r="E12" s="64"/>
      <c r="F12" s="64"/>
      <c r="G12" s="64"/>
    </row>
    <row r="13" spans="1:7" x14ac:dyDescent="0.2">
      <c r="A13" s="79"/>
      <c r="B13" s="79" t="s">
        <v>143</v>
      </c>
      <c r="C13" s="79"/>
      <c r="D13" s="79"/>
      <c r="E13" s="79"/>
      <c r="F13" s="79"/>
      <c r="G13" s="79"/>
    </row>
    <row r="14" spans="1:7" x14ac:dyDescent="0.2">
      <c r="A14" s="63" t="s">
        <v>112</v>
      </c>
      <c r="B14" s="97" t="s">
        <v>188</v>
      </c>
      <c r="C14" s="64"/>
      <c r="D14" s="64"/>
      <c r="E14" s="64"/>
      <c r="F14" s="64"/>
      <c r="G14" s="64"/>
    </row>
    <row r="15" spans="1:7" x14ac:dyDescent="0.2">
      <c r="A15" s="64"/>
      <c r="B15" s="64" t="s">
        <v>100</v>
      </c>
      <c r="C15" s="64"/>
      <c r="D15" s="64"/>
      <c r="E15" s="64"/>
      <c r="F15" s="64"/>
      <c r="G15" s="64"/>
    </row>
    <row r="16" spans="1:7" x14ac:dyDescent="0.2">
      <c r="A16" s="64"/>
      <c r="B16" s="64" t="s">
        <v>147</v>
      </c>
      <c r="C16" s="64"/>
      <c r="D16" s="64"/>
      <c r="E16" s="64"/>
      <c r="F16" s="64"/>
      <c r="G16" s="64"/>
    </row>
    <row r="17" spans="1:7" x14ac:dyDescent="0.2">
      <c r="A17" s="64"/>
      <c r="B17" s="64" t="s">
        <v>104</v>
      </c>
      <c r="C17" s="64"/>
      <c r="D17" s="64"/>
      <c r="E17" s="64"/>
      <c r="F17" s="64"/>
      <c r="G17" s="64"/>
    </row>
    <row r="18" spans="1:7" x14ac:dyDescent="0.2">
      <c r="A18" s="64"/>
      <c r="B18" s="64" t="s">
        <v>103</v>
      </c>
      <c r="C18" s="64"/>
      <c r="D18" s="64"/>
      <c r="E18" s="64"/>
      <c r="F18" s="64"/>
      <c r="G18" s="64"/>
    </row>
    <row r="19" spans="1:7" x14ac:dyDescent="0.2">
      <c r="A19" s="64"/>
      <c r="B19" s="64" t="s">
        <v>146</v>
      </c>
      <c r="C19" s="64"/>
      <c r="D19" s="64"/>
      <c r="E19" s="64"/>
      <c r="F19" s="64"/>
      <c r="G19" s="64"/>
    </row>
    <row r="20" spans="1:7" x14ac:dyDescent="0.2">
      <c r="A20" s="64"/>
      <c r="B20" s="64" t="s">
        <v>105</v>
      </c>
      <c r="C20" s="64"/>
      <c r="D20" s="64"/>
      <c r="E20" s="64"/>
      <c r="F20" s="64"/>
      <c r="G20" s="64"/>
    </row>
    <row r="21" spans="1:7" x14ac:dyDescent="0.2">
      <c r="A21" s="64"/>
      <c r="B21" s="64" t="s">
        <v>101</v>
      </c>
      <c r="C21" s="64"/>
      <c r="D21" s="64"/>
      <c r="E21" s="64"/>
      <c r="F21" s="64"/>
      <c r="G21" s="64"/>
    </row>
    <row r="22" spans="1:7" x14ac:dyDescent="0.2">
      <c r="A22" s="64"/>
      <c r="B22" s="64" t="s">
        <v>107</v>
      </c>
      <c r="C22" s="64"/>
      <c r="D22" s="64"/>
      <c r="E22" s="64"/>
      <c r="F22" s="64"/>
      <c r="G22" s="64"/>
    </row>
    <row r="23" spans="1:7" x14ac:dyDescent="0.2">
      <c r="A23" s="64"/>
      <c r="B23" s="64" t="s">
        <v>118</v>
      </c>
      <c r="C23" s="64"/>
      <c r="D23" s="64"/>
      <c r="E23" s="64"/>
      <c r="F23" s="64"/>
      <c r="G23" s="64"/>
    </row>
    <row r="24" spans="1:7" x14ac:dyDescent="0.2">
      <c r="A24" s="64"/>
      <c r="B24" s="64" t="s">
        <v>145</v>
      </c>
      <c r="C24" s="64"/>
      <c r="D24" s="64"/>
      <c r="E24" s="64"/>
      <c r="F24" s="64"/>
      <c r="G24" s="64"/>
    </row>
    <row r="25" spans="1:7" x14ac:dyDescent="0.2">
      <c r="A25" s="64"/>
      <c r="B25" s="64" t="s">
        <v>106</v>
      </c>
      <c r="C25" s="64"/>
      <c r="D25" s="64"/>
      <c r="E25" s="64"/>
      <c r="F25" s="64"/>
      <c r="G25" s="64"/>
    </row>
    <row r="26" spans="1:7" x14ac:dyDescent="0.2">
      <c r="A26" s="64"/>
      <c r="B26" s="64" t="s">
        <v>113</v>
      </c>
      <c r="C26" s="64"/>
      <c r="D26" s="64"/>
      <c r="E26" s="64"/>
      <c r="F26" s="64"/>
      <c r="G26" s="64"/>
    </row>
    <row r="27" spans="1:7" x14ac:dyDescent="0.2">
      <c r="A27" s="79"/>
      <c r="B27" s="79" t="s">
        <v>114</v>
      </c>
      <c r="C27" s="79"/>
      <c r="D27" s="79"/>
      <c r="E27" s="79"/>
      <c r="F27" s="79"/>
      <c r="G27" s="79"/>
    </row>
    <row r="28" spans="1:7" x14ac:dyDescent="0.2">
      <c r="A28" s="63" t="s">
        <v>119</v>
      </c>
      <c r="B28" s="64" t="s">
        <v>189</v>
      </c>
      <c r="C28" s="64"/>
      <c r="D28" s="64"/>
      <c r="E28" s="64"/>
      <c r="F28" s="64"/>
      <c r="G28" s="64"/>
    </row>
    <row r="29" spans="1:7" x14ac:dyDescent="0.2">
      <c r="A29" s="64"/>
      <c r="B29" s="64" t="s">
        <v>148</v>
      </c>
      <c r="C29" s="64"/>
      <c r="D29" s="64"/>
      <c r="E29" s="64"/>
      <c r="F29" s="64"/>
      <c r="G29" s="64"/>
    </row>
    <row r="30" spans="1:7" x14ac:dyDescent="0.2">
      <c r="A30" s="64"/>
      <c r="B30" s="64" t="s">
        <v>108</v>
      </c>
      <c r="C30" s="64"/>
      <c r="D30" s="64"/>
      <c r="E30" s="64"/>
      <c r="F30" s="64"/>
      <c r="G30" s="64"/>
    </row>
    <row r="31" spans="1:7" x14ac:dyDescent="0.2">
      <c r="A31" s="64"/>
      <c r="B31" s="64" t="s">
        <v>141</v>
      </c>
      <c r="C31" s="64"/>
      <c r="D31" s="64"/>
      <c r="E31" s="64"/>
      <c r="F31" s="64"/>
      <c r="G31" s="64"/>
    </row>
    <row r="32" spans="1:7" x14ac:dyDescent="0.2">
      <c r="A32" s="64"/>
      <c r="B32" s="64" t="s">
        <v>109</v>
      </c>
      <c r="C32" s="64"/>
      <c r="D32" s="64"/>
      <c r="E32" s="64"/>
      <c r="F32" s="64"/>
      <c r="G32" s="64"/>
    </row>
    <row r="33" spans="1:7" x14ac:dyDescent="0.2">
      <c r="A33" s="64"/>
      <c r="B33" s="64" t="s">
        <v>115</v>
      </c>
      <c r="C33" s="64"/>
      <c r="D33" s="64"/>
      <c r="E33" s="64"/>
      <c r="F33" s="64"/>
      <c r="G33" s="64"/>
    </row>
    <row r="34" spans="1:7" x14ac:dyDescent="0.2">
      <c r="A34" s="79"/>
      <c r="B34" s="79" t="s">
        <v>149</v>
      </c>
      <c r="C34" s="79"/>
      <c r="D34" s="79"/>
      <c r="E34" s="79"/>
      <c r="F34" s="79"/>
      <c r="G34" s="79"/>
    </row>
  </sheetData>
  <phoneticPr fontId="0" type="noConversion"/>
  <pageMargins left="0.25" right="0.25" top="1" bottom="1" header="0.5" footer="0.5"/>
  <pageSetup scale="70" orientation="portrait" r:id="rId1"/>
  <headerFooter alignWithMargins="0">
    <oddHeader>&amp;C&amp;"Arial,Bold"&amp;12&amp;K005595ICC Development Estimating Model&amp;10
MAPPING WORK</oddHeader>
    <oddFooter>&amp;R&amp;K005595Informatica Velocity - Accelerator</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59"/>
  <sheetViews>
    <sheetView showGridLines="0" zoomScaleNormal="100" zoomScaleSheetLayoutView="75" workbookViewId="0">
      <selection activeCell="E20" sqref="E20"/>
    </sheetView>
  </sheetViews>
  <sheetFormatPr defaultRowHeight="12.75" x14ac:dyDescent="0.2"/>
  <cols>
    <col min="1" max="1" width="31.140625" style="44" customWidth="1"/>
    <col min="2" max="2" width="11.85546875" style="44" customWidth="1"/>
    <col min="3" max="4" width="9.85546875" style="44" customWidth="1"/>
    <col min="5" max="5" width="14.7109375" style="32" customWidth="1"/>
    <col min="6" max="6" width="9.42578125" style="32" customWidth="1"/>
    <col min="7" max="7" width="11" style="32" customWidth="1"/>
    <col min="8" max="8" width="9.85546875" style="32" customWidth="1"/>
    <col min="9" max="9" width="9.7109375" style="32" customWidth="1"/>
    <col min="10" max="10" width="10.140625" style="32" customWidth="1"/>
    <col min="11" max="11" width="9.85546875" style="32" customWidth="1"/>
    <col min="12" max="12" width="10.85546875" style="32" customWidth="1"/>
    <col min="13" max="13" width="10.7109375" style="45" customWidth="1"/>
    <col min="14" max="14" width="11.28515625" style="32" customWidth="1"/>
    <col min="15" max="15" width="8.7109375" style="32" customWidth="1"/>
    <col min="16" max="16" width="16.5703125" style="32" customWidth="1"/>
    <col min="17" max="17" width="6.5703125" style="32" customWidth="1"/>
    <col min="18" max="18" width="6.140625" style="45" customWidth="1"/>
    <col min="19" max="19" width="6.140625" style="32" customWidth="1"/>
    <col min="20" max="20" width="6.85546875" style="32" bestFit="1" customWidth="1"/>
    <col min="21" max="21" width="6.140625" style="32" customWidth="1"/>
    <col min="22" max="22" width="6.5703125" style="32" customWidth="1"/>
    <col min="23" max="23" width="8.5703125" style="32" bestFit="1" customWidth="1"/>
    <col min="24" max="24" width="13.5703125" style="32" customWidth="1"/>
    <col min="25" max="27" width="6.7109375" style="32" customWidth="1"/>
    <col min="28" max="28" width="9.140625" style="32"/>
    <col min="29" max="16384" width="9.140625" style="33"/>
  </cols>
  <sheetData>
    <row r="1" spans="1:23" ht="13.5" thickBot="1" x14ac:dyDescent="0.25"/>
    <row r="2" spans="1:23" ht="13.5" thickBot="1" x14ac:dyDescent="0.25">
      <c r="A2" s="161" t="s">
        <v>80</v>
      </c>
      <c r="B2" s="162"/>
      <c r="C2" s="162"/>
      <c r="D2" s="162"/>
      <c r="E2" s="162"/>
      <c r="F2" s="162"/>
      <c r="G2" s="162"/>
      <c r="H2" s="162"/>
      <c r="I2" s="162"/>
      <c r="J2" s="162"/>
      <c r="K2" s="162"/>
      <c r="L2" s="162"/>
      <c r="M2" s="162"/>
      <c r="N2" s="162"/>
      <c r="O2" s="162"/>
      <c r="P2" s="162"/>
      <c r="Q2" s="31"/>
      <c r="R2" s="31"/>
      <c r="S2" s="31"/>
      <c r="T2" s="31"/>
      <c r="U2" s="31"/>
      <c r="V2" s="31"/>
      <c r="W2" s="31"/>
    </row>
    <row r="3" spans="1:23" s="35" customFormat="1" ht="38.25" x14ac:dyDescent="0.2">
      <c r="A3" s="108" t="s">
        <v>172</v>
      </c>
      <c r="B3" s="109" t="s">
        <v>167</v>
      </c>
      <c r="C3" s="110" t="s">
        <v>70</v>
      </c>
      <c r="D3" s="109" t="s">
        <v>120</v>
      </c>
      <c r="E3" s="111" t="s">
        <v>169</v>
      </c>
      <c r="F3" s="112" t="str">
        <f>Parameters!A4</f>
        <v>Project Manager</v>
      </c>
      <c r="G3" s="112" t="str">
        <f>Parameters!A5</f>
        <v>Senior Consultant</v>
      </c>
      <c r="H3" s="112" t="str">
        <f>Parameters!A6</f>
        <v>Analyst</v>
      </c>
      <c r="I3" s="112" t="str">
        <f>Parameters!A7</f>
        <v>Offshore</v>
      </c>
      <c r="J3" s="113" t="s">
        <v>68</v>
      </c>
      <c r="K3" s="114" t="str">
        <f>F3</f>
        <v>Project Manager</v>
      </c>
      <c r="L3" s="114" t="str">
        <f>G3</f>
        <v>Senior Consultant</v>
      </c>
      <c r="M3" s="114" t="str">
        <f>H3</f>
        <v>Analyst</v>
      </c>
      <c r="N3" s="114" t="str">
        <f>I3</f>
        <v>Offshore</v>
      </c>
      <c r="O3" s="115" t="s">
        <v>88</v>
      </c>
      <c r="P3" s="120" t="s">
        <v>79</v>
      </c>
      <c r="Q3" s="73"/>
      <c r="R3" s="34"/>
      <c r="S3" s="34"/>
      <c r="T3" s="34"/>
      <c r="U3" s="34"/>
    </row>
    <row r="4" spans="1:23" s="37" customFormat="1" ht="12.75" customHeight="1" x14ac:dyDescent="0.2">
      <c r="A4" s="116" t="s">
        <v>0</v>
      </c>
      <c r="B4" s="117">
        <f>LOOKUP($B$23,Parameters!$A$26:$B$28)*LOOKUP(A4,Parameters!$A$31:$B$38)*$D$20</f>
        <v>0</v>
      </c>
      <c r="C4" s="125"/>
      <c r="D4" s="121"/>
      <c r="E4" s="122">
        <f>IF($C4="",$B4+$D4,$C4+$D4)</f>
        <v>0</v>
      </c>
      <c r="F4" s="128">
        <v>1</v>
      </c>
      <c r="G4" s="125"/>
      <c r="H4" s="125"/>
      <c r="I4" s="125"/>
      <c r="J4" s="123">
        <f>SUM(F4,G4,H4,I4)</f>
        <v>1</v>
      </c>
      <c r="K4" s="118">
        <f>$E4*F4</f>
        <v>0</v>
      </c>
      <c r="L4" s="118">
        <f>$E4*G4</f>
        <v>0</v>
      </c>
      <c r="M4" s="118">
        <f>$E4*H4</f>
        <v>0</v>
      </c>
      <c r="N4" s="118">
        <f>$E4*I4</f>
        <v>0</v>
      </c>
      <c r="O4" s="130">
        <v>0</v>
      </c>
      <c r="P4" s="129"/>
      <c r="Q4" s="36"/>
      <c r="R4" s="36"/>
      <c r="S4" s="36"/>
      <c r="T4" s="36"/>
      <c r="U4" s="36"/>
    </row>
    <row r="5" spans="1:23" s="43" customFormat="1" x14ac:dyDescent="0.2">
      <c r="A5" s="55"/>
      <c r="B5" s="46"/>
      <c r="C5" s="38"/>
      <c r="D5" s="47"/>
      <c r="E5" s="48"/>
      <c r="F5" s="75"/>
      <c r="G5" s="39"/>
      <c r="H5" s="39"/>
      <c r="I5" s="39"/>
      <c r="J5" s="49"/>
      <c r="K5" s="50"/>
      <c r="L5" s="51"/>
      <c r="M5" s="51"/>
      <c r="N5" s="51"/>
      <c r="O5" s="38"/>
      <c r="P5" s="41"/>
      <c r="Q5" s="42"/>
      <c r="R5" s="42"/>
      <c r="S5" s="42"/>
      <c r="T5" s="42"/>
      <c r="U5" s="42"/>
    </row>
    <row r="6" spans="1:23" s="43" customFormat="1" ht="12.75" customHeight="1" x14ac:dyDescent="0.2">
      <c r="A6" s="116" t="s">
        <v>81</v>
      </c>
      <c r="B6" s="117">
        <f>LOOKUP($B$23,Parameters!$A$26:$B$28)*LOOKUP(A6,Parameters!$A$31:$B$38)*$D$20</f>
        <v>0.57450000000000012</v>
      </c>
      <c r="C6" s="125"/>
      <c r="D6" s="121"/>
      <c r="E6" s="122">
        <f>IF($C6="",$B6+$D6,$C6+$D6)</f>
        <v>0.57450000000000012</v>
      </c>
      <c r="F6" s="125"/>
      <c r="G6" s="128">
        <v>0.25</v>
      </c>
      <c r="H6" s="128">
        <v>0.75</v>
      </c>
      <c r="I6" s="125"/>
      <c r="J6" s="123">
        <f>SUM(F6,G6,H6,I6)</f>
        <v>1</v>
      </c>
      <c r="K6" s="118">
        <f>$E6*F6</f>
        <v>0</v>
      </c>
      <c r="L6" s="118">
        <f>$E6*G6</f>
        <v>0.14362500000000003</v>
      </c>
      <c r="M6" s="118">
        <f>$E6*H6</f>
        <v>0.43087500000000012</v>
      </c>
      <c r="N6" s="118">
        <f>$E6*I6</f>
        <v>0</v>
      </c>
      <c r="O6" s="130">
        <v>0</v>
      </c>
      <c r="P6" s="125"/>
      <c r="Q6" s="42"/>
      <c r="R6" s="42"/>
      <c r="S6" s="42"/>
      <c r="T6" s="42"/>
      <c r="U6" s="42"/>
    </row>
    <row r="7" spans="1:23" s="43" customFormat="1" x14ac:dyDescent="0.2">
      <c r="A7" s="55"/>
      <c r="B7" s="46"/>
      <c r="C7" s="38"/>
      <c r="D7" s="47"/>
      <c r="E7" s="48"/>
      <c r="F7" s="75"/>
      <c r="G7" s="39"/>
      <c r="H7" s="39"/>
      <c r="I7" s="39"/>
      <c r="J7" s="49"/>
      <c r="K7" s="50"/>
      <c r="L7" s="51"/>
      <c r="M7" s="51"/>
      <c r="N7" s="51"/>
      <c r="O7" s="38"/>
      <c r="P7" s="41"/>
      <c r="Q7" s="42"/>
      <c r="R7" s="42"/>
      <c r="S7" s="42"/>
      <c r="T7" s="42"/>
      <c r="U7" s="42"/>
    </row>
    <row r="8" spans="1:23" s="43" customFormat="1" ht="12.75" customHeight="1" x14ac:dyDescent="0.2">
      <c r="A8" s="116" t="s">
        <v>1</v>
      </c>
      <c r="B8" s="117">
        <f>LOOKUP($B$23,Parameters!$A$26:$B$28)*LOOKUP(A8,Parameters!$A$31:$B$38)*$D$20</f>
        <v>5.7450000000000001E-2</v>
      </c>
      <c r="C8" s="125"/>
      <c r="D8" s="121"/>
      <c r="E8" s="122">
        <f>IF($C8="",$B8+$D8,$C8+$D8)</f>
        <v>5.7450000000000001E-2</v>
      </c>
      <c r="F8" s="125"/>
      <c r="G8" s="128">
        <v>0.75</v>
      </c>
      <c r="H8" s="128">
        <v>0.25</v>
      </c>
      <c r="I8" s="125"/>
      <c r="J8" s="123">
        <f>SUM(F8,G8,H8,I8)</f>
        <v>1</v>
      </c>
      <c r="K8" s="118">
        <f>$E8*F8</f>
        <v>0</v>
      </c>
      <c r="L8" s="118">
        <f>$E8*G8</f>
        <v>4.3087500000000001E-2</v>
      </c>
      <c r="M8" s="118">
        <f>$E8*H8</f>
        <v>1.43625E-2</v>
      </c>
      <c r="N8" s="118">
        <f>$E8*I8</f>
        <v>0</v>
      </c>
      <c r="O8" s="130">
        <v>0</v>
      </c>
      <c r="P8" s="125"/>
      <c r="Q8" s="42"/>
      <c r="R8" s="42"/>
      <c r="S8" s="42"/>
      <c r="T8" s="42"/>
      <c r="U8" s="42"/>
    </row>
    <row r="9" spans="1:23" s="43" customFormat="1" x14ac:dyDescent="0.2">
      <c r="A9" s="55"/>
      <c r="B9" s="46"/>
      <c r="C9" s="38"/>
      <c r="D9" s="47"/>
      <c r="E9" s="48"/>
      <c r="F9" s="75"/>
      <c r="G9" s="39"/>
      <c r="H9" s="39"/>
      <c r="I9" s="39"/>
      <c r="J9" s="49"/>
      <c r="K9" s="50"/>
      <c r="L9" s="51"/>
      <c r="M9" s="51"/>
      <c r="N9" s="51"/>
      <c r="O9" s="38"/>
      <c r="P9" s="41"/>
      <c r="Q9" s="42"/>
      <c r="R9" s="42"/>
      <c r="S9" s="42"/>
      <c r="T9" s="42"/>
      <c r="U9" s="42"/>
    </row>
    <row r="10" spans="1:23" s="43" customFormat="1" ht="12.75" customHeight="1" x14ac:dyDescent="0.2">
      <c r="A10" s="116" t="s">
        <v>77</v>
      </c>
      <c r="B10" s="117">
        <f>LOOKUP($B$23,Parameters!$A$26:$B$28)*LOOKUP(A10,Parameters!$A$31:$B$38)*$D$20</f>
        <v>0</v>
      </c>
      <c r="C10" s="125"/>
      <c r="D10" s="121">
        <f>('Mapping Work'!A2 * Parameters!C21) + ('Mapping Work'!B2 * Parameters!C22) + ('Mapping Work'!C2 * Parameters!C23)</f>
        <v>0.2</v>
      </c>
      <c r="E10" s="122">
        <f>IF($C10="",$B10+$D10,$C10+$D10)</f>
        <v>0.2</v>
      </c>
      <c r="F10" s="125"/>
      <c r="G10" s="128">
        <v>0.5</v>
      </c>
      <c r="H10" s="128">
        <v>0.5</v>
      </c>
      <c r="I10" s="125"/>
      <c r="J10" s="123">
        <f>SUM(F10,G10,H10,I10)</f>
        <v>1</v>
      </c>
      <c r="K10" s="118">
        <f>E10*F10</f>
        <v>0</v>
      </c>
      <c r="L10" s="118">
        <f>$E10*G10</f>
        <v>0.1</v>
      </c>
      <c r="M10" s="118">
        <f>$E10*H10</f>
        <v>0.1</v>
      </c>
      <c r="N10" s="118">
        <f>$E10*I10</f>
        <v>0</v>
      </c>
      <c r="O10" s="130">
        <v>0</v>
      </c>
      <c r="P10" s="125"/>
      <c r="Q10" s="42"/>
      <c r="R10" s="42"/>
      <c r="S10" s="42"/>
      <c r="T10" s="42"/>
      <c r="U10" s="42"/>
    </row>
    <row r="11" spans="1:23" s="43" customFormat="1" x14ac:dyDescent="0.2">
      <c r="A11" s="55"/>
      <c r="B11" s="46"/>
      <c r="C11" s="38"/>
      <c r="D11" s="47"/>
      <c r="E11" s="48"/>
      <c r="F11" s="75"/>
      <c r="G11" s="39"/>
      <c r="H11" s="39"/>
      <c r="I11" s="39"/>
      <c r="J11" s="49"/>
      <c r="K11" s="50"/>
      <c r="L11" s="51"/>
      <c r="M11" s="51"/>
      <c r="N11" s="51"/>
      <c r="O11" s="38"/>
      <c r="P11" s="41"/>
      <c r="Q11" s="42"/>
      <c r="R11" s="42"/>
      <c r="S11" s="42"/>
      <c r="T11" s="42"/>
      <c r="U11" s="42"/>
    </row>
    <row r="12" spans="1:23" s="43" customFormat="1" ht="12.75" customHeight="1" x14ac:dyDescent="0.2">
      <c r="A12" s="116" t="s">
        <v>78</v>
      </c>
      <c r="B12" s="117">
        <f>LOOKUP($B$23,Parameters!$A$26:$B$28)*LOOKUP(A12,Parameters!$A$31:$B$38)*$D$20</f>
        <v>0</v>
      </c>
      <c r="C12" s="125"/>
      <c r="D12" s="121">
        <f>('Mapping Work'!A2 * Parameters!D21) + ('Mapping Work'!B2 * Parameters!D22) + ('Mapping Work'!C2 * Parameters!D23)</f>
        <v>3</v>
      </c>
      <c r="E12" s="122">
        <f>IF($C12="",$B12+$D12,$C12+$D12)</f>
        <v>3</v>
      </c>
      <c r="F12" s="125"/>
      <c r="G12" s="128">
        <v>0.1</v>
      </c>
      <c r="H12" s="128">
        <v>0.4</v>
      </c>
      <c r="I12" s="128">
        <v>0.5</v>
      </c>
      <c r="J12" s="123">
        <f>SUM(F12,G12,H12,I12)</f>
        <v>1</v>
      </c>
      <c r="K12" s="118">
        <f>E12*F12</f>
        <v>0</v>
      </c>
      <c r="L12" s="118">
        <f>$E12*G12</f>
        <v>0.30000000000000004</v>
      </c>
      <c r="M12" s="118">
        <f>$E12*H12</f>
        <v>1.2000000000000002</v>
      </c>
      <c r="N12" s="118">
        <f>$E12*I12</f>
        <v>1.5</v>
      </c>
      <c r="O12" s="130">
        <v>0</v>
      </c>
      <c r="P12" s="125"/>
      <c r="Q12" s="42"/>
      <c r="R12" s="42"/>
      <c r="S12" s="42"/>
      <c r="T12" s="42"/>
      <c r="U12" s="42"/>
    </row>
    <row r="13" spans="1:23" s="43" customFormat="1" x14ac:dyDescent="0.2">
      <c r="A13" s="55"/>
      <c r="B13" s="46"/>
      <c r="C13" s="38"/>
      <c r="D13" s="47"/>
      <c r="E13" s="48"/>
      <c r="F13" s="75"/>
      <c r="G13" s="39"/>
      <c r="H13" s="39"/>
      <c r="I13" s="39"/>
      <c r="J13" s="49"/>
      <c r="K13" s="50"/>
      <c r="L13" s="51"/>
      <c r="M13" s="51"/>
      <c r="N13" s="51"/>
      <c r="O13" s="38"/>
      <c r="P13" s="41"/>
      <c r="Q13" s="42"/>
      <c r="R13" s="42"/>
      <c r="S13" s="42"/>
      <c r="T13" s="42"/>
      <c r="U13" s="42"/>
    </row>
    <row r="14" spans="1:23" s="43" customFormat="1" x14ac:dyDescent="0.2">
      <c r="A14" s="116" t="s">
        <v>82</v>
      </c>
      <c r="B14" s="117">
        <f>LOOKUP($B$23,Parameters!$A$26:$B$28)*LOOKUP(A14,Parameters!$A$31:$B$38)*$D$20</f>
        <v>0</v>
      </c>
      <c r="C14" s="125"/>
      <c r="D14" s="121">
        <f>('Mapping Work'!A2 * Parameters!E21) + ('Mapping Work'!B2 * Parameters!E22) + ('Mapping Work'!C2 * Parameters!E23)</f>
        <v>0.5</v>
      </c>
      <c r="E14" s="122">
        <f>IF($C14="",$B14+$D14,$C14+$D14)</f>
        <v>0.5</v>
      </c>
      <c r="F14" s="125"/>
      <c r="G14" s="128">
        <v>0.1</v>
      </c>
      <c r="H14" s="128">
        <v>0.4</v>
      </c>
      <c r="I14" s="128">
        <v>0.5</v>
      </c>
      <c r="J14" s="123">
        <f>SUM(F14,G14,H14,I14)</f>
        <v>1</v>
      </c>
      <c r="K14" s="118">
        <f>E14*F14</f>
        <v>0</v>
      </c>
      <c r="L14" s="118">
        <f>$E14*G14</f>
        <v>0.05</v>
      </c>
      <c r="M14" s="118">
        <f>$E14*H14</f>
        <v>0.2</v>
      </c>
      <c r="N14" s="118">
        <f>$E14*I14</f>
        <v>0.25</v>
      </c>
      <c r="O14" s="130">
        <v>0</v>
      </c>
      <c r="P14" s="125"/>
      <c r="Q14" s="42"/>
      <c r="R14" s="42"/>
      <c r="S14" s="42"/>
      <c r="T14" s="42"/>
      <c r="U14" s="42"/>
    </row>
    <row r="15" spans="1:23" s="43" customFormat="1" x14ac:dyDescent="0.2">
      <c r="A15" s="55"/>
      <c r="B15" s="46"/>
      <c r="C15" s="38"/>
      <c r="D15" s="47"/>
      <c r="E15" s="48"/>
      <c r="F15" s="75"/>
      <c r="G15" s="39"/>
      <c r="H15" s="39"/>
      <c r="I15" s="39"/>
      <c r="J15" s="49"/>
      <c r="K15" s="50"/>
      <c r="L15" s="51"/>
      <c r="M15" s="51"/>
      <c r="N15" s="51"/>
      <c r="O15" s="38"/>
      <c r="P15" s="41"/>
      <c r="Q15" s="42"/>
      <c r="R15" s="42"/>
      <c r="S15" s="42"/>
      <c r="T15" s="42"/>
      <c r="U15" s="42"/>
    </row>
    <row r="16" spans="1:23" s="43" customFormat="1" x14ac:dyDescent="0.2">
      <c r="A16" s="116" t="s">
        <v>69</v>
      </c>
      <c r="B16" s="117">
        <f>LOOKUP($B$23,Parameters!$A$26:$B$28)*LOOKUP(A16,Parameters!$A$31:$B$38)*$D$20</f>
        <v>0</v>
      </c>
      <c r="C16" s="125"/>
      <c r="D16" s="121">
        <f>('Mapping Work'!A2 * Parameters!F21) + ('Mapping Work'!B2 * Parameters!F22) + ('Mapping Work'!C2 * Parameters!F23)</f>
        <v>0.13</v>
      </c>
      <c r="E16" s="122">
        <f>IF($C16="",$B16+$D16,$C16+$D16)</f>
        <v>0.13</v>
      </c>
      <c r="F16" s="125"/>
      <c r="G16" s="128">
        <v>0.1</v>
      </c>
      <c r="H16" s="128">
        <v>0.9</v>
      </c>
      <c r="I16" s="125"/>
      <c r="J16" s="123">
        <f>SUM(F16,G16,H16,I16)</f>
        <v>1</v>
      </c>
      <c r="K16" s="118">
        <f>E16*F16</f>
        <v>0</v>
      </c>
      <c r="L16" s="118">
        <f>$E16*G16</f>
        <v>1.3000000000000001E-2</v>
      </c>
      <c r="M16" s="118">
        <f>$E16*H16</f>
        <v>0.11700000000000001</v>
      </c>
      <c r="N16" s="118">
        <f>$E16*I16</f>
        <v>0</v>
      </c>
      <c r="O16" s="130">
        <v>0</v>
      </c>
      <c r="P16" s="125"/>
      <c r="Q16" s="42"/>
      <c r="R16" s="42"/>
      <c r="S16" s="42"/>
      <c r="T16" s="42"/>
      <c r="U16" s="42"/>
    </row>
    <row r="17" spans="1:28" s="43" customFormat="1" x14ac:dyDescent="0.2">
      <c r="A17" s="55"/>
      <c r="B17" s="46"/>
      <c r="C17" s="38"/>
      <c r="D17" s="47"/>
      <c r="E17" s="48"/>
      <c r="F17" s="39"/>
      <c r="G17" s="39"/>
      <c r="H17" s="39"/>
      <c r="I17" s="39"/>
      <c r="J17" s="49"/>
      <c r="K17" s="52"/>
      <c r="L17" s="51"/>
      <c r="M17" s="51"/>
      <c r="N17" s="51"/>
      <c r="O17" s="38"/>
      <c r="P17" s="41"/>
    </row>
    <row r="18" spans="1:28" s="43" customFormat="1" x14ac:dyDescent="0.2">
      <c r="A18" s="116" t="s">
        <v>2</v>
      </c>
      <c r="B18" s="117">
        <f>LOOKUP($B$23,Parameters!$A$26:$B$28)*LOOKUP(A18,Parameters!$A$31:$B$38)*$D$20</f>
        <v>0</v>
      </c>
      <c r="C18" s="125"/>
      <c r="D18" s="121"/>
      <c r="E18" s="122">
        <f>IF($C18="",$B18+$D18,$C18+$D18)</f>
        <v>0</v>
      </c>
      <c r="F18" s="129"/>
      <c r="G18" s="128">
        <v>0.1</v>
      </c>
      <c r="H18" s="128">
        <v>0.9</v>
      </c>
      <c r="I18" s="125"/>
      <c r="J18" s="123">
        <f>SUM(F18,G18,H18,I18)</f>
        <v>1</v>
      </c>
      <c r="K18" s="118">
        <f>E18*F18</f>
        <v>0</v>
      </c>
      <c r="L18" s="118">
        <f>$E18*G18</f>
        <v>0</v>
      </c>
      <c r="M18" s="118">
        <f>$E18*H18</f>
        <v>0</v>
      </c>
      <c r="N18" s="118">
        <f>$E18*I18</f>
        <v>0</v>
      </c>
      <c r="O18" s="130"/>
      <c r="P18" s="125"/>
      <c r="Q18" s="42"/>
      <c r="R18" s="42"/>
      <c r="S18" s="42"/>
      <c r="T18" s="42"/>
      <c r="U18" s="42"/>
    </row>
    <row r="19" spans="1:28" s="43" customFormat="1" x14ac:dyDescent="0.2">
      <c r="A19" s="55"/>
      <c r="B19" s="46"/>
      <c r="C19" s="38"/>
      <c r="D19" s="47"/>
      <c r="E19" s="48"/>
      <c r="F19" s="75"/>
      <c r="G19" s="39"/>
      <c r="H19" s="39"/>
      <c r="I19" s="39"/>
      <c r="J19" s="49"/>
      <c r="K19" s="53"/>
      <c r="L19" s="54"/>
      <c r="M19" s="54"/>
      <c r="N19" s="54"/>
      <c r="O19" s="40"/>
      <c r="P19" s="41"/>
      <c r="Q19" s="42"/>
      <c r="R19" s="42"/>
      <c r="S19" s="42"/>
      <c r="T19" s="42"/>
      <c r="U19" s="42"/>
    </row>
    <row r="20" spans="1:28" ht="12.75" customHeight="1" thickBot="1" x14ac:dyDescent="0.25">
      <c r="A20" s="116" t="s">
        <v>177</v>
      </c>
      <c r="B20" s="117">
        <f>SUM(B4,B6,B8,B10,B12,B14,B16,B18)</f>
        <v>0.63195000000000012</v>
      </c>
      <c r="C20" s="121">
        <f>SUM(C4,C6,C8,C10,C12,C14,C16,C18)</f>
        <v>0</v>
      </c>
      <c r="D20" s="121">
        <f>SUM(D4,D6,D8,D10,D12,D14,D16,D18)</f>
        <v>3.83</v>
      </c>
      <c r="E20" s="122">
        <f>SUM(E4,E6,E8,E10,E12,E14,E16,E18)</f>
        <v>4.4619499999999999</v>
      </c>
      <c r="F20" s="71"/>
      <c r="G20" s="71"/>
      <c r="H20" s="71"/>
      <c r="I20" s="71"/>
      <c r="J20" s="72"/>
      <c r="K20" s="124">
        <f>SUM(K4,K6,K8,K10,K12,K14,K16,K18)</f>
        <v>0</v>
      </c>
      <c r="L20" s="118">
        <f>SUM(L4,L6,L8,L10,L12,L14,L16,L18)</f>
        <v>0.64971250000000014</v>
      </c>
      <c r="M20" s="118">
        <f>SUM(M4,M6,M8,M10,M12,M14,M16,M18)</f>
        <v>2.0622375000000006</v>
      </c>
      <c r="N20" s="118">
        <f>SUM(N4,N6,N8,N10,N12,N14,N16,N18)</f>
        <v>1.75</v>
      </c>
      <c r="O20" s="118">
        <f>SUM(O4,O6,O8,O10,O12,O14,O16,O18)</f>
        <v>0</v>
      </c>
      <c r="P20" s="119"/>
      <c r="R20" s="32"/>
      <c r="V20" s="33"/>
      <c r="W20" s="33"/>
      <c r="X20" s="33"/>
      <c r="Y20" s="33"/>
      <c r="Z20" s="33"/>
      <c r="AA20" s="33"/>
      <c r="AB20" s="33"/>
    </row>
    <row r="21" spans="1:28" ht="12.75" customHeight="1" x14ac:dyDescent="0.2">
      <c r="D21" s="32"/>
      <c r="L21" s="45"/>
      <c r="M21" s="32"/>
      <c r="Q21" s="45"/>
      <c r="R21" s="32"/>
      <c r="AB21" s="33"/>
    </row>
    <row r="22" spans="1:28" ht="12.75" customHeight="1" x14ac:dyDescent="0.2">
      <c r="A22" s="33"/>
      <c r="B22" s="33"/>
      <c r="D22" s="32"/>
      <c r="E22" s="96"/>
      <c r="J22" s="31"/>
      <c r="L22" s="45"/>
      <c r="M22" s="32"/>
      <c r="O22" s="45"/>
      <c r="P22" s="137" t="s">
        <v>72</v>
      </c>
      <c r="Q22" s="45"/>
      <c r="R22" s="32"/>
      <c r="AB22" s="33"/>
    </row>
    <row r="23" spans="1:28" ht="12.75" customHeight="1" x14ac:dyDescent="0.2">
      <c r="A23" s="56" t="s">
        <v>165</v>
      </c>
      <c r="B23" s="126" t="s">
        <v>168</v>
      </c>
      <c r="D23" s="32"/>
      <c r="H23" s="131"/>
      <c r="I23" s="132"/>
      <c r="J23" s="133" t="s">
        <v>173</v>
      </c>
      <c r="K23" s="134">
        <f>K20*Parameters!B4</f>
        <v>0</v>
      </c>
      <c r="L23" s="134">
        <f>L20*Parameters!B5</f>
        <v>649.71250000000009</v>
      </c>
      <c r="M23" s="134">
        <f>M20*Parameters!B6</f>
        <v>2062.2375000000006</v>
      </c>
      <c r="N23" s="134">
        <f>N20*Parameters!B7</f>
        <v>1750</v>
      </c>
      <c r="O23" s="134">
        <f>O20</f>
        <v>0</v>
      </c>
      <c r="P23" s="134">
        <f>SUM(K23:O23)</f>
        <v>4461.9500000000007</v>
      </c>
      <c r="Q23" s="45"/>
      <c r="R23" s="32"/>
      <c r="AB23" s="33"/>
    </row>
    <row r="24" spans="1:28" ht="12.75" customHeight="1" x14ac:dyDescent="0.2">
      <c r="A24" s="56" t="s">
        <v>175</v>
      </c>
      <c r="B24" s="127">
        <v>0</v>
      </c>
      <c r="D24" s="32"/>
      <c r="H24" s="131"/>
      <c r="I24" s="132"/>
      <c r="J24" s="133" t="s">
        <v>174</v>
      </c>
      <c r="K24" s="134">
        <f t="shared" ref="K24:N25" si="0">K23*(1+$B24)</f>
        <v>0</v>
      </c>
      <c r="L24" s="134">
        <f t="shared" si="0"/>
        <v>649.71250000000009</v>
      </c>
      <c r="M24" s="134">
        <f t="shared" si="0"/>
        <v>2062.2375000000006</v>
      </c>
      <c r="N24" s="134">
        <f t="shared" si="0"/>
        <v>1750</v>
      </c>
      <c r="O24" s="134">
        <v>0</v>
      </c>
      <c r="P24" s="134">
        <f>SUM(K24:O24)</f>
        <v>4461.9500000000007</v>
      </c>
      <c r="Q24" s="45"/>
      <c r="R24" s="32"/>
      <c r="AB24" s="33"/>
    </row>
    <row r="25" spans="1:28" ht="12.75" customHeight="1" x14ac:dyDescent="0.2">
      <c r="A25" s="56" t="s">
        <v>176</v>
      </c>
      <c r="B25" s="127">
        <v>0.2</v>
      </c>
      <c r="D25" s="32"/>
      <c r="F25" s="31"/>
      <c r="G25" s="31"/>
      <c r="H25" s="135"/>
      <c r="I25" s="136"/>
      <c r="J25" s="133" t="s">
        <v>178</v>
      </c>
      <c r="K25" s="134">
        <f t="shared" si="0"/>
        <v>0</v>
      </c>
      <c r="L25" s="134">
        <f t="shared" si="0"/>
        <v>779.65500000000009</v>
      </c>
      <c r="M25" s="134">
        <f t="shared" si="0"/>
        <v>2474.6850000000009</v>
      </c>
      <c r="N25" s="134">
        <f t="shared" si="0"/>
        <v>2100</v>
      </c>
      <c r="O25" s="134">
        <f>O23*(1+B25)</f>
        <v>0</v>
      </c>
      <c r="P25" s="134">
        <f>SUM(K25:O25)</f>
        <v>5354.3400000000011</v>
      </c>
      <c r="R25" s="32"/>
      <c r="V25" s="33"/>
      <c r="W25" s="33"/>
      <c r="X25" s="33"/>
      <c r="Y25" s="33"/>
      <c r="Z25" s="33"/>
      <c r="AA25" s="33"/>
      <c r="AB25" s="33"/>
    </row>
    <row r="26" spans="1:28" ht="12.75" customHeight="1" x14ac:dyDescent="0.2">
      <c r="A26"/>
      <c r="B26"/>
      <c r="C26"/>
      <c r="D26"/>
      <c r="E26"/>
      <c r="F26" s="31"/>
      <c r="G26" s="31"/>
      <c r="H26" s="31"/>
      <c r="I26" s="31"/>
      <c r="J26" s="74"/>
      <c r="K26" s="33"/>
      <c r="L26" s="33"/>
      <c r="M26" s="33"/>
      <c r="N26" s="33"/>
      <c r="O26" s="33"/>
      <c r="P26" s="33"/>
      <c r="R26" s="32"/>
      <c r="V26" s="33"/>
      <c r="W26" s="33"/>
      <c r="X26" s="33"/>
      <c r="Y26" s="33"/>
      <c r="Z26" s="33"/>
      <c r="AA26" s="33"/>
      <c r="AB26" s="33"/>
    </row>
    <row r="27" spans="1:28" ht="12.75" customHeight="1" x14ac:dyDescent="0.2">
      <c r="A27"/>
      <c r="B27"/>
      <c r="C27"/>
      <c r="D27"/>
      <c r="E27"/>
      <c r="F27" s="31"/>
      <c r="G27" s="31"/>
      <c r="H27" s="31"/>
      <c r="I27" s="31"/>
      <c r="J27" s="33"/>
      <c r="K27" s="33"/>
      <c r="L27" s="33"/>
      <c r="M27" s="33"/>
      <c r="N27" s="33"/>
      <c r="O27" s="33"/>
      <c r="P27" s="33"/>
      <c r="R27" s="32"/>
      <c r="V27" s="33"/>
      <c r="W27" s="33"/>
      <c r="X27" s="33"/>
      <c r="Y27" s="33"/>
      <c r="Z27" s="33"/>
      <c r="AA27" s="33"/>
      <c r="AB27" s="33"/>
    </row>
    <row r="28" spans="1:28" x14ac:dyDescent="0.2">
      <c r="A28" s="58"/>
      <c r="B28" s="58"/>
      <c r="C28" s="58"/>
      <c r="D28" s="58"/>
      <c r="E28" s="57"/>
      <c r="F28" s="57"/>
      <c r="G28" s="57"/>
      <c r="H28" s="57"/>
      <c r="I28" s="57"/>
      <c r="J28" s="57"/>
      <c r="K28" s="57"/>
      <c r="O28"/>
      <c r="P28"/>
    </row>
    <row r="29" spans="1:28" x14ac:dyDescent="0.2">
      <c r="A29" s="66" t="s">
        <v>198</v>
      </c>
      <c r="B29" s="66"/>
      <c r="C29" s="66"/>
      <c r="D29" s="66"/>
      <c r="E29" s="67"/>
      <c r="F29" s="67"/>
      <c r="G29" s="67"/>
      <c r="H29" s="67"/>
      <c r="I29" s="67"/>
      <c r="J29" s="67"/>
      <c r="K29" s="67"/>
      <c r="O29"/>
      <c r="P29"/>
    </row>
    <row r="30" spans="1:28" x14ac:dyDescent="0.2">
      <c r="A30" s="66" t="s">
        <v>116</v>
      </c>
      <c r="B30" s="66"/>
      <c r="C30" s="66"/>
      <c r="D30" s="66"/>
      <c r="E30" s="67"/>
      <c r="F30" s="67"/>
      <c r="G30" s="67"/>
      <c r="H30" s="67"/>
      <c r="I30" s="67"/>
      <c r="J30" s="67"/>
      <c r="K30" s="67"/>
      <c r="O30"/>
      <c r="P30"/>
    </row>
    <row r="31" spans="1:28" x14ac:dyDescent="0.2">
      <c r="A31" s="66"/>
      <c r="B31" s="66"/>
      <c r="C31" s="66"/>
      <c r="D31" s="66"/>
      <c r="E31" s="67"/>
      <c r="F31" s="67"/>
      <c r="G31" s="67"/>
      <c r="H31" s="67"/>
      <c r="I31" s="67"/>
      <c r="J31" s="67"/>
      <c r="K31" s="67"/>
      <c r="O31"/>
      <c r="P31"/>
    </row>
    <row r="32" spans="1:28" x14ac:dyDescent="0.2">
      <c r="A32" s="68" t="s">
        <v>151</v>
      </c>
      <c r="B32" s="66"/>
      <c r="C32" s="66"/>
      <c r="D32" s="66"/>
      <c r="E32" s="67"/>
      <c r="F32" s="67"/>
      <c r="G32" s="67"/>
      <c r="H32" s="67"/>
      <c r="I32" s="67"/>
      <c r="J32" s="67"/>
      <c r="K32" s="67"/>
      <c r="O32"/>
      <c r="P32"/>
    </row>
    <row r="33" spans="1:16" x14ac:dyDescent="0.2">
      <c r="A33" s="66" t="s">
        <v>199</v>
      </c>
      <c r="B33" s="66"/>
      <c r="C33" s="66"/>
      <c r="D33" s="66"/>
      <c r="E33" s="67"/>
      <c r="F33" s="67"/>
      <c r="G33" s="67"/>
      <c r="H33" s="67"/>
      <c r="I33" s="67"/>
      <c r="J33" s="67"/>
      <c r="K33" s="67"/>
      <c r="O33"/>
      <c r="P33"/>
    </row>
    <row r="34" spans="1:16" x14ac:dyDescent="0.2">
      <c r="A34" s="66"/>
      <c r="B34" s="66"/>
      <c r="C34" s="66"/>
      <c r="D34" s="66"/>
      <c r="E34" s="67"/>
      <c r="F34" s="67"/>
      <c r="G34" s="67"/>
      <c r="H34" s="67"/>
      <c r="I34" s="67"/>
      <c r="J34" s="67"/>
      <c r="K34" s="67"/>
      <c r="O34"/>
      <c r="P34"/>
    </row>
    <row r="35" spans="1:16" x14ac:dyDescent="0.2">
      <c r="A35" s="68" t="s">
        <v>111</v>
      </c>
      <c r="B35" s="66"/>
      <c r="C35" s="66"/>
      <c r="D35" s="66"/>
      <c r="E35" s="67"/>
      <c r="F35" s="67"/>
      <c r="G35" s="67"/>
      <c r="H35" s="67"/>
      <c r="I35" s="67"/>
      <c r="J35" s="67"/>
      <c r="K35" s="67"/>
      <c r="O35"/>
      <c r="P35"/>
    </row>
    <row r="36" spans="1:16" x14ac:dyDescent="0.2">
      <c r="A36" s="66"/>
      <c r="B36" s="66"/>
      <c r="C36" s="66" t="s">
        <v>153</v>
      </c>
      <c r="D36" s="66"/>
      <c r="E36" s="67"/>
      <c r="F36" s="67"/>
      <c r="G36" s="67"/>
      <c r="H36" s="67"/>
      <c r="I36" s="67"/>
      <c r="J36" s="67"/>
      <c r="K36" s="67"/>
      <c r="O36"/>
      <c r="P36"/>
    </row>
    <row r="37" spans="1:16" x14ac:dyDescent="0.2">
      <c r="A37" s="66"/>
      <c r="B37" s="66"/>
      <c r="C37" s="66" t="s">
        <v>152</v>
      </c>
      <c r="D37" s="66"/>
      <c r="E37" s="67"/>
      <c r="F37" s="67"/>
      <c r="G37" s="67"/>
      <c r="H37" s="67"/>
      <c r="I37" s="67"/>
      <c r="J37" s="67"/>
      <c r="K37" s="67"/>
    </row>
    <row r="38" spans="1:16" x14ac:dyDescent="0.2">
      <c r="A38" s="66"/>
      <c r="B38" s="66"/>
      <c r="C38" s="66" t="s">
        <v>121</v>
      </c>
      <c r="D38" s="66"/>
      <c r="E38" s="67"/>
      <c r="F38" s="67"/>
      <c r="G38" s="67"/>
      <c r="H38" s="67"/>
      <c r="I38" s="67"/>
      <c r="J38" s="67"/>
      <c r="K38" s="67"/>
    </row>
    <row r="39" spans="1:16" x14ac:dyDescent="0.2">
      <c r="A39" s="66"/>
      <c r="B39" s="66"/>
      <c r="C39" s="66" t="s">
        <v>122</v>
      </c>
      <c r="D39" s="66"/>
      <c r="E39" s="67"/>
      <c r="F39" s="67"/>
      <c r="G39" s="67"/>
      <c r="H39" s="67"/>
      <c r="I39" s="67"/>
      <c r="J39" s="67"/>
      <c r="K39" s="67"/>
    </row>
    <row r="40" spans="1:16" x14ac:dyDescent="0.2">
      <c r="A40" s="66"/>
      <c r="B40" s="66"/>
      <c r="C40" s="66" t="s">
        <v>123</v>
      </c>
      <c r="D40" s="66"/>
      <c r="E40" s="67"/>
      <c r="F40" s="67"/>
      <c r="G40" s="67"/>
      <c r="H40" s="67"/>
      <c r="I40" s="67"/>
      <c r="J40" s="67"/>
      <c r="K40" s="67"/>
    </row>
    <row r="41" spans="1:16" x14ac:dyDescent="0.2">
      <c r="A41" s="66"/>
      <c r="B41" s="66"/>
      <c r="C41" s="66" t="s">
        <v>124</v>
      </c>
      <c r="D41" s="66"/>
      <c r="E41" s="67"/>
      <c r="F41" s="67"/>
      <c r="G41" s="67"/>
      <c r="H41" s="67"/>
      <c r="I41" s="67"/>
      <c r="J41" s="67"/>
      <c r="K41" s="67"/>
    </row>
    <row r="42" spans="1:16" x14ac:dyDescent="0.2">
      <c r="A42" s="66"/>
      <c r="B42" s="66"/>
      <c r="C42" s="66" t="s">
        <v>125</v>
      </c>
      <c r="D42" s="66"/>
      <c r="E42" s="67"/>
      <c r="F42" s="67"/>
      <c r="G42" s="67"/>
      <c r="H42" s="67"/>
      <c r="I42" s="67"/>
      <c r="J42" s="67"/>
      <c r="K42" s="67"/>
    </row>
    <row r="43" spans="1:16" x14ac:dyDescent="0.2">
      <c r="A43" s="66"/>
      <c r="B43" s="66"/>
      <c r="C43" s="66" t="s">
        <v>126</v>
      </c>
      <c r="D43" s="66"/>
      <c r="E43" s="67"/>
      <c r="F43" s="67"/>
      <c r="G43" s="67"/>
      <c r="H43" s="67"/>
      <c r="I43" s="67"/>
      <c r="J43" s="67"/>
      <c r="K43" s="67"/>
    </row>
    <row r="44" spans="1:16" x14ac:dyDescent="0.2">
      <c r="A44" s="68" t="s">
        <v>112</v>
      </c>
      <c r="B44" s="66"/>
      <c r="C44" s="66"/>
      <c r="D44" s="66"/>
      <c r="E44" s="67"/>
      <c r="F44" s="67"/>
      <c r="G44" s="67"/>
      <c r="H44" s="67"/>
      <c r="I44" s="67"/>
      <c r="J44" s="67"/>
      <c r="K44" s="67"/>
    </row>
    <row r="45" spans="1:16" x14ac:dyDescent="0.2">
      <c r="A45" s="66"/>
      <c r="B45" s="66"/>
      <c r="C45" s="66" t="s">
        <v>133</v>
      </c>
      <c r="D45" s="66"/>
      <c r="E45" s="67"/>
      <c r="F45" s="67"/>
      <c r="G45" s="67"/>
      <c r="H45" s="67"/>
      <c r="I45" s="67"/>
      <c r="J45" s="67"/>
      <c r="K45" s="67"/>
    </row>
    <row r="46" spans="1:16" x14ac:dyDescent="0.2">
      <c r="A46" s="66"/>
      <c r="B46" s="66"/>
      <c r="C46" s="66" t="s">
        <v>129</v>
      </c>
      <c r="D46" s="66"/>
      <c r="E46" s="67"/>
      <c r="F46" s="67"/>
      <c r="G46" s="67"/>
      <c r="H46" s="67"/>
      <c r="I46" s="67"/>
      <c r="J46" s="67"/>
      <c r="K46" s="67"/>
    </row>
    <row r="47" spans="1:16" x14ac:dyDescent="0.2">
      <c r="A47" s="66"/>
      <c r="B47" s="66"/>
      <c r="C47" s="66" t="s">
        <v>127</v>
      </c>
      <c r="D47" s="66"/>
      <c r="E47" s="67"/>
      <c r="F47" s="67"/>
      <c r="G47" s="67"/>
      <c r="H47" s="67"/>
      <c r="I47" s="67"/>
      <c r="J47" s="67"/>
      <c r="K47" s="67"/>
    </row>
    <row r="48" spans="1:16" x14ac:dyDescent="0.2">
      <c r="A48" s="66"/>
      <c r="B48" s="66"/>
      <c r="C48" s="66" t="s">
        <v>128</v>
      </c>
      <c r="D48" s="66"/>
      <c r="E48" s="67"/>
      <c r="F48" s="67"/>
      <c r="G48" s="67"/>
      <c r="H48" s="67"/>
      <c r="I48" s="67"/>
      <c r="J48" s="67"/>
      <c r="K48" s="67"/>
    </row>
    <row r="49" spans="1:11" x14ac:dyDescent="0.2">
      <c r="A49" s="66"/>
      <c r="B49" s="66"/>
      <c r="C49" s="66" t="s">
        <v>130</v>
      </c>
      <c r="D49" s="66"/>
      <c r="E49" s="67"/>
      <c r="F49" s="67"/>
      <c r="G49" s="67"/>
      <c r="H49" s="67"/>
      <c r="I49" s="67"/>
      <c r="J49" s="67"/>
      <c r="K49" s="67"/>
    </row>
    <row r="50" spans="1:11" x14ac:dyDescent="0.2">
      <c r="A50" s="66"/>
      <c r="B50" s="66"/>
      <c r="C50" s="66" t="s">
        <v>132</v>
      </c>
      <c r="D50" s="66"/>
      <c r="E50" s="67"/>
      <c r="F50" s="67"/>
      <c r="G50" s="67"/>
      <c r="H50" s="67"/>
      <c r="I50" s="67"/>
      <c r="J50" s="67"/>
      <c r="K50" s="67"/>
    </row>
    <row r="51" spans="1:11" x14ac:dyDescent="0.2">
      <c r="A51" s="66"/>
      <c r="B51" s="66"/>
      <c r="C51" s="66" t="s">
        <v>131</v>
      </c>
      <c r="D51" s="66"/>
      <c r="E51" s="67"/>
      <c r="F51" s="67"/>
      <c r="G51" s="67"/>
      <c r="H51" s="67"/>
      <c r="I51" s="67"/>
      <c r="J51" s="67"/>
      <c r="K51" s="67"/>
    </row>
    <row r="52" spans="1:11" x14ac:dyDescent="0.2">
      <c r="A52" s="68" t="s">
        <v>119</v>
      </c>
      <c r="B52" s="66"/>
      <c r="C52" s="66"/>
      <c r="D52" s="66"/>
      <c r="E52" s="67"/>
      <c r="F52" s="67"/>
      <c r="G52" s="67"/>
      <c r="H52" s="67"/>
      <c r="I52" s="67"/>
      <c r="J52" s="67"/>
      <c r="K52" s="67"/>
    </row>
    <row r="53" spans="1:11" x14ac:dyDescent="0.2">
      <c r="A53" s="66"/>
      <c r="B53" s="66"/>
      <c r="C53" s="66" t="s">
        <v>134</v>
      </c>
      <c r="D53" s="66"/>
      <c r="E53" s="67"/>
      <c r="F53" s="67"/>
      <c r="G53" s="67"/>
      <c r="H53" s="67"/>
      <c r="I53" s="67"/>
      <c r="J53" s="67"/>
      <c r="K53" s="67"/>
    </row>
    <row r="54" spans="1:11" x14ac:dyDescent="0.2">
      <c r="A54" s="66"/>
      <c r="B54" s="66"/>
      <c r="C54" s="66" t="s">
        <v>136</v>
      </c>
      <c r="D54" s="66"/>
      <c r="E54" s="67"/>
      <c r="F54" s="67"/>
      <c r="G54" s="67"/>
      <c r="H54" s="67"/>
      <c r="I54" s="67"/>
      <c r="J54" s="67"/>
      <c r="K54" s="67"/>
    </row>
    <row r="55" spans="1:11" x14ac:dyDescent="0.2">
      <c r="A55" s="66"/>
      <c r="B55" s="66"/>
      <c r="C55" s="66" t="s">
        <v>135</v>
      </c>
      <c r="D55" s="66"/>
      <c r="E55" s="67"/>
      <c r="F55" s="67"/>
      <c r="G55" s="67"/>
      <c r="H55" s="67"/>
      <c r="I55" s="67"/>
      <c r="J55" s="67"/>
      <c r="K55" s="67"/>
    </row>
    <row r="56" spans="1:11" x14ac:dyDescent="0.2">
      <c r="A56" s="66"/>
      <c r="B56" s="66"/>
      <c r="C56" s="66" t="s">
        <v>137</v>
      </c>
      <c r="D56" s="66"/>
      <c r="E56" s="67"/>
      <c r="F56" s="67"/>
      <c r="G56" s="67"/>
      <c r="H56" s="67"/>
      <c r="I56" s="67"/>
      <c r="J56" s="67"/>
      <c r="K56" s="67"/>
    </row>
    <row r="57" spans="1:11" x14ac:dyDescent="0.2">
      <c r="A57" s="66"/>
      <c r="B57" s="66"/>
      <c r="C57" s="66" t="s">
        <v>138</v>
      </c>
      <c r="D57" s="66"/>
      <c r="E57" s="67"/>
      <c r="F57" s="67"/>
      <c r="G57" s="67"/>
      <c r="H57" s="67"/>
      <c r="I57" s="67"/>
      <c r="J57" s="67"/>
      <c r="K57" s="67"/>
    </row>
    <row r="58" spans="1:11" x14ac:dyDescent="0.2">
      <c r="A58" s="66"/>
      <c r="B58" s="66"/>
      <c r="C58" s="66" t="s">
        <v>139</v>
      </c>
      <c r="D58" s="66"/>
      <c r="E58" s="67"/>
      <c r="F58" s="67"/>
      <c r="G58" s="67"/>
      <c r="H58" s="67"/>
      <c r="I58" s="67"/>
      <c r="J58" s="67"/>
      <c r="K58" s="67"/>
    </row>
    <row r="59" spans="1:11" x14ac:dyDescent="0.2">
      <c r="A59" s="66"/>
      <c r="B59" s="66"/>
      <c r="C59" s="66" t="s">
        <v>140</v>
      </c>
      <c r="D59" s="66"/>
      <c r="E59" s="67"/>
      <c r="F59" s="67"/>
      <c r="G59" s="67"/>
      <c r="H59" s="67"/>
      <c r="I59" s="67"/>
      <c r="J59" s="67"/>
      <c r="K59" s="67"/>
    </row>
  </sheetData>
  <mergeCells count="1">
    <mergeCell ref="A2:P2"/>
  </mergeCells>
  <phoneticPr fontId="0" type="noConversion"/>
  <pageMargins left="0.25" right="0.25" top="0.5" bottom="0.5" header="0.25" footer="0.5"/>
  <pageSetup paperSize="5" scale="67" orientation="landscape" horizontalDpi="300" verticalDpi="300" r:id="rId1"/>
  <headerFooter alignWithMargins="0">
    <oddHeader xml:space="preserve">&amp;C&amp;"Arial,Bold"&amp;12&amp;K005595ICC Development Estimating Model&amp;10
Work Breakdown Structure
</oddHeader>
    <oddFooter>&amp;R&amp;K005595Informatica Velocity - Accelerator</oddFooter>
  </headerFooter>
  <ignoredErrors>
    <ignoredError sqref="F3:I3 K3:N3"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9BB17F996DB6D469457930219A402A9" ma:contentTypeVersion="0" ma:contentTypeDescription="Create a new document." ma:contentTypeScope="" ma:versionID="66400f4404abfef0bdc0057593bc96c8">
  <xsd:schema xmlns:xsd="http://www.w3.org/2001/XMLSchema" xmlns:p="http://schemas.microsoft.com/office/2006/metadata/properties" targetNamespace="http://schemas.microsoft.com/office/2006/metadata/properties" ma:root="true" ma:fieldsID="84d24c2467e79a5b957f305a830827c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E10125-C2D8-4453-9CB9-87D82378CF12}">
  <ds:schemaRefs>
    <ds:schemaRef ds:uri="http://schemas.microsoft.com/sharepoint/v3/contenttype/forms"/>
  </ds:schemaRefs>
</ds:datastoreItem>
</file>

<file path=customXml/itemProps2.xml><?xml version="1.0" encoding="utf-8"?>
<ds:datastoreItem xmlns:ds="http://schemas.openxmlformats.org/officeDocument/2006/customXml" ds:itemID="{90FDA3EC-58C6-42BA-BC23-7A9271C19C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E960B24-ED15-4061-8398-61BABA0A9524}">
  <ds:schemaRefs>
    <ds:schemaRef ds:uri="http://purl.org/dc/elements/1.1/"/>
    <ds:schemaRef ds:uri="http://schemas.microsoft.com/office/2006/metadata/properties"/>
    <ds:schemaRef ds:uri="http://schemas.microsoft.com/office/2006/documentManagement/types"/>
    <ds:schemaRef ds:uri="http://purl.org/dc/dcmitype/"/>
    <ds:schemaRef ds:uri="http://purl.org/dc/terms/"/>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Estimating Factors</vt:lpstr>
      <vt:lpstr>Parameters</vt:lpstr>
      <vt:lpstr>Mapping Work</vt:lpstr>
      <vt:lpstr>WBS</vt:lpstr>
      <vt:lpstr>Instructions!Print_Area</vt:lpstr>
      <vt:lpstr>'Mapping Work'!Print_Area</vt:lpstr>
      <vt:lpstr>WBS!Print_Titles</vt:lpstr>
    </vt:vector>
  </TitlesOfParts>
  <Company>Informatica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swomack</dc:creator>
  <cp:lastModifiedBy>Joel Castañon</cp:lastModifiedBy>
  <cp:lastPrinted>2012-03-27T22:09:23Z</cp:lastPrinted>
  <dcterms:created xsi:type="dcterms:W3CDTF">2001-05-28T15:48:35Z</dcterms:created>
  <dcterms:modified xsi:type="dcterms:W3CDTF">2014-12-17T17:21:10Z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0">
    <vt:lpwstr>Velocity Estimating Model Updated for Velocity Version 2007</vt:lpwstr>
  </property>
  <property fmtid="{D5CDD505-2E9C-101B-9397-08002B2CF9AE}" pid="3" name="Sensetivity">
    <vt:lpwstr>IPS Only</vt:lpwstr>
  </property>
</Properties>
</file>