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rezaputria/Documents/22083010006_Reza Putri Angga_EAS_StatRegB/"/>
    </mc:Choice>
  </mc:AlternateContent>
  <xr:revisionPtr revIDLastSave="0" documentId="13_ncr:1_{328EF0BA-5674-CA4E-9855-D6F44EE44F47}" xr6:coauthVersionLast="47" xr6:coauthVersionMax="47" xr10:uidLastSave="{00000000-0000-0000-0000-000000000000}"/>
  <bookViews>
    <workbookView xWindow="100" yWindow="500" windowWidth="28800" windowHeight="16380" activeTab="2" xr2:uid="{106DC452-E140-8243-8AA8-37C5603EC522}"/>
  </bookViews>
  <sheets>
    <sheet name="Identitas Excel" sheetId="1" r:id="rId1"/>
    <sheet name="1B" sheetId="2" r:id="rId2"/>
    <sheet name="3" sheetId="1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1" i="11" l="1"/>
  <c r="H172" i="11"/>
  <c r="H173" i="11"/>
  <c r="H174" i="11"/>
  <c r="H175" i="11"/>
  <c r="H176" i="11"/>
  <c r="H177" i="11"/>
  <c r="H178" i="11"/>
  <c r="H179" i="11"/>
  <c r="H170" i="11"/>
  <c r="G171" i="11"/>
  <c r="G172" i="11"/>
  <c r="G173" i="11"/>
  <c r="G174" i="11"/>
  <c r="G175" i="11"/>
  <c r="G176" i="11"/>
  <c r="G177" i="11"/>
  <c r="G178" i="11"/>
  <c r="G179" i="11"/>
  <c r="G170" i="11"/>
  <c r="O157" i="11"/>
  <c r="M157" i="11"/>
  <c r="K159" i="11"/>
  <c r="K158" i="11"/>
  <c r="K157" i="11"/>
  <c r="I159" i="11"/>
  <c r="I158" i="11"/>
  <c r="I157" i="11"/>
  <c r="P240" i="11"/>
  <c r="N241" i="11"/>
  <c r="N240" i="11"/>
  <c r="J242" i="11"/>
  <c r="J241" i="11"/>
  <c r="J240" i="11"/>
  <c r="B235" i="11"/>
  <c r="B152" i="11"/>
  <c r="B234" i="11"/>
  <c r="E234" i="11"/>
  <c r="H227" i="11"/>
  <c r="E229" i="11"/>
  <c r="H228" i="11" s="1"/>
  <c r="B228" i="11"/>
  <c r="B229" i="11"/>
  <c r="E227" i="11"/>
  <c r="B227" i="11"/>
  <c r="E228" i="11"/>
  <c r="B225" i="11"/>
  <c r="B224" i="11"/>
  <c r="A216" i="11" a="1"/>
  <c r="A216" i="11" s="1"/>
  <c r="E212" i="11" a="1"/>
  <c r="E212" i="11" s="1"/>
  <c r="A208" i="11" a="1"/>
  <c r="A208" i="11" s="1"/>
  <c r="A196" i="11" a="1"/>
  <c r="A196" i="11" s="1"/>
  <c r="I191" i="11" a="1"/>
  <c r="I191" i="11" s="1"/>
  <c r="E191" i="11" a="1"/>
  <c r="E191" i="11" s="1"/>
  <c r="A191" i="11" a="1"/>
  <c r="A191" i="11" s="1"/>
  <c r="D171" i="11"/>
  <c r="D172" i="11"/>
  <c r="D173" i="11"/>
  <c r="D174" i="11"/>
  <c r="D175" i="11"/>
  <c r="D176" i="11"/>
  <c r="D177" i="11"/>
  <c r="D178" i="11"/>
  <c r="D179" i="11"/>
  <c r="D170" i="11"/>
  <c r="C181" i="11"/>
  <c r="C180" i="11"/>
  <c r="B181" i="11"/>
  <c r="B180" i="11"/>
  <c r="B151" i="11"/>
  <c r="H145" i="11"/>
  <c r="H144" i="11"/>
  <c r="E145" i="11"/>
  <c r="B145" i="11"/>
  <c r="E146" i="11"/>
  <c r="E144" i="11"/>
  <c r="B146" i="11"/>
  <c r="B144" i="11"/>
  <c r="B141" i="11"/>
  <c r="B140" i="11"/>
  <c r="D133" i="11" a="1"/>
  <c r="D133" i="11"/>
  <c r="D130" i="11" a="1"/>
  <c r="D130" i="11" s="1"/>
  <c r="D124" i="11" a="1"/>
  <c r="D124" i="11" s="1"/>
  <c r="H77" i="11"/>
  <c r="H78" i="11"/>
  <c r="H79" i="11"/>
  <c r="H80" i="11"/>
  <c r="H81" i="11"/>
  <c r="H82" i="11"/>
  <c r="H83" i="11"/>
  <c r="H84" i="11"/>
  <c r="H85" i="11"/>
  <c r="H76" i="11"/>
  <c r="G77" i="11"/>
  <c r="G78" i="11"/>
  <c r="G79" i="11"/>
  <c r="G80" i="11"/>
  <c r="G81" i="11"/>
  <c r="G82" i="11"/>
  <c r="G83" i="11"/>
  <c r="G84" i="11"/>
  <c r="G85" i="11"/>
  <c r="G76" i="11"/>
  <c r="A103" i="11" a="1"/>
  <c r="A103" i="11" s="1"/>
  <c r="K97" i="11" a="1"/>
  <c r="K97" i="11" s="1"/>
  <c r="F97" i="11" a="1"/>
  <c r="F97" i="11" s="1"/>
  <c r="A97" i="11" a="1"/>
  <c r="A97" i="11" s="1"/>
  <c r="F77" i="11"/>
  <c r="F78" i="11"/>
  <c r="F79" i="11"/>
  <c r="F80" i="11"/>
  <c r="F81" i="11"/>
  <c r="F82" i="11"/>
  <c r="F83" i="11"/>
  <c r="F84" i="11"/>
  <c r="F85" i="11"/>
  <c r="F76" i="11"/>
  <c r="E77" i="11"/>
  <c r="E78" i="11"/>
  <c r="E79" i="11"/>
  <c r="E80" i="11"/>
  <c r="E81" i="11"/>
  <c r="E82" i="11"/>
  <c r="E83" i="11"/>
  <c r="E84" i="11"/>
  <c r="E85" i="11"/>
  <c r="E76" i="11"/>
  <c r="C87" i="11"/>
  <c r="C86" i="11"/>
  <c r="B87" i="11"/>
  <c r="B86" i="11"/>
  <c r="I33" i="11"/>
  <c r="I34" i="11"/>
  <c r="I35" i="11"/>
  <c r="I36" i="11"/>
  <c r="I37" i="11"/>
  <c r="I38" i="11"/>
  <c r="I39" i="11"/>
  <c r="I40" i="11"/>
  <c r="I41" i="11"/>
  <c r="I32" i="11"/>
  <c r="H33" i="11"/>
  <c r="H34" i="11"/>
  <c r="H35" i="11"/>
  <c r="H36" i="11"/>
  <c r="H37" i="11"/>
  <c r="H38" i="11"/>
  <c r="H39" i="11"/>
  <c r="H40" i="11"/>
  <c r="H41" i="11"/>
  <c r="H32" i="11"/>
  <c r="A57" i="11" a="1"/>
  <c r="A57" i="11" s="1"/>
  <c r="K51" i="11" a="1"/>
  <c r="K51" i="11" s="1"/>
  <c r="F51" i="11" a="1"/>
  <c r="F51" i="11" s="1"/>
  <c r="A51" i="11" a="1"/>
  <c r="A51" i="11" s="1"/>
  <c r="D33" i="11"/>
  <c r="D34" i="11"/>
  <c r="D35" i="11"/>
  <c r="D36" i="11"/>
  <c r="D37" i="11"/>
  <c r="D38" i="11"/>
  <c r="D39" i="11"/>
  <c r="D40" i="11"/>
  <c r="D41" i="11"/>
  <c r="D32" i="11"/>
  <c r="W53" i="2" l="1"/>
  <c r="O97" i="2" a="1"/>
  <c r="O97" i="2" s="1"/>
  <c r="AA97" i="2" a="1"/>
  <c r="AA97" i="2" s="1"/>
  <c r="A97" i="2" a="1"/>
  <c r="A97" i="2" s="1"/>
  <c r="A110" i="2" l="1" a="1"/>
  <c r="A110" i="2" s="1"/>
  <c r="W59" i="2" s="1"/>
  <c r="X59" i="2" s="1"/>
  <c r="W75" i="2"/>
  <c r="X75" i="2" s="1"/>
  <c r="W74" i="2"/>
  <c r="X74" i="2" s="1"/>
  <c r="W60" i="2"/>
  <c r="X60" i="2" s="1"/>
  <c r="W68" i="2"/>
  <c r="X68" i="2" s="1"/>
  <c r="W76" i="2"/>
  <c r="X76" i="2" s="1"/>
  <c r="W55" i="2"/>
  <c r="X55" i="2" s="1"/>
  <c r="W79" i="2"/>
  <c r="X79" i="2" s="1"/>
  <c r="W56" i="2"/>
  <c r="X56" i="2" s="1"/>
  <c r="W64" i="2"/>
  <c r="X64" i="2" s="1"/>
  <c r="W72" i="2"/>
  <c r="X72" i="2" s="1"/>
  <c r="W80" i="2"/>
  <c r="X80" i="2" s="1"/>
  <c r="W61" i="2"/>
  <c r="X61" i="2" s="1"/>
  <c r="W54" i="2"/>
  <c r="X54" i="2" s="1"/>
  <c r="W62" i="2"/>
  <c r="X62" i="2" s="1"/>
  <c r="W70" i="2"/>
  <c r="X70" i="2" s="1"/>
  <c r="W78" i="2"/>
  <c r="X78" i="2" s="1"/>
  <c r="W57" i="2"/>
  <c r="X57" i="2" s="1"/>
  <c r="W65" i="2"/>
  <c r="X65" i="2" s="1"/>
  <c r="W58" i="2"/>
  <c r="X58" i="2" s="1"/>
  <c r="W66" i="2"/>
  <c r="X66" i="2" s="1"/>
  <c r="X53" i="2" l="1"/>
  <c r="W77" i="2"/>
  <c r="X77" i="2" s="1"/>
  <c r="W71" i="2"/>
  <c r="X71" i="2" s="1"/>
  <c r="W67" i="2"/>
  <c r="X67" i="2" s="1"/>
  <c r="W73" i="2"/>
  <c r="X73" i="2" s="1"/>
  <c r="W69" i="2"/>
  <c r="X69" i="2" s="1"/>
  <c r="W63" i="2"/>
  <c r="X6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<sst xmlns="http://schemas.openxmlformats.org/spreadsheetml/2006/main" count="268" uniqueCount="147">
  <si>
    <t>NAMA : REZA PUTRI ANGGA</t>
  </si>
  <si>
    <t>NPM : 2208301006</t>
  </si>
  <si>
    <t>MATA KULIAH : STATISTIKA REGRESI (B)</t>
  </si>
  <si>
    <t>FILE EXCEL PERHITUNGAN EVALUASI AKHIR SEMESTER (EAS) STATISTIKA REGRESI</t>
  </si>
  <si>
    <t>Team</t>
  </si>
  <si>
    <t>y</t>
  </si>
  <si>
    <t>x1</t>
  </si>
  <si>
    <t>x2</t>
  </si>
  <si>
    <t>x3</t>
  </si>
  <si>
    <t>x4</t>
  </si>
  <si>
    <t>x5</t>
  </si>
  <si>
    <t>x6</t>
  </si>
  <si>
    <t>x7</t>
  </si>
  <si>
    <t>x8</t>
  </si>
  <si>
    <t>x9</t>
  </si>
  <si>
    <t>Washington</t>
  </si>
  <si>
    <t>Minnesota</t>
  </si>
  <si>
    <t>New England</t>
  </si>
  <si>
    <t>Oakland</t>
  </si>
  <si>
    <t>Pittsburgh</t>
  </si>
  <si>
    <t>Baltimore</t>
  </si>
  <si>
    <t>Los Angeles</t>
  </si>
  <si>
    <t>Dallas</t>
  </si>
  <si>
    <t>Atlanta</t>
  </si>
  <si>
    <t>Buffalo</t>
  </si>
  <si>
    <t>Chicago</t>
  </si>
  <si>
    <t>Cincinnati</t>
  </si>
  <si>
    <t>Cleveland</t>
  </si>
  <si>
    <t>Denver</t>
  </si>
  <si>
    <t>Detroit</t>
  </si>
  <si>
    <t>Green Bay</t>
  </si>
  <si>
    <t>Houston</t>
  </si>
  <si>
    <t>Kansas City</t>
  </si>
  <si>
    <t>Miami</t>
  </si>
  <si>
    <t>New Orleans</t>
  </si>
  <si>
    <t>New York Giants</t>
  </si>
  <si>
    <t>New York Jets</t>
  </si>
  <si>
    <t>Philadelphia</t>
  </si>
  <si>
    <t>St. Louis</t>
  </si>
  <si>
    <t>San Diego</t>
  </si>
  <si>
    <t>San Francisco</t>
  </si>
  <si>
    <t>Seattle</t>
  </si>
  <si>
    <t>Tampa Bay</t>
  </si>
  <si>
    <t>Regression</t>
  </si>
  <si>
    <t>Residual</t>
  </si>
  <si>
    <t>Total</t>
  </si>
  <si>
    <t>Month Since Production, x</t>
  </si>
  <si>
    <t>Weight Loss, y (kg)</t>
  </si>
  <si>
    <t>TABLE B.1 DATA NATIONAL FOOTBALL LEAGUE 1976 TEAM PERFORMANCE</t>
  </si>
  <si>
    <t xml:space="preserve">1. Diketahui terdapat data performa Liga Sepak bola Nasional Tahun 1976 yang dapat dilihat pada TABLE B1. Peneliti ingin mengetahui faktor-faktor apa saja yang berpengaruh membuat suatu Tim Sepak bola memenangi suatu pertandingan. Oleh karena itu, peneliti menggunakan metode regresi berganda. </t>
  </si>
  <si>
    <t>Studi Kasus</t>
  </si>
  <si>
    <t>B) Lakukanlah estimasi least-square secara manual excel untuk menentukan model regresi pada data awal performa Liga Sepak bola Nasional Tahun 1976? (Matriks ditulis di lembar jawaban) dan Interpretasikan modelnya?</t>
  </si>
  <si>
    <t>Penyelesaian</t>
  </si>
  <si>
    <t>Di lakukan estimasi beta, untuk mendapatkan model regresi :</t>
  </si>
  <si>
    <t>Y_Topi</t>
  </si>
  <si>
    <t>Error</t>
  </si>
  <si>
    <t>x</t>
  </si>
  <si>
    <t>x'</t>
  </si>
  <si>
    <t>x'x</t>
  </si>
  <si>
    <t>Dimensi</t>
  </si>
  <si>
    <t>x (28*10)</t>
  </si>
  <si>
    <t>x' (10*28)</t>
  </si>
  <si>
    <t>Dimensi (10*10</t>
  </si>
  <si>
    <t>x'y</t>
  </si>
  <si>
    <t>y (28*1)</t>
  </si>
  <si>
    <t>x'y  (10*1)</t>
  </si>
  <si>
    <t>Dimensi (10*1)</t>
  </si>
  <si>
    <t>Hasil Beta Topi</t>
  </si>
  <si>
    <t>Beta Topi 0</t>
  </si>
  <si>
    <t>Beta Topi 1</t>
  </si>
  <si>
    <t>Beta Topi 2</t>
  </si>
  <si>
    <t>Beta Topi 3</t>
  </si>
  <si>
    <t>Beta Topi 4</t>
  </si>
  <si>
    <t>Beta Topi 5</t>
  </si>
  <si>
    <t>Beta Topi 6</t>
  </si>
  <si>
    <t>Beta Topi 7</t>
  </si>
  <si>
    <t>Beta Topi 8</t>
  </si>
  <si>
    <t>Beta Topi 9</t>
  </si>
  <si>
    <t xml:space="preserve">Di peroleh model prediksi : </t>
  </si>
  <si>
    <t>Interpretasi</t>
  </si>
  <si>
    <t>Dari model prediksi yang di peroleh di dapatkan suatu persamaan yang menghubungan variabel dependen (y) dengan sejumlah variabel independen (x1,x2,…,x9). Dengan penjabaran interpretasi untuk hubungan antara variabel dependen (y) dengan masing-masing variabel independen yang dijelaskan lebih lanjut, sebagai berikut :</t>
  </si>
  <si>
    <t xml:space="preserve">1) Untuk nilai beta topi 0, menunjukkan jika variabel prediktor bernilai 0, maka nilai variabel prediksi bernilai -7,29193 </t>
  </si>
  <si>
    <t>3) Untuk variabel x2, ketika nilai variabel x2 meningkat, maka nilai prediksi y_topi juga akan meningkat sebesar 0,00363.</t>
  </si>
  <si>
    <t>2) Untuk variabel x1, ketika nilai variabel x1 meningkat, maka nilai prediksi y_topi juga akan meningkat sebesar 0,00081.</t>
  </si>
  <si>
    <t>4) Untuk variabel x3, ketika nilai variabel x3 meningkat, maka nilai prediksi y_topi juga akan meningkat sebesar 0,12217.</t>
  </si>
  <si>
    <t>5) Untuk variabel x4, ketika nilai variabel x4 meningkat, maka nilai prediksi y_topi juga akan meningkat sebesar 0,03189.</t>
  </si>
  <si>
    <t xml:space="preserve">6) Untuk variabel x5, ketika nilai variabel x5 meningkat, maka nilai prediksi y_topi juga akan meningkat sebesar 1,51133. </t>
  </si>
  <si>
    <t>7) Untuk variabel x6, ketika nilai variabel x6 meningkat, maka nilai prediksi y_yopi juga akan meningkat sebesar 0,00159.</t>
  </si>
  <si>
    <t>8) Untuk variabel x7, ketika nilai variabel x7 meningkat, maka nilai prediksi y_topi juga akan meningkat sebesar 0,15435.</t>
  </si>
  <si>
    <t xml:space="preserve">9) Untuk variabel x8, ketika nilai variabel x8 meningkat, maka nilai prediksi y_topi akan mengalami penurunan sebesar 0,00389. </t>
  </si>
  <si>
    <t xml:space="preserve">10)Untuk variabel x9, ketika nilai variabel x9 meningkat, maka nilai prediksi y_topi akan mengalami penurunan sebesar 0,00179. </t>
  </si>
  <si>
    <t xml:space="preserve">Sehingga, diperoleh kesimpulan bahwa variabel x1,x2,x3,x4,x5,x6, dan x7 memiliki pengaruh positif terhadap variabel y. Sedangkan variabel x8 dan x9 memiliki pengaruh negatif terhadap variabel y. </t>
  </si>
  <si>
    <t>Tabel Propelan Roket Bahan Bakar</t>
  </si>
  <si>
    <t>3. Propelan roket berbahan bakar padat kehilangan beratnya setelah diproduksi yang dapat dilihat pada data berikut ini:</t>
  </si>
  <si>
    <t>A) Lakukanlah estimasi dan interpretasi model regresi polynomial 𝑦 = 𝛽0 + 𝛽1𝑥 + 𝛽11𝑥 2 + 𝜀 menggunakan manual excel, serta Evaluasi nilai dari VIFnya?</t>
  </si>
  <si>
    <t>Month Since Production</t>
  </si>
  <si>
    <t>Weight Loss</t>
  </si>
  <si>
    <t>C</t>
  </si>
  <si>
    <t>(x - x bar)</t>
  </si>
  <si>
    <t>(x - x bar) ^ 2</t>
  </si>
  <si>
    <t>y (kg)</t>
  </si>
  <si>
    <t>Jumlah</t>
  </si>
  <si>
    <t>Rata-Rata</t>
  </si>
  <si>
    <t>x^2</t>
  </si>
  <si>
    <t>INVERSE(x'x)</t>
  </si>
  <si>
    <t>Inverse(x'x)</t>
  </si>
  <si>
    <t>B) Lakukanlah estimasi dan interpretasi model regresi polynomial 𝑦 = 𝛽0 + 𝛽1 (𝑥 − 𝑥̅) + 𝛽11(𝑥 − 𝑥̅) 2 + 𝜀 menggunakan manual excel, serta Evaluasi nilai dari VIFnya? (mencari VIF dapat menggunakan selain excel) Apa yang dapat disimpulkan mengenai dampak rata-rata 𝑥 dalam model polynomial terhadap multikolinieritas?</t>
  </si>
  <si>
    <t>C) Lakukanlah uji signifikansi dari model regresi pada soal b menggunakan manual excel</t>
  </si>
  <si>
    <t>y'</t>
  </si>
  <si>
    <t>BetaTopi'</t>
  </si>
  <si>
    <t>x'x (10*10)</t>
  </si>
  <si>
    <t>Inverse(x')</t>
  </si>
  <si>
    <t>y'y</t>
  </si>
  <si>
    <t>BetaTopi'x'</t>
  </si>
  <si>
    <t>(BetaTopi'x')y</t>
  </si>
  <si>
    <t>Inisiasi Dan Perhitungan</t>
  </si>
  <si>
    <t>k</t>
  </si>
  <si>
    <t>p</t>
  </si>
  <si>
    <t>n</t>
  </si>
  <si>
    <t>(Sum Of Y)^2</t>
  </si>
  <si>
    <t>(Sum Of Y)^2/n</t>
  </si>
  <si>
    <t>MSRes</t>
  </si>
  <si>
    <t>DFRes</t>
  </si>
  <si>
    <t>SSRes</t>
  </si>
  <si>
    <t>SSReg</t>
  </si>
  <si>
    <t>MSReg</t>
  </si>
  <si>
    <t>DFReg</t>
  </si>
  <si>
    <t>SSTotal</t>
  </si>
  <si>
    <t>DFTotal</t>
  </si>
  <si>
    <t>Inisiasi Perhitungan</t>
  </si>
  <si>
    <t>F-Hitung</t>
  </si>
  <si>
    <t>F-Tabel</t>
  </si>
  <si>
    <t>Diperoleh nilai F-Statistik sebesar 1858613,466 dan F-Tabel 4,73741. Dikarenakan F-Hitung = 1858613.466  &gt; F-Tabel = 4,73414. Maka menggunakan uji signifikasi diperoleh H0 DiTolak sehingga dapat disimpulkan bahwa variabel linier atau variabel yang berpangkat ataupun keduanya berpengaruh secara signifikan terhadap model.</t>
  </si>
  <si>
    <t>D) Lakukanlah uji hipotesis 𝐻0 ∶ 𝛽2 = 0 dari model regresi pada soal b menggunakan manual excel. Apakah dari kesimpulan menunjukkan model bentuk kuadratik dibutuhkan atau tidak?</t>
  </si>
  <si>
    <t>x-x bar</t>
  </si>
  <si>
    <t>Regresi X terlebih dahulu dengan nilai x-x bar</t>
  </si>
  <si>
    <t>Regresi Y dengan nilai Y</t>
  </si>
  <si>
    <t>Source Of Variation</t>
  </si>
  <si>
    <t>Sum Of Square</t>
  </si>
  <si>
    <t>Degrees Of Freedom</t>
  </si>
  <si>
    <t>Mean Square</t>
  </si>
  <si>
    <t>Tabel Anova</t>
  </si>
  <si>
    <t>F0</t>
  </si>
  <si>
    <t>Interpretasi F</t>
  </si>
  <si>
    <t>Diperoleh nilai F-Statistik sebesar 361973,5717 dan F-Tabel 5,317655. Dikarenakan F-Hitung = 361973,5717  &gt; F-Tabel = 5,317655. Maka menggunakan uji signifikasi diperoleh H0 DiTolak sehingga dapat disimpulkan bahwa variabel yang dikuadratkan berkontribusi secara signifikan terhadap model. Oleh karena itu, model kuadratik dibutuhkan.</t>
  </si>
  <si>
    <t xml:space="preserve">Diperoleh interpretasi bahwa variabel (x-x bar) membawa pengaruh positif pada model regresi, demikian juga pada variabel (x-x bar)^2 memiliki pengaruh positif pada model regresi. </t>
  </si>
  <si>
    <t xml:space="preserve">Diperoleh interpretasi bahwa variabel (x1) membawa pengaruh positif pada model regresi, demikian juga pada variabel (x)^2 memiliki pengaruh positif pada model regresi.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</si>
</sst>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8" formatCode="0.0000"/>
    <numFmt numFmtId="169" formatCode="0.000"/>
    <numFmt numFmtId="170" formatCode="0.000000"/>
  </numFmts>
  <fonts count="9" x14ac:knownFonts="1">
    <font>
      <sz val="12"/>
      <color theme="1"/>
      <name val="Calibri"/>
      <family val="2"/>
      <scheme val="minor"/>
    </font>
    <font>
      <b/>
      <sz val="12"/>
      <color theme="1"/>
      <name val="Calibri"/>
      <family val="2"/>
      <scheme val="minor"/>
    </font>
    <font>
      <i/>
      <sz val="12"/>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scheme val="minor"/>
    </font>
    <font>
      <sz val="15"/>
      <color theme="1"/>
      <name val="Calibri"/>
      <family val="2"/>
      <scheme val="minor"/>
    </font>
  </fonts>
  <fills count="6">
    <fill>
      <patternFill patternType="none"/>
    </fill>
    <fill>
      <patternFill patternType="gray125"/>
    </fill>
    <fill>
      <patternFill patternType="solid">
        <fgColor rgb="FFFFF7D8"/>
        <bgColor indexed="64"/>
      </patternFill>
    </fill>
    <fill>
      <patternFill patternType="solid">
        <fgColor rgb="FFFFE4B4"/>
        <bgColor indexed="64"/>
      </patternFill>
    </fill>
    <fill>
      <patternFill patternType="solid">
        <fgColor rgb="FFF0FACF"/>
        <bgColor indexed="64"/>
      </patternFill>
    </fill>
    <fill>
      <patternFill patternType="solid">
        <fgColor rgb="FFFFF7D8"/>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2" borderId="1" xfId="0" applyFill="1" applyBorder="1" applyAlignment="1">
      <alignment horizontal="center"/>
    </xf>
    <xf numFmtId="0" fontId="2" fillId="2" borderId="1" xfId="0" applyFont="1" applyFill="1" applyBorder="1" applyAlignment="1">
      <alignment horizontal="center"/>
    </xf>
    <xf numFmtId="0" fontId="0" fillId="2" borderId="1" xfId="0" applyFont="1" applyFill="1" applyBorder="1" applyAlignment="1">
      <alignment horizontal="center"/>
    </xf>
    <xf numFmtId="0" fontId="0" fillId="0" borderId="0" xfId="0" applyFill="1" applyBorder="1" applyAlignment="1"/>
    <xf numFmtId="0" fontId="0" fillId="0" borderId="1"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1" xfId="0"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4" borderId="12" xfId="0" applyFill="1" applyBorder="1" applyAlignment="1">
      <alignment horizontal="center"/>
    </xf>
    <xf numFmtId="0" fontId="0" fillId="4" borderId="10" xfId="0" applyFill="1" applyBorder="1" applyAlignment="1">
      <alignment horizontal="center"/>
    </xf>
    <xf numFmtId="0" fontId="0" fillId="4" borderId="13" xfId="0" applyFill="1" applyBorder="1" applyAlignment="1">
      <alignment horizontal="center"/>
    </xf>
    <xf numFmtId="0" fontId="0" fillId="0" borderId="14"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1" xfId="0" applyFill="1" applyBorder="1" applyAlignment="1">
      <alignment horizontal="center"/>
    </xf>
    <xf numFmtId="0" fontId="0" fillId="0" borderId="15"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xf>
    <xf numFmtId="0" fontId="0" fillId="3" borderId="14" xfId="0" applyFill="1" applyBorder="1" applyAlignment="1">
      <alignment horizontal="center"/>
    </xf>
    <xf numFmtId="0" fontId="0" fillId="0" borderId="0" xfId="0" applyAlignment="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xf>
    <xf numFmtId="0" fontId="0" fillId="0" borderId="9" xfId="0" applyBorder="1" applyAlignment="1">
      <alignment horizontal="center"/>
    </xf>
    <xf numFmtId="0" fontId="0" fillId="0" borderId="1" xfId="0" applyBorder="1" applyAlignment="1">
      <alignment horizontal="left"/>
    </xf>
    <xf numFmtId="0" fontId="0" fillId="4" borderId="1" xfId="0" applyFill="1" applyBorder="1" applyAlignment="1">
      <alignment horizontal="center" vertical="center"/>
    </xf>
    <xf numFmtId="0" fontId="0" fillId="0" borderId="1" xfId="0" applyFill="1" applyBorder="1" applyAlignment="1">
      <alignment horizontal="center"/>
    </xf>
    <xf numFmtId="0" fontId="5" fillId="0" borderId="1" xfId="0" applyFont="1" applyBorder="1" applyAlignment="1">
      <alignment horizontal="center" vertical="center" wrapText="1"/>
    </xf>
    <xf numFmtId="0" fontId="0" fillId="0" borderId="2" xfId="0" applyBorder="1" applyAlignment="1">
      <alignment vertical="center"/>
    </xf>
    <xf numFmtId="0" fontId="0" fillId="0" borderId="5" xfId="0" applyBorder="1" applyAlignment="1">
      <alignment vertical="center"/>
    </xf>
    <xf numFmtId="168" fontId="0" fillId="0" borderId="1" xfId="0" applyNumberFormat="1" applyFont="1" applyBorder="1" applyAlignment="1">
      <alignment horizontal="center"/>
    </xf>
    <xf numFmtId="0" fontId="7" fillId="2" borderId="1" xfId="0" applyFont="1" applyFill="1" applyBorder="1" applyAlignment="1">
      <alignment horizontal="center"/>
    </xf>
    <xf numFmtId="0" fontId="6" fillId="0" borderId="1" xfId="0" applyFont="1" applyBorder="1" applyAlignment="1">
      <alignment horizontal="center" vertical="center" wrapText="1"/>
    </xf>
    <xf numFmtId="168" fontId="5" fillId="0" borderId="1" xfId="0" applyNumberFormat="1" applyFont="1" applyBorder="1" applyAlignment="1">
      <alignment horizontal="center" vertical="center" wrapText="1"/>
    </xf>
    <xf numFmtId="169" fontId="5" fillId="0" borderId="1" xfId="0" applyNumberFormat="1" applyFont="1" applyBorder="1" applyAlignment="1">
      <alignment horizontal="center" vertical="center" wrapText="1"/>
    </xf>
    <xf numFmtId="2" fontId="5" fillId="0" borderId="1" xfId="0" applyNumberFormat="1" applyFont="1" applyBorder="1" applyAlignment="1">
      <alignment horizontal="center" vertical="center"/>
    </xf>
    <xf numFmtId="170"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xf>
    <xf numFmtId="0" fontId="6"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8" fillId="0" borderId="1" xfId="0" applyFont="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0FACF"/>
      <color rgb="FFFFE4B4"/>
      <color rgb="FFFFF7D8"/>
      <color rgb="FFFFDB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258918</xdr:colOff>
      <xdr:row>110</xdr:row>
      <xdr:rowOff>76200</xdr:rowOff>
    </xdr:from>
    <xdr:ext cx="8143402" cy="28956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C3E605EC-FCBA-C371-13D1-A4D6BD763591}"/>
                </a:ext>
              </a:extLst>
            </xdr:cNvPr>
            <xdr:cNvSpPr txBox="1"/>
          </xdr:nvSpPr>
          <xdr:spPr>
            <a:xfrm>
              <a:off x="3723478" y="22428200"/>
              <a:ext cx="8143402"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acc>
                    <m:accPr>
                      <m:chr m:val="̂"/>
                      <m:ctrlPr>
                        <a:rPr lang="en-US" sz="1100" i="1">
                          <a:latin typeface="Cambria Math" panose="02040503050406030204" pitchFamily="18" charset="0"/>
                        </a:rPr>
                      </m:ctrlPr>
                    </m:accPr>
                    <m:e>
                      <m:r>
                        <a:rPr lang="en-US" sz="1100" b="0" i="1">
                          <a:latin typeface="Cambria Math" panose="02040503050406030204" pitchFamily="18" charset="0"/>
                        </a:rPr>
                        <m:t>𝑦</m:t>
                      </m:r>
                    </m:e>
                  </m:acc>
                </m:oMath>
              </a14:m>
              <a:r>
                <a:rPr lang="en-US" sz="1100"/>
                <a:t> = (-7,29193)</a:t>
              </a:r>
              <a:r>
                <a:rPr lang="en-US" sz="1100" baseline="0"/>
                <a:t> + 0,00081</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1</m:t>
                      </m:r>
                    </m:sub>
                  </m:sSub>
                </m:oMath>
              </a14:m>
              <a:r>
                <a:rPr lang="en-US" sz="1100" baseline="0"/>
                <a:t> + 0,00363</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2</m:t>
                      </m:r>
                    </m:sub>
                  </m:sSub>
                </m:oMath>
              </a14:m>
              <a:r>
                <a:rPr lang="en-US" sz="1100" baseline="0"/>
                <a:t> + 0,12217</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3</m:t>
                      </m:r>
                    </m:sub>
                  </m:sSub>
                </m:oMath>
              </a14:m>
              <a:r>
                <a:rPr lang="en-US" sz="1100" baseline="0"/>
                <a:t> + 0,03189</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4</m:t>
                      </m:r>
                    </m:sub>
                  </m:sSub>
                </m:oMath>
              </a14:m>
              <a:r>
                <a:rPr lang="en-US" sz="1100" baseline="0"/>
                <a:t> + 1,51133</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5</m:t>
                      </m:r>
                    </m:sub>
                  </m:sSub>
                </m:oMath>
              </a14:m>
              <a:r>
                <a:rPr lang="en-US" sz="1100"/>
                <a:t> + 0,00159</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6</m:t>
                      </m:r>
                    </m:sub>
                  </m:sSub>
                </m:oMath>
              </a14:m>
              <a:r>
                <a:rPr lang="en-US" sz="1100"/>
                <a:t> + 0,15435</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7</m:t>
                      </m:r>
                    </m:sub>
                  </m:sSub>
                </m:oMath>
              </a14:m>
              <a:r>
                <a:rPr lang="en-US" sz="1100"/>
                <a:t> + (-0,00389</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8</m:t>
                      </m:r>
                    </m:sub>
                  </m:sSub>
                </m:oMath>
              </a14:m>
              <a:r>
                <a:rPr lang="en-US" sz="1100"/>
                <a:t>) + (-0,00179</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9</m:t>
                      </m:r>
                    </m:sub>
                  </m:sSub>
                </m:oMath>
              </a14:m>
              <a:r>
                <a:rPr lang="en-US" sz="1100"/>
                <a:t>)</a:t>
              </a:r>
            </a:p>
          </xdr:txBody>
        </xdr:sp>
      </mc:Choice>
      <mc:Fallback>
        <xdr:sp macro="" textlink="">
          <xdr:nvSpPr>
            <xdr:cNvPr id="2" name="TextBox 1">
              <a:extLst>
                <a:ext uri="{FF2B5EF4-FFF2-40B4-BE49-F238E27FC236}">
                  <a16:creationId xmlns:a16="http://schemas.microsoft.com/office/drawing/2014/main" id="{C3E605EC-FCBA-C371-13D1-A4D6BD763591}"/>
                </a:ext>
              </a:extLst>
            </xdr:cNvPr>
            <xdr:cNvSpPr txBox="1"/>
          </xdr:nvSpPr>
          <xdr:spPr>
            <a:xfrm>
              <a:off x="3723478" y="22428200"/>
              <a:ext cx="8143402"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b="0" i="0">
                  <a:latin typeface="Cambria Math" panose="02040503050406030204" pitchFamily="18" charset="0"/>
                </a:rPr>
                <a:t>𝑦 ̂</a:t>
              </a:r>
              <a:r>
                <a:rPr lang="en-US" sz="1100"/>
                <a:t> = (-7,29193)</a:t>
              </a:r>
              <a:r>
                <a:rPr lang="en-US" sz="1100" baseline="0"/>
                <a:t> + 0,00081</a:t>
              </a:r>
              <a:r>
                <a:rPr lang="en-US" sz="1100" b="0" i="0" baseline="0">
                  <a:latin typeface="Cambria Math" panose="02040503050406030204" pitchFamily="18" charset="0"/>
                </a:rPr>
                <a:t>𝑥_1</a:t>
              </a:r>
              <a:r>
                <a:rPr lang="en-US" sz="1100" baseline="0"/>
                <a:t> + 0,00363</a:t>
              </a:r>
              <a:r>
                <a:rPr lang="en-US" sz="1100" b="0" i="0" baseline="0">
                  <a:latin typeface="Cambria Math" panose="02040503050406030204" pitchFamily="18" charset="0"/>
                </a:rPr>
                <a:t>𝑥_2</a:t>
              </a:r>
              <a:r>
                <a:rPr lang="en-US" sz="1100" baseline="0"/>
                <a:t> + 0,12217</a:t>
              </a:r>
              <a:r>
                <a:rPr lang="en-US" sz="1100" b="0" i="0" baseline="0">
                  <a:latin typeface="Cambria Math" panose="02040503050406030204" pitchFamily="18" charset="0"/>
                </a:rPr>
                <a:t>𝑥_3</a:t>
              </a:r>
              <a:r>
                <a:rPr lang="en-US" sz="1100" baseline="0"/>
                <a:t> + 0,03189</a:t>
              </a:r>
              <a:r>
                <a:rPr lang="en-US" sz="1100" b="0" i="0" baseline="0">
                  <a:latin typeface="Cambria Math" panose="02040503050406030204" pitchFamily="18" charset="0"/>
                </a:rPr>
                <a:t>𝑥_4</a:t>
              </a:r>
              <a:r>
                <a:rPr lang="en-US" sz="1100" baseline="0"/>
                <a:t> + 1,51133</a:t>
              </a:r>
              <a:r>
                <a:rPr lang="en-US" sz="1100" b="0" i="0" baseline="0">
                  <a:latin typeface="Cambria Math" panose="02040503050406030204" pitchFamily="18" charset="0"/>
                </a:rPr>
                <a:t>𝑥_5</a:t>
              </a:r>
              <a:r>
                <a:rPr lang="en-US" sz="1100"/>
                <a:t> + 0,00159</a:t>
              </a:r>
              <a:r>
                <a:rPr lang="en-US" sz="1100" b="0" i="0">
                  <a:latin typeface="Cambria Math" panose="02040503050406030204" pitchFamily="18" charset="0"/>
                </a:rPr>
                <a:t>𝑥_6</a:t>
              </a:r>
              <a:r>
                <a:rPr lang="en-US" sz="1100"/>
                <a:t> + 0,15435</a:t>
              </a:r>
              <a:r>
                <a:rPr lang="en-US" sz="1100" b="0" i="0">
                  <a:latin typeface="Cambria Math" panose="02040503050406030204" pitchFamily="18" charset="0"/>
                </a:rPr>
                <a:t>𝑥_7</a:t>
              </a:r>
              <a:r>
                <a:rPr lang="en-US" sz="1100"/>
                <a:t> + (-0,00389</a:t>
              </a:r>
              <a:r>
                <a:rPr lang="en-US" sz="1100" b="0" i="0">
                  <a:latin typeface="Cambria Math" panose="02040503050406030204" pitchFamily="18" charset="0"/>
                </a:rPr>
                <a:t>𝑥_8</a:t>
              </a:r>
              <a:r>
                <a:rPr lang="en-US" sz="1100"/>
                <a:t>) + (-0,00179</a:t>
              </a:r>
              <a:r>
                <a:rPr lang="en-US" sz="1100" b="0" i="0">
                  <a:latin typeface="Cambria Math" panose="02040503050406030204" pitchFamily="18" charset="0"/>
                </a:rPr>
                <a:t>𝑥_9</a:t>
              </a:r>
              <a:r>
                <a:rPr lang="en-US" sz="1100"/>
                <a:t>)</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xdr:col>
      <xdr:colOff>127000</xdr:colOff>
      <xdr:row>62</xdr:row>
      <xdr:rowOff>197555</xdr:rowOff>
    </xdr:from>
    <xdr:ext cx="8143402" cy="522111"/>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F44DC534-87A1-1F42-BCD4-95BD0ECFD125}"/>
                </a:ext>
              </a:extLst>
            </xdr:cNvPr>
            <xdr:cNvSpPr txBox="1"/>
          </xdr:nvSpPr>
          <xdr:spPr>
            <a:xfrm>
              <a:off x="3316111" y="12445999"/>
              <a:ext cx="8143402" cy="522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acc>
                    <m:accPr>
                      <m:chr m:val="̂"/>
                      <m:ctrlPr>
                        <a:rPr lang="en-US" sz="2500" i="1">
                          <a:latin typeface="Cambria Math" panose="02040503050406030204" pitchFamily="18" charset="0"/>
                        </a:rPr>
                      </m:ctrlPr>
                    </m:accPr>
                    <m:e>
                      <m:r>
                        <a:rPr lang="en-US" sz="2500" b="0" i="1">
                          <a:latin typeface="Cambria Math" panose="02040503050406030204" pitchFamily="18" charset="0"/>
                        </a:rPr>
                        <m:t>𝑦</m:t>
                      </m:r>
                    </m:e>
                  </m:acc>
                </m:oMath>
              </a14:m>
              <a:r>
                <a:rPr lang="en-US" sz="2500"/>
                <a:t> = 1,633</a:t>
              </a:r>
              <a:r>
                <a:rPr lang="en-US" sz="2500" baseline="0"/>
                <a:t> + (-1</a:t>
              </a:r>
              <a14:m>
                <m:oMath xmlns:m="http://schemas.openxmlformats.org/officeDocument/2006/math">
                  <m:r>
                    <a:rPr lang="en-US" sz="2500" b="0" i="0" baseline="0">
                      <a:latin typeface="Cambria Math" panose="02040503050406030204" pitchFamily="18" charset="0"/>
                    </a:rPr>
                    <m:t>,2322</m:t>
                  </m:r>
                  <m:sSub>
                    <m:sSubPr>
                      <m:ctrlPr>
                        <a:rPr lang="en-US" sz="2500" i="1" baseline="0">
                          <a:latin typeface="Cambria Math" panose="02040503050406030204" pitchFamily="18" charset="0"/>
                        </a:rPr>
                      </m:ctrlPr>
                    </m:sSubPr>
                    <m:e>
                      <m:r>
                        <a:rPr lang="en-US" sz="2500" b="0" i="1" baseline="0">
                          <a:latin typeface="Cambria Math" panose="02040503050406030204" pitchFamily="18" charset="0"/>
                        </a:rPr>
                        <m:t>𝑥</m:t>
                      </m:r>
                    </m:e>
                    <m:sub>
                      <m:r>
                        <a:rPr lang="en-US" sz="2500" b="0" i="1" baseline="0">
                          <a:latin typeface="Cambria Math" panose="02040503050406030204" pitchFamily="18" charset="0"/>
                        </a:rPr>
                        <m:t>1</m:t>
                      </m:r>
                    </m:sub>
                  </m:sSub>
                  <m:r>
                    <a:rPr lang="en-US" sz="2500" b="0" i="0" baseline="0">
                      <a:latin typeface="Cambria Math" panose="02040503050406030204" pitchFamily="18" charset="0"/>
                    </a:rPr>
                    <m:t>) </m:t>
                  </m:r>
                </m:oMath>
              </a14:m>
              <a:r>
                <a:rPr lang="en-US" sz="2500" baseline="0"/>
                <a:t>+ 1,4</a:t>
              </a:r>
              <a14:m>
                <m:oMath xmlns:m="http://schemas.openxmlformats.org/officeDocument/2006/math">
                  <m:r>
                    <a:rPr lang="en-US" sz="2500" b="0" i="0" baseline="0">
                      <a:latin typeface="Cambria Math" panose="02040503050406030204" pitchFamily="18" charset="0"/>
                    </a:rPr>
                    <m:t>9454</m:t>
                  </m:r>
                  <m:sSup>
                    <m:sSupPr>
                      <m:ctrlPr>
                        <a:rPr lang="en-US" sz="2500" i="1" baseline="0">
                          <a:latin typeface="Cambria Math" panose="02040503050406030204" pitchFamily="18" charset="0"/>
                        </a:rPr>
                      </m:ctrlPr>
                    </m:sSupPr>
                    <m:e>
                      <m:r>
                        <a:rPr lang="en-US" sz="2500" b="0" i="1" baseline="0">
                          <a:latin typeface="Cambria Math" panose="02040503050406030204" pitchFamily="18" charset="0"/>
                        </a:rPr>
                        <m:t>𝑥</m:t>
                      </m:r>
                    </m:e>
                    <m:sup>
                      <m:r>
                        <a:rPr lang="en-US" sz="2500" b="0" i="1" baseline="0">
                          <a:latin typeface="Cambria Math" panose="02040503050406030204" pitchFamily="18" charset="0"/>
                        </a:rPr>
                        <m:t>2</m:t>
                      </m:r>
                    </m:sup>
                  </m:sSup>
                </m:oMath>
              </a14:m>
              <a:r>
                <a:rPr lang="en-US" sz="2500" baseline="0"/>
                <a:t> </a:t>
              </a:r>
              <a:endParaRPr lang="en-US" sz="2500"/>
            </a:p>
          </xdr:txBody>
        </xdr:sp>
      </mc:Choice>
      <mc:Fallback>
        <xdr:sp macro="" textlink="">
          <xdr:nvSpPr>
            <xdr:cNvPr id="2" name="TextBox 1">
              <a:extLst>
                <a:ext uri="{FF2B5EF4-FFF2-40B4-BE49-F238E27FC236}">
                  <a16:creationId xmlns:a16="http://schemas.microsoft.com/office/drawing/2014/main" id="{F44DC534-87A1-1F42-BCD4-95BD0ECFD125}"/>
                </a:ext>
              </a:extLst>
            </xdr:cNvPr>
            <xdr:cNvSpPr txBox="1"/>
          </xdr:nvSpPr>
          <xdr:spPr>
            <a:xfrm>
              <a:off x="3316111" y="12445999"/>
              <a:ext cx="8143402" cy="522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500" b="0" i="0">
                  <a:latin typeface="Cambria Math" panose="02040503050406030204" pitchFamily="18" charset="0"/>
                </a:rPr>
                <a:t>𝑦 ̂</a:t>
              </a:r>
              <a:r>
                <a:rPr lang="en-US" sz="2500"/>
                <a:t> = 1,633</a:t>
              </a:r>
              <a:r>
                <a:rPr lang="en-US" sz="2500" baseline="0"/>
                <a:t> + (-1</a:t>
              </a:r>
              <a:r>
                <a:rPr lang="en-US" sz="2500" b="0" i="0" baseline="0">
                  <a:latin typeface="Cambria Math" panose="02040503050406030204" pitchFamily="18" charset="0"/>
                </a:rPr>
                <a:t>,2322𝑥_1) </a:t>
              </a:r>
              <a:r>
                <a:rPr lang="en-US" sz="2500" baseline="0"/>
                <a:t>+ 1,4</a:t>
              </a:r>
              <a:r>
                <a:rPr lang="en-US" sz="2500" b="0" i="0" baseline="0">
                  <a:latin typeface="Cambria Math" panose="02040503050406030204" pitchFamily="18" charset="0"/>
                </a:rPr>
                <a:t>9454𝑥^2</a:t>
              </a:r>
              <a:r>
                <a:rPr lang="en-US" sz="2500" baseline="0"/>
                <a:t> </a:t>
              </a:r>
              <a:endParaRPr lang="en-US" sz="2500"/>
            </a:p>
          </xdr:txBody>
        </xdr:sp>
      </mc:Fallback>
    </mc:AlternateContent>
    <xdr:clientData/>
  </xdr:oneCellAnchor>
  <xdr:oneCellAnchor>
    <xdr:from>
      <xdr:col>1</xdr:col>
      <xdr:colOff>770467</xdr:colOff>
      <xdr:row>109</xdr:row>
      <xdr:rowOff>28221</xdr:rowOff>
    </xdr:from>
    <xdr:ext cx="8143402" cy="522111"/>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A6EEC99E-E3DA-4B41-A177-C7A498F131B3}"/>
                </a:ext>
              </a:extLst>
            </xdr:cNvPr>
            <xdr:cNvSpPr txBox="1"/>
          </xdr:nvSpPr>
          <xdr:spPr>
            <a:xfrm>
              <a:off x="2108200" y="22177021"/>
              <a:ext cx="8143402" cy="522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acc>
                    <m:accPr>
                      <m:chr m:val="̂"/>
                      <m:ctrlPr>
                        <a:rPr lang="en-US" sz="2500" i="1">
                          <a:latin typeface="Cambria Math" panose="02040503050406030204" pitchFamily="18" charset="0"/>
                        </a:rPr>
                      </m:ctrlPr>
                    </m:accPr>
                    <m:e>
                      <m:r>
                        <a:rPr lang="en-US" sz="2500" b="0" i="1">
                          <a:latin typeface="Cambria Math" panose="02040503050406030204" pitchFamily="18" charset="0"/>
                        </a:rPr>
                        <m:t>𝑦</m:t>
                      </m:r>
                    </m:e>
                  </m:acc>
                </m:oMath>
              </a14:m>
              <a:r>
                <a:rPr lang="en-US" sz="2500"/>
                <a:t> = 2,7644</a:t>
              </a:r>
              <a:r>
                <a:rPr lang="en-US" sz="2500" baseline="0"/>
                <a:t> + 2,8778</a:t>
              </a:r>
              <a14:m>
                <m:oMath xmlns:m="http://schemas.openxmlformats.org/officeDocument/2006/math">
                  <m:d>
                    <m:dPr>
                      <m:ctrlPr>
                        <a:rPr lang="en-US" sz="2500" b="0" i="1" baseline="0">
                          <a:latin typeface="Cambria Math" panose="02040503050406030204" pitchFamily="18" charset="0"/>
                        </a:rPr>
                      </m:ctrlPr>
                    </m:dPr>
                    <m:e>
                      <m:r>
                        <a:rPr lang="en-US" sz="2500" b="0" i="1" baseline="0">
                          <a:latin typeface="Cambria Math" panose="02040503050406030204" pitchFamily="18" charset="0"/>
                        </a:rPr>
                        <m:t>𝑥</m:t>
                      </m:r>
                      <m:r>
                        <a:rPr lang="en-US" sz="2500" b="0" i="1" baseline="0">
                          <a:latin typeface="Cambria Math" panose="02040503050406030204" pitchFamily="18" charset="0"/>
                        </a:rPr>
                        <m:t>−1,375</m:t>
                      </m:r>
                    </m:e>
                  </m:d>
                  <m:r>
                    <a:rPr lang="en-US" sz="2500" b="0" i="1" baseline="0">
                      <a:latin typeface="Cambria Math" panose="02040503050406030204" pitchFamily="18" charset="0"/>
                    </a:rPr>
                    <m:t> </m:t>
                  </m:r>
                </m:oMath>
              </a14:m>
              <a:r>
                <a:rPr lang="en-US" sz="2500" baseline="0"/>
                <a:t>+ 1,49454</a:t>
              </a:r>
              <a14:m>
                <m:oMath xmlns:m="http://schemas.openxmlformats.org/officeDocument/2006/math">
                  <m:sSup>
                    <m:sSupPr>
                      <m:ctrlPr>
                        <a:rPr lang="en-US" sz="2500" b="0" i="1" baseline="0">
                          <a:latin typeface="Cambria Math" panose="02040503050406030204" pitchFamily="18" charset="0"/>
                        </a:rPr>
                      </m:ctrlPr>
                    </m:sSupPr>
                    <m:e>
                      <m:r>
                        <a:rPr lang="en-US" sz="2500" b="0" i="1" baseline="0">
                          <a:latin typeface="Cambria Math" panose="02040503050406030204" pitchFamily="18" charset="0"/>
                        </a:rPr>
                        <m:t>(</m:t>
                      </m:r>
                      <m:r>
                        <a:rPr lang="en-US" sz="2500" b="0" i="1" baseline="0">
                          <a:latin typeface="Cambria Math" panose="02040503050406030204" pitchFamily="18" charset="0"/>
                        </a:rPr>
                        <m:t>𝑥</m:t>
                      </m:r>
                      <m:r>
                        <a:rPr lang="en-US" sz="2500" b="0" i="1" baseline="0">
                          <a:latin typeface="Cambria Math" panose="02040503050406030204" pitchFamily="18" charset="0"/>
                        </a:rPr>
                        <m:t>−1,375)</m:t>
                      </m:r>
                      <m:r>
                        <m:rPr>
                          <m:nor/>
                        </m:rPr>
                        <a:rPr lang="en-US" sz="2500" baseline="0"/>
                        <m:t> </m:t>
                      </m:r>
                    </m:e>
                    <m:sup>
                      <m:r>
                        <a:rPr lang="en-US" sz="2500" b="0" i="1" baseline="0">
                          <a:latin typeface="Cambria Math" panose="02040503050406030204" pitchFamily="18" charset="0"/>
                        </a:rPr>
                        <m:t>2</m:t>
                      </m:r>
                    </m:sup>
                  </m:sSup>
                </m:oMath>
              </a14:m>
              <a:endParaRPr lang="en-US" sz="2500"/>
            </a:p>
          </xdr:txBody>
        </xdr:sp>
      </mc:Choice>
      <mc:Fallback>
        <xdr:sp macro="" textlink="">
          <xdr:nvSpPr>
            <xdr:cNvPr id="3" name="TextBox 2">
              <a:extLst>
                <a:ext uri="{FF2B5EF4-FFF2-40B4-BE49-F238E27FC236}">
                  <a16:creationId xmlns:a16="http://schemas.microsoft.com/office/drawing/2014/main" id="{A6EEC99E-E3DA-4B41-A177-C7A498F131B3}"/>
                </a:ext>
              </a:extLst>
            </xdr:cNvPr>
            <xdr:cNvSpPr txBox="1"/>
          </xdr:nvSpPr>
          <xdr:spPr>
            <a:xfrm>
              <a:off x="2108200" y="22177021"/>
              <a:ext cx="8143402" cy="522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500" b="0" i="0">
                  <a:latin typeface="Cambria Math" panose="02040503050406030204" pitchFamily="18" charset="0"/>
                </a:rPr>
                <a:t>𝑦 ̂</a:t>
              </a:r>
              <a:r>
                <a:rPr lang="en-US" sz="2500"/>
                <a:t> = 2,7644</a:t>
              </a:r>
              <a:r>
                <a:rPr lang="en-US" sz="2500" baseline="0"/>
                <a:t> + 2,8778</a:t>
              </a:r>
              <a:r>
                <a:rPr lang="en-US" sz="2500" b="0" i="0" baseline="0">
                  <a:latin typeface="Cambria Math" panose="02040503050406030204" pitchFamily="18" charset="0"/>
                </a:rPr>
                <a:t>(𝑥−1,375)  </a:t>
              </a:r>
              <a:r>
                <a:rPr lang="en-US" sz="2500" baseline="0"/>
                <a:t>+ 1,49454</a:t>
              </a:r>
              <a:r>
                <a:rPr lang="en-US" sz="2500" b="0" i="0" baseline="0">
                  <a:latin typeface="Cambria Math" panose="02040503050406030204" pitchFamily="18" charset="0"/>
                </a:rPr>
                <a:t>〖(𝑥−1,375)"</a:t>
              </a:r>
              <a:r>
                <a:rPr lang="en-US" sz="2500" i="0" baseline="0"/>
                <a:t> </a:t>
              </a:r>
              <a:r>
                <a:rPr lang="en-US" sz="2500" b="0" i="0" baseline="0">
                  <a:latin typeface="Cambria Math" panose="02040503050406030204" pitchFamily="18" charset="0"/>
                </a:rPr>
                <a:t>" 〗^2</a:t>
              </a:r>
              <a:endParaRPr lang="en-US" sz="25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F30F3-A570-774A-A066-56836EE639DC}">
  <dimension ref="B2:K11"/>
  <sheetViews>
    <sheetView workbookViewId="0">
      <selection activeCell="B35" sqref="B35"/>
    </sheetView>
  </sheetViews>
  <sheetFormatPr baseColWidth="10" defaultRowHeight="16" x14ac:dyDescent="0.2"/>
  <sheetData>
    <row r="2" spans="2:11" x14ac:dyDescent="0.2">
      <c r="B2" s="5" t="s">
        <v>0</v>
      </c>
      <c r="C2" s="6"/>
      <c r="D2" s="6"/>
      <c r="E2" s="6"/>
      <c r="F2" s="7"/>
    </row>
    <row r="3" spans="2:11" x14ac:dyDescent="0.2">
      <c r="B3" s="8" t="s">
        <v>1</v>
      </c>
      <c r="C3" s="9"/>
      <c r="D3" s="9"/>
      <c r="E3" s="9"/>
      <c r="F3" s="10"/>
    </row>
    <row r="4" spans="2:11" x14ac:dyDescent="0.2">
      <c r="B4" s="11" t="s">
        <v>2</v>
      </c>
      <c r="C4" s="12"/>
      <c r="D4" s="12"/>
      <c r="E4" s="12"/>
      <c r="F4" s="13"/>
    </row>
    <row r="8" spans="2:11" x14ac:dyDescent="0.2">
      <c r="D8" s="14" t="s">
        <v>3</v>
      </c>
      <c r="E8" s="15"/>
      <c r="F8" s="15"/>
      <c r="G8" s="15"/>
      <c r="H8" s="15"/>
      <c r="I8" s="15"/>
      <c r="J8" s="15"/>
      <c r="K8" s="16"/>
    </row>
    <row r="9" spans="2:11" x14ac:dyDescent="0.2">
      <c r="D9" s="17"/>
      <c r="E9" s="18"/>
      <c r="F9" s="18"/>
      <c r="G9" s="18"/>
      <c r="H9" s="18"/>
      <c r="I9" s="18"/>
      <c r="J9" s="18"/>
      <c r="K9" s="19"/>
    </row>
    <row r="10" spans="2:11" x14ac:dyDescent="0.2">
      <c r="D10" s="17"/>
      <c r="E10" s="18"/>
      <c r="F10" s="18"/>
      <c r="G10" s="18"/>
      <c r="H10" s="18"/>
      <c r="I10" s="18"/>
      <c r="J10" s="18"/>
      <c r="K10" s="19"/>
    </row>
    <row r="11" spans="2:11" x14ac:dyDescent="0.2">
      <c r="D11" s="20"/>
      <c r="E11" s="21"/>
      <c r="F11" s="21"/>
      <c r="G11" s="21"/>
      <c r="H11" s="21"/>
      <c r="I11" s="21"/>
      <c r="J11" s="21"/>
      <c r="K11" s="22"/>
    </row>
  </sheetData>
  <mergeCells count="4">
    <mergeCell ref="B2:F2"/>
    <mergeCell ref="B3:F3"/>
    <mergeCell ref="B4:F4"/>
    <mergeCell ref="D8:K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4B9CC-9A64-9343-AC43-0F1C48D7A3B7}">
  <dimension ref="A2:AD135"/>
  <sheetViews>
    <sheetView topLeftCell="A134" zoomScale="90" workbookViewId="0">
      <selection activeCell="G162" sqref="G162"/>
    </sheetView>
  </sheetViews>
  <sheetFormatPr baseColWidth="10" defaultRowHeight="16" x14ac:dyDescent="0.2"/>
  <cols>
    <col min="1" max="1" width="19.1640625" customWidth="1"/>
    <col min="2" max="2" width="15.1640625" customWidth="1"/>
    <col min="3" max="10" width="11.33203125" bestFit="1" customWidth="1"/>
    <col min="11" max="12" width="11.1640625" bestFit="1" customWidth="1"/>
    <col min="13" max="13" width="7.83203125" customWidth="1"/>
    <col min="14" max="14" width="11.1640625" bestFit="1" customWidth="1"/>
    <col min="15" max="15" width="11.33203125" bestFit="1" customWidth="1"/>
    <col min="16" max="16" width="13.5" bestFit="1" customWidth="1"/>
    <col min="17" max="17" width="13" bestFit="1" customWidth="1"/>
    <col min="18" max="18" width="12.33203125" bestFit="1" customWidth="1"/>
    <col min="19" max="19" width="13" bestFit="1" customWidth="1"/>
    <col min="20" max="20" width="13.1640625" bestFit="1" customWidth="1"/>
    <col min="21" max="21" width="13" bestFit="1" customWidth="1"/>
    <col min="22" max="22" width="11.1640625" customWidth="1"/>
    <col min="23" max="23" width="14.5" customWidth="1"/>
    <col min="24" max="24" width="16.1640625" customWidth="1"/>
    <col min="25" max="28" width="11" bestFit="1" customWidth="1"/>
    <col min="31" max="31" width="15" customWidth="1"/>
  </cols>
  <sheetData>
    <row r="2" spans="2:12" x14ac:dyDescent="0.2">
      <c r="D2" s="25" t="s">
        <v>48</v>
      </c>
      <c r="E2" s="24"/>
      <c r="F2" s="24"/>
      <c r="G2" s="24"/>
      <c r="H2" s="24"/>
      <c r="I2" s="24"/>
      <c r="J2" s="24"/>
      <c r="K2" s="24"/>
    </row>
    <row r="3" spans="2:12" x14ac:dyDescent="0.2">
      <c r="D3" s="24"/>
      <c r="E3" s="24"/>
      <c r="F3" s="24"/>
      <c r="G3" s="24"/>
      <c r="H3" s="24"/>
      <c r="I3" s="24"/>
      <c r="J3" s="24"/>
      <c r="K3" s="24"/>
    </row>
    <row r="5" spans="2:12" x14ac:dyDescent="0.2">
      <c r="B5" s="26" t="s">
        <v>4</v>
      </c>
      <c r="C5" s="27" t="s">
        <v>5</v>
      </c>
      <c r="D5" s="27" t="s">
        <v>6</v>
      </c>
      <c r="E5" s="27" t="s">
        <v>7</v>
      </c>
      <c r="F5" s="27" t="s">
        <v>8</v>
      </c>
      <c r="G5" s="27" t="s">
        <v>9</v>
      </c>
      <c r="H5" s="27" t="s">
        <v>10</v>
      </c>
      <c r="I5" s="27" t="s">
        <v>11</v>
      </c>
      <c r="J5" s="27" t="s">
        <v>12</v>
      </c>
      <c r="K5" s="28" t="s">
        <v>13</v>
      </c>
      <c r="L5" s="27" t="s">
        <v>14</v>
      </c>
    </row>
    <row r="6" spans="2:12" x14ac:dyDescent="0.2">
      <c r="B6" s="23" t="s">
        <v>15</v>
      </c>
      <c r="C6" s="23">
        <v>10</v>
      </c>
      <c r="D6" s="23">
        <v>2113</v>
      </c>
      <c r="E6" s="23">
        <v>1985</v>
      </c>
      <c r="F6" s="23">
        <v>38.9</v>
      </c>
      <c r="G6" s="23">
        <v>64.7</v>
      </c>
      <c r="H6" s="23">
        <v>4</v>
      </c>
      <c r="I6" s="23">
        <v>868</v>
      </c>
      <c r="J6" s="23">
        <v>59.7</v>
      </c>
      <c r="K6" s="23">
        <v>2205</v>
      </c>
      <c r="L6" s="23">
        <v>1917</v>
      </c>
    </row>
    <row r="7" spans="2:12" x14ac:dyDescent="0.2">
      <c r="B7" s="23" t="s">
        <v>16</v>
      </c>
      <c r="C7" s="23">
        <v>11</v>
      </c>
      <c r="D7" s="23">
        <v>2003</v>
      </c>
      <c r="E7" s="23">
        <v>2855</v>
      </c>
      <c r="F7" s="23">
        <v>38.799999999999997</v>
      </c>
      <c r="G7" s="23">
        <v>61.3</v>
      </c>
      <c r="H7" s="23">
        <v>3</v>
      </c>
      <c r="I7" s="23">
        <v>615</v>
      </c>
      <c r="J7" s="23">
        <v>55</v>
      </c>
      <c r="K7" s="23">
        <v>2096</v>
      </c>
      <c r="L7" s="23">
        <v>1575</v>
      </c>
    </row>
    <row r="8" spans="2:12" x14ac:dyDescent="0.2">
      <c r="B8" s="23" t="s">
        <v>17</v>
      </c>
      <c r="C8" s="23">
        <v>11</v>
      </c>
      <c r="D8" s="23">
        <v>2957</v>
      </c>
      <c r="E8" s="23">
        <v>1737</v>
      </c>
      <c r="F8" s="23">
        <v>40.1</v>
      </c>
      <c r="G8" s="23">
        <v>60</v>
      </c>
      <c r="H8" s="23">
        <v>14</v>
      </c>
      <c r="I8" s="23">
        <v>914</v>
      </c>
      <c r="J8" s="23">
        <v>65.599999999999994</v>
      </c>
      <c r="K8" s="23">
        <v>1847</v>
      </c>
      <c r="L8" s="23">
        <v>2175</v>
      </c>
    </row>
    <row r="9" spans="2:12" x14ac:dyDescent="0.2">
      <c r="B9" s="23" t="s">
        <v>18</v>
      </c>
      <c r="C9" s="23">
        <v>13</v>
      </c>
      <c r="D9" s="23">
        <v>2285</v>
      </c>
      <c r="E9" s="23">
        <v>2905</v>
      </c>
      <c r="F9" s="23">
        <v>41.6</v>
      </c>
      <c r="G9" s="23">
        <v>45.3</v>
      </c>
      <c r="H9" s="23">
        <v>-4</v>
      </c>
      <c r="I9" s="23">
        <v>957</v>
      </c>
      <c r="J9" s="23">
        <v>61.4</v>
      </c>
      <c r="K9" s="23">
        <v>1903</v>
      </c>
      <c r="L9" s="23">
        <v>2476</v>
      </c>
    </row>
    <row r="10" spans="2:12" x14ac:dyDescent="0.2">
      <c r="B10" s="23" t="s">
        <v>19</v>
      </c>
      <c r="C10" s="23">
        <v>10</v>
      </c>
      <c r="D10" s="23">
        <v>2971</v>
      </c>
      <c r="E10" s="23">
        <v>1666</v>
      </c>
      <c r="F10" s="23">
        <v>39.200000000000003</v>
      </c>
      <c r="G10" s="23">
        <v>53.8</v>
      </c>
      <c r="H10" s="23">
        <v>15</v>
      </c>
      <c r="I10" s="23">
        <v>836</v>
      </c>
      <c r="J10" s="23">
        <v>66.099999999999994</v>
      </c>
      <c r="K10" s="23">
        <v>1457</v>
      </c>
      <c r="L10" s="23">
        <v>1866</v>
      </c>
    </row>
    <row r="11" spans="2:12" x14ac:dyDescent="0.2">
      <c r="B11" s="23" t="s">
        <v>20</v>
      </c>
      <c r="C11" s="23">
        <v>11</v>
      </c>
      <c r="D11" s="23">
        <v>2309</v>
      </c>
      <c r="E11" s="23">
        <v>2927</v>
      </c>
      <c r="F11" s="23">
        <v>39.700000000000003</v>
      </c>
      <c r="G11" s="23">
        <v>74.099999999999994</v>
      </c>
      <c r="H11" s="23">
        <v>8</v>
      </c>
      <c r="I11" s="23">
        <v>786</v>
      </c>
      <c r="J11" s="23">
        <v>61</v>
      </c>
      <c r="K11" s="23">
        <v>1848</v>
      </c>
      <c r="L11" s="23">
        <v>2339</v>
      </c>
    </row>
    <row r="12" spans="2:12" x14ac:dyDescent="0.2">
      <c r="B12" s="23" t="s">
        <v>21</v>
      </c>
      <c r="C12" s="23">
        <v>10</v>
      </c>
      <c r="D12" s="23">
        <v>2528</v>
      </c>
      <c r="E12" s="23">
        <v>2341</v>
      </c>
      <c r="F12" s="23">
        <v>38.1</v>
      </c>
      <c r="G12" s="23">
        <v>65.400000000000006</v>
      </c>
      <c r="H12" s="23">
        <v>12</v>
      </c>
      <c r="I12" s="23">
        <v>754</v>
      </c>
      <c r="J12" s="23">
        <v>66.099999999999994</v>
      </c>
      <c r="K12" s="23">
        <v>1564</v>
      </c>
      <c r="L12" s="23">
        <v>2092</v>
      </c>
    </row>
    <row r="13" spans="2:12" x14ac:dyDescent="0.2">
      <c r="B13" s="23" t="s">
        <v>22</v>
      </c>
      <c r="C13" s="23">
        <v>11</v>
      </c>
      <c r="D13" s="23">
        <v>2147</v>
      </c>
      <c r="E13" s="23">
        <v>2737</v>
      </c>
      <c r="F13" s="23">
        <v>37</v>
      </c>
      <c r="G13" s="23">
        <v>78.3</v>
      </c>
      <c r="H13" s="23">
        <v>-1</v>
      </c>
      <c r="I13" s="23">
        <v>761</v>
      </c>
      <c r="J13" s="23">
        <v>58</v>
      </c>
      <c r="K13" s="23">
        <v>1821</v>
      </c>
      <c r="L13" s="23">
        <v>1909</v>
      </c>
    </row>
    <row r="14" spans="2:12" x14ac:dyDescent="0.2">
      <c r="B14" s="23" t="s">
        <v>23</v>
      </c>
      <c r="C14" s="23">
        <v>4</v>
      </c>
      <c r="D14" s="23">
        <v>1689</v>
      </c>
      <c r="E14" s="23">
        <v>1414</v>
      </c>
      <c r="F14" s="23">
        <v>42.1</v>
      </c>
      <c r="G14" s="23">
        <v>47.6</v>
      </c>
      <c r="H14" s="23">
        <v>-3</v>
      </c>
      <c r="I14" s="23">
        <v>714</v>
      </c>
      <c r="J14" s="23">
        <v>57</v>
      </c>
      <c r="K14" s="23">
        <v>2577</v>
      </c>
      <c r="L14" s="23">
        <v>2001</v>
      </c>
    </row>
    <row r="15" spans="2:12" x14ac:dyDescent="0.2">
      <c r="B15" s="23" t="s">
        <v>24</v>
      </c>
      <c r="C15" s="23">
        <v>2</v>
      </c>
      <c r="D15" s="23">
        <v>2566</v>
      </c>
      <c r="E15" s="23">
        <v>1838</v>
      </c>
      <c r="F15" s="23">
        <v>42.3</v>
      </c>
      <c r="G15" s="23">
        <v>54.2</v>
      </c>
      <c r="H15" s="23">
        <v>-1</v>
      </c>
      <c r="I15" s="23">
        <v>797</v>
      </c>
      <c r="J15" s="23">
        <v>58.9</v>
      </c>
      <c r="K15" s="23">
        <v>2476</v>
      </c>
      <c r="L15" s="23">
        <v>2254</v>
      </c>
    </row>
    <row r="16" spans="2:12" x14ac:dyDescent="0.2">
      <c r="B16" s="23" t="s">
        <v>25</v>
      </c>
      <c r="C16" s="23">
        <v>7</v>
      </c>
      <c r="D16" s="23">
        <v>2363</v>
      </c>
      <c r="E16" s="23">
        <v>1480</v>
      </c>
      <c r="F16" s="23">
        <v>37.299999999999997</v>
      </c>
      <c r="G16" s="23">
        <v>48</v>
      </c>
      <c r="H16" s="23">
        <v>19</v>
      </c>
      <c r="I16" s="23">
        <v>984</v>
      </c>
      <c r="J16" s="23">
        <v>67.5</v>
      </c>
      <c r="K16" s="23">
        <v>1984</v>
      </c>
      <c r="L16" s="23">
        <v>2217</v>
      </c>
    </row>
    <row r="17" spans="2:12" x14ac:dyDescent="0.2">
      <c r="B17" s="23" t="s">
        <v>26</v>
      </c>
      <c r="C17" s="23">
        <v>10</v>
      </c>
      <c r="D17" s="23">
        <v>2109</v>
      </c>
      <c r="E17" s="23">
        <v>2191</v>
      </c>
      <c r="F17" s="23">
        <v>39.5</v>
      </c>
      <c r="G17" s="23">
        <v>51.9</v>
      </c>
      <c r="H17" s="23">
        <v>6</v>
      </c>
      <c r="I17" s="23">
        <v>700</v>
      </c>
      <c r="J17" s="23">
        <v>57.2</v>
      </c>
      <c r="K17" s="23">
        <v>1917</v>
      </c>
      <c r="L17" s="23">
        <v>1758</v>
      </c>
    </row>
    <row r="18" spans="2:12" x14ac:dyDescent="0.2">
      <c r="B18" s="23" t="s">
        <v>27</v>
      </c>
      <c r="C18" s="23">
        <v>9</v>
      </c>
      <c r="D18" s="23">
        <v>2295</v>
      </c>
      <c r="E18" s="23">
        <v>2229</v>
      </c>
      <c r="F18" s="23">
        <v>37.4</v>
      </c>
      <c r="G18" s="23">
        <v>53.6</v>
      </c>
      <c r="H18" s="23">
        <v>-5</v>
      </c>
      <c r="I18" s="23">
        <v>1037</v>
      </c>
      <c r="J18" s="23">
        <v>58.8</v>
      </c>
      <c r="K18" s="23">
        <v>1761</v>
      </c>
      <c r="L18" s="23">
        <v>2032</v>
      </c>
    </row>
    <row r="19" spans="2:12" x14ac:dyDescent="0.2">
      <c r="B19" s="23" t="s">
        <v>28</v>
      </c>
      <c r="C19" s="23">
        <v>9</v>
      </c>
      <c r="D19" s="23">
        <v>1932</v>
      </c>
      <c r="E19" s="23">
        <v>2204</v>
      </c>
      <c r="F19" s="23">
        <v>35.1</v>
      </c>
      <c r="G19" s="23">
        <v>71.400000000000006</v>
      </c>
      <c r="H19" s="23">
        <v>3</v>
      </c>
      <c r="I19" s="23">
        <v>986</v>
      </c>
      <c r="J19" s="23">
        <v>58.6</v>
      </c>
      <c r="K19" s="23">
        <v>1709</v>
      </c>
      <c r="L19" s="23">
        <v>2025</v>
      </c>
    </row>
    <row r="20" spans="2:12" x14ac:dyDescent="0.2">
      <c r="B20" s="23" t="s">
        <v>29</v>
      </c>
      <c r="C20" s="23">
        <v>6</v>
      </c>
      <c r="D20" s="23">
        <v>2213</v>
      </c>
      <c r="E20" s="23">
        <v>2140</v>
      </c>
      <c r="F20" s="23">
        <v>38.799999999999997</v>
      </c>
      <c r="G20" s="23">
        <v>58.3</v>
      </c>
      <c r="H20" s="23">
        <v>6</v>
      </c>
      <c r="I20" s="23">
        <v>819</v>
      </c>
      <c r="J20" s="23">
        <v>59.2</v>
      </c>
      <c r="K20" s="23">
        <v>1901</v>
      </c>
      <c r="L20" s="23">
        <v>1686</v>
      </c>
    </row>
    <row r="21" spans="2:12" x14ac:dyDescent="0.2">
      <c r="B21" s="23" t="s">
        <v>30</v>
      </c>
      <c r="C21" s="23">
        <v>5</v>
      </c>
      <c r="D21" s="23">
        <v>1722</v>
      </c>
      <c r="E21" s="23">
        <v>1730</v>
      </c>
      <c r="F21" s="23">
        <v>36.6</v>
      </c>
      <c r="G21" s="23">
        <v>52.6</v>
      </c>
      <c r="H21" s="23">
        <v>-19</v>
      </c>
      <c r="I21" s="23">
        <v>791</v>
      </c>
      <c r="J21" s="23">
        <v>54.4</v>
      </c>
      <c r="K21" s="23">
        <v>2288</v>
      </c>
      <c r="L21" s="23">
        <v>1835</v>
      </c>
    </row>
    <row r="22" spans="2:12" x14ac:dyDescent="0.2">
      <c r="B22" s="23" t="s">
        <v>31</v>
      </c>
      <c r="C22" s="23">
        <v>5</v>
      </c>
      <c r="D22" s="23">
        <v>1498</v>
      </c>
      <c r="E22" s="23">
        <v>2072</v>
      </c>
      <c r="F22" s="23">
        <v>35.299999999999997</v>
      </c>
      <c r="G22" s="23">
        <v>59.3</v>
      </c>
      <c r="H22" s="23">
        <v>-5</v>
      </c>
      <c r="I22" s="23">
        <v>776</v>
      </c>
      <c r="J22" s="23">
        <v>49.6</v>
      </c>
      <c r="K22" s="23">
        <v>2072</v>
      </c>
      <c r="L22" s="23">
        <v>1914</v>
      </c>
    </row>
    <row r="23" spans="2:12" x14ac:dyDescent="0.2">
      <c r="B23" s="23" t="s">
        <v>32</v>
      </c>
      <c r="C23" s="23">
        <v>5</v>
      </c>
      <c r="D23" s="23">
        <v>1873</v>
      </c>
      <c r="E23" s="23">
        <v>2929</v>
      </c>
      <c r="F23" s="23">
        <v>41.1</v>
      </c>
      <c r="G23" s="23">
        <v>55.3</v>
      </c>
      <c r="H23" s="23">
        <v>10</v>
      </c>
      <c r="I23" s="23">
        <v>789</v>
      </c>
      <c r="J23" s="23">
        <v>54.3</v>
      </c>
      <c r="K23" s="23">
        <v>2861</v>
      </c>
      <c r="L23" s="23">
        <v>2496</v>
      </c>
    </row>
    <row r="24" spans="2:12" x14ac:dyDescent="0.2">
      <c r="B24" s="23" t="s">
        <v>33</v>
      </c>
      <c r="C24" s="23">
        <v>6</v>
      </c>
      <c r="D24" s="23">
        <v>2118</v>
      </c>
      <c r="E24" s="23">
        <v>2268</v>
      </c>
      <c r="F24" s="23">
        <v>38.200000000000003</v>
      </c>
      <c r="G24" s="23">
        <v>69.599999999999994</v>
      </c>
      <c r="H24" s="23">
        <v>6</v>
      </c>
      <c r="I24" s="23">
        <v>582</v>
      </c>
      <c r="J24" s="23">
        <v>58.7</v>
      </c>
      <c r="K24" s="23">
        <v>2411</v>
      </c>
      <c r="L24" s="23">
        <v>2670</v>
      </c>
    </row>
    <row r="25" spans="2:12" x14ac:dyDescent="0.2">
      <c r="B25" s="23" t="s">
        <v>34</v>
      </c>
      <c r="C25" s="23">
        <v>4</v>
      </c>
      <c r="D25" s="23">
        <v>1775</v>
      </c>
      <c r="E25" s="23">
        <v>1983</v>
      </c>
      <c r="F25" s="23">
        <v>39.299999999999997</v>
      </c>
      <c r="G25" s="23">
        <v>78.3</v>
      </c>
      <c r="H25" s="23">
        <v>7</v>
      </c>
      <c r="I25" s="23">
        <v>901</v>
      </c>
      <c r="J25" s="23">
        <v>51.7</v>
      </c>
      <c r="K25" s="23">
        <v>2289</v>
      </c>
      <c r="L25" s="23">
        <v>2202</v>
      </c>
    </row>
    <row r="26" spans="2:12" x14ac:dyDescent="0.2">
      <c r="B26" s="23" t="s">
        <v>35</v>
      </c>
      <c r="C26" s="23">
        <v>3</v>
      </c>
      <c r="D26" s="23">
        <v>1904</v>
      </c>
      <c r="E26" s="23">
        <v>1792</v>
      </c>
      <c r="F26" s="23">
        <v>39.700000000000003</v>
      </c>
      <c r="G26" s="23">
        <v>38.1</v>
      </c>
      <c r="H26" s="23">
        <v>-9</v>
      </c>
      <c r="I26" s="23">
        <v>734</v>
      </c>
      <c r="J26" s="23">
        <v>61.9</v>
      </c>
      <c r="K26" s="23">
        <v>2203</v>
      </c>
      <c r="L26" s="23">
        <v>1988</v>
      </c>
    </row>
    <row r="27" spans="2:12" x14ac:dyDescent="0.2">
      <c r="B27" s="23" t="s">
        <v>36</v>
      </c>
      <c r="C27" s="23">
        <v>3</v>
      </c>
      <c r="D27" s="23">
        <v>1929</v>
      </c>
      <c r="E27" s="23">
        <v>1606</v>
      </c>
      <c r="F27" s="23">
        <v>39.700000000000003</v>
      </c>
      <c r="G27" s="23">
        <v>68.8</v>
      </c>
      <c r="H27" s="23">
        <v>-21</v>
      </c>
      <c r="I27" s="23">
        <v>627</v>
      </c>
      <c r="J27" s="23">
        <v>52.7</v>
      </c>
      <c r="K27" s="23">
        <v>2592</v>
      </c>
      <c r="L27" s="23">
        <v>2324</v>
      </c>
    </row>
    <row r="28" spans="2:12" x14ac:dyDescent="0.2">
      <c r="B28" s="23" t="s">
        <v>37</v>
      </c>
      <c r="C28" s="23">
        <v>4</v>
      </c>
      <c r="D28" s="23">
        <v>2080</v>
      </c>
      <c r="E28" s="23">
        <v>1492</v>
      </c>
      <c r="F28" s="23">
        <v>35.5</v>
      </c>
      <c r="G28" s="23">
        <v>68.8</v>
      </c>
      <c r="H28" s="23">
        <v>-8</v>
      </c>
      <c r="I28" s="23">
        <v>722</v>
      </c>
      <c r="J28" s="23">
        <v>57.8</v>
      </c>
      <c r="K28" s="23">
        <v>2053</v>
      </c>
      <c r="L28" s="23">
        <v>2550</v>
      </c>
    </row>
    <row r="29" spans="2:12" x14ac:dyDescent="0.2">
      <c r="B29" s="23" t="s">
        <v>38</v>
      </c>
      <c r="C29" s="23">
        <v>10</v>
      </c>
      <c r="D29" s="23">
        <v>2301</v>
      </c>
      <c r="E29" s="23">
        <v>2835</v>
      </c>
      <c r="F29" s="23">
        <v>35.299999999999997</v>
      </c>
      <c r="G29" s="23">
        <v>74.099999999999994</v>
      </c>
      <c r="H29" s="23">
        <v>2</v>
      </c>
      <c r="I29" s="23">
        <v>683</v>
      </c>
      <c r="J29" s="23">
        <v>59.7</v>
      </c>
      <c r="K29" s="23">
        <v>1979</v>
      </c>
      <c r="L29" s="23">
        <v>2110</v>
      </c>
    </row>
    <row r="30" spans="2:12" x14ac:dyDescent="0.2">
      <c r="B30" s="23" t="s">
        <v>39</v>
      </c>
      <c r="C30" s="23">
        <v>6</v>
      </c>
      <c r="D30" s="23">
        <v>2040</v>
      </c>
      <c r="E30" s="23">
        <v>2416</v>
      </c>
      <c r="F30" s="23">
        <v>38.700000000000003</v>
      </c>
      <c r="G30" s="23">
        <v>50</v>
      </c>
      <c r="H30" s="23">
        <v>0</v>
      </c>
      <c r="I30" s="23">
        <v>576</v>
      </c>
      <c r="J30" s="23">
        <v>54.9</v>
      </c>
      <c r="K30" s="23">
        <v>2048</v>
      </c>
      <c r="L30" s="23">
        <v>2628</v>
      </c>
    </row>
    <row r="31" spans="2:12" x14ac:dyDescent="0.2">
      <c r="B31" s="23" t="s">
        <v>40</v>
      </c>
      <c r="C31" s="23">
        <v>8</v>
      </c>
      <c r="D31" s="23">
        <v>2447</v>
      </c>
      <c r="E31" s="23">
        <v>1638</v>
      </c>
      <c r="F31" s="23">
        <v>39.9</v>
      </c>
      <c r="G31" s="23">
        <v>57.1</v>
      </c>
      <c r="H31" s="23">
        <v>-8</v>
      </c>
      <c r="I31" s="23">
        <v>848</v>
      </c>
      <c r="J31" s="23">
        <v>65.3</v>
      </c>
      <c r="K31" s="23">
        <v>1786</v>
      </c>
      <c r="L31" s="23">
        <v>1776</v>
      </c>
    </row>
    <row r="32" spans="2:12" x14ac:dyDescent="0.2">
      <c r="B32" s="23" t="s">
        <v>41</v>
      </c>
      <c r="C32" s="23">
        <v>2</v>
      </c>
      <c r="D32" s="23">
        <v>1416</v>
      </c>
      <c r="E32" s="23">
        <v>2649</v>
      </c>
      <c r="F32" s="23">
        <v>37.4</v>
      </c>
      <c r="G32" s="23">
        <v>56.3</v>
      </c>
      <c r="H32" s="23">
        <v>-22</v>
      </c>
      <c r="I32" s="23">
        <v>684</v>
      </c>
      <c r="J32" s="23">
        <v>43.8</v>
      </c>
      <c r="K32" s="23">
        <v>2876</v>
      </c>
      <c r="L32" s="23">
        <v>2524</v>
      </c>
    </row>
    <row r="33" spans="1:24" x14ac:dyDescent="0.2">
      <c r="B33" s="23" t="s">
        <v>42</v>
      </c>
      <c r="C33" s="23">
        <v>0</v>
      </c>
      <c r="D33" s="23">
        <v>1503</v>
      </c>
      <c r="E33" s="23">
        <v>1503</v>
      </c>
      <c r="F33" s="23">
        <v>39.299999999999997</v>
      </c>
      <c r="G33" s="23">
        <v>47</v>
      </c>
      <c r="H33" s="23">
        <v>-9</v>
      </c>
      <c r="I33" s="23">
        <v>875</v>
      </c>
      <c r="J33" s="23">
        <v>53.5</v>
      </c>
      <c r="K33" s="23">
        <v>2560</v>
      </c>
      <c r="L33" s="23">
        <v>2241</v>
      </c>
    </row>
    <row r="37" spans="1:24" x14ac:dyDescent="0.2">
      <c r="A37" s="51" t="s">
        <v>50</v>
      </c>
      <c r="B37" s="52"/>
      <c r="C37" s="52"/>
      <c r="D37" s="52"/>
      <c r="E37" s="31"/>
      <c r="F37" s="31"/>
      <c r="G37" s="31"/>
      <c r="H37" s="31"/>
      <c r="I37" s="31"/>
      <c r="J37" s="31"/>
      <c r="K37" s="31"/>
      <c r="L37" s="31"/>
      <c r="M37" s="31"/>
      <c r="N37" s="31"/>
      <c r="O37" s="31"/>
      <c r="P37" s="31"/>
      <c r="Q37" s="31"/>
      <c r="R37" s="31"/>
      <c r="S37" s="31"/>
      <c r="T37" s="31"/>
      <c r="U37" s="31"/>
      <c r="V37" s="31"/>
      <c r="W37" s="31"/>
      <c r="X37" s="31"/>
    </row>
    <row r="38" spans="1:24" x14ac:dyDescent="0.2">
      <c r="A38" s="52"/>
      <c r="B38" s="52"/>
      <c r="C38" s="52"/>
      <c r="D38" s="52"/>
      <c r="E38" s="31"/>
      <c r="F38" s="31"/>
      <c r="G38" s="31"/>
      <c r="H38" s="31"/>
      <c r="I38" s="31"/>
      <c r="J38" s="31"/>
      <c r="K38" s="31"/>
      <c r="L38" s="31"/>
      <c r="M38" s="31"/>
      <c r="N38" s="31"/>
      <c r="O38" s="31"/>
      <c r="P38" s="31"/>
      <c r="Q38" s="31"/>
      <c r="R38" s="31"/>
      <c r="S38" s="31"/>
      <c r="T38" s="31"/>
      <c r="U38" s="31"/>
      <c r="V38" s="31"/>
      <c r="W38" s="31"/>
      <c r="X38" s="31"/>
    </row>
    <row r="39" spans="1:24" x14ac:dyDescent="0.2">
      <c r="A39" s="52"/>
      <c r="B39" s="52"/>
      <c r="C39" s="52"/>
      <c r="D39" s="52"/>
      <c r="E39" s="31"/>
      <c r="F39" s="31"/>
      <c r="G39" s="31"/>
      <c r="H39" s="31"/>
      <c r="I39" s="31"/>
      <c r="J39" s="31"/>
      <c r="K39" s="31"/>
      <c r="L39" s="31"/>
      <c r="M39" s="31"/>
      <c r="N39" s="31"/>
      <c r="O39" s="31"/>
      <c r="P39" s="31"/>
      <c r="Q39" s="31"/>
      <c r="R39" s="31"/>
      <c r="S39" s="31"/>
      <c r="T39" s="31"/>
      <c r="U39" s="31"/>
      <c r="V39" s="31"/>
      <c r="W39" s="31"/>
      <c r="X39" s="31"/>
    </row>
    <row r="41" spans="1:24" x14ac:dyDescent="0.2">
      <c r="A41" s="24" t="s">
        <v>49</v>
      </c>
      <c r="B41" s="24"/>
      <c r="C41" s="24"/>
      <c r="D41" s="24"/>
      <c r="E41" s="24"/>
      <c r="F41" s="24"/>
      <c r="G41" s="24"/>
      <c r="H41" s="24"/>
      <c r="I41" s="24"/>
      <c r="J41" s="24"/>
      <c r="K41" s="24"/>
      <c r="L41" s="24"/>
      <c r="M41" s="24"/>
      <c r="N41" s="24"/>
      <c r="O41" s="24"/>
      <c r="P41" s="24"/>
      <c r="Q41" s="24"/>
      <c r="R41" s="24"/>
      <c r="S41" s="24"/>
      <c r="T41" s="24"/>
      <c r="U41" s="24"/>
      <c r="V41" s="24"/>
      <c r="W41" s="24"/>
      <c r="X41" s="24"/>
    </row>
    <row r="42" spans="1:24"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row>
    <row r="43" spans="1:24"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row>
    <row r="45" spans="1:24" x14ac:dyDescent="0.2">
      <c r="B45" s="24" t="s">
        <v>51</v>
      </c>
      <c r="C45" s="24"/>
      <c r="D45" s="24"/>
      <c r="E45" s="24"/>
      <c r="F45" s="24"/>
      <c r="G45" s="24"/>
      <c r="H45" s="24"/>
      <c r="I45" s="24"/>
      <c r="J45" s="24"/>
      <c r="K45" s="24"/>
      <c r="L45" s="24"/>
      <c r="M45" s="24"/>
      <c r="N45" s="24"/>
      <c r="O45" s="24"/>
      <c r="P45" s="24"/>
      <c r="Q45" s="24"/>
      <c r="R45" s="24"/>
    </row>
    <row r="46" spans="1:24" x14ac:dyDescent="0.2">
      <c r="B46" s="24"/>
      <c r="C46" s="24"/>
      <c r="D46" s="24"/>
      <c r="E46" s="24"/>
      <c r="F46" s="24"/>
      <c r="G46" s="24"/>
      <c r="H46" s="24"/>
      <c r="I46" s="24"/>
      <c r="J46" s="24"/>
      <c r="K46" s="24"/>
      <c r="L46" s="24"/>
      <c r="M46" s="24"/>
      <c r="N46" s="24"/>
      <c r="O46" s="24"/>
      <c r="P46" s="24"/>
      <c r="Q46" s="24"/>
      <c r="R46" s="24"/>
    </row>
    <row r="48" spans="1:24" x14ac:dyDescent="0.2">
      <c r="A48" s="49" t="s">
        <v>52</v>
      </c>
      <c r="B48" s="49"/>
      <c r="C48" s="31"/>
      <c r="D48" s="31"/>
    </row>
    <row r="49" spans="1:24" x14ac:dyDescent="0.2">
      <c r="A49" s="31"/>
      <c r="B49" s="31"/>
      <c r="C49" s="31"/>
      <c r="D49" s="31"/>
    </row>
    <row r="50" spans="1:24" x14ac:dyDescent="0.2">
      <c r="A50" s="24" t="s">
        <v>53</v>
      </c>
      <c r="B50" s="24"/>
      <c r="C50" s="24"/>
      <c r="D50" s="24"/>
      <c r="E50" s="24"/>
    </row>
    <row r="52" spans="1:24" x14ac:dyDescent="0.2">
      <c r="B52" s="26" t="s">
        <v>4</v>
      </c>
      <c r="C52" s="27" t="s">
        <v>5</v>
      </c>
      <c r="D52" s="27" t="s">
        <v>6</v>
      </c>
      <c r="E52" s="27" t="s">
        <v>7</v>
      </c>
      <c r="F52" s="27" t="s">
        <v>8</v>
      </c>
      <c r="G52" s="27" t="s">
        <v>9</v>
      </c>
      <c r="H52" s="27" t="s">
        <v>10</v>
      </c>
      <c r="I52" s="27" t="s">
        <v>11</v>
      </c>
      <c r="J52" s="27" t="s">
        <v>12</v>
      </c>
      <c r="K52" s="28" t="s">
        <v>13</v>
      </c>
      <c r="L52" s="27" t="s">
        <v>14</v>
      </c>
      <c r="M52" s="34" t="s">
        <v>56</v>
      </c>
      <c r="N52" s="34"/>
      <c r="O52" s="34"/>
      <c r="P52" s="34"/>
      <c r="Q52" s="34"/>
      <c r="R52" s="34"/>
      <c r="S52" s="34"/>
      <c r="T52" s="34"/>
      <c r="U52" s="34"/>
      <c r="V52" s="34"/>
      <c r="W52" s="35" t="s">
        <v>54</v>
      </c>
      <c r="X52" s="35" t="s">
        <v>55</v>
      </c>
    </row>
    <row r="53" spans="1:24" x14ac:dyDescent="0.2">
      <c r="B53" s="23" t="s">
        <v>15</v>
      </c>
      <c r="C53" s="23">
        <v>10</v>
      </c>
      <c r="D53" s="23">
        <v>2113</v>
      </c>
      <c r="E53" s="23">
        <v>1985</v>
      </c>
      <c r="F53" s="23">
        <v>38.9</v>
      </c>
      <c r="G53" s="23">
        <v>64.7</v>
      </c>
      <c r="H53" s="23">
        <v>4</v>
      </c>
      <c r="I53" s="23">
        <v>868</v>
      </c>
      <c r="J53" s="23">
        <v>59.7</v>
      </c>
      <c r="K53" s="23">
        <v>2205</v>
      </c>
      <c r="L53" s="23">
        <v>1917</v>
      </c>
      <c r="M53" s="23">
        <v>1</v>
      </c>
      <c r="N53" s="23">
        <v>2113</v>
      </c>
      <c r="O53" s="23">
        <v>1985</v>
      </c>
      <c r="P53" s="23">
        <v>38.9</v>
      </c>
      <c r="Q53" s="23">
        <v>64.7</v>
      </c>
      <c r="R53" s="23">
        <v>4</v>
      </c>
      <c r="S53" s="23">
        <v>868</v>
      </c>
      <c r="T53" s="23">
        <v>59.7</v>
      </c>
      <c r="U53" s="23">
        <v>2205</v>
      </c>
      <c r="V53" s="23">
        <v>1917</v>
      </c>
      <c r="W53" s="23">
        <f>$A$110+($A$111*D53)+($A$112*E53)+($A$113*F53)+($A$114*G53)+($A$115*H53)+($A$116*I53)+($A$117*J53)+($A$118*K53)+($A$119*L53)</f>
        <v>7.0215448426750422</v>
      </c>
      <c r="X53" s="23">
        <f>C53-W53</f>
        <v>2.9784551573249578</v>
      </c>
    </row>
    <row r="54" spans="1:24" x14ac:dyDescent="0.2">
      <c r="B54" s="23" t="s">
        <v>16</v>
      </c>
      <c r="C54" s="23">
        <v>11</v>
      </c>
      <c r="D54" s="23">
        <v>2003</v>
      </c>
      <c r="E54" s="23">
        <v>2855</v>
      </c>
      <c r="F54" s="23">
        <v>38.799999999999997</v>
      </c>
      <c r="G54" s="23">
        <v>61.3</v>
      </c>
      <c r="H54" s="23">
        <v>3</v>
      </c>
      <c r="I54" s="23">
        <v>615</v>
      </c>
      <c r="J54" s="23">
        <v>55</v>
      </c>
      <c r="K54" s="23">
        <v>2096</v>
      </c>
      <c r="L54" s="23">
        <v>1575</v>
      </c>
      <c r="M54" s="23">
        <v>1</v>
      </c>
      <c r="N54" s="23">
        <v>2003</v>
      </c>
      <c r="O54" s="23">
        <v>2855</v>
      </c>
      <c r="P54" s="23">
        <v>38.799999999999997</v>
      </c>
      <c r="Q54" s="23">
        <v>61.3</v>
      </c>
      <c r="R54" s="23">
        <v>3</v>
      </c>
      <c r="S54" s="23">
        <v>615</v>
      </c>
      <c r="T54" s="23">
        <v>55</v>
      </c>
      <c r="U54" s="23">
        <v>2096</v>
      </c>
      <c r="V54" s="23">
        <v>1575</v>
      </c>
      <c r="W54" s="23">
        <f t="shared" ref="W54:W80" si="0">$A$110+($A$111*D54)+($A$112*E54)+($A$113*F54)+($A$114*G54)+($A$115*H54)+($A$116*I54)+($A$117*J54)+($A$118*K54)+($A$119*L54)</f>
        <v>9.8798782744436568</v>
      </c>
      <c r="X54" s="23">
        <f t="shared" ref="X54:X80" si="1">C54-W54</f>
        <v>1.1201217255563432</v>
      </c>
    </row>
    <row r="55" spans="1:24" x14ac:dyDescent="0.2">
      <c r="B55" s="23" t="s">
        <v>17</v>
      </c>
      <c r="C55" s="23">
        <v>11</v>
      </c>
      <c r="D55" s="23">
        <v>2957</v>
      </c>
      <c r="E55" s="23">
        <v>1737</v>
      </c>
      <c r="F55" s="23">
        <v>40.1</v>
      </c>
      <c r="G55" s="23">
        <v>60</v>
      </c>
      <c r="H55" s="23">
        <v>14</v>
      </c>
      <c r="I55" s="23">
        <v>914</v>
      </c>
      <c r="J55" s="23">
        <v>65.599999999999994</v>
      </c>
      <c r="K55" s="23">
        <v>1847</v>
      </c>
      <c r="L55" s="23">
        <v>2175</v>
      </c>
      <c r="M55" s="23">
        <v>1</v>
      </c>
      <c r="N55" s="23">
        <v>2957</v>
      </c>
      <c r="O55" s="23">
        <v>1737</v>
      </c>
      <c r="P55" s="23">
        <v>40.1</v>
      </c>
      <c r="Q55" s="23">
        <v>60</v>
      </c>
      <c r="R55" s="23">
        <v>14</v>
      </c>
      <c r="S55" s="23">
        <v>914</v>
      </c>
      <c r="T55" s="23">
        <v>65.599999999999994</v>
      </c>
      <c r="U55" s="23">
        <v>1847</v>
      </c>
      <c r="V55" s="23">
        <v>2175</v>
      </c>
      <c r="W55" s="23">
        <f t="shared" si="0"/>
        <v>8.7198910777498391</v>
      </c>
      <c r="X55" s="23">
        <f t="shared" si="1"/>
        <v>2.2801089222501609</v>
      </c>
    </row>
    <row r="56" spans="1:24" x14ac:dyDescent="0.2">
      <c r="B56" s="23" t="s">
        <v>18</v>
      </c>
      <c r="C56" s="23">
        <v>13</v>
      </c>
      <c r="D56" s="23">
        <v>2285</v>
      </c>
      <c r="E56" s="23">
        <v>2905</v>
      </c>
      <c r="F56" s="23">
        <v>41.6</v>
      </c>
      <c r="G56" s="23">
        <v>45.3</v>
      </c>
      <c r="H56" s="23">
        <v>-4</v>
      </c>
      <c r="I56" s="23">
        <v>957</v>
      </c>
      <c r="J56" s="23">
        <v>61.4</v>
      </c>
      <c r="K56" s="23">
        <v>1903</v>
      </c>
      <c r="L56" s="23">
        <v>2476</v>
      </c>
      <c r="M56" s="23">
        <v>1</v>
      </c>
      <c r="N56" s="23">
        <v>2285</v>
      </c>
      <c r="O56" s="23">
        <v>2905</v>
      </c>
      <c r="P56" s="23">
        <v>41.6</v>
      </c>
      <c r="Q56" s="23">
        <v>45.3</v>
      </c>
      <c r="R56" s="23">
        <v>-4</v>
      </c>
      <c r="S56" s="23">
        <v>957</v>
      </c>
      <c r="T56" s="23">
        <v>61.4</v>
      </c>
      <c r="U56" s="23">
        <v>1903</v>
      </c>
      <c r="V56" s="23">
        <v>2476</v>
      </c>
      <c r="W56" s="23">
        <f t="shared" si="0"/>
        <v>10.79230131971973</v>
      </c>
      <c r="X56" s="23">
        <f t="shared" si="1"/>
        <v>2.2076986802802701</v>
      </c>
    </row>
    <row r="57" spans="1:24" x14ac:dyDescent="0.2">
      <c r="B57" s="23" t="s">
        <v>19</v>
      </c>
      <c r="C57" s="23">
        <v>10</v>
      </c>
      <c r="D57" s="23">
        <v>2971</v>
      </c>
      <c r="E57" s="23">
        <v>1666</v>
      </c>
      <c r="F57" s="23">
        <v>39.200000000000003</v>
      </c>
      <c r="G57" s="23">
        <v>53.8</v>
      </c>
      <c r="H57" s="23">
        <v>15</v>
      </c>
      <c r="I57" s="23">
        <v>836</v>
      </c>
      <c r="J57" s="23">
        <v>66.099999999999994</v>
      </c>
      <c r="K57" s="23">
        <v>1457</v>
      </c>
      <c r="L57" s="23">
        <v>1866</v>
      </c>
      <c r="M57" s="23">
        <v>1</v>
      </c>
      <c r="N57" s="23">
        <v>2971</v>
      </c>
      <c r="O57" s="23">
        <v>1666</v>
      </c>
      <c r="P57" s="23">
        <v>39.200000000000003</v>
      </c>
      <c r="Q57" s="23">
        <v>53.8</v>
      </c>
      <c r="R57" s="23">
        <v>15</v>
      </c>
      <c r="S57" s="23">
        <v>836</v>
      </c>
      <c r="T57" s="23">
        <v>66.099999999999994</v>
      </c>
      <c r="U57" s="23">
        <v>1457</v>
      </c>
      <c r="V57" s="23">
        <v>1866</v>
      </c>
      <c r="W57" s="23">
        <f t="shared" si="0"/>
        <v>10.191416834495191</v>
      </c>
      <c r="X57" s="23">
        <f t="shared" si="1"/>
        <v>-0.19141683449519142</v>
      </c>
    </row>
    <row r="58" spans="1:24" x14ac:dyDescent="0.2">
      <c r="B58" s="23" t="s">
        <v>20</v>
      </c>
      <c r="C58" s="23">
        <v>11</v>
      </c>
      <c r="D58" s="23">
        <v>2309</v>
      </c>
      <c r="E58" s="23">
        <v>2927</v>
      </c>
      <c r="F58" s="23">
        <v>39.700000000000003</v>
      </c>
      <c r="G58" s="23">
        <v>74.099999999999994</v>
      </c>
      <c r="H58" s="23">
        <v>8</v>
      </c>
      <c r="I58" s="23">
        <v>786</v>
      </c>
      <c r="J58" s="23">
        <v>61</v>
      </c>
      <c r="K58" s="23">
        <v>1848</v>
      </c>
      <c r="L58" s="23">
        <v>2339</v>
      </c>
      <c r="M58" s="23">
        <v>1</v>
      </c>
      <c r="N58" s="23">
        <v>2309</v>
      </c>
      <c r="O58" s="23">
        <v>2927</v>
      </c>
      <c r="P58" s="23">
        <v>39.700000000000003</v>
      </c>
      <c r="Q58" s="23">
        <v>74.099999999999994</v>
      </c>
      <c r="R58" s="23">
        <v>8</v>
      </c>
      <c r="S58" s="23">
        <v>786</v>
      </c>
      <c r="T58" s="23">
        <v>61</v>
      </c>
      <c r="U58" s="23">
        <v>1848</v>
      </c>
      <c r="V58" s="23">
        <v>2339</v>
      </c>
      <c r="W58" s="23">
        <f t="shared" si="0"/>
        <v>11.704146083576196</v>
      </c>
      <c r="X58" s="23">
        <f t="shared" si="1"/>
        <v>-0.70414608357619635</v>
      </c>
    </row>
    <row r="59" spans="1:24" x14ac:dyDescent="0.2">
      <c r="B59" s="23" t="s">
        <v>21</v>
      </c>
      <c r="C59" s="23">
        <v>10</v>
      </c>
      <c r="D59" s="23">
        <v>2528</v>
      </c>
      <c r="E59" s="23">
        <v>2341</v>
      </c>
      <c r="F59" s="23">
        <v>38.1</v>
      </c>
      <c r="G59" s="23">
        <v>65.400000000000006</v>
      </c>
      <c r="H59" s="23">
        <v>12</v>
      </c>
      <c r="I59" s="23">
        <v>754</v>
      </c>
      <c r="J59" s="23">
        <v>66.099999999999994</v>
      </c>
      <c r="K59" s="23">
        <v>1564</v>
      </c>
      <c r="L59" s="23">
        <v>2092</v>
      </c>
      <c r="M59" s="23">
        <v>1</v>
      </c>
      <c r="N59" s="23">
        <v>2528</v>
      </c>
      <c r="O59" s="23">
        <v>2341</v>
      </c>
      <c r="P59" s="23">
        <v>38.1</v>
      </c>
      <c r="Q59" s="23">
        <v>65.400000000000006</v>
      </c>
      <c r="R59" s="23">
        <v>12</v>
      </c>
      <c r="S59" s="23">
        <v>754</v>
      </c>
      <c r="T59" s="23">
        <v>66.099999999999994</v>
      </c>
      <c r="U59" s="23">
        <v>1564</v>
      </c>
      <c r="V59" s="23">
        <v>2092</v>
      </c>
      <c r="W59" s="23">
        <f t="shared" si="0"/>
        <v>11.566208869559926</v>
      </c>
      <c r="X59" s="23">
        <f t="shared" si="1"/>
        <v>-1.5662088695599259</v>
      </c>
    </row>
    <row r="60" spans="1:24" x14ac:dyDescent="0.2">
      <c r="B60" s="23" t="s">
        <v>22</v>
      </c>
      <c r="C60" s="23">
        <v>11</v>
      </c>
      <c r="D60" s="23">
        <v>2147</v>
      </c>
      <c r="E60" s="23">
        <v>2737</v>
      </c>
      <c r="F60" s="23">
        <v>37</v>
      </c>
      <c r="G60" s="23">
        <v>78.3</v>
      </c>
      <c r="H60" s="23">
        <v>-1</v>
      </c>
      <c r="I60" s="23">
        <v>761</v>
      </c>
      <c r="J60" s="23">
        <v>58</v>
      </c>
      <c r="K60" s="23">
        <v>1821</v>
      </c>
      <c r="L60" s="23">
        <v>1909</v>
      </c>
      <c r="M60" s="23">
        <v>1</v>
      </c>
      <c r="N60" s="23">
        <v>2147</v>
      </c>
      <c r="O60" s="23">
        <v>2737</v>
      </c>
      <c r="P60" s="23">
        <v>37</v>
      </c>
      <c r="Q60" s="23">
        <v>78.3</v>
      </c>
      <c r="R60" s="23">
        <v>-1</v>
      </c>
      <c r="S60" s="23">
        <v>761</v>
      </c>
      <c r="T60" s="23">
        <v>58</v>
      </c>
      <c r="U60" s="23">
        <v>1821</v>
      </c>
      <c r="V60" s="23">
        <v>1909</v>
      </c>
      <c r="W60" s="23">
        <f t="shared" si="0"/>
        <v>11.058904805474711</v>
      </c>
      <c r="X60" s="23">
        <f t="shared" si="1"/>
        <v>-5.8904805474710997E-2</v>
      </c>
    </row>
    <row r="61" spans="1:24" x14ac:dyDescent="0.2">
      <c r="B61" s="23" t="s">
        <v>23</v>
      </c>
      <c r="C61" s="23">
        <v>4</v>
      </c>
      <c r="D61" s="23">
        <v>1689</v>
      </c>
      <c r="E61" s="23">
        <v>1414</v>
      </c>
      <c r="F61" s="23">
        <v>42.1</v>
      </c>
      <c r="G61" s="23">
        <v>47.6</v>
      </c>
      <c r="H61" s="23">
        <v>-3</v>
      </c>
      <c r="I61" s="23">
        <v>714</v>
      </c>
      <c r="J61" s="23">
        <v>57</v>
      </c>
      <c r="K61" s="23">
        <v>2577</v>
      </c>
      <c r="L61" s="23">
        <v>2001</v>
      </c>
      <c r="M61" s="23">
        <v>1</v>
      </c>
      <c r="N61" s="23">
        <v>1689</v>
      </c>
      <c r="O61" s="23">
        <v>1414</v>
      </c>
      <c r="P61" s="23">
        <v>42.1</v>
      </c>
      <c r="Q61" s="23">
        <v>47.6</v>
      </c>
      <c r="R61" s="23">
        <v>-3</v>
      </c>
      <c r="S61" s="23">
        <v>714</v>
      </c>
      <c r="T61" s="23">
        <v>57</v>
      </c>
      <c r="U61" s="23">
        <v>2577</v>
      </c>
      <c r="V61" s="23">
        <v>2001</v>
      </c>
      <c r="W61" s="23">
        <f t="shared" si="0"/>
        <v>2.1881336504279894</v>
      </c>
      <c r="X61" s="23">
        <f t="shared" si="1"/>
        <v>1.8118663495720106</v>
      </c>
    </row>
    <row r="62" spans="1:24" x14ac:dyDescent="0.2">
      <c r="B62" s="23" t="s">
        <v>24</v>
      </c>
      <c r="C62" s="23">
        <v>2</v>
      </c>
      <c r="D62" s="23">
        <v>2566</v>
      </c>
      <c r="E62" s="23">
        <v>1838</v>
      </c>
      <c r="F62" s="23">
        <v>42.3</v>
      </c>
      <c r="G62" s="23">
        <v>54.2</v>
      </c>
      <c r="H62" s="23">
        <v>-1</v>
      </c>
      <c r="I62" s="23">
        <v>797</v>
      </c>
      <c r="J62" s="23">
        <v>58.9</v>
      </c>
      <c r="K62" s="23">
        <v>2476</v>
      </c>
      <c r="L62" s="23">
        <v>2254</v>
      </c>
      <c r="M62" s="23">
        <v>1</v>
      </c>
      <c r="N62" s="23">
        <v>2566</v>
      </c>
      <c r="O62" s="23">
        <v>1838</v>
      </c>
      <c r="P62" s="23">
        <v>42.3</v>
      </c>
      <c r="Q62" s="23">
        <v>54.2</v>
      </c>
      <c r="R62" s="23">
        <v>-1</v>
      </c>
      <c r="S62" s="23">
        <v>797</v>
      </c>
      <c r="T62" s="23">
        <v>58.9</v>
      </c>
      <c r="U62" s="23">
        <v>2476</v>
      </c>
      <c r="V62" s="23">
        <v>2254</v>
      </c>
      <c r="W62" s="23">
        <f t="shared" si="0"/>
        <v>5.0407794236016032</v>
      </c>
      <c r="X62" s="23">
        <f t="shared" si="1"/>
        <v>-3.0407794236016032</v>
      </c>
    </row>
    <row r="63" spans="1:24" x14ac:dyDescent="0.2">
      <c r="B63" s="23" t="s">
        <v>25</v>
      </c>
      <c r="C63" s="23">
        <v>7</v>
      </c>
      <c r="D63" s="23">
        <v>2363</v>
      </c>
      <c r="E63" s="23">
        <v>1480</v>
      </c>
      <c r="F63" s="23">
        <v>37.299999999999997</v>
      </c>
      <c r="G63" s="23">
        <v>48</v>
      </c>
      <c r="H63" s="23">
        <v>19</v>
      </c>
      <c r="I63" s="23">
        <v>984</v>
      </c>
      <c r="J63" s="23">
        <v>67.5</v>
      </c>
      <c r="K63" s="23">
        <v>1984</v>
      </c>
      <c r="L63" s="23">
        <v>2217</v>
      </c>
      <c r="M63" s="23">
        <v>1</v>
      </c>
      <c r="N63" s="23">
        <v>2363</v>
      </c>
      <c r="O63" s="23">
        <v>1480</v>
      </c>
      <c r="P63" s="23">
        <v>37.299999999999997</v>
      </c>
      <c r="Q63" s="23">
        <v>48</v>
      </c>
      <c r="R63" s="23">
        <v>19</v>
      </c>
      <c r="S63" s="23">
        <v>984</v>
      </c>
      <c r="T63" s="23">
        <v>67.5</v>
      </c>
      <c r="U63" s="23">
        <v>1984</v>
      </c>
      <c r="V63" s="23">
        <v>2217</v>
      </c>
      <c r="W63" s="23">
        <f t="shared" si="0"/>
        <v>6.3751403418432293</v>
      </c>
      <c r="X63" s="23">
        <f t="shared" si="1"/>
        <v>0.62485965815677069</v>
      </c>
    </row>
    <row r="64" spans="1:24" x14ac:dyDescent="0.2">
      <c r="B64" s="23" t="s">
        <v>26</v>
      </c>
      <c r="C64" s="23">
        <v>10</v>
      </c>
      <c r="D64" s="23">
        <v>2109</v>
      </c>
      <c r="E64" s="23">
        <v>2191</v>
      </c>
      <c r="F64" s="23">
        <v>39.5</v>
      </c>
      <c r="G64" s="23">
        <v>51.9</v>
      </c>
      <c r="H64" s="23">
        <v>6</v>
      </c>
      <c r="I64" s="23">
        <v>700</v>
      </c>
      <c r="J64" s="23">
        <v>57.2</v>
      </c>
      <c r="K64" s="23">
        <v>1917</v>
      </c>
      <c r="L64" s="23">
        <v>1758</v>
      </c>
      <c r="M64" s="23">
        <v>1</v>
      </c>
      <c r="N64" s="23">
        <v>2109</v>
      </c>
      <c r="O64" s="23">
        <v>2191</v>
      </c>
      <c r="P64" s="23">
        <v>39.5</v>
      </c>
      <c r="Q64" s="23">
        <v>51.9</v>
      </c>
      <c r="R64" s="23">
        <v>6</v>
      </c>
      <c r="S64" s="23">
        <v>700</v>
      </c>
      <c r="T64" s="23">
        <v>57.2</v>
      </c>
      <c r="U64" s="23">
        <v>1917</v>
      </c>
      <c r="V64" s="23">
        <v>1758</v>
      </c>
      <c r="W64" s="23">
        <f t="shared" si="0"/>
        <v>8.1849909782444605</v>
      </c>
      <c r="X64" s="23">
        <f t="shared" si="1"/>
        <v>1.8150090217555395</v>
      </c>
    </row>
    <row r="65" spans="2:24" x14ac:dyDescent="0.2">
      <c r="B65" s="23" t="s">
        <v>27</v>
      </c>
      <c r="C65" s="23">
        <v>9</v>
      </c>
      <c r="D65" s="23">
        <v>2295</v>
      </c>
      <c r="E65" s="23">
        <v>2229</v>
      </c>
      <c r="F65" s="23">
        <v>37.4</v>
      </c>
      <c r="G65" s="23">
        <v>53.6</v>
      </c>
      <c r="H65" s="23">
        <v>-5</v>
      </c>
      <c r="I65" s="23">
        <v>1037</v>
      </c>
      <c r="J65" s="23">
        <v>58.8</v>
      </c>
      <c r="K65" s="23">
        <v>1761</v>
      </c>
      <c r="L65" s="23">
        <v>2032</v>
      </c>
      <c r="M65" s="23">
        <v>1</v>
      </c>
      <c r="N65" s="23">
        <v>2295</v>
      </c>
      <c r="O65" s="23">
        <v>2229</v>
      </c>
      <c r="P65" s="23">
        <v>37.4</v>
      </c>
      <c r="Q65" s="23">
        <v>53.6</v>
      </c>
      <c r="R65" s="23">
        <v>-5</v>
      </c>
      <c r="S65" s="23">
        <v>1037</v>
      </c>
      <c r="T65" s="23">
        <v>58.8</v>
      </c>
      <c r="U65" s="23">
        <v>1761</v>
      </c>
      <c r="V65" s="23">
        <v>2032</v>
      </c>
      <c r="W65" s="23">
        <f t="shared" si="0"/>
        <v>9.1713876844732578</v>
      </c>
      <c r="X65" s="23">
        <f t="shared" si="1"/>
        <v>-0.17138768447325781</v>
      </c>
    </row>
    <row r="66" spans="2:24" x14ac:dyDescent="0.2">
      <c r="B66" s="23" t="s">
        <v>28</v>
      </c>
      <c r="C66" s="23">
        <v>9</v>
      </c>
      <c r="D66" s="23">
        <v>1932</v>
      </c>
      <c r="E66" s="23">
        <v>2204</v>
      </c>
      <c r="F66" s="23">
        <v>35.1</v>
      </c>
      <c r="G66" s="23">
        <v>71.400000000000006</v>
      </c>
      <c r="H66" s="23">
        <v>3</v>
      </c>
      <c r="I66" s="23">
        <v>986</v>
      </c>
      <c r="J66" s="23">
        <v>58.6</v>
      </c>
      <c r="K66" s="23">
        <v>1709</v>
      </c>
      <c r="L66" s="23">
        <v>2025</v>
      </c>
      <c r="M66" s="23">
        <v>1</v>
      </c>
      <c r="N66" s="23">
        <v>1932</v>
      </c>
      <c r="O66" s="23">
        <v>2204</v>
      </c>
      <c r="P66" s="23">
        <v>35.1</v>
      </c>
      <c r="Q66" s="23">
        <v>71.400000000000006</v>
      </c>
      <c r="R66" s="23">
        <v>3</v>
      </c>
      <c r="S66" s="23">
        <v>986</v>
      </c>
      <c r="T66" s="23">
        <v>58.6</v>
      </c>
      <c r="U66" s="23">
        <v>1709</v>
      </c>
      <c r="V66" s="23">
        <v>2025</v>
      </c>
      <c r="W66" s="23">
        <f t="shared" si="0"/>
        <v>9.1756425380434479</v>
      </c>
      <c r="X66" s="23">
        <f t="shared" si="1"/>
        <v>-0.17564253804344787</v>
      </c>
    </row>
    <row r="67" spans="2:24" x14ac:dyDescent="0.2">
      <c r="B67" s="23" t="s">
        <v>29</v>
      </c>
      <c r="C67" s="23">
        <v>6</v>
      </c>
      <c r="D67" s="23">
        <v>2213</v>
      </c>
      <c r="E67" s="23">
        <v>2140</v>
      </c>
      <c r="F67" s="23">
        <v>38.799999999999997</v>
      </c>
      <c r="G67" s="23">
        <v>58.3</v>
      </c>
      <c r="H67" s="23">
        <v>6</v>
      </c>
      <c r="I67" s="23">
        <v>819</v>
      </c>
      <c r="J67" s="23">
        <v>59.2</v>
      </c>
      <c r="K67" s="23">
        <v>1901</v>
      </c>
      <c r="L67" s="23">
        <v>1686</v>
      </c>
      <c r="M67" s="23">
        <v>1</v>
      </c>
      <c r="N67" s="23">
        <v>2213</v>
      </c>
      <c r="O67" s="23">
        <v>2140</v>
      </c>
      <c r="P67" s="23">
        <v>38.799999999999997</v>
      </c>
      <c r="Q67" s="23">
        <v>58.3</v>
      </c>
      <c r="R67" s="23">
        <v>6</v>
      </c>
      <c r="S67" s="23">
        <v>819</v>
      </c>
      <c r="T67" s="23">
        <v>59.2</v>
      </c>
      <c r="U67" s="23">
        <v>1901</v>
      </c>
      <c r="V67" s="23">
        <v>1686</v>
      </c>
      <c r="W67" s="23">
        <f t="shared" si="0"/>
        <v>8.8920391458166996</v>
      </c>
      <c r="X67" s="23">
        <f t="shared" si="1"/>
        <v>-2.8920391458166996</v>
      </c>
    </row>
    <row r="68" spans="2:24" x14ac:dyDescent="0.2">
      <c r="B68" s="23" t="s">
        <v>30</v>
      </c>
      <c r="C68" s="23">
        <v>5</v>
      </c>
      <c r="D68" s="23">
        <v>1722</v>
      </c>
      <c r="E68" s="23">
        <v>1730</v>
      </c>
      <c r="F68" s="23">
        <v>36.6</v>
      </c>
      <c r="G68" s="23">
        <v>52.6</v>
      </c>
      <c r="H68" s="23">
        <v>-19</v>
      </c>
      <c r="I68" s="23">
        <v>791</v>
      </c>
      <c r="J68" s="23">
        <v>54.4</v>
      </c>
      <c r="K68" s="23">
        <v>2288</v>
      </c>
      <c r="L68" s="23">
        <v>1835</v>
      </c>
      <c r="M68" s="23">
        <v>1</v>
      </c>
      <c r="N68" s="23">
        <v>1722</v>
      </c>
      <c r="O68" s="23">
        <v>1730</v>
      </c>
      <c r="P68" s="23">
        <v>36.6</v>
      </c>
      <c r="Q68" s="23">
        <v>52.6</v>
      </c>
      <c r="R68" s="23">
        <v>-19</v>
      </c>
      <c r="S68" s="23">
        <v>791</v>
      </c>
      <c r="T68" s="23">
        <v>54.4</v>
      </c>
      <c r="U68" s="23">
        <v>2288</v>
      </c>
      <c r="V68" s="23">
        <v>1835</v>
      </c>
      <c r="W68" s="23">
        <f t="shared" si="0"/>
        <v>3.9937569358717662</v>
      </c>
      <c r="X68" s="23">
        <f t="shared" si="1"/>
        <v>1.0062430641282338</v>
      </c>
    </row>
    <row r="69" spans="2:24" x14ac:dyDescent="0.2">
      <c r="B69" s="23" t="s">
        <v>31</v>
      </c>
      <c r="C69" s="23">
        <v>5</v>
      </c>
      <c r="D69" s="23">
        <v>1498</v>
      </c>
      <c r="E69" s="23">
        <v>2072</v>
      </c>
      <c r="F69" s="23">
        <v>35.299999999999997</v>
      </c>
      <c r="G69" s="23">
        <v>59.3</v>
      </c>
      <c r="H69" s="23">
        <v>-5</v>
      </c>
      <c r="I69" s="23">
        <v>776</v>
      </c>
      <c r="J69" s="23">
        <v>49.6</v>
      </c>
      <c r="K69" s="23">
        <v>2072</v>
      </c>
      <c r="L69" s="23">
        <v>1914</v>
      </c>
      <c r="M69" s="23">
        <v>1</v>
      </c>
      <c r="N69" s="23">
        <v>1498</v>
      </c>
      <c r="O69" s="23">
        <v>2072</v>
      </c>
      <c r="P69" s="23">
        <v>35.299999999999997</v>
      </c>
      <c r="Q69" s="23">
        <v>59.3</v>
      </c>
      <c r="R69" s="23">
        <v>-5</v>
      </c>
      <c r="S69" s="23">
        <v>776</v>
      </c>
      <c r="T69" s="23">
        <v>49.6</v>
      </c>
      <c r="U69" s="23">
        <v>2072</v>
      </c>
      <c r="V69" s="23">
        <v>1914</v>
      </c>
      <c r="W69" s="23">
        <f t="shared" si="0"/>
        <v>5.0438783078954295</v>
      </c>
      <c r="X69" s="23">
        <f t="shared" si="1"/>
        <v>-4.3878307895429458E-2</v>
      </c>
    </row>
    <row r="70" spans="2:24" x14ac:dyDescent="0.2">
      <c r="B70" s="23" t="s">
        <v>32</v>
      </c>
      <c r="C70" s="23">
        <v>5</v>
      </c>
      <c r="D70" s="23">
        <v>1873</v>
      </c>
      <c r="E70" s="23">
        <v>2929</v>
      </c>
      <c r="F70" s="23">
        <v>41.1</v>
      </c>
      <c r="G70" s="23">
        <v>55.3</v>
      </c>
      <c r="H70" s="23">
        <v>10</v>
      </c>
      <c r="I70" s="23">
        <v>789</v>
      </c>
      <c r="J70" s="23">
        <v>54.3</v>
      </c>
      <c r="K70" s="23">
        <v>2861</v>
      </c>
      <c r="L70" s="23">
        <v>2496</v>
      </c>
      <c r="M70" s="23">
        <v>1</v>
      </c>
      <c r="N70" s="23">
        <v>1873</v>
      </c>
      <c r="O70" s="23">
        <v>2929</v>
      </c>
      <c r="P70" s="23">
        <v>41.1</v>
      </c>
      <c r="Q70" s="23">
        <v>55.3</v>
      </c>
      <c r="R70" s="23">
        <v>10</v>
      </c>
      <c r="S70" s="23">
        <v>789</v>
      </c>
      <c r="T70" s="23">
        <v>54.3</v>
      </c>
      <c r="U70" s="23">
        <v>2861</v>
      </c>
      <c r="V70" s="23">
        <v>2496</v>
      </c>
      <c r="W70" s="23">
        <f t="shared" si="0"/>
        <v>5.6722585348376189</v>
      </c>
      <c r="X70" s="23">
        <f t="shared" si="1"/>
        <v>-0.67225853483761888</v>
      </c>
    </row>
    <row r="71" spans="2:24" x14ac:dyDescent="0.2">
      <c r="B71" s="23" t="s">
        <v>33</v>
      </c>
      <c r="C71" s="23">
        <v>6</v>
      </c>
      <c r="D71" s="23">
        <v>2118</v>
      </c>
      <c r="E71" s="23">
        <v>2268</v>
      </c>
      <c r="F71" s="23">
        <v>38.200000000000003</v>
      </c>
      <c r="G71" s="23">
        <v>69.599999999999994</v>
      </c>
      <c r="H71" s="23">
        <v>6</v>
      </c>
      <c r="I71" s="23">
        <v>582</v>
      </c>
      <c r="J71" s="23">
        <v>58.7</v>
      </c>
      <c r="K71" s="23">
        <v>2411</v>
      </c>
      <c r="L71" s="23">
        <v>2670</v>
      </c>
      <c r="M71" s="23">
        <v>1</v>
      </c>
      <c r="N71" s="23">
        <v>2118</v>
      </c>
      <c r="O71" s="23">
        <v>2268</v>
      </c>
      <c r="P71" s="23">
        <v>38.200000000000003</v>
      </c>
      <c r="Q71" s="23">
        <v>69.599999999999994</v>
      </c>
      <c r="R71" s="23">
        <v>6</v>
      </c>
      <c r="S71" s="23">
        <v>582</v>
      </c>
      <c r="T71" s="23">
        <v>58.7</v>
      </c>
      <c r="U71" s="23">
        <v>2411</v>
      </c>
      <c r="V71" s="23">
        <v>2670</v>
      </c>
      <c r="W71" s="23">
        <f t="shared" si="0"/>
        <v>5.3641396919172664</v>
      </c>
      <c r="X71" s="23">
        <f t="shared" si="1"/>
        <v>0.63586030808273364</v>
      </c>
    </row>
    <row r="72" spans="2:24" x14ac:dyDescent="0.2">
      <c r="B72" s="23" t="s">
        <v>34</v>
      </c>
      <c r="C72" s="23">
        <v>4</v>
      </c>
      <c r="D72" s="23">
        <v>1775</v>
      </c>
      <c r="E72" s="23">
        <v>1983</v>
      </c>
      <c r="F72" s="23">
        <v>39.299999999999997</v>
      </c>
      <c r="G72" s="23">
        <v>78.3</v>
      </c>
      <c r="H72" s="23">
        <v>7</v>
      </c>
      <c r="I72" s="23">
        <v>901</v>
      </c>
      <c r="J72" s="23">
        <v>51.7</v>
      </c>
      <c r="K72" s="23">
        <v>2289</v>
      </c>
      <c r="L72" s="23">
        <v>2202</v>
      </c>
      <c r="M72" s="23">
        <v>1</v>
      </c>
      <c r="N72" s="23">
        <v>1775</v>
      </c>
      <c r="O72" s="23">
        <v>1983</v>
      </c>
      <c r="P72" s="23">
        <v>39.299999999999997</v>
      </c>
      <c r="Q72" s="23">
        <v>78.3</v>
      </c>
      <c r="R72" s="23">
        <v>7</v>
      </c>
      <c r="S72" s="23">
        <v>901</v>
      </c>
      <c r="T72" s="23">
        <v>51.7</v>
      </c>
      <c r="U72" s="23">
        <v>2289</v>
      </c>
      <c r="V72" s="23">
        <v>2202</v>
      </c>
      <c r="W72" s="23">
        <f t="shared" si="0"/>
        <v>5.2024440800019081</v>
      </c>
      <c r="X72" s="23">
        <f t="shared" si="1"/>
        <v>-1.2024440800019081</v>
      </c>
    </row>
    <row r="73" spans="2:24" x14ac:dyDescent="0.2">
      <c r="B73" s="23" t="s">
        <v>35</v>
      </c>
      <c r="C73" s="23">
        <v>3</v>
      </c>
      <c r="D73" s="23">
        <v>1904</v>
      </c>
      <c r="E73" s="23">
        <v>1792</v>
      </c>
      <c r="F73" s="23">
        <v>39.700000000000003</v>
      </c>
      <c r="G73" s="23">
        <v>38.1</v>
      </c>
      <c r="H73" s="23">
        <v>-9</v>
      </c>
      <c r="I73" s="23">
        <v>734</v>
      </c>
      <c r="J73" s="23">
        <v>61.9</v>
      </c>
      <c r="K73" s="23">
        <v>2203</v>
      </c>
      <c r="L73" s="23">
        <v>1988</v>
      </c>
      <c r="M73" s="23">
        <v>1</v>
      </c>
      <c r="N73" s="23">
        <v>1904</v>
      </c>
      <c r="O73" s="23">
        <v>1792</v>
      </c>
      <c r="P73" s="23">
        <v>39.700000000000003</v>
      </c>
      <c r="Q73" s="23">
        <v>38.1</v>
      </c>
      <c r="R73" s="23">
        <v>-9</v>
      </c>
      <c r="S73" s="23">
        <v>734</v>
      </c>
      <c r="T73" s="23">
        <v>61.9</v>
      </c>
      <c r="U73" s="23">
        <v>2203</v>
      </c>
      <c r="V73" s="23">
        <v>1988</v>
      </c>
      <c r="W73" s="23">
        <f t="shared" si="0"/>
        <v>5.4073500670715564</v>
      </c>
      <c r="X73" s="23">
        <f t="shared" si="1"/>
        <v>-2.4073500670715564</v>
      </c>
    </row>
    <row r="74" spans="2:24" x14ac:dyDescent="0.2">
      <c r="B74" s="23" t="s">
        <v>36</v>
      </c>
      <c r="C74" s="23">
        <v>3</v>
      </c>
      <c r="D74" s="23">
        <v>1929</v>
      </c>
      <c r="E74" s="23">
        <v>1606</v>
      </c>
      <c r="F74" s="23">
        <v>39.700000000000003</v>
      </c>
      <c r="G74" s="23">
        <v>68.8</v>
      </c>
      <c r="H74" s="23">
        <v>-21</v>
      </c>
      <c r="I74" s="23">
        <v>627</v>
      </c>
      <c r="J74" s="23">
        <v>52.7</v>
      </c>
      <c r="K74" s="23">
        <v>2592</v>
      </c>
      <c r="L74" s="23">
        <v>2324</v>
      </c>
      <c r="M74" s="23">
        <v>1</v>
      </c>
      <c r="N74" s="23">
        <v>1929</v>
      </c>
      <c r="O74" s="23">
        <v>1606</v>
      </c>
      <c r="P74" s="23">
        <v>39.700000000000003</v>
      </c>
      <c r="Q74" s="23">
        <v>68.8</v>
      </c>
      <c r="R74" s="23">
        <v>-21</v>
      </c>
      <c r="S74" s="23">
        <v>627</v>
      </c>
      <c r="T74" s="23">
        <v>52.7</v>
      </c>
      <c r="U74" s="23">
        <v>2592</v>
      </c>
      <c r="V74" s="23">
        <v>2324</v>
      </c>
      <c r="W74" s="23">
        <f t="shared" si="0"/>
        <v>2.0240528811829401</v>
      </c>
      <c r="X74" s="23">
        <f t="shared" si="1"/>
        <v>0.97594711881705987</v>
      </c>
    </row>
    <row r="75" spans="2:24" x14ac:dyDescent="0.2">
      <c r="B75" s="23" t="s">
        <v>37</v>
      </c>
      <c r="C75" s="23">
        <v>4</v>
      </c>
      <c r="D75" s="23">
        <v>2080</v>
      </c>
      <c r="E75" s="23">
        <v>1492</v>
      </c>
      <c r="F75" s="23">
        <v>35.5</v>
      </c>
      <c r="G75" s="23">
        <v>68.8</v>
      </c>
      <c r="H75" s="23">
        <v>-8</v>
      </c>
      <c r="I75" s="23">
        <v>722</v>
      </c>
      <c r="J75" s="23">
        <v>57.8</v>
      </c>
      <c r="K75" s="23">
        <v>2053</v>
      </c>
      <c r="L75" s="23">
        <v>2550</v>
      </c>
      <c r="M75" s="23">
        <v>1</v>
      </c>
      <c r="N75" s="23">
        <v>2080</v>
      </c>
      <c r="O75" s="23">
        <v>1492</v>
      </c>
      <c r="P75" s="23">
        <v>35.5</v>
      </c>
      <c r="Q75" s="23">
        <v>68.8</v>
      </c>
      <c r="R75" s="23">
        <v>-8</v>
      </c>
      <c r="S75" s="23">
        <v>722</v>
      </c>
      <c r="T75" s="23">
        <v>57.8</v>
      </c>
      <c r="U75" s="23">
        <v>2053</v>
      </c>
      <c r="V75" s="23">
        <v>2550</v>
      </c>
      <c r="W75" s="23">
        <f t="shared" si="0"/>
        <v>3.8529831952821612</v>
      </c>
      <c r="X75" s="23">
        <f t="shared" si="1"/>
        <v>0.14701680471783884</v>
      </c>
    </row>
    <row r="76" spans="2:24" x14ac:dyDescent="0.2">
      <c r="B76" s="23" t="s">
        <v>38</v>
      </c>
      <c r="C76" s="23">
        <v>10</v>
      </c>
      <c r="D76" s="23">
        <v>2301</v>
      </c>
      <c r="E76" s="23">
        <v>2835</v>
      </c>
      <c r="F76" s="23">
        <v>35.299999999999997</v>
      </c>
      <c r="G76" s="23">
        <v>74.099999999999994</v>
      </c>
      <c r="H76" s="23">
        <v>2</v>
      </c>
      <c r="I76" s="23">
        <v>683</v>
      </c>
      <c r="J76" s="23">
        <v>59.7</v>
      </c>
      <c r="K76" s="23">
        <v>1979</v>
      </c>
      <c r="L76" s="23">
        <v>2110</v>
      </c>
      <c r="M76" s="23">
        <v>1</v>
      </c>
      <c r="N76" s="23">
        <v>2301</v>
      </c>
      <c r="O76" s="23">
        <v>2835</v>
      </c>
      <c r="P76" s="23">
        <v>35.299999999999997</v>
      </c>
      <c r="Q76" s="23">
        <v>74.099999999999994</v>
      </c>
      <c r="R76" s="23">
        <v>2</v>
      </c>
      <c r="S76" s="23">
        <v>683</v>
      </c>
      <c r="T76" s="23">
        <v>59.7</v>
      </c>
      <c r="U76" s="23">
        <v>1979</v>
      </c>
      <c r="V76" s="23">
        <v>2110</v>
      </c>
      <c r="W76" s="23">
        <f t="shared" si="0"/>
        <v>10.361284071654723</v>
      </c>
      <c r="X76" s="23">
        <f t="shared" si="1"/>
        <v>-0.36128407165472254</v>
      </c>
    </row>
    <row r="77" spans="2:24" x14ac:dyDescent="0.2">
      <c r="B77" s="23" t="s">
        <v>39</v>
      </c>
      <c r="C77" s="23">
        <v>6</v>
      </c>
      <c r="D77" s="23">
        <v>2040</v>
      </c>
      <c r="E77" s="23">
        <v>2416</v>
      </c>
      <c r="F77" s="23">
        <v>38.700000000000003</v>
      </c>
      <c r="G77" s="23">
        <v>50</v>
      </c>
      <c r="H77" s="23">
        <v>0</v>
      </c>
      <c r="I77" s="23">
        <v>576</v>
      </c>
      <c r="J77" s="23">
        <v>54.9</v>
      </c>
      <c r="K77" s="23">
        <v>2048</v>
      </c>
      <c r="L77" s="23">
        <v>2628</v>
      </c>
      <c r="M77" s="23">
        <v>1</v>
      </c>
      <c r="N77" s="23">
        <v>2040</v>
      </c>
      <c r="O77" s="23">
        <v>2416</v>
      </c>
      <c r="P77" s="23">
        <v>38.700000000000003</v>
      </c>
      <c r="Q77" s="23">
        <v>50</v>
      </c>
      <c r="R77" s="23">
        <v>0</v>
      </c>
      <c r="S77" s="23">
        <v>576</v>
      </c>
      <c r="T77" s="23">
        <v>54.9</v>
      </c>
      <c r="U77" s="23">
        <v>2048</v>
      </c>
      <c r="V77" s="23">
        <v>2628</v>
      </c>
      <c r="W77" s="23">
        <f t="shared" si="0"/>
        <v>6.1672230667562653</v>
      </c>
      <c r="X77" s="23">
        <f t="shared" si="1"/>
        <v>-0.1672230667562653</v>
      </c>
    </row>
    <row r="78" spans="2:24" x14ac:dyDescent="0.2">
      <c r="B78" s="23" t="s">
        <v>40</v>
      </c>
      <c r="C78" s="23">
        <v>8</v>
      </c>
      <c r="D78" s="23">
        <v>2447</v>
      </c>
      <c r="E78" s="23">
        <v>1638</v>
      </c>
      <c r="F78" s="23">
        <v>39.9</v>
      </c>
      <c r="G78" s="23">
        <v>57.1</v>
      </c>
      <c r="H78" s="23">
        <v>-8</v>
      </c>
      <c r="I78" s="23">
        <v>848</v>
      </c>
      <c r="J78" s="23">
        <v>65.3</v>
      </c>
      <c r="K78" s="23">
        <v>1786</v>
      </c>
      <c r="L78" s="23">
        <v>1776</v>
      </c>
      <c r="M78" s="23">
        <v>1</v>
      </c>
      <c r="N78" s="23">
        <v>2447</v>
      </c>
      <c r="O78" s="23">
        <v>1638</v>
      </c>
      <c r="P78" s="23">
        <v>39.9</v>
      </c>
      <c r="Q78" s="23">
        <v>57.1</v>
      </c>
      <c r="R78" s="23">
        <v>-8</v>
      </c>
      <c r="S78" s="23">
        <v>848</v>
      </c>
      <c r="T78" s="23">
        <v>65.3</v>
      </c>
      <c r="U78" s="23">
        <v>1786</v>
      </c>
      <c r="V78" s="23">
        <v>1776</v>
      </c>
      <c r="W78" s="23">
        <f t="shared" si="0"/>
        <v>8.6296726029288759</v>
      </c>
      <c r="X78" s="23">
        <f t="shared" si="1"/>
        <v>-0.62967260292887595</v>
      </c>
    </row>
    <row r="79" spans="2:24" x14ac:dyDescent="0.2">
      <c r="B79" s="23" t="s">
        <v>41</v>
      </c>
      <c r="C79" s="23">
        <v>2</v>
      </c>
      <c r="D79" s="23">
        <v>1416</v>
      </c>
      <c r="E79" s="23">
        <v>2649</v>
      </c>
      <c r="F79" s="23">
        <v>37.4</v>
      </c>
      <c r="G79" s="23">
        <v>56.3</v>
      </c>
      <c r="H79" s="23">
        <v>-22</v>
      </c>
      <c r="I79" s="23">
        <v>684</v>
      </c>
      <c r="J79" s="23">
        <v>43.8</v>
      </c>
      <c r="K79" s="23">
        <v>2876</v>
      </c>
      <c r="L79" s="23">
        <v>2524</v>
      </c>
      <c r="M79" s="23">
        <v>1</v>
      </c>
      <c r="N79" s="23">
        <v>1416</v>
      </c>
      <c r="O79" s="23">
        <v>2649</v>
      </c>
      <c r="P79" s="23">
        <v>37.4</v>
      </c>
      <c r="Q79" s="23">
        <v>56.3</v>
      </c>
      <c r="R79" s="23">
        <v>-22</v>
      </c>
      <c r="S79" s="23">
        <v>684</v>
      </c>
      <c r="T79" s="23">
        <v>43.8</v>
      </c>
      <c r="U79" s="23">
        <v>2876</v>
      </c>
      <c r="V79" s="23">
        <v>2524</v>
      </c>
      <c r="W79" s="23">
        <f t="shared" si="0"/>
        <v>1.9674327702284629</v>
      </c>
      <c r="X79" s="23">
        <f t="shared" si="1"/>
        <v>3.2567229771537143E-2</v>
      </c>
    </row>
    <row r="80" spans="2:24" x14ac:dyDescent="0.2">
      <c r="B80" s="23" t="s">
        <v>42</v>
      </c>
      <c r="C80" s="23">
        <v>0</v>
      </c>
      <c r="D80" s="23">
        <v>1503</v>
      </c>
      <c r="E80" s="23">
        <v>1503</v>
      </c>
      <c r="F80" s="23">
        <v>39.299999999999997</v>
      </c>
      <c r="G80" s="23">
        <v>47</v>
      </c>
      <c r="H80" s="23">
        <v>-9</v>
      </c>
      <c r="I80" s="23">
        <v>875</v>
      </c>
      <c r="J80" s="23">
        <v>53.5</v>
      </c>
      <c r="K80" s="23">
        <v>2560</v>
      </c>
      <c r="L80" s="23">
        <v>2241</v>
      </c>
      <c r="M80" s="23">
        <v>1</v>
      </c>
      <c r="N80" s="23">
        <v>1503</v>
      </c>
      <c r="O80" s="23">
        <v>1503</v>
      </c>
      <c r="P80" s="23">
        <v>39.299999999999997</v>
      </c>
      <c r="Q80" s="23">
        <v>47</v>
      </c>
      <c r="R80" s="23">
        <v>-9</v>
      </c>
      <c r="S80" s="23">
        <v>875</v>
      </c>
      <c r="T80" s="23">
        <v>53.5</v>
      </c>
      <c r="U80" s="23">
        <v>2560</v>
      </c>
      <c r="V80" s="23">
        <v>2241</v>
      </c>
      <c r="W80" s="23">
        <f t="shared" si="0"/>
        <v>1.3511179242385278</v>
      </c>
      <c r="X80" s="23">
        <f t="shared" si="1"/>
        <v>-1.3511179242385278</v>
      </c>
    </row>
    <row r="83" spans="1:30" x14ac:dyDescent="0.2">
      <c r="A83" s="38" t="s">
        <v>57</v>
      </c>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row>
    <row r="84" spans="1:30" x14ac:dyDescent="0.2">
      <c r="A84" s="23">
        <v>1</v>
      </c>
      <c r="B84" s="23">
        <v>1</v>
      </c>
      <c r="C84" s="23">
        <v>1</v>
      </c>
      <c r="D84" s="23">
        <v>1</v>
      </c>
      <c r="E84" s="23">
        <v>1</v>
      </c>
      <c r="F84" s="23">
        <v>1</v>
      </c>
      <c r="G84" s="23">
        <v>1</v>
      </c>
      <c r="H84" s="23">
        <v>1</v>
      </c>
      <c r="I84" s="23">
        <v>1</v>
      </c>
      <c r="J84" s="23">
        <v>1</v>
      </c>
      <c r="K84" s="23">
        <v>1</v>
      </c>
      <c r="L84" s="23">
        <v>1</v>
      </c>
      <c r="M84" s="23">
        <v>1</v>
      </c>
      <c r="N84" s="23">
        <v>1</v>
      </c>
      <c r="O84" s="23">
        <v>1</v>
      </c>
      <c r="P84" s="23">
        <v>1</v>
      </c>
      <c r="Q84" s="23">
        <v>1</v>
      </c>
      <c r="R84" s="23">
        <v>1</v>
      </c>
      <c r="S84" s="23">
        <v>1</v>
      </c>
      <c r="T84" s="23">
        <v>1</v>
      </c>
      <c r="U84" s="23">
        <v>1</v>
      </c>
      <c r="V84" s="23">
        <v>1</v>
      </c>
      <c r="W84" s="23">
        <v>1</v>
      </c>
      <c r="X84" s="23">
        <v>1</v>
      </c>
      <c r="Y84" s="23">
        <v>1</v>
      </c>
      <c r="Z84" s="23">
        <v>1</v>
      </c>
      <c r="AA84" s="23">
        <v>1</v>
      </c>
      <c r="AB84" s="23">
        <v>1</v>
      </c>
    </row>
    <row r="85" spans="1:30" x14ac:dyDescent="0.2">
      <c r="A85" s="23">
        <v>2113</v>
      </c>
      <c r="B85" s="23">
        <v>2003</v>
      </c>
      <c r="C85" s="23">
        <v>2957</v>
      </c>
      <c r="D85" s="23">
        <v>2285</v>
      </c>
      <c r="E85" s="23">
        <v>2971</v>
      </c>
      <c r="F85" s="23">
        <v>2309</v>
      </c>
      <c r="G85" s="23">
        <v>2528</v>
      </c>
      <c r="H85" s="23">
        <v>2147</v>
      </c>
      <c r="I85" s="23">
        <v>1689</v>
      </c>
      <c r="J85" s="23">
        <v>2566</v>
      </c>
      <c r="K85" s="23">
        <v>2363</v>
      </c>
      <c r="L85" s="23">
        <v>2109</v>
      </c>
      <c r="M85" s="23">
        <v>2295</v>
      </c>
      <c r="N85" s="23">
        <v>1932</v>
      </c>
      <c r="O85" s="23">
        <v>2213</v>
      </c>
      <c r="P85" s="23">
        <v>1722</v>
      </c>
      <c r="Q85" s="23">
        <v>1498</v>
      </c>
      <c r="R85" s="23">
        <v>1873</v>
      </c>
      <c r="S85" s="23">
        <v>2118</v>
      </c>
      <c r="T85" s="23">
        <v>1775</v>
      </c>
      <c r="U85" s="23">
        <v>1904</v>
      </c>
      <c r="V85" s="23">
        <v>1929</v>
      </c>
      <c r="W85" s="23">
        <v>2080</v>
      </c>
      <c r="X85" s="23">
        <v>2301</v>
      </c>
      <c r="Y85" s="23">
        <v>2040</v>
      </c>
      <c r="Z85" s="23">
        <v>2447</v>
      </c>
      <c r="AA85" s="23">
        <v>1416</v>
      </c>
      <c r="AB85" s="23">
        <v>1503</v>
      </c>
      <c r="AD85" s="42" t="s">
        <v>59</v>
      </c>
    </row>
    <row r="86" spans="1:30" x14ac:dyDescent="0.2">
      <c r="A86" s="23">
        <v>1985</v>
      </c>
      <c r="B86" s="23">
        <v>2855</v>
      </c>
      <c r="C86" s="23">
        <v>1737</v>
      </c>
      <c r="D86" s="23">
        <v>2905</v>
      </c>
      <c r="E86" s="23">
        <v>1666</v>
      </c>
      <c r="F86" s="23">
        <v>2927</v>
      </c>
      <c r="G86" s="23">
        <v>2341</v>
      </c>
      <c r="H86" s="23">
        <v>2737</v>
      </c>
      <c r="I86" s="23">
        <v>1414</v>
      </c>
      <c r="J86" s="23">
        <v>1838</v>
      </c>
      <c r="K86" s="23">
        <v>1480</v>
      </c>
      <c r="L86" s="23">
        <v>2191</v>
      </c>
      <c r="M86" s="23">
        <v>2229</v>
      </c>
      <c r="N86" s="23">
        <v>2204</v>
      </c>
      <c r="O86" s="23">
        <v>2140</v>
      </c>
      <c r="P86" s="23">
        <v>1730</v>
      </c>
      <c r="Q86" s="23">
        <v>2072</v>
      </c>
      <c r="R86" s="23">
        <v>2929</v>
      </c>
      <c r="S86" s="23">
        <v>2268</v>
      </c>
      <c r="T86" s="23">
        <v>1983</v>
      </c>
      <c r="U86" s="23">
        <v>1792</v>
      </c>
      <c r="V86" s="23">
        <v>1606</v>
      </c>
      <c r="W86" s="23">
        <v>1492</v>
      </c>
      <c r="X86" s="23">
        <v>2835</v>
      </c>
      <c r="Y86" s="23">
        <v>2416</v>
      </c>
      <c r="Z86" s="23">
        <v>1638</v>
      </c>
      <c r="AA86" s="23">
        <v>2649</v>
      </c>
      <c r="AB86" s="23">
        <v>1503</v>
      </c>
      <c r="AD86" s="43" t="s">
        <v>60</v>
      </c>
    </row>
    <row r="87" spans="1:30" x14ac:dyDescent="0.2">
      <c r="A87" s="23">
        <v>38.9</v>
      </c>
      <c r="B87" s="23">
        <v>38.799999999999997</v>
      </c>
      <c r="C87" s="23">
        <v>40.1</v>
      </c>
      <c r="D87" s="23">
        <v>41.6</v>
      </c>
      <c r="E87" s="23">
        <v>39.200000000000003</v>
      </c>
      <c r="F87" s="23">
        <v>39.700000000000003</v>
      </c>
      <c r="G87" s="23">
        <v>38.1</v>
      </c>
      <c r="H87" s="23">
        <v>37</v>
      </c>
      <c r="I87" s="23">
        <v>42.1</v>
      </c>
      <c r="J87" s="23">
        <v>42.3</v>
      </c>
      <c r="K87" s="23">
        <v>37.299999999999997</v>
      </c>
      <c r="L87" s="23">
        <v>39.5</v>
      </c>
      <c r="M87" s="23">
        <v>37.4</v>
      </c>
      <c r="N87" s="23">
        <v>35.1</v>
      </c>
      <c r="O87" s="23">
        <v>38.799999999999997</v>
      </c>
      <c r="P87" s="23">
        <v>36.6</v>
      </c>
      <c r="Q87" s="23">
        <v>35.299999999999997</v>
      </c>
      <c r="R87" s="23">
        <v>41.1</v>
      </c>
      <c r="S87" s="23">
        <v>38.200000000000003</v>
      </c>
      <c r="T87" s="23">
        <v>39.299999999999997</v>
      </c>
      <c r="U87" s="23">
        <v>39.700000000000003</v>
      </c>
      <c r="V87" s="23">
        <v>39.700000000000003</v>
      </c>
      <c r="W87" s="23">
        <v>35.5</v>
      </c>
      <c r="X87" s="23">
        <v>35.299999999999997</v>
      </c>
      <c r="Y87" s="23">
        <v>38.700000000000003</v>
      </c>
      <c r="Z87" s="23">
        <v>39.9</v>
      </c>
      <c r="AA87" s="23">
        <v>37.4</v>
      </c>
      <c r="AB87" s="23">
        <v>39.299999999999997</v>
      </c>
      <c r="AD87" s="43" t="s">
        <v>61</v>
      </c>
    </row>
    <row r="88" spans="1:30" x14ac:dyDescent="0.2">
      <c r="A88" s="23">
        <v>64.7</v>
      </c>
      <c r="B88" s="23">
        <v>61.3</v>
      </c>
      <c r="C88" s="23">
        <v>60</v>
      </c>
      <c r="D88" s="23">
        <v>45.3</v>
      </c>
      <c r="E88" s="23">
        <v>53.8</v>
      </c>
      <c r="F88" s="23">
        <v>74.099999999999994</v>
      </c>
      <c r="G88" s="23">
        <v>65.400000000000006</v>
      </c>
      <c r="H88" s="23">
        <v>78.3</v>
      </c>
      <c r="I88" s="23">
        <v>47.6</v>
      </c>
      <c r="J88" s="23">
        <v>54.2</v>
      </c>
      <c r="K88" s="23">
        <v>48</v>
      </c>
      <c r="L88" s="23">
        <v>51.9</v>
      </c>
      <c r="M88" s="23">
        <v>53.6</v>
      </c>
      <c r="N88" s="23">
        <v>71.400000000000006</v>
      </c>
      <c r="O88" s="23">
        <v>58.3</v>
      </c>
      <c r="P88" s="23">
        <v>52.6</v>
      </c>
      <c r="Q88" s="23">
        <v>59.3</v>
      </c>
      <c r="R88" s="23">
        <v>55.3</v>
      </c>
      <c r="S88" s="23">
        <v>69.599999999999994</v>
      </c>
      <c r="T88" s="23">
        <v>78.3</v>
      </c>
      <c r="U88" s="23">
        <v>38.1</v>
      </c>
      <c r="V88" s="23">
        <v>68.8</v>
      </c>
      <c r="W88" s="23">
        <v>68.8</v>
      </c>
      <c r="X88" s="23">
        <v>74.099999999999994</v>
      </c>
      <c r="Y88" s="23">
        <v>50</v>
      </c>
      <c r="Z88" s="23">
        <v>57.1</v>
      </c>
      <c r="AA88" s="23">
        <v>56.3</v>
      </c>
      <c r="AB88" s="23">
        <v>47</v>
      </c>
      <c r="AD88" s="43" t="s">
        <v>110</v>
      </c>
    </row>
    <row r="89" spans="1:30" x14ac:dyDescent="0.2">
      <c r="A89" s="23">
        <v>4</v>
      </c>
      <c r="B89" s="23">
        <v>3</v>
      </c>
      <c r="C89" s="23">
        <v>14</v>
      </c>
      <c r="D89" s="23">
        <v>-4</v>
      </c>
      <c r="E89" s="23">
        <v>15</v>
      </c>
      <c r="F89" s="23">
        <v>8</v>
      </c>
      <c r="G89" s="23">
        <v>12</v>
      </c>
      <c r="H89" s="23">
        <v>-1</v>
      </c>
      <c r="I89" s="23">
        <v>-3</v>
      </c>
      <c r="J89" s="23">
        <v>-1</v>
      </c>
      <c r="K89" s="23">
        <v>19</v>
      </c>
      <c r="L89" s="23">
        <v>6</v>
      </c>
      <c r="M89" s="23">
        <v>-5</v>
      </c>
      <c r="N89" s="23">
        <v>3</v>
      </c>
      <c r="O89" s="23">
        <v>6</v>
      </c>
      <c r="P89" s="23">
        <v>-19</v>
      </c>
      <c r="Q89" s="23">
        <v>-5</v>
      </c>
      <c r="R89" s="23">
        <v>10</v>
      </c>
      <c r="S89" s="23">
        <v>6</v>
      </c>
      <c r="T89" s="23">
        <v>7</v>
      </c>
      <c r="U89" s="23">
        <v>-9</v>
      </c>
      <c r="V89" s="23">
        <v>-21</v>
      </c>
      <c r="W89" s="23">
        <v>-8</v>
      </c>
      <c r="X89" s="23">
        <v>2</v>
      </c>
      <c r="Y89" s="23">
        <v>0</v>
      </c>
      <c r="Z89" s="23">
        <v>-8</v>
      </c>
      <c r="AA89" s="23">
        <v>-22</v>
      </c>
      <c r="AB89" s="23">
        <v>-9</v>
      </c>
      <c r="AD89" s="45" t="s">
        <v>64</v>
      </c>
    </row>
    <row r="90" spans="1:30" x14ac:dyDescent="0.2">
      <c r="A90" s="23">
        <v>868</v>
      </c>
      <c r="B90" s="23">
        <v>615</v>
      </c>
      <c r="C90" s="23">
        <v>914</v>
      </c>
      <c r="D90" s="23">
        <v>957</v>
      </c>
      <c r="E90" s="23">
        <v>836</v>
      </c>
      <c r="F90" s="23">
        <v>786</v>
      </c>
      <c r="G90" s="23">
        <v>754</v>
      </c>
      <c r="H90" s="23">
        <v>761</v>
      </c>
      <c r="I90" s="23">
        <v>714</v>
      </c>
      <c r="J90" s="23">
        <v>797</v>
      </c>
      <c r="K90" s="23">
        <v>984</v>
      </c>
      <c r="L90" s="23">
        <v>700</v>
      </c>
      <c r="M90" s="23">
        <v>1037</v>
      </c>
      <c r="N90" s="23">
        <v>986</v>
      </c>
      <c r="O90" s="23">
        <v>819</v>
      </c>
      <c r="P90" s="23">
        <v>791</v>
      </c>
      <c r="Q90" s="23">
        <v>776</v>
      </c>
      <c r="R90" s="23">
        <v>789</v>
      </c>
      <c r="S90" s="23">
        <v>582</v>
      </c>
      <c r="T90" s="23">
        <v>901</v>
      </c>
      <c r="U90" s="23">
        <v>734</v>
      </c>
      <c r="V90" s="23">
        <v>627</v>
      </c>
      <c r="W90" s="23">
        <v>722</v>
      </c>
      <c r="X90" s="23">
        <v>683</v>
      </c>
      <c r="Y90" s="23">
        <v>576</v>
      </c>
      <c r="Z90" s="23">
        <v>848</v>
      </c>
      <c r="AA90" s="23">
        <v>684</v>
      </c>
      <c r="AB90" s="23">
        <v>875</v>
      </c>
      <c r="AD90" s="46" t="s">
        <v>65</v>
      </c>
    </row>
    <row r="91" spans="1:30" x14ac:dyDescent="0.2">
      <c r="A91" s="23">
        <v>59.7</v>
      </c>
      <c r="B91" s="23">
        <v>55</v>
      </c>
      <c r="C91" s="23">
        <v>65.599999999999994</v>
      </c>
      <c r="D91" s="23">
        <v>61.4</v>
      </c>
      <c r="E91" s="23">
        <v>66.099999999999994</v>
      </c>
      <c r="F91" s="23">
        <v>61</v>
      </c>
      <c r="G91" s="23">
        <v>66.099999999999994</v>
      </c>
      <c r="H91" s="23">
        <v>58</v>
      </c>
      <c r="I91" s="23">
        <v>57</v>
      </c>
      <c r="J91" s="23">
        <v>58.9</v>
      </c>
      <c r="K91" s="23">
        <v>67.5</v>
      </c>
      <c r="L91" s="23">
        <v>57.2</v>
      </c>
      <c r="M91" s="23">
        <v>58.8</v>
      </c>
      <c r="N91" s="23">
        <v>58.6</v>
      </c>
      <c r="O91" s="23">
        <v>59.2</v>
      </c>
      <c r="P91" s="23">
        <v>54.4</v>
      </c>
      <c r="Q91" s="23">
        <v>49.6</v>
      </c>
      <c r="R91" s="23">
        <v>54.3</v>
      </c>
      <c r="S91" s="23">
        <v>58.7</v>
      </c>
      <c r="T91" s="23">
        <v>51.7</v>
      </c>
      <c r="U91" s="23">
        <v>61.9</v>
      </c>
      <c r="V91" s="23">
        <v>52.7</v>
      </c>
      <c r="W91" s="23">
        <v>57.8</v>
      </c>
      <c r="X91" s="23">
        <v>59.7</v>
      </c>
      <c r="Y91" s="23">
        <v>54.9</v>
      </c>
      <c r="Z91" s="23">
        <v>65.3</v>
      </c>
      <c r="AA91" s="23">
        <v>43.8</v>
      </c>
      <c r="AB91" s="23">
        <v>53.5</v>
      </c>
    </row>
    <row r="92" spans="1:30" x14ac:dyDescent="0.2">
      <c r="A92" s="23">
        <v>2205</v>
      </c>
      <c r="B92" s="23">
        <v>2096</v>
      </c>
      <c r="C92" s="23">
        <v>1847</v>
      </c>
      <c r="D92" s="23">
        <v>1903</v>
      </c>
      <c r="E92" s="23">
        <v>1457</v>
      </c>
      <c r="F92" s="23">
        <v>1848</v>
      </c>
      <c r="G92" s="23">
        <v>1564</v>
      </c>
      <c r="H92" s="23">
        <v>1821</v>
      </c>
      <c r="I92" s="23">
        <v>2577</v>
      </c>
      <c r="J92" s="23">
        <v>2476</v>
      </c>
      <c r="K92" s="23">
        <v>1984</v>
      </c>
      <c r="L92" s="23">
        <v>1917</v>
      </c>
      <c r="M92" s="23">
        <v>1761</v>
      </c>
      <c r="N92" s="23">
        <v>1709</v>
      </c>
      <c r="O92" s="23">
        <v>1901</v>
      </c>
      <c r="P92" s="23">
        <v>2288</v>
      </c>
      <c r="Q92" s="23">
        <v>2072</v>
      </c>
      <c r="R92" s="23">
        <v>2861</v>
      </c>
      <c r="S92" s="23">
        <v>2411</v>
      </c>
      <c r="T92" s="23">
        <v>2289</v>
      </c>
      <c r="U92" s="23">
        <v>2203</v>
      </c>
      <c r="V92" s="23">
        <v>2592</v>
      </c>
      <c r="W92" s="23">
        <v>2053</v>
      </c>
      <c r="X92" s="23">
        <v>1979</v>
      </c>
      <c r="Y92" s="23">
        <v>2048</v>
      </c>
      <c r="Z92" s="23">
        <v>1786</v>
      </c>
      <c r="AA92" s="23">
        <v>2876</v>
      </c>
      <c r="AB92" s="23">
        <v>2560</v>
      </c>
    </row>
    <row r="93" spans="1:30" x14ac:dyDescent="0.2">
      <c r="A93" s="23">
        <v>1917</v>
      </c>
      <c r="B93" s="23">
        <v>1575</v>
      </c>
      <c r="C93" s="23">
        <v>2175</v>
      </c>
      <c r="D93" s="23">
        <v>2476</v>
      </c>
      <c r="E93" s="23">
        <v>1866</v>
      </c>
      <c r="F93" s="23">
        <v>2339</v>
      </c>
      <c r="G93" s="23">
        <v>2092</v>
      </c>
      <c r="H93" s="23">
        <v>1909</v>
      </c>
      <c r="I93" s="23">
        <v>2001</v>
      </c>
      <c r="J93" s="23">
        <v>2254</v>
      </c>
      <c r="K93" s="23">
        <v>2217</v>
      </c>
      <c r="L93" s="23">
        <v>1758</v>
      </c>
      <c r="M93" s="23">
        <v>2032</v>
      </c>
      <c r="N93" s="23">
        <v>2025</v>
      </c>
      <c r="O93" s="23">
        <v>1686</v>
      </c>
      <c r="P93" s="23">
        <v>1835</v>
      </c>
      <c r="Q93" s="23">
        <v>1914</v>
      </c>
      <c r="R93" s="23">
        <v>2496</v>
      </c>
      <c r="S93" s="23">
        <v>2670</v>
      </c>
      <c r="T93" s="23">
        <v>2202</v>
      </c>
      <c r="U93" s="23">
        <v>1988</v>
      </c>
      <c r="V93" s="23">
        <v>2324</v>
      </c>
      <c r="W93" s="23">
        <v>2550</v>
      </c>
      <c r="X93" s="23">
        <v>2110</v>
      </c>
      <c r="Y93" s="23">
        <v>2628</v>
      </c>
      <c r="Z93" s="23">
        <v>1776</v>
      </c>
      <c r="AA93" s="23">
        <v>2524</v>
      </c>
      <c r="AB93" s="23">
        <v>2241</v>
      </c>
    </row>
    <row r="96" spans="1:30" x14ac:dyDescent="0.2">
      <c r="A96" s="39" t="s">
        <v>58</v>
      </c>
      <c r="B96" s="40"/>
      <c r="C96" s="40"/>
      <c r="D96" s="40"/>
      <c r="E96" s="40"/>
      <c r="F96" s="40"/>
      <c r="G96" s="40"/>
      <c r="H96" s="40"/>
      <c r="I96" s="40"/>
      <c r="J96" s="41"/>
      <c r="O96" s="38" t="s">
        <v>104</v>
      </c>
      <c r="P96" s="38"/>
      <c r="Q96" s="38"/>
      <c r="R96" s="38"/>
      <c r="S96" s="38"/>
      <c r="T96" s="38"/>
      <c r="U96" s="38"/>
      <c r="V96" s="38"/>
      <c r="W96" s="38"/>
      <c r="X96" s="38"/>
      <c r="AA96" s="47" t="s">
        <v>63</v>
      </c>
    </row>
    <row r="97" spans="1:28" x14ac:dyDescent="0.2">
      <c r="A97" s="23" cm="1">
        <f t="array" ref="A97:J106">MMULT(A84:AB93,M53:V80)</f>
        <v>28</v>
      </c>
      <c r="B97" s="23">
        <v>59086</v>
      </c>
      <c r="C97" s="23">
        <v>59562</v>
      </c>
      <c r="D97" s="23">
        <v>1081.9000000000001</v>
      </c>
      <c r="E97" s="23">
        <v>1663.1999999999994</v>
      </c>
      <c r="F97" s="23">
        <v>0</v>
      </c>
      <c r="G97" s="23">
        <v>22116</v>
      </c>
      <c r="H97" s="23">
        <v>1628.4000000000003</v>
      </c>
      <c r="I97" s="23">
        <v>59084</v>
      </c>
      <c r="J97" s="23">
        <v>59580</v>
      </c>
      <c r="O97" s="33" cm="1">
        <f t="array" ref="O97:X106">MINVERSE(_xlfn.ANCHORARRAY(A97))</f>
        <v>49.010591473208713</v>
      </c>
      <c r="P97" s="33">
        <v>2.440830407781521E-3</v>
      </c>
      <c r="Q97" s="33">
        <v>-9.6511149070963606E-4</v>
      </c>
      <c r="R97" s="33">
        <v>-0.47628921679564007</v>
      </c>
      <c r="S97" s="33">
        <v>-9.233596634223204E-2</v>
      </c>
      <c r="T97" s="33">
        <v>7.4673603326341889E-2</v>
      </c>
      <c r="U97" s="33">
        <v>-3.2561268800784535E-3</v>
      </c>
      <c r="V97" s="33">
        <v>-0.36845308335378668</v>
      </c>
      <c r="W97" s="33">
        <v>-1.6302540848099061E-3</v>
      </c>
      <c r="X97" s="33">
        <v>-3.4974115278184928E-4</v>
      </c>
      <c r="AA97" s="23" cm="1">
        <f t="array" ref="AA97:AA106">MMULT(A84:AB93,C53:C80)</f>
        <v>195</v>
      </c>
    </row>
    <row r="98" spans="1:28" x14ac:dyDescent="0.2">
      <c r="A98" s="23">
        <v>59086</v>
      </c>
      <c r="B98" s="23">
        <v>128701010</v>
      </c>
      <c r="C98" s="23">
        <v>125497574</v>
      </c>
      <c r="D98" s="23">
        <v>2287429.7999999998</v>
      </c>
      <c r="E98" s="23">
        <v>3517464.9</v>
      </c>
      <c r="F98" s="23">
        <v>65179</v>
      </c>
      <c r="G98" s="23">
        <v>46992260</v>
      </c>
      <c r="H98" s="23">
        <v>3483268.2999999993</v>
      </c>
      <c r="I98" s="23">
        <v>122172630</v>
      </c>
      <c r="J98" s="23">
        <v>125385138</v>
      </c>
      <c r="O98" s="33">
        <v>2.440830407781073E-3</v>
      </c>
      <c r="P98" s="33">
        <v>1.2018369748717029E-6</v>
      </c>
      <c r="Q98" s="33">
        <v>9.3294278691030731E-9</v>
      </c>
      <c r="R98" s="33">
        <v>-6.5035906339625207E-5</v>
      </c>
      <c r="S98" s="33">
        <v>-7.0823420078916576E-6</v>
      </c>
      <c r="T98" s="33">
        <v>-2.2614872573196953E-6</v>
      </c>
      <c r="U98" s="33">
        <v>2.2255337357586268E-7</v>
      </c>
      <c r="V98" s="33">
        <v>-4.8687787669049603E-5</v>
      </c>
      <c r="W98" s="33">
        <v>4.7343711942685406E-7</v>
      </c>
      <c r="X98" s="33">
        <v>-1.9100919327715241E-7</v>
      </c>
      <c r="AA98" s="23">
        <v>432991</v>
      </c>
    </row>
    <row r="99" spans="1:28" x14ac:dyDescent="0.2">
      <c r="A99" s="23">
        <v>59562</v>
      </c>
      <c r="B99" s="23">
        <v>125497574</v>
      </c>
      <c r="C99" s="23">
        <v>133427294</v>
      </c>
      <c r="D99" s="23">
        <v>2299593.6999999997</v>
      </c>
      <c r="E99" s="23">
        <v>3581032</v>
      </c>
      <c r="F99" s="23">
        <v>18977</v>
      </c>
      <c r="G99" s="23">
        <v>46727098</v>
      </c>
      <c r="H99" s="23">
        <v>3449653.6</v>
      </c>
      <c r="I99" s="23">
        <v>125432833</v>
      </c>
      <c r="J99" s="23">
        <v>127322804</v>
      </c>
      <c r="O99" s="33">
        <v>-9.6511149070962359E-4</v>
      </c>
      <c r="P99" s="33">
        <v>9.3294278691014816E-9</v>
      </c>
      <c r="Q99" s="33">
        <v>2.1114004788288675E-7</v>
      </c>
      <c r="R99" s="33">
        <v>-1.1737669547676213E-5</v>
      </c>
      <c r="S99" s="33">
        <v>-1.5574791601630552E-6</v>
      </c>
      <c r="T99" s="33">
        <v>-3.0575474530827488E-6</v>
      </c>
      <c r="U99" s="33">
        <v>1.4033997978767624E-7</v>
      </c>
      <c r="V99" s="33">
        <v>1.2878576894186497E-5</v>
      </c>
      <c r="W99" s="33">
        <v>1.6392726664614111E-7</v>
      </c>
      <c r="X99" s="33">
        <v>-7.6793698798067173E-8</v>
      </c>
      <c r="AA99" s="23">
        <v>437445</v>
      </c>
    </row>
    <row r="100" spans="1:28" x14ac:dyDescent="0.2">
      <c r="A100" s="23">
        <v>1081.9000000000001</v>
      </c>
      <c r="B100" s="23">
        <v>2287429.7999999998</v>
      </c>
      <c r="C100" s="23">
        <v>2299593.6999999997</v>
      </c>
      <c r="D100" s="23">
        <v>41910.07</v>
      </c>
      <c r="E100" s="23">
        <v>64030.470000000008</v>
      </c>
      <c r="F100" s="23">
        <v>64.299999999999784</v>
      </c>
      <c r="G100" s="23">
        <v>854526.00000000012</v>
      </c>
      <c r="H100" s="23">
        <v>62967.12000000001</v>
      </c>
      <c r="I100" s="23">
        <v>2288650</v>
      </c>
      <c r="J100" s="23">
        <v>2303529.3000000003</v>
      </c>
      <c r="O100" s="33">
        <v>-0.47628921679564423</v>
      </c>
      <c r="P100" s="33">
        <v>-6.503590633963754E-5</v>
      </c>
      <c r="Q100" s="33">
        <v>-1.1737669547676994E-5</v>
      </c>
      <c r="R100" s="33">
        <v>2.0019407022277738E-2</v>
      </c>
      <c r="S100" s="33">
        <v>1.2955070791063692E-3</v>
      </c>
      <c r="T100" s="33">
        <v>-2.6620895982621198E-4</v>
      </c>
      <c r="U100" s="33">
        <v>-9.7027323541255241E-6</v>
      </c>
      <c r="V100" s="33">
        <v>-9.384985543287943E-4</v>
      </c>
      <c r="W100" s="33">
        <v>-9.2981252829721294E-5</v>
      </c>
      <c r="X100" s="33">
        <v>2.1832593005920038E-5</v>
      </c>
      <c r="AA100" s="23">
        <v>7519.6</v>
      </c>
    </row>
    <row r="101" spans="1:28" x14ac:dyDescent="0.2">
      <c r="A101" s="23">
        <v>1663.1999999999994</v>
      </c>
      <c r="B101" s="23">
        <v>3517464.9</v>
      </c>
      <c r="C101" s="23">
        <v>3581032</v>
      </c>
      <c r="D101" s="23">
        <v>64030.470000000008</v>
      </c>
      <c r="E101" s="23">
        <v>101824.78</v>
      </c>
      <c r="F101" s="23">
        <v>444.69999999999982</v>
      </c>
      <c r="G101" s="23">
        <v>1309198.1000000001</v>
      </c>
      <c r="H101" s="23">
        <v>96571.24</v>
      </c>
      <c r="I101" s="23">
        <v>3492436.3</v>
      </c>
      <c r="J101" s="23">
        <v>3544068.4000000004</v>
      </c>
      <c r="O101" s="33">
        <v>-9.2335966342234413E-2</v>
      </c>
      <c r="P101" s="33">
        <v>-7.0823420078927028E-6</v>
      </c>
      <c r="Q101" s="33">
        <v>-1.5574791601629377E-6</v>
      </c>
      <c r="R101" s="33">
        <v>1.2955070791063317E-3</v>
      </c>
      <c r="S101" s="33">
        <v>5.1674760879304551E-4</v>
      </c>
      <c r="T101" s="33">
        <v>-1.1818264771483324E-4</v>
      </c>
      <c r="U101" s="33">
        <v>4.0286124779035073E-6</v>
      </c>
      <c r="V101" s="33">
        <v>4.9561699019766436E-4</v>
      </c>
      <c r="W101" s="33">
        <v>-5.6314210791467077E-7</v>
      </c>
      <c r="X101" s="33">
        <v>-4.5836946502779095E-7</v>
      </c>
      <c r="AA101" s="23">
        <v>11840.3</v>
      </c>
    </row>
    <row r="102" spans="1:28" ht="14" customHeight="1" x14ac:dyDescent="0.2">
      <c r="A102" s="23">
        <v>0</v>
      </c>
      <c r="B102" s="23">
        <v>65179</v>
      </c>
      <c r="C102" s="23">
        <v>18977</v>
      </c>
      <c r="D102" s="23">
        <v>64.299999999999784</v>
      </c>
      <c r="E102" s="23">
        <v>444.69999999999982</v>
      </c>
      <c r="F102" s="23">
        <v>2938</v>
      </c>
      <c r="G102" s="23">
        <v>8934</v>
      </c>
      <c r="H102" s="23">
        <v>925.29999999999927</v>
      </c>
      <c r="I102" s="23">
        <v>-48399</v>
      </c>
      <c r="J102" s="23">
        <v>-7541</v>
      </c>
      <c r="O102" s="33">
        <v>7.4673603326343735E-2</v>
      </c>
      <c r="P102" s="33">
        <v>-2.2614872573190325E-6</v>
      </c>
      <c r="Q102" s="33">
        <v>-3.0575474530828034E-6</v>
      </c>
      <c r="R102" s="33">
        <v>-2.6620895982624039E-4</v>
      </c>
      <c r="S102" s="33">
        <v>-1.1818264771483224E-4</v>
      </c>
      <c r="T102" s="33">
        <v>6.5487908092135819E-4</v>
      </c>
      <c r="U102" s="33">
        <v>-6.0600135916019603E-6</v>
      </c>
      <c r="V102" s="33">
        <v>-6.9051770942287578E-4</v>
      </c>
      <c r="W102" s="33">
        <v>-9.7939196486042323E-7</v>
      </c>
      <c r="X102" s="33">
        <v>4.3263731339472676E-7</v>
      </c>
      <c r="AA102" s="23">
        <v>503</v>
      </c>
    </row>
    <row r="103" spans="1:28" x14ac:dyDescent="0.2">
      <c r="A103" s="23">
        <v>22116</v>
      </c>
      <c r="B103" s="23">
        <v>46992260</v>
      </c>
      <c r="C103" s="23">
        <v>46727098</v>
      </c>
      <c r="D103" s="23">
        <v>854526.00000000012</v>
      </c>
      <c r="E103" s="23">
        <v>1309198.1000000001</v>
      </c>
      <c r="F103" s="23">
        <v>8934</v>
      </c>
      <c r="G103" s="23">
        <v>17873732</v>
      </c>
      <c r="H103" s="23">
        <v>1292747.5999999999</v>
      </c>
      <c r="I103" s="23">
        <v>46241651</v>
      </c>
      <c r="J103" s="23">
        <v>46890230</v>
      </c>
      <c r="O103" s="33">
        <v>-3.2561268800791261E-3</v>
      </c>
      <c r="P103" s="33">
        <v>2.2255337357576837E-7</v>
      </c>
      <c r="Q103" s="33">
        <v>1.4033997978768402E-7</v>
      </c>
      <c r="R103" s="33">
        <v>-9.7027323541119936E-6</v>
      </c>
      <c r="S103" s="33">
        <v>4.0286124779047677E-6</v>
      </c>
      <c r="T103" s="33">
        <v>-6.0600135916027506E-6</v>
      </c>
      <c r="U103" s="33">
        <v>3.1486095145444103E-6</v>
      </c>
      <c r="V103" s="33">
        <v>-1.0504846784969885E-5</v>
      </c>
      <c r="W103" s="33">
        <v>3.9815082693573692E-7</v>
      </c>
      <c r="X103" s="33">
        <v>-4.3522440114536979E-8</v>
      </c>
      <c r="AA103" s="23">
        <v>156601</v>
      </c>
    </row>
    <row r="104" spans="1:28" x14ac:dyDescent="0.2">
      <c r="A104" s="23">
        <v>1628.4000000000003</v>
      </c>
      <c r="B104" s="23">
        <v>3483268.2999999993</v>
      </c>
      <c r="C104" s="23">
        <v>3449653.6</v>
      </c>
      <c r="D104" s="23">
        <v>62967.12000000001</v>
      </c>
      <c r="E104" s="23">
        <v>96571.24</v>
      </c>
      <c r="F104" s="23">
        <v>925.29999999999927</v>
      </c>
      <c r="G104" s="23">
        <v>1292747.5999999999</v>
      </c>
      <c r="H104" s="23">
        <v>95487.37999999999</v>
      </c>
      <c r="I104" s="23">
        <v>3399712.4999999991</v>
      </c>
      <c r="J104" s="23">
        <v>3456228.9000000004</v>
      </c>
      <c r="O104" s="33">
        <v>-0.36845308335375415</v>
      </c>
      <c r="P104" s="33">
        <v>-4.8687787669047435E-5</v>
      </c>
      <c r="Q104" s="33">
        <v>1.287857689418678E-5</v>
      </c>
      <c r="R104" s="33">
        <v>-9.3849855432960453E-4</v>
      </c>
      <c r="S104" s="33">
        <v>4.9561699019755529E-4</v>
      </c>
      <c r="T104" s="33">
        <v>-6.9051770942282536E-4</v>
      </c>
      <c r="U104" s="33">
        <v>-1.0504846784975238E-5</v>
      </c>
      <c r="V104" s="33">
        <v>6.9038002291050933E-3</v>
      </c>
      <c r="W104" s="33">
        <v>3.1598912581359342E-5</v>
      </c>
      <c r="X104" s="33">
        <v>-4.3535193950274693E-6</v>
      </c>
      <c r="AA104" s="23">
        <v>11616.8</v>
      </c>
    </row>
    <row r="105" spans="1:28" x14ac:dyDescent="0.2">
      <c r="A105" s="23">
        <v>59084</v>
      </c>
      <c r="B105" s="23">
        <v>122172630</v>
      </c>
      <c r="C105" s="23">
        <v>125432833</v>
      </c>
      <c r="D105" s="23">
        <v>2288650</v>
      </c>
      <c r="E105" s="23">
        <v>3492436.3</v>
      </c>
      <c r="F105" s="23">
        <v>-48399</v>
      </c>
      <c r="G105" s="23">
        <v>46241651</v>
      </c>
      <c r="H105" s="23">
        <v>3399712.4999999991</v>
      </c>
      <c r="I105" s="23">
        <v>128284292</v>
      </c>
      <c r="J105" s="23">
        <v>126944275</v>
      </c>
      <c r="O105" s="33">
        <v>-1.6302540848098989E-3</v>
      </c>
      <c r="P105" s="33">
        <v>4.7343711942689594E-7</v>
      </c>
      <c r="Q105" s="33">
        <v>1.6392726664614711E-7</v>
      </c>
      <c r="R105" s="33">
        <v>-9.2981252829719884E-5</v>
      </c>
      <c r="S105" s="33">
        <v>-5.6314210791511324E-7</v>
      </c>
      <c r="T105" s="33">
        <v>-9.793919648604552E-7</v>
      </c>
      <c r="U105" s="33">
        <v>3.9815082693578054E-7</v>
      </c>
      <c r="V105" s="33">
        <v>3.1598912581356096E-5</v>
      </c>
      <c r="W105" s="33">
        <v>1.2568943593953657E-6</v>
      </c>
      <c r="X105" s="33">
        <v>-4.2095855985075025E-7</v>
      </c>
      <c r="AA105" s="23">
        <v>386127</v>
      </c>
    </row>
    <row r="106" spans="1:28" x14ac:dyDescent="0.2">
      <c r="A106" s="23">
        <v>59580</v>
      </c>
      <c r="B106" s="23">
        <v>125385138</v>
      </c>
      <c r="C106" s="23">
        <v>127322804</v>
      </c>
      <c r="D106" s="23">
        <v>2303529.3000000003</v>
      </c>
      <c r="E106" s="23">
        <v>3544068.4000000004</v>
      </c>
      <c r="F106" s="23">
        <v>-7541</v>
      </c>
      <c r="G106" s="23">
        <v>46890230</v>
      </c>
      <c r="H106" s="23">
        <v>3456228.9000000004</v>
      </c>
      <c r="I106" s="23">
        <v>126944275</v>
      </c>
      <c r="J106" s="23">
        <v>129152030</v>
      </c>
      <c r="K106" s="37" t="s">
        <v>62</v>
      </c>
      <c r="L106" s="37"/>
      <c r="O106" s="33">
        <v>-3.4974115278191563E-4</v>
      </c>
      <c r="P106" s="33">
        <v>-1.9100919327717345E-7</v>
      </c>
      <c r="Q106" s="33">
        <v>-7.679369879806839E-8</v>
      </c>
      <c r="R106" s="33">
        <v>2.1832593005921569E-5</v>
      </c>
      <c r="S106" s="33">
        <v>-4.5836946502757919E-7</v>
      </c>
      <c r="T106" s="33">
        <v>4.3263731339465376E-7</v>
      </c>
      <c r="U106" s="33">
        <v>-4.352244011455423E-8</v>
      </c>
      <c r="V106" s="33">
        <v>-4.3535193950262522E-6</v>
      </c>
      <c r="W106" s="33">
        <v>-4.2095855985075745E-7</v>
      </c>
      <c r="X106" s="33">
        <v>5.9949839374728056E-7</v>
      </c>
      <c r="AA106" s="23">
        <v>406469</v>
      </c>
      <c r="AB106" t="s">
        <v>66</v>
      </c>
    </row>
    <row r="109" spans="1:28" x14ac:dyDescent="0.2">
      <c r="A109" s="48" t="s">
        <v>67</v>
      </c>
      <c r="D109" s="53" t="s">
        <v>78</v>
      </c>
      <c r="E109" s="53"/>
      <c r="F109" s="53"/>
      <c r="G109" s="53"/>
      <c r="H109" s="53"/>
      <c r="I109" s="53"/>
      <c r="J109" s="53"/>
      <c r="K109" s="53"/>
      <c r="L109" s="53"/>
      <c r="M109" s="53"/>
    </row>
    <row r="110" spans="1:28" x14ac:dyDescent="0.2">
      <c r="A110" s="23" cm="1">
        <f t="array" ref="A110:A119">MMULT(_xlfn.ANCHORARRAY(O97),_xlfn.ANCHORARRAY(AA97))</f>
        <v>-7.2919339942391446</v>
      </c>
      <c r="B110" s="23" t="s">
        <v>68</v>
      </c>
      <c r="D110" s="37"/>
      <c r="E110" s="37"/>
      <c r="F110" s="37"/>
      <c r="G110" s="37"/>
      <c r="H110" s="37"/>
      <c r="I110" s="37"/>
      <c r="J110" s="37"/>
      <c r="K110" s="37"/>
      <c r="L110" s="37"/>
      <c r="M110" s="37"/>
    </row>
    <row r="111" spans="1:28" x14ac:dyDescent="0.2">
      <c r="A111" s="23">
        <v>8.1237909256583196E-4</v>
      </c>
      <c r="B111" s="23" t="s">
        <v>69</v>
      </c>
      <c r="D111" s="37"/>
      <c r="E111" s="37"/>
      <c r="F111" s="37"/>
      <c r="G111" s="37"/>
      <c r="H111" s="37"/>
      <c r="I111" s="37"/>
      <c r="J111" s="37"/>
      <c r="K111" s="37"/>
      <c r="L111" s="37"/>
      <c r="M111" s="37"/>
    </row>
    <row r="112" spans="1:28" x14ac:dyDescent="0.2">
      <c r="A112" s="23">
        <v>3.6311480311761839E-3</v>
      </c>
      <c r="B112" s="23" t="s">
        <v>70</v>
      </c>
      <c r="D112" s="37"/>
      <c r="E112" s="37"/>
      <c r="F112" s="37"/>
      <c r="G112" s="37"/>
      <c r="H112" s="37"/>
      <c r="I112" s="37"/>
      <c r="J112" s="37"/>
      <c r="K112" s="37"/>
      <c r="L112" s="37"/>
      <c r="M112" s="37"/>
    </row>
    <row r="113" spans="1:24" x14ac:dyDescent="0.2">
      <c r="A113" s="23">
        <v>0.1221705941564295</v>
      </c>
      <c r="B113" s="23" t="s">
        <v>71</v>
      </c>
      <c r="D113" s="37"/>
      <c r="E113" s="37"/>
      <c r="F113" s="37"/>
      <c r="G113" s="37"/>
      <c r="H113" s="37"/>
      <c r="I113" s="37"/>
      <c r="J113" s="37"/>
      <c r="K113" s="37"/>
      <c r="L113" s="37"/>
      <c r="M113" s="37"/>
    </row>
    <row r="114" spans="1:24" x14ac:dyDescent="0.2">
      <c r="A114" s="23">
        <v>3.1891459944295514E-2</v>
      </c>
      <c r="B114" s="23" t="s">
        <v>72</v>
      </c>
    </row>
    <row r="115" spans="1:24" x14ac:dyDescent="0.2">
      <c r="A115" s="23">
        <v>1.5113285973339385E-5</v>
      </c>
      <c r="B115" s="23" t="s">
        <v>73</v>
      </c>
      <c r="D115" s="29"/>
      <c r="E115" s="29"/>
      <c r="F115" s="29"/>
      <c r="G115" s="29"/>
      <c r="H115" s="29"/>
      <c r="I115" s="29"/>
      <c r="J115" s="29"/>
      <c r="K115" s="29"/>
      <c r="L115" s="29"/>
      <c r="M115" s="29"/>
    </row>
    <row r="116" spans="1:24" x14ac:dyDescent="0.2">
      <c r="A116" s="23">
        <v>1.5899719931490829E-3</v>
      </c>
      <c r="B116" s="23" t="s">
        <v>74</v>
      </c>
    </row>
    <row r="117" spans="1:24" x14ac:dyDescent="0.2">
      <c r="A117" s="23">
        <v>0.15435329036575229</v>
      </c>
      <c r="B117" s="23" t="s">
        <v>75</v>
      </c>
    </row>
    <row r="118" spans="1:24" x14ac:dyDescent="0.2">
      <c r="A118" s="23">
        <v>-3.8952972688217624E-3</v>
      </c>
      <c r="B118" s="23" t="s">
        <v>76</v>
      </c>
    </row>
    <row r="119" spans="1:24" x14ac:dyDescent="0.2">
      <c r="A119" s="23">
        <v>-1.7906299942221648E-3</v>
      </c>
      <c r="B119" s="23" t="s">
        <v>77</v>
      </c>
    </row>
    <row r="122" spans="1:24" x14ac:dyDescent="0.2">
      <c r="A122" s="53" t="s">
        <v>79</v>
      </c>
      <c r="B122" s="53"/>
      <c r="C122" s="53"/>
      <c r="D122" s="53"/>
      <c r="E122" s="53"/>
      <c r="F122" s="53"/>
      <c r="G122" s="53"/>
      <c r="H122" s="53"/>
      <c r="I122" s="53"/>
      <c r="J122" s="53"/>
      <c r="K122" s="53"/>
      <c r="L122" s="53"/>
      <c r="M122" s="53"/>
      <c r="N122" s="53"/>
      <c r="O122" s="53"/>
      <c r="P122" s="53"/>
      <c r="Q122" s="53"/>
      <c r="R122" s="53"/>
      <c r="S122" s="53"/>
      <c r="T122" s="53"/>
      <c r="U122" s="53"/>
      <c r="V122" s="53"/>
      <c r="W122" s="53"/>
    </row>
    <row r="123" spans="1:24" x14ac:dyDescent="0.2">
      <c r="A123" s="56" t="s">
        <v>80</v>
      </c>
      <c r="B123" s="32"/>
      <c r="C123" s="32"/>
      <c r="D123" s="32"/>
      <c r="E123" s="32"/>
      <c r="F123" s="32"/>
      <c r="G123" s="32"/>
      <c r="H123" s="32"/>
      <c r="I123" s="32"/>
      <c r="J123" s="32"/>
      <c r="K123" s="32"/>
      <c r="L123" s="32"/>
      <c r="M123" s="32"/>
      <c r="N123" s="32"/>
      <c r="O123" s="32"/>
      <c r="P123" s="32"/>
      <c r="Q123" s="32"/>
      <c r="R123" s="32"/>
      <c r="S123" s="32"/>
      <c r="T123" s="32"/>
      <c r="U123" s="32"/>
      <c r="V123" s="32"/>
      <c r="W123" s="57"/>
      <c r="X123" s="31"/>
    </row>
    <row r="124" spans="1:24" x14ac:dyDescent="0.2">
      <c r="A124" s="56"/>
      <c r="B124" s="32"/>
      <c r="C124" s="32"/>
      <c r="D124" s="32"/>
      <c r="E124" s="32"/>
      <c r="F124" s="32"/>
      <c r="G124" s="32"/>
      <c r="H124" s="32"/>
      <c r="I124" s="32"/>
      <c r="J124" s="32"/>
      <c r="K124" s="32"/>
      <c r="L124" s="32"/>
      <c r="M124" s="32"/>
      <c r="N124" s="32"/>
      <c r="O124" s="32"/>
      <c r="P124" s="32"/>
      <c r="Q124" s="32"/>
      <c r="R124" s="32"/>
      <c r="S124" s="32"/>
      <c r="T124" s="32"/>
      <c r="U124" s="32"/>
      <c r="V124" s="32"/>
      <c r="W124" s="57"/>
      <c r="X124" s="31"/>
    </row>
    <row r="125" spans="1:24" x14ac:dyDescent="0.2">
      <c r="A125" s="2" t="s">
        <v>81</v>
      </c>
      <c r="B125" s="3"/>
      <c r="C125" s="3"/>
      <c r="D125" s="3"/>
      <c r="E125" s="3"/>
      <c r="F125" s="3"/>
      <c r="G125" s="3"/>
      <c r="H125" s="3"/>
      <c r="I125" s="3"/>
      <c r="J125" s="3"/>
      <c r="K125" s="3"/>
      <c r="L125" s="3"/>
      <c r="M125" s="3"/>
      <c r="N125" s="3"/>
      <c r="O125" s="3"/>
      <c r="P125" s="3"/>
      <c r="Q125" s="3"/>
      <c r="R125" s="3"/>
      <c r="S125" s="3"/>
      <c r="T125" s="3"/>
      <c r="U125" s="3"/>
      <c r="V125" s="3"/>
      <c r="W125" s="4"/>
      <c r="X125" s="55"/>
    </row>
    <row r="126" spans="1:24" x14ac:dyDescent="0.2">
      <c r="A126" s="2" t="s">
        <v>83</v>
      </c>
      <c r="B126" s="3"/>
      <c r="C126" s="3"/>
      <c r="D126" s="3"/>
      <c r="E126" s="3"/>
      <c r="F126" s="3"/>
      <c r="G126" s="3"/>
      <c r="H126" s="3"/>
      <c r="I126" s="3"/>
      <c r="J126" s="3"/>
      <c r="K126" s="3"/>
      <c r="L126" s="3"/>
      <c r="M126" s="3"/>
      <c r="N126" s="3"/>
      <c r="O126" s="3"/>
      <c r="P126" s="3"/>
      <c r="Q126" s="3"/>
      <c r="R126" s="3"/>
      <c r="S126" s="3"/>
      <c r="T126" s="3"/>
      <c r="U126" s="3"/>
      <c r="V126" s="3"/>
      <c r="W126" s="4"/>
      <c r="X126" s="55"/>
    </row>
    <row r="127" spans="1:24" x14ac:dyDescent="0.2">
      <c r="A127" s="2" t="s">
        <v>82</v>
      </c>
      <c r="B127" s="3"/>
      <c r="C127" s="3"/>
      <c r="D127" s="3"/>
      <c r="E127" s="3"/>
      <c r="F127" s="3"/>
      <c r="G127" s="3"/>
      <c r="H127" s="3"/>
      <c r="I127" s="3"/>
      <c r="J127" s="3"/>
      <c r="K127" s="3"/>
      <c r="L127" s="3"/>
      <c r="M127" s="3"/>
      <c r="N127" s="3"/>
      <c r="O127" s="3"/>
      <c r="P127" s="3"/>
      <c r="Q127" s="3"/>
      <c r="R127" s="3"/>
      <c r="S127" s="3"/>
      <c r="T127" s="3"/>
      <c r="U127" s="3"/>
      <c r="V127" s="3"/>
      <c r="W127" s="4"/>
    </row>
    <row r="128" spans="1:24" x14ac:dyDescent="0.2">
      <c r="A128" s="2" t="s">
        <v>84</v>
      </c>
      <c r="B128" s="3"/>
      <c r="C128" s="3"/>
      <c r="D128" s="3"/>
      <c r="E128" s="3"/>
      <c r="F128" s="3"/>
      <c r="G128" s="3"/>
      <c r="H128" s="3"/>
      <c r="I128" s="3"/>
      <c r="J128" s="3"/>
      <c r="K128" s="3"/>
      <c r="L128" s="3"/>
      <c r="M128" s="3"/>
      <c r="N128" s="3"/>
      <c r="O128" s="3"/>
      <c r="P128" s="3"/>
      <c r="Q128" s="3"/>
      <c r="R128" s="3"/>
      <c r="S128" s="3"/>
      <c r="T128" s="3"/>
      <c r="U128" s="3"/>
      <c r="V128" s="3"/>
      <c r="W128" s="4"/>
    </row>
    <row r="129" spans="1:23" x14ac:dyDescent="0.2">
      <c r="A129" s="2" t="s">
        <v>85</v>
      </c>
      <c r="B129" s="3"/>
      <c r="C129" s="3"/>
      <c r="D129" s="3"/>
      <c r="E129" s="3"/>
      <c r="F129" s="3"/>
      <c r="G129" s="3"/>
      <c r="H129" s="3"/>
      <c r="I129" s="3"/>
      <c r="J129" s="3"/>
      <c r="K129" s="3"/>
      <c r="L129" s="3"/>
      <c r="M129" s="3"/>
      <c r="N129" s="3"/>
      <c r="O129" s="3"/>
      <c r="P129" s="3"/>
      <c r="Q129" s="3"/>
      <c r="R129" s="3"/>
      <c r="S129" s="3"/>
      <c r="T129" s="3"/>
      <c r="U129" s="3"/>
      <c r="V129" s="3"/>
      <c r="W129" s="4"/>
    </row>
    <row r="130" spans="1:23" x14ac:dyDescent="0.2">
      <c r="A130" s="2" t="s">
        <v>86</v>
      </c>
      <c r="B130" s="3"/>
      <c r="C130" s="3"/>
      <c r="D130" s="3"/>
      <c r="E130" s="3"/>
      <c r="F130" s="3"/>
      <c r="G130" s="3"/>
      <c r="H130" s="3"/>
      <c r="I130" s="3"/>
      <c r="J130" s="3"/>
      <c r="K130" s="3"/>
      <c r="L130" s="3"/>
      <c r="M130" s="3"/>
      <c r="N130" s="3"/>
      <c r="O130" s="3"/>
      <c r="P130" s="3"/>
      <c r="Q130" s="3"/>
      <c r="R130" s="3"/>
      <c r="S130" s="3"/>
      <c r="T130" s="3"/>
      <c r="U130" s="3"/>
      <c r="V130" s="3"/>
      <c r="W130" s="4"/>
    </row>
    <row r="131" spans="1:23" x14ac:dyDescent="0.2">
      <c r="A131" s="2" t="s">
        <v>87</v>
      </c>
      <c r="B131" s="3"/>
      <c r="C131" s="3"/>
      <c r="D131" s="3"/>
      <c r="E131" s="3"/>
      <c r="F131" s="3"/>
      <c r="G131" s="3"/>
      <c r="H131" s="3"/>
      <c r="I131" s="3"/>
      <c r="J131" s="3"/>
      <c r="K131" s="3"/>
      <c r="L131" s="3"/>
      <c r="M131" s="3"/>
      <c r="N131" s="3"/>
      <c r="O131" s="3"/>
      <c r="P131" s="3"/>
      <c r="Q131" s="3"/>
      <c r="R131" s="3"/>
      <c r="S131" s="3"/>
      <c r="T131" s="3"/>
      <c r="U131" s="3"/>
      <c r="V131" s="3"/>
      <c r="W131" s="4"/>
    </row>
    <row r="132" spans="1:23" x14ac:dyDescent="0.2">
      <c r="A132" s="2" t="s">
        <v>88</v>
      </c>
      <c r="B132" s="3"/>
      <c r="C132" s="3"/>
      <c r="D132" s="3"/>
      <c r="E132" s="3"/>
      <c r="F132" s="3"/>
      <c r="G132" s="3"/>
      <c r="H132" s="3"/>
      <c r="I132" s="3"/>
      <c r="J132" s="3"/>
      <c r="K132" s="3"/>
      <c r="L132" s="3"/>
      <c r="M132" s="3"/>
      <c r="N132" s="3"/>
      <c r="O132" s="3"/>
      <c r="P132" s="3"/>
      <c r="Q132" s="3"/>
      <c r="R132" s="3"/>
      <c r="S132" s="3"/>
      <c r="T132" s="3"/>
      <c r="U132" s="3"/>
      <c r="V132" s="3"/>
      <c r="W132" s="4"/>
    </row>
    <row r="133" spans="1:23" x14ac:dyDescent="0.2">
      <c r="A133" s="2" t="s">
        <v>89</v>
      </c>
      <c r="B133" s="3"/>
      <c r="C133" s="3"/>
      <c r="D133" s="3"/>
      <c r="E133" s="3"/>
      <c r="F133" s="3"/>
      <c r="G133" s="3"/>
      <c r="H133" s="3"/>
      <c r="I133" s="3"/>
      <c r="J133" s="3"/>
      <c r="K133" s="3"/>
      <c r="L133" s="3"/>
      <c r="M133" s="3"/>
      <c r="N133" s="3"/>
      <c r="O133" s="3"/>
      <c r="P133" s="3"/>
      <c r="Q133" s="3"/>
      <c r="R133" s="3"/>
      <c r="S133" s="3"/>
      <c r="T133" s="3"/>
      <c r="U133" s="3"/>
      <c r="V133" s="3"/>
      <c r="W133" s="4"/>
    </row>
    <row r="134" spans="1:23" x14ac:dyDescent="0.2">
      <c r="A134" s="2" t="s">
        <v>90</v>
      </c>
      <c r="B134" s="3"/>
      <c r="C134" s="3"/>
      <c r="D134" s="3"/>
      <c r="E134" s="3"/>
      <c r="F134" s="3"/>
      <c r="G134" s="3"/>
      <c r="H134" s="3"/>
      <c r="I134" s="3"/>
      <c r="J134" s="3"/>
      <c r="K134" s="3"/>
      <c r="L134" s="3"/>
      <c r="M134" s="3"/>
      <c r="N134" s="3"/>
      <c r="O134" s="3"/>
      <c r="P134" s="3"/>
      <c r="Q134" s="3"/>
      <c r="R134" s="3"/>
      <c r="S134" s="3"/>
      <c r="T134" s="3"/>
      <c r="U134" s="3"/>
      <c r="V134" s="3"/>
      <c r="W134" s="4"/>
    </row>
    <row r="135" spans="1:23" x14ac:dyDescent="0.2">
      <c r="A135" s="58" t="s">
        <v>91</v>
      </c>
      <c r="B135" s="36"/>
      <c r="C135" s="36"/>
      <c r="D135" s="36"/>
      <c r="E135" s="36"/>
      <c r="F135" s="36"/>
      <c r="G135" s="36"/>
      <c r="H135" s="36"/>
      <c r="I135" s="36"/>
      <c r="J135" s="36"/>
      <c r="K135" s="36"/>
      <c r="L135" s="36"/>
      <c r="M135" s="36"/>
      <c r="N135" s="36"/>
      <c r="O135" s="36"/>
      <c r="P135" s="36"/>
      <c r="Q135" s="36"/>
      <c r="R135" s="36"/>
      <c r="S135" s="36"/>
      <c r="T135" s="36"/>
      <c r="U135" s="36"/>
      <c r="V135" s="36"/>
      <c r="W135" s="59"/>
    </row>
  </sheetData>
  <mergeCells count="26">
    <mergeCell ref="A129:W129"/>
    <mergeCell ref="A130:W130"/>
    <mergeCell ref="A131:W131"/>
    <mergeCell ref="A135:W135"/>
    <mergeCell ref="A132:W132"/>
    <mergeCell ref="A133:W133"/>
    <mergeCell ref="A134:W134"/>
    <mergeCell ref="A127:W127"/>
    <mergeCell ref="A123:W124"/>
    <mergeCell ref="A128:W128"/>
    <mergeCell ref="A125:W125"/>
    <mergeCell ref="A126:W126"/>
    <mergeCell ref="K106:L106"/>
    <mergeCell ref="O96:X96"/>
    <mergeCell ref="D109:M109"/>
    <mergeCell ref="D110:M113"/>
    <mergeCell ref="A122:W122"/>
    <mergeCell ref="A48:B48"/>
    <mergeCell ref="A50:E50"/>
    <mergeCell ref="M52:V52"/>
    <mergeCell ref="A83:AB83"/>
    <mergeCell ref="A96:J96"/>
    <mergeCell ref="D2:K3"/>
    <mergeCell ref="A41:X43"/>
    <mergeCell ref="A37:D39"/>
    <mergeCell ref="B45:R46"/>
  </mergeCells>
  <phoneticPr fontId="3" type="noConversion"/>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753B5-28E2-D945-A03B-284A5FA12D2F}">
  <dimension ref="A3:AI248"/>
  <sheetViews>
    <sheetView tabSelected="1" topLeftCell="A215" zoomScale="81" workbookViewId="0">
      <selection activeCell="A239" sqref="A239:E243"/>
    </sheetView>
  </sheetViews>
  <sheetFormatPr baseColWidth="10" defaultRowHeight="16" x14ac:dyDescent="0.2"/>
  <cols>
    <col min="1" max="1" width="17.5" customWidth="1"/>
    <col min="2" max="2" width="24.1640625" customWidth="1"/>
    <col min="3" max="3" width="25.83203125" customWidth="1"/>
    <col min="4" max="4" width="18" customWidth="1"/>
    <col min="5" max="5" width="12.83203125" bestFit="1" customWidth="1"/>
    <col min="6" max="10" width="11" bestFit="1" customWidth="1"/>
    <col min="13" max="13" width="12.1640625" bestFit="1" customWidth="1"/>
    <col min="15" max="15" width="11" bestFit="1" customWidth="1"/>
  </cols>
  <sheetData>
    <row r="3" spans="3:9" x14ac:dyDescent="0.2">
      <c r="C3" s="51" t="s">
        <v>92</v>
      </c>
      <c r="D3" s="52"/>
      <c r="E3" s="52"/>
      <c r="F3" s="52"/>
      <c r="G3" s="52"/>
      <c r="H3" s="52"/>
      <c r="I3" s="52"/>
    </row>
    <row r="4" spans="3:9" x14ac:dyDescent="0.2">
      <c r="C4" s="52"/>
      <c r="D4" s="52"/>
      <c r="E4" s="52"/>
      <c r="F4" s="52"/>
      <c r="G4" s="52"/>
      <c r="H4" s="52"/>
      <c r="I4" s="52"/>
    </row>
    <row r="5" spans="3:9" x14ac:dyDescent="0.2">
      <c r="C5" s="52"/>
      <c r="D5" s="52"/>
      <c r="E5" s="52"/>
      <c r="F5" s="52"/>
      <c r="G5" s="52"/>
      <c r="H5" s="52"/>
      <c r="I5" s="52"/>
    </row>
    <row r="8" spans="3:9" x14ac:dyDescent="0.2">
      <c r="C8" s="26" t="s">
        <v>46</v>
      </c>
      <c r="D8" s="26" t="s">
        <v>47</v>
      </c>
    </row>
    <row r="9" spans="3:9" x14ac:dyDescent="0.2">
      <c r="C9" s="23">
        <v>0.25</v>
      </c>
      <c r="D9" s="23">
        <v>1.42</v>
      </c>
    </row>
    <row r="10" spans="3:9" x14ac:dyDescent="0.2">
      <c r="C10" s="23">
        <v>0.5</v>
      </c>
      <c r="D10" s="23">
        <v>1.39</v>
      </c>
    </row>
    <row r="11" spans="3:9" x14ac:dyDescent="0.2">
      <c r="C11" s="23">
        <v>0.75</v>
      </c>
      <c r="D11" s="23">
        <v>1.55</v>
      </c>
    </row>
    <row r="12" spans="3:9" x14ac:dyDescent="0.2">
      <c r="C12" s="23">
        <v>1</v>
      </c>
      <c r="D12" s="23">
        <v>1.89</v>
      </c>
    </row>
    <row r="13" spans="3:9" x14ac:dyDescent="0.2">
      <c r="C13" s="23">
        <v>1.25</v>
      </c>
      <c r="D13" s="23">
        <v>2.4300000000000002</v>
      </c>
    </row>
    <row r="14" spans="3:9" x14ac:dyDescent="0.2">
      <c r="C14" s="23">
        <v>1.5</v>
      </c>
      <c r="D14" s="23">
        <v>3.15</v>
      </c>
    </row>
    <row r="15" spans="3:9" x14ac:dyDescent="0.2">
      <c r="C15" s="23">
        <v>1.75</v>
      </c>
      <c r="D15" s="23">
        <v>4.05</v>
      </c>
    </row>
    <row r="16" spans="3:9" x14ac:dyDescent="0.2">
      <c r="C16" s="23">
        <v>2</v>
      </c>
      <c r="D16" s="23">
        <v>5.15</v>
      </c>
    </row>
    <row r="17" spans="1:11" x14ac:dyDescent="0.2">
      <c r="C17" s="23">
        <v>2.25</v>
      </c>
      <c r="D17" s="23">
        <v>6.43</v>
      </c>
    </row>
    <row r="18" spans="1:11" x14ac:dyDescent="0.2">
      <c r="C18" s="23">
        <v>2.5</v>
      </c>
      <c r="D18" s="23">
        <v>7.89</v>
      </c>
    </row>
    <row r="21" spans="1:11" x14ac:dyDescent="0.2">
      <c r="A21" s="51" t="s">
        <v>50</v>
      </c>
      <c r="B21" s="52"/>
      <c r="C21" s="52"/>
      <c r="D21" s="52"/>
    </row>
    <row r="22" spans="1:11" x14ac:dyDescent="0.2">
      <c r="A22" s="52"/>
      <c r="B22" s="52"/>
      <c r="C22" s="52"/>
      <c r="D22" s="52"/>
    </row>
    <row r="23" spans="1:11" x14ac:dyDescent="0.2">
      <c r="A23" s="52"/>
      <c r="B23" s="52"/>
      <c r="C23" s="52"/>
      <c r="D23" s="52"/>
    </row>
    <row r="25" spans="1:11" x14ac:dyDescent="0.2">
      <c r="A25" s="60" t="s">
        <v>93</v>
      </c>
      <c r="B25" s="60"/>
      <c r="C25" s="60"/>
      <c r="D25" s="60"/>
      <c r="E25" s="60"/>
      <c r="F25" s="60"/>
      <c r="G25" s="60"/>
      <c r="H25" s="60"/>
    </row>
    <row r="27" spans="1:11" x14ac:dyDescent="0.2">
      <c r="B27" s="37" t="s">
        <v>94</v>
      </c>
      <c r="C27" s="37"/>
      <c r="D27" s="37"/>
      <c r="E27" s="37"/>
      <c r="F27" s="37"/>
      <c r="G27" s="37"/>
      <c r="H27" s="37"/>
      <c r="I27" s="37"/>
      <c r="J27" s="37"/>
      <c r="K27" s="37"/>
    </row>
    <row r="29" spans="1:11" x14ac:dyDescent="0.2">
      <c r="A29" s="49" t="s">
        <v>52</v>
      </c>
      <c r="B29" s="49"/>
    </row>
    <row r="31" spans="1:11" x14ac:dyDescent="0.2">
      <c r="B31" s="26" t="s">
        <v>46</v>
      </c>
      <c r="C31" s="26" t="s">
        <v>47</v>
      </c>
      <c r="D31" s="48" t="s">
        <v>103</v>
      </c>
      <c r="E31" s="38" t="s">
        <v>56</v>
      </c>
      <c r="F31" s="38"/>
      <c r="G31" s="38"/>
      <c r="H31" s="47" t="s">
        <v>54</v>
      </c>
      <c r="I31" s="47" t="s">
        <v>55</v>
      </c>
    </row>
    <row r="32" spans="1:11" x14ac:dyDescent="0.2">
      <c r="B32" s="23">
        <v>0.25</v>
      </c>
      <c r="C32" s="23">
        <v>1.42</v>
      </c>
      <c r="D32" s="23">
        <f>B32^2</f>
        <v>6.25E-2</v>
      </c>
      <c r="E32" s="23">
        <v>1</v>
      </c>
      <c r="F32" s="23">
        <v>0.25</v>
      </c>
      <c r="G32" s="23">
        <v>6.25E-2</v>
      </c>
      <c r="H32" s="23">
        <f>$A$57+($A$58*B32)+($A$59*D32)</f>
        <v>1.4183636363636856</v>
      </c>
      <c r="I32" s="23">
        <f>C32-H32</f>
        <v>1.6363636363143641E-3</v>
      </c>
    </row>
    <row r="33" spans="1:10" x14ac:dyDescent="0.2">
      <c r="B33" s="23">
        <v>0.5</v>
      </c>
      <c r="C33" s="23">
        <v>1.39</v>
      </c>
      <c r="D33" s="23">
        <f t="shared" ref="D33:D41" si="0">B33^2</f>
        <v>0.25</v>
      </c>
      <c r="E33" s="23">
        <v>1</v>
      </c>
      <c r="F33" s="23">
        <v>0.5</v>
      </c>
      <c r="G33" s="23">
        <v>0.25</v>
      </c>
      <c r="H33" s="23">
        <f t="shared" ref="H33:H41" si="1">$A$57+($A$58*B33)+($A$59*D33)</f>
        <v>1.3905454545454994</v>
      </c>
      <c r="I33" s="23">
        <f t="shared" ref="I33:I41" si="2">C33-H33</f>
        <v>-5.4545454549947969E-4</v>
      </c>
    </row>
    <row r="34" spans="1:10" x14ac:dyDescent="0.2">
      <c r="B34" s="23">
        <v>0.75</v>
      </c>
      <c r="C34" s="23">
        <v>1.55</v>
      </c>
      <c r="D34" s="23">
        <f t="shared" si="0"/>
        <v>0.5625</v>
      </c>
      <c r="E34" s="23">
        <v>1</v>
      </c>
      <c r="F34" s="23">
        <v>0.75</v>
      </c>
      <c r="G34" s="23">
        <v>0.5625</v>
      </c>
      <c r="H34" s="23">
        <f t="shared" si="1"/>
        <v>1.5495454545454939</v>
      </c>
      <c r="I34" s="23">
        <f t="shared" si="2"/>
        <v>4.5454545450618333E-4</v>
      </c>
    </row>
    <row r="35" spans="1:10" x14ac:dyDescent="0.2">
      <c r="B35" s="23">
        <v>1</v>
      </c>
      <c r="C35" s="23">
        <v>1.89</v>
      </c>
      <c r="D35" s="23">
        <f t="shared" si="0"/>
        <v>1</v>
      </c>
      <c r="E35" s="23">
        <v>1</v>
      </c>
      <c r="F35" s="23">
        <v>1</v>
      </c>
      <c r="G35" s="23">
        <v>1</v>
      </c>
      <c r="H35" s="23">
        <f t="shared" si="1"/>
        <v>1.895363636363669</v>
      </c>
      <c r="I35" s="23">
        <f t="shared" si="2"/>
        <v>-5.3636363636690998E-3</v>
      </c>
    </row>
    <row r="36" spans="1:10" x14ac:dyDescent="0.2">
      <c r="B36" s="23">
        <v>1.25</v>
      </c>
      <c r="C36" s="23">
        <v>2.4300000000000002</v>
      </c>
      <c r="D36" s="23">
        <f t="shared" si="0"/>
        <v>1.5625</v>
      </c>
      <c r="E36" s="23">
        <v>1</v>
      </c>
      <c r="F36" s="23">
        <v>1.25</v>
      </c>
      <c r="G36" s="23">
        <v>1.5625</v>
      </c>
      <c r="H36" s="23">
        <f t="shared" si="1"/>
        <v>2.4280000000000248</v>
      </c>
      <c r="I36" s="23">
        <f t="shared" si="2"/>
        <v>1.9999999999753548E-3</v>
      </c>
    </row>
    <row r="37" spans="1:10" x14ac:dyDescent="0.2">
      <c r="B37" s="23">
        <v>1.5</v>
      </c>
      <c r="C37" s="23">
        <v>3.15</v>
      </c>
      <c r="D37" s="23">
        <f t="shared" si="0"/>
        <v>2.25</v>
      </c>
      <c r="E37" s="23">
        <v>1</v>
      </c>
      <c r="F37" s="23">
        <v>1.5</v>
      </c>
      <c r="G37" s="23">
        <v>2.25</v>
      </c>
      <c r="H37" s="23">
        <f t="shared" si="1"/>
        <v>3.1474545454545613</v>
      </c>
      <c r="I37" s="23">
        <f t="shared" si="2"/>
        <v>2.5454545454386412E-3</v>
      </c>
    </row>
    <row r="38" spans="1:10" x14ac:dyDescent="0.2">
      <c r="B38" s="23">
        <v>1.75</v>
      </c>
      <c r="C38" s="23">
        <v>4.05</v>
      </c>
      <c r="D38" s="23">
        <f t="shared" si="0"/>
        <v>3.0625</v>
      </c>
      <c r="E38" s="23">
        <v>1</v>
      </c>
      <c r="F38" s="23">
        <v>1.75</v>
      </c>
      <c r="G38" s="23">
        <v>3.0625</v>
      </c>
      <c r="H38" s="23">
        <f t="shared" si="1"/>
        <v>4.0537272727272784</v>
      </c>
      <c r="I38" s="23">
        <f t="shared" si="2"/>
        <v>-3.7272727272785744E-3</v>
      </c>
    </row>
    <row r="39" spans="1:10" x14ac:dyDescent="0.2">
      <c r="B39" s="23">
        <v>2</v>
      </c>
      <c r="C39" s="23">
        <v>5.15</v>
      </c>
      <c r="D39" s="23">
        <f t="shared" si="0"/>
        <v>4</v>
      </c>
      <c r="E39" s="23">
        <v>1</v>
      </c>
      <c r="F39" s="23">
        <v>2</v>
      </c>
      <c r="G39" s="23">
        <v>4</v>
      </c>
      <c r="H39" s="23">
        <f t="shared" si="1"/>
        <v>5.1468181818181762</v>
      </c>
      <c r="I39" s="23">
        <f t="shared" si="2"/>
        <v>3.1818181818241698E-3</v>
      </c>
    </row>
    <row r="40" spans="1:10" x14ac:dyDescent="0.2">
      <c r="B40" s="23">
        <v>2.25</v>
      </c>
      <c r="C40" s="23">
        <v>6.43</v>
      </c>
      <c r="D40" s="23">
        <f t="shared" si="0"/>
        <v>5.0625</v>
      </c>
      <c r="E40" s="23">
        <v>1</v>
      </c>
      <c r="F40" s="23">
        <v>2.25</v>
      </c>
      <c r="G40" s="23">
        <v>5.0625</v>
      </c>
      <c r="H40" s="23">
        <f t="shared" si="1"/>
        <v>6.4267272727272546</v>
      </c>
      <c r="I40" s="23">
        <f t="shared" si="2"/>
        <v>3.2727272727450796E-3</v>
      </c>
    </row>
    <row r="41" spans="1:10" x14ac:dyDescent="0.2">
      <c r="B41" s="23">
        <v>2.5</v>
      </c>
      <c r="C41" s="23">
        <v>7.89</v>
      </c>
      <c r="D41" s="23">
        <f t="shared" si="0"/>
        <v>6.25</v>
      </c>
      <c r="E41" s="23">
        <v>1</v>
      </c>
      <c r="F41" s="23">
        <v>2.5</v>
      </c>
      <c r="G41" s="23">
        <v>6.25</v>
      </c>
      <c r="H41" s="23">
        <f t="shared" si="1"/>
        <v>7.8934545454545137</v>
      </c>
      <c r="I41" s="23">
        <f t="shared" si="2"/>
        <v>-3.4545454545140686E-3</v>
      </c>
    </row>
    <row r="44" spans="1:10" x14ac:dyDescent="0.2">
      <c r="A44" s="39" t="s">
        <v>57</v>
      </c>
      <c r="B44" s="40"/>
      <c r="C44" s="40"/>
      <c r="D44" s="40"/>
      <c r="E44" s="40"/>
      <c r="F44" s="40"/>
      <c r="G44" s="40"/>
      <c r="H44" s="40"/>
      <c r="I44" s="40"/>
      <c r="J44" s="41"/>
    </row>
    <row r="45" spans="1:10" x14ac:dyDescent="0.2">
      <c r="A45" s="23">
        <v>1</v>
      </c>
      <c r="B45" s="23">
        <v>1</v>
      </c>
      <c r="C45" s="23">
        <v>1</v>
      </c>
      <c r="D45" s="23">
        <v>1</v>
      </c>
      <c r="E45" s="23">
        <v>1</v>
      </c>
      <c r="F45" s="23">
        <v>1</v>
      </c>
      <c r="G45" s="23">
        <v>1</v>
      </c>
      <c r="H45" s="23">
        <v>1</v>
      </c>
      <c r="I45" s="23">
        <v>1</v>
      </c>
      <c r="J45" s="23">
        <v>1</v>
      </c>
    </row>
    <row r="46" spans="1:10" x14ac:dyDescent="0.2">
      <c r="A46" s="23">
        <v>0.25</v>
      </c>
      <c r="B46" s="23">
        <v>0.5</v>
      </c>
      <c r="C46" s="23">
        <v>0.75</v>
      </c>
      <c r="D46" s="23">
        <v>1</v>
      </c>
      <c r="E46" s="23">
        <v>1.25</v>
      </c>
      <c r="F46" s="23">
        <v>1.5</v>
      </c>
      <c r="G46" s="23">
        <v>1.75</v>
      </c>
      <c r="H46" s="23">
        <v>2</v>
      </c>
      <c r="I46" s="23">
        <v>2.25</v>
      </c>
      <c r="J46" s="23">
        <v>2.5</v>
      </c>
    </row>
    <row r="47" spans="1:10" x14ac:dyDescent="0.2">
      <c r="A47" s="23">
        <v>6.25E-2</v>
      </c>
      <c r="B47" s="23">
        <v>0.25</v>
      </c>
      <c r="C47" s="23">
        <v>0.5625</v>
      </c>
      <c r="D47" s="23">
        <v>1</v>
      </c>
      <c r="E47" s="23">
        <v>1.5625</v>
      </c>
      <c r="F47" s="23">
        <v>2.25</v>
      </c>
      <c r="G47" s="23">
        <v>3.0625</v>
      </c>
      <c r="H47" s="23">
        <v>4</v>
      </c>
      <c r="I47" s="23">
        <v>5.0625</v>
      </c>
      <c r="J47" s="23">
        <v>6.25</v>
      </c>
    </row>
    <row r="50" spans="1:35" x14ac:dyDescent="0.2">
      <c r="A50" s="39" t="s">
        <v>58</v>
      </c>
      <c r="B50" s="40"/>
      <c r="C50" s="41"/>
      <c r="F50" s="39" t="s">
        <v>111</v>
      </c>
      <c r="G50" s="40"/>
      <c r="H50" s="41"/>
      <c r="K50" s="47" t="s">
        <v>63</v>
      </c>
    </row>
    <row r="51" spans="1:35" x14ac:dyDescent="0.2">
      <c r="A51" s="23" cm="1">
        <f t="array" ref="A51:C53">MMULT(A45:J47,E32:G41)</f>
        <v>10</v>
      </c>
      <c r="B51" s="23">
        <v>13.75</v>
      </c>
      <c r="C51" s="23">
        <v>24.0625</v>
      </c>
      <c r="F51" s="23" cm="1">
        <f t="array" ref="F51:H53">MINVERSE(_xlfn.ANCHORARRAY(A51))</f>
        <v>1.3833333333333153</v>
      </c>
      <c r="G51" s="23">
        <v>-2.0999999999999659</v>
      </c>
      <c r="H51" s="23">
        <v>0.66666666666665508</v>
      </c>
      <c r="K51" s="23" cm="1">
        <f t="array" ref="K51:K53">MMULT(A45:J47,C32:C41)</f>
        <v>35.35</v>
      </c>
    </row>
    <row r="52" spans="1:35" x14ac:dyDescent="0.2">
      <c r="A52" s="23">
        <v>13.75</v>
      </c>
      <c r="B52" s="23">
        <v>24.0625</v>
      </c>
      <c r="C52" s="23">
        <v>47.265625</v>
      </c>
      <c r="F52" s="23">
        <v>-2.0999999999999694</v>
      </c>
      <c r="G52" s="23">
        <v>3.8606060606060035</v>
      </c>
      <c r="H52" s="23">
        <v>-1.3333333333333135</v>
      </c>
      <c r="K52" s="23">
        <v>63.444999999999993</v>
      </c>
    </row>
    <row r="53" spans="1:35" x14ac:dyDescent="0.2">
      <c r="A53" s="23">
        <v>24.0625</v>
      </c>
      <c r="B53" s="23">
        <v>47.265625</v>
      </c>
      <c r="C53" s="23">
        <v>98.95703125</v>
      </c>
      <c r="F53" s="23">
        <v>0.66666666666665642</v>
      </c>
      <c r="G53" s="23">
        <v>-1.3333333333333144</v>
      </c>
      <c r="H53" s="23">
        <v>0.48484848484847826</v>
      </c>
      <c r="K53" s="23">
        <v>128.94999999999999</v>
      </c>
    </row>
    <row r="56" spans="1:35" x14ac:dyDescent="0.2">
      <c r="A56" s="48" t="s">
        <v>67</v>
      </c>
    </row>
    <row r="57" spans="1:35" x14ac:dyDescent="0.2">
      <c r="A57" s="23" cm="1">
        <f t="array" ref="A57:A59">MMULT(_xlfn.ANCHORARRAY(F51),_xlfn.ANCHORARRAY(K51))</f>
        <v>1.6330000000000524</v>
      </c>
      <c r="B57" s="23" t="s">
        <v>68</v>
      </c>
    </row>
    <row r="58" spans="1:35" x14ac:dyDescent="0.2">
      <c r="A58" s="23">
        <v>-1.2321818181818287</v>
      </c>
      <c r="B58" s="23" t="s">
        <v>69</v>
      </c>
    </row>
    <row r="59" spans="1:35" x14ac:dyDescent="0.2">
      <c r="A59" s="23">
        <v>1.4945454545454453</v>
      </c>
      <c r="B59" s="23" t="s">
        <v>70</v>
      </c>
    </row>
    <row r="62" spans="1:35" x14ac:dyDescent="0.2">
      <c r="A62" s="53" t="s">
        <v>78</v>
      </c>
      <c r="B62" s="53"/>
      <c r="C62" s="53"/>
      <c r="D62" s="53"/>
      <c r="E62" s="53"/>
      <c r="F62" s="53"/>
      <c r="G62" s="53"/>
      <c r="H62" s="53"/>
      <c r="I62" s="53"/>
      <c r="J62" s="53"/>
      <c r="M62" s="53" t="s">
        <v>79</v>
      </c>
      <c r="N62" s="53"/>
      <c r="O62" s="53"/>
      <c r="P62" s="53"/>
      <c r="Q62" s="53"/>
      <c r="R62" s="53"/>
      <c r="S62" s="53"/>
      <c r="T62" s="53"/>
      <c r="U62" s="53"/>
      <c r="V62" s="53"/>
      <c r="W62" s="53"/>
      <c r="X62" s="53"/>
      <c r="Y62" s="53"/>
      <c r="Z62" s="53"/>
      <c r="AA62" s="53"/>
      <c r="AB62" s="53"/>
      <c r="AC62" s="53"/>
      <c r="AD62" s="53"/>
      <c r="AE62" s="53"/>
      <c r="AF62" s="53"/>
      <c r="AG62" s="53"/>
      <c r="AH62" s="53"/>
      <c r="AI62" s="53"/>
    </row>
    <row r="63" spans="1:35" x14ac:dyDescent="0.2">
      <c r="A63" s="37"/>
      <c r="B63" s="37"/>
      <c r="C63" s="37"/>
      <c r="D63" s="37"/>
      <c r="E63" s="37"/>
      <c r="F63" s="37"/>
      <c r="G63" s="37"/>
      <c r="H63" s="37"/>
      <c r="I63" s="37"/>
      <c r="J63" s="37"/>
      <c r="M63" s="79" t="s">
        <v>146</v>
      </c>
      <c r="N63" s="79"/>
      <c r="O63" s="79"/>
      <c r="P63" s="79"/>
      <c r="Q63" s="79"/>
      <c r="R63" s="79"/>
      <c r="S63" s="79"/>
      <c r="T63" s="79"/>
      <c r="U63" s="79"/>
      <c r="V63" s="79"/>
      <c r="W63" s="79"/>
      <c r="X63" s="79"/>
      <c r="Y63" s="79"/>
      <c r="Z63" s="79"/>
      <c r="AA63" s="79"/>
      <c r="AB63" s="79"/>
      <c r="AC63" s="79"/>
      <c r="AD63" s="79"/>
      <c r="AE63" s="79"/>
      <c r="AF63" s="79"/>
      <c r="AG63" s="79"/>
      <c r="AH63" s="79"/>
      <c r="AI63" s="79"/>
    </row>
    <row r="64" spans="1:35" x14ac:dyDescent="0.2">
      <c r="A64" s="37"/>
      <c r="B64" s="37"/>
      <c r="C64" s="37"/>
      <c r="D64" s="37"/>
      <c r="E64" s="37"/>
      <c r="F64" s="37"/>
      <c r="G64" s="37"/>
      <c r="H64" s="37"/>
      <c r="I64" s="37"/>
      <c r="J64" s="37"/>
      <c r="M64" s="79"/>
      <c r="N64" s="79"/>
      <c r="O64" s="79"/>
      <c r="P64" s="79"/>
      <c r="Q64" s="79"/>
      <c r="R64" s="79"/>
      <c r="S64" s="79"/>
      <c r="T64" s="79"/>
      <c r="U64" s="79"/>
      <c r="V64" s="79"/>
      <c r="W64" s="79"/>
      <c r="X64" s="79"/>
      <c r="Y64" s="79"/>
      <c r="Z64" s="79"/>
      <c r="AA64" s="79"/>
      <c r="AB64" s="79"/>
      <c r="AC64" s="79"/>
      <c r="AD64" s="79"/>
      <c r="AE64" s="79"/>
      <c r="AF64" s="79"/>
      <c r="AG64" s="79"/>
      <c r="AH64" s="79"/>
      <c r="AI64" s="79"/>
    </row>
    <row r="65" spans="1:34" x14ac:dyDescent="0.2">
      <c r="A65" s="37"/>
      <c r="B65" s="37"/>
      <c r="C65" s="37"/>
      <c r="D65" s="37"/>
      <c r="E65" s="37"/>
      <c r="F65" s="37"/>
      <c r="G65" s="37"/>
      <c r="H65" s="37"/>
      <c r="I65" s="37"/>
      <c r="J65" s="37"/>
    </row>
    <row r="66" spans="1:34" x14ac:dyDescent="0.2">
      <c r="A66" s="37"/>
      <c r="B66" s="37"/>
      <c r="C66" s="37"/>
      <c r="D66" s="37"/>
      <c r="E66" s="37"/>
      <c r="F66" s="37"/>
      <c r="G66" s="37"/>
      <c r="H66" s="37"/>
      <c r="I66" s="37"/>
      <c r="J66" s="37"/>
    </row>
    <row r="70" spans="1:34" x14ac:dyDescent="0.2">
      <c r="B70" s="60" t="s">
        <v>106</v>
      </c>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row>
    <row r="72" spans="1:34" x14ac:dyDescent="0.2">
      <c r="A72" s="49" t="s">
        <v>52</v>
      </c>
      <c r="B72" s="49"/>
    </row>
    <row r="74" spans="1:34" x14ac:dyDescent="0.2">
      <c r="B74" s="26" t="s">
        <v>95</v>
      </c>
      <c r="C74" s="26" t="s">
        <v>96</v>
      </c>
      <c r="D74" s="53" t="s">
        <v>56</v>
      </c>
      <c r="E74" s="53"/>
      <c r="F74" s="53"/>
      <c r="G74" s="61" t="s">
        <v>54</v>
      </c>
      <c r="H74" s="61" t="s">
        <v>55</v>
      </c>
    </row>
    <row r="75" spans="1:34" x14ac:dyDescent="0.2">
      <c r="B75" s="26" t="s">
        <v>56</v>
      </c>
      <c r="C75" s="26" t="s">
        <v>100</v>
      </c>
      <c r="D75" s="48" t="s">
        <v>97</v>
      </c>
      <c r="E75" s="48" t="s">
        <v>98</v>
      </c>
      <c r="F75" s="48" t="s">
        <v>99</v>
      </c>
      <c r="G75" s="61"/>
      <c r="H75" s="61"/>
    </row>
    <row r="76" spans="1:34" x14ac:dyDescent="0.2">
      <c r="B76" s="23">
        <v>0.25</v>
      </c>
      <c r="C76" s="23">
        <v>1.42</v>
      </c>
      <c r="D76" s="23">
        <v>1</v>
      </c>
      <c r="E76" s="33">
        <f>(B76-$B$87)</f>
        <v>-1.125</v>
      </c>
      <c r="F76" s="33">
        <f>E76^2</f>
        <v>1.265625</v>
      </c>
      <c r="G76" s="23">
        <f>$A$103+($A$104*E76)+($A$105*F76)</f>
        <v>1.4183636363636376</v>
      </c>
      <c r="H76" s="23">
        <f>C76-G76</f>
        <v>1.6363636363623257E-3</v>
      </c>
    </row>
    <row r="77" spans="1:34" x14ac:dyDescent="0.2">
      <c r="B77" s="23">
        <v>0.5</v>
      </c>
      <c r="C77" s="23">
        <v>1.39</v>
      </c>
      <c r="D77" s="23">
        <v>1</v>
      </c>
      <c r="E77" s="33">
        <f t="shared" ref="E77:E85" si="3">(B77-$B$87)</f>
        <v>-0.875</v>
      </c>
      <c r="F77" s="33">
        <f t="shared" ref="F77:F85" si="4">E77^2</f>
        <v>0.765625</v>
      </c>
      <c r="G77" s="23">
        <f t="shared" ref="G77:G85" si="5">$A$103+($A$104*E77)+($A$105*F77)</f>
        <v>1.3905454545454559</v>
      </c>
      <c r="H77" s="23">
        <f t="shared" ref="H77:H85" si="6">C77-G77</f>
        <v>-5.4545454545595895E-4</v>
      </c>
    </row>
    <row r="78" spans="1:34" x14ac:dyDescent="0.2">
      <c r="B78" s="23">
        <v>0.75</v>
      </c>
      <c r="C78" s="23">
        <v>1.55</v>
      </c>
      <c r="D78" s="23">
        <v>1</v>
      </c>
      <c r="E78" s="33">
        <f t="shared" si="3"/>
        <v>-0.625</v>
      </c>
      <c r="F78" s="33">
        <f t="shared" si="4"/>
        <v>0.390625</v>
      </c>
      <c r="G78" s="23">
        <f t="shared" si="5"/>
        <v>1.5495454545454557</v>
      </c>
      <c r="H78" s="23">
        <f t="shared" si="6"/>
        <v>4.54545454544375E-4</v>
      </c>
    </row>
    <row r="79" spans="1:34" x14ac:dyDescent="0.2">
      <c r="B79" s="23">
        <v>1</v>
      </c>
      <c r="C79" s="23">
        <v>1.89</v>
      </c>
      <c r="D79" s="23">
        <v>1</v>
      </c>
      <c r="E79" s="33">
        <f t="shared" si="3"/>
        <v>-0.375</v>
      </c>
      <c r="F79" s="33">
        <f t="shared" si="4"/>
        <v>0.140625</v>
      </c>
      <c r="G79" s="23">
        <f t="shared" si="5"/>
        <v>1.8953636363636377</v>
      </c>
      <c r="H79" s="23">
        <f t="shared" si="6"/>
        <v>-5.3636363636377915E-3</v>
      </c>
    </row>
    <row r="80" spans="1:34" x14ac:dyDescent="0.2">
      <c r="B80" s="23">
        <v>1.25</v>
      </c>
      <c r="C80" s="23">
        <v>2.4300000000000002</v>
      </c>
      <c r="D80" s="23">
        <v>1</v>
      </c>
      <c r="E80" s="33">
        <f t="shared" si="3"/>
        <v>-0.125</v>
      </c>
      <c r="F80" s="33">
        <f t="shared" si="4"/>
        <v>1.5625E-2</v>
      </c>
      <c r="G80" s="23">
        <f t="shared" si="5"/>
        <v>2.4280000000000013</v>
      </c>
      <c r="H80" s="23">
        <f t="shared" si="6"/>
        <v>1.9999999999988916E-3</v>
      </c>
    </row>
    <row r="81" spans="1:11" x14ac:dyDescent="0.2">
      <c r="B81" s="23">
        <v>1.5</v>
      </c>
      <c r="C81" s="23">
        <v>3.15</v>
      </c>
      <c r="D81" s="23">
        <v>1</v>
      </c>
      <c r="E81" s="33">
        <f t="shared" si="3"/>
        <v>0.125</v>
      </c>
      <c r="F81" s="33">
        <f t="shared" si="4"/>
        <v>1.5625E-2</v>
      </c>
      <c r="G81" s="23">
        <f t="shared" si="5"/>
        <v>3.1474545454545466</v>
      </c>
      <c r="H81" s="23">
        <f t="shared" si="6"/>
        <v>2.5454545454532962E-3</v>
      </c>
    </row>
    <row r="82" spans="1:11" x14ac:dyDescent="0.2">
      <c r="B82" s="23">
        <v>1.75</v>
      </c>
      <c r="C82" s="23">
        <v>4.05</v>
      </c>
      <c r="D82" s="23">
        <v>1</v>
      </c>
      <c r="E82" s="33">
        <f t="shared" si="3"/>
        <v>0.375</v>
      </c>
      <c r="F82" s="33">
        <f t="shared" si="4"/>
        <v>0.140625</v>
      </c>
      <c r="G82" s="23">
        <f t="shared" si="5"/>
        <v>4.053727272727274</v>
      </c>
      <c r="H82" s="23">
        <f t="shared" si="6"/>
        <v>-3.7272727272741335E-3</v>
      </c>
    </row>
    <row r="83" spans="1:11" x14ac:dyDescent="0.2">
      <c r="B83" s="23">
        <v>2</v>
      </c>
      <c r="C83" s="23">
        <v>5.15</v>
      </c>
      <c r="D83" s="23">
        <v>1</v>
      </c>
      <c r="E83" s="33">
        <f t="shared" si="3"/>
        <v>0.625</v>
      </c>
      <c r="F83" s="33">
        <f t="shared" si="4"/>
        <v>0.390625</v>
      </c>
      <c r="G83" s="23">
        <f t="shared" si="5"/>
        <v>5.1468181818181833</v>
      </c>
      <c r="H83" s="23">
        <f t="shared" si="6"/>
        <v>3.1818181818170643E-3</v>
      </c>
    </row>
    <row r="84" spans="1:11" x14ac:dyDescent="0.2">
      <c r="B84" s="23">
        <v>2.25</v>
      </c>
      <c r="C84" s="23">
        <v>6.43</v>
      </c>
      <c r="D84" s="23">
        <v>1</v>
      </c>
      <c r="E84" s="33">
        <f t="shared" si="3"/>
        <v>0.875</v>
      </c>
      <c r="F84" s="33">
        <f t="shared" si="4"/>
        <v>0.765625</v>
      </c>
      <c r="G84" s="23">
        <f t="shared" si="5"/>
        <v>6.4267272727272733</v>
      </c>
      <c r="H84" s="23">
        <f t="shared" si="6"/>
        <v>3.2727272727264278E-3</v>
      </c>
    </row>
    <row r="85" spans="1:11" x14ac:dyDescent="0.2">
      <c r="B85" s="23">
        <v>2.5</v>
      </c>
      <c r="C85" s="23">
        <v>7.89</v>
      </c>
      <c r="D85" s="23">
        <v>1</v>
      </c>
      <c r="E85" s="33">
        <f t="shared" si="3"/>
        <v>1.125</v>
      </c>
      <c r="F85" s="33">
        <f t="shared" si="4"/>
        <v>1.265625</v>
      </c>
      <c r="G85" s="23">
        <f t="shared" si="5"/>
        <v>7.8934545454545457</v>
      </c>
      <c r="H85" s="23">
        <f t="shared" si="6"/>
        <v>-3.454545454546043E-3</v>
      </c>
    </row>
    <row r="86" spans="1:11" x14ac:dyDescent="0.2">
      <c r="A86" s="47" t="s">
        <v>101</v>
      </c>
      <c r="B86" s="44">
        <f>SUM(B76:B85)</f>
        <v>13.75</v>
      </c>
      <c r="C86" s="44">
        <f>SUM(C76:C85)</f>
        <v>35.35</v>
      </c>
    </row>
    <row r="87" spans="1:11" x14ac:dyDescent="0.2">
      <c r="A87" s="47" t="s">
        <v>102</v>
      </c>
      <c r="B87" s="23">
        <f>AVERAGE(B76:B85)</f>
        <v>1.375</v>
      </c>
      <c r="C87" s="23">
        <f>AVERAGE(C76:C85)</f>
        <v>3.5350000000000001</v>
      </c>
    </row>
    <row r="90" spans="1:11" x14ac:dyDescent="0.2">
      <c r="A90" s="61" t="s">
        <v>57</v>
      </c>
      <c r="B90" s="61"/>
      <c r="C90" s="61"/>
      <c r="D90" s="61"/>
      <c r="E90" s="61"/>
      <c r="F90" s="61"/>
      <c r="G90" s="61"/>
      <c r="H90" s="61"/>
      <c r="I90" s="61"/>
      <c r="J90" s="61"/>
    </row>
    <row r="91" spans="1:11" x14ac:dyDescent="0.2">
      <c r="A91" s="23">
        <v>1</v>
      </c>
      <c r="B91" s="23">
        <v>1</v>
      </c>
      <c r="C91" s="23">
        <v>1</v>
      </c>
      <c r="D91" s="23">
        <v>1</v>
      </c>
      <c r="E91" s="23">
        <v>1</v>
      </c>
      <c r="F91" s="23">
        <v>1</v>
      </c>
      <c r="G91" s="23">
        <v>1</v>
      </c>
      <c r="H91" s="23">
        <v>1</v>
      </c>
      <c r="I91" s="23">
        <v>1</v>
      </c>
      <c r="J91" s="23">
        <v>1</v>
      </c>
    </row>
    <row r="92" spans="1:11" x14ac:dyDescent="0.2">
      <c r="A92" s="23">
        <v>-1.125</v>
      </c>
      <c r="B92" s="23">
        <v>-0.875</v>
      </c>
      <c r="C92" s="23">
        <v>-0.625</v>
      </c>
      <c r="D92" s="23">
        <v>-0.375</v>
      </c>
      <c r="E92" s="23">
        <v>-0.125</v>
      </c>
      <c r="F92" s="23">
        <v>0.125</v>
      </c>
      <c r="G92" s="23">
        <v>0.375</v>
      </c>
      <c r="H92" s="23">
        <v>0.625</v>
      </c>
      <c r="I92" s="23">
        <v>0.875</v>
      </c>
      <c r="J92" s="23">
        <v>1.125</v>
      </c>
    </row>
    <row r="93" spans="1:11" x14ac:dyDescent="0.2">
      <c r="A93" s="23">
        <v>1.265625</v>
      </c>
      <c r="B93" s="23">
        <v>0.765625</v>
      </c>
      <c r="C93" s="23">
        <v>0.390625</v>
      </c>
      <c r="D93" s="23">
        <v>0.140625</v>
      </c>
      <c r="E93" s="23">
        <v>1.5625E-2</v>
      </c>
      <c r="F93" s="23">
        <v>1.5625E-2</v>
      </c>
      <c r="G93" s="23">
        <v>0.140625</v>
      </c>
      <c r="H93" s="23">
        <v>0.390625</v>
      </c>
      <c r="I93" s="23">
        <v>0.765625</v>
      </c>
      <c r="J93" s="23">
        <v>1.265625</v>
      </c>
    </row>
    <row r="96" spans="1:11" x14ac:dyDescent="0.2">
      <c r="A96" s="39" t="s">
        <v>58</v>
      </c>
      <c r="B96" s="40"/>
      <c r="C96" s="41"/>
      <c r="F96" s="39" t="s">
        <v>105</v>
      </c>
      <c r="G96" s="40"/>
      <c r="H96" s="41"/>
      <c r="K96" s="47" t="s">
        <v>63</v>
      </c>
    </row>
    <row r="97" spans="1:35" x14ac:dyDescent="0.2">
      <c r="A97" s="33" cm="1">
        <f t="array" ref="A97:C99">MMULT(A91:J93,D76:F85)</f>
        <v>10</v>
      </c>
      <c r="B97" s="33">
        <v>0</v>
      </c>
      <c r="C97" s="33">
        <v>5.15625</v>
      </c>
      <c r="F97" s="23" cm="1">
        <f t="array" ref="F97:H99">MINVERSE(_xlfn.ANCHORARRAY(A97))</f>
        <v>0.22890625000000001</v>
      </c>
      <c r="G97" s="23">
        <v>0</v>
      </c>
      <c r="H97" s="23">
        <v>-0.25</v>
      </c>
      <c r="K97" s="23" cm="1">
        <f t="array" ref="K97:K99">MMULT(A91:J93,C76:C85)</f>
        <v>35.35</v>
      </c>
    </row>
    <row r="98" spans="1:35" x14ac:dyDescent="0.2">
      <c r="A98" s="33">
        <v>0</v>
      </c>
      <c r="B98" s="33">
        <v>5.15625</v>
      </c>
      <c r="C98" s="33">
        <v>0</v>
      </c>
      <c r="F98" s="23">
        <v>0</v>
      </c>
      <c r="G98" s="23">
        <v>0.19393939393939394</v>
      </c>
      <c r="H98" s="23">
        <v>0</v>
      </c>
      <c r="K98" s="23">
        <v>14.838749999999997</v>
      </c>
    </row>
    <row r="99" spans="1:35" x14ac:dyDescent="0.2">
      <c r="A99" s="33">
        <v>5.15625</v>
      </c>
      <c r="B99" s="33">
        <v>0</v>
      </c>
      <c r="C99" s="33">
        <v>4.72119140625</v>
      </c>
      <c r="F99" s="23">
        <v>-0.25</v>
      </c>
      <c r="G99" s="23">
        <v>0</v>
      </c>
      <c r="H99" s="23">
        <v>0.48484848484848486</v>
      </c>
      <c r="K99" s="23">
        <v>21.309843749999999</v>
      </c>
    </row>
    <row r="102" spans="1:35" x14ac:dyDescent="0.2">
      <c r="A102" s="48" t="s">
        <v>67</v>
      </c>
    </row>
    <row r="103" spans="1:35" x14ac:dyDescent="0.2">
      <c r="A103" s="23" cm="1">
        <f t="array" ref="A103:A105">MMULT(_xlfn.ANCHORARRAY(F97),_xlfn.ANCHORARRAY(K97))</f>
        <v>2.7643750000000011</v>
      </c>
      <c r="B103" s="23" t="s">
        <v>68</v>
      </c>
    </row>
    <row r="104" spans="1:35" x14ac:dyDescent="0.2">
      <c r="A104" s="23">
        <v>2.8778181818181814</v>
      </c>
      <c r="B104" s="23" t="s">
        <v>69</v>
      </c>
    </row>
    <row r="105" spans="1:35" x14ac:dyDescent="0.2">
      <c r="A105" s="23">
        <v>1.4945454545454542</v>
      </c>
      <c r="B105" s="23" t="s">
        <v>70</v>
      </c>
    </row>
    <row r="108" spans="1:35" x14ac:dyDescent="0.2">
      <c r="A108" s="53" t="s">
        <v>78</v>
      </c>
      <c r="B108" s="53"/>
      <c r="C108" s="53"/>
      <c r="D108" s="53"/>
      <c r="E108" s="53"/>
      <c r="F108" s="53"/>
      <c r="G108" s="53"/>
      <c r="H108" s="53"/>
      <c r="I108" s="53"/>
      <c r="J108" s="53"/>
      <c r="M108" s="53" t="s">
        <v>79</v>
      </c>
      <c r="N108" s="53"/>
      <c r="O108" s="53"/>
      <c r="P108" s="53"/>
      <c r="Q108" s="53"/>
      <c r="R108" s="53"/>
      <c r="S108" s="53"/>
      <c r="T108" s="53"/>
      <c r="U108" s="53"/>
      <c r="V108" s="53"/>
      <c r="W108" s="53"/>
      <c r="X108" s="53"/>
      <c r="Y108" s="53"/>
      <c r="Z108" s="53"/>
      <c r="AA108" s="53"/>
      <c r="AB108" s="53"/>
      <c r="AC108" s="53"/>
      <c r="AD108" s="53"/>
      <c r="AE108" s="53"/>
      <c r="AF108" s="53"/>
      <c r="AG108" s="53"/>
      <c r="AH108" s="53"/>
      <c r="AI108" s="53"/>
    </row>
    <row r="109" spans="1:35" x14ac:dyDescent="0.2">
      <c r="A109" s="37"/>
      <c r="B109" s="37"/>
      <c r="C109" s="37"/>
      <c r="D109" s="37"/>
      <c r="E109" s="37"/>
      <c r="F109" s="37"/>
      <c r="G109" s="37"/>
      <c r="H109" s="37"/>
      <c r="I109" s="37"/>
      <c r="J109" s="37"/>
      <c r="M109" s="79" t="s">
        <v>145</v>
      </c>
      <c r="N109" s="79"/>
      <c r="O109" s="79"/>
      <c r="P109" s="79"/>
      <c r="Q109" s="79"/>
      <c r="R109" s="79"/>
      <c r="S109" s="79"/>
      <c r="T109" s="79"/>
      <c r="U109" s="79"/>
      <c r="V109" s="79"/>
      <c r="W109" s="79"/>
      <c r="X109" s="79"/>
      <c r="Y109" s="79"/>
      <c r="Z109" s="79"/>
      <c r="AA109" s="79"/>
      <c r="AB109" s="79"/>
      <c r="AC109" s="79"/>
      <c r="AD109" s="79"/>
      <c r="AE109" s="79"/>
      <c r="AF109" s="79"/>
      <c r="AG109" s="79"/>
      <c r="AH109" s="79"/>
      <c r="AI109" s="79"/>
    </row>
    <row r="110" spans="1:35" x14ac:dyDescent="0.2">
      <c r="A110" s="37"/>
      <c r="B110" s="37"/>
      <c r="C110" s="37"/>
      <c r="D110" s="37"/>
      <c r="E110" s="37"/>
      <c r="F110" s="37"/>
      <c r="G110" s="37"/>
      <c r="H110" s="37"/>
      <c r="I110" s="37"/>
      <c r="J110" s="37"/>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row>
    <row r="111" spans="1:35" x14ac:dyDescent="0.2">
      <c r="A111" s="37"/>
      <c r="B111" s="37"/>
      <c r="C111" s="37"/>
      <c r="D111" s="37"/>
      <c r="E111" s="37"/>
      <c r="F111" s="37"/>
      <c r="G111" s="37"/>
      <c r="H111" s="37"/>
      <c r="I111" s="37"/>
      <c r="J111" s="37"/>
    </row>
    <row r="112" spans="1:35" x14ac:dyDescent="0.2">
      <c r="A112" s="37"/>
      <c r="B112" s="37"/>
      <c r="C112" s="37"/>
      <c r="D112" s="37"/>
      <c r="E112" s="37"/>
      <c r="F112" s="37"/>
      <c r="G112" s="37"/>
      <c r="H112" s="37"/>
      <c r="I112" s="37"/>
      <c r="J112" s="37"/>
    </row>
    <row r="116" spans="1:13" x14ac:dyDescent="0.2">
      <c r="B116" s="37" t="s">
        <v>107</v>
      </c>
      <c r="C116" s="37"/>
      <c r="D116" s="37"/>
      <c r="E116" s="37"/>
      <c r="F116" s="37"/>
    </row>
    <row r="118" spans="1:13" x14ac:dyDescent="0.2">
      <c r="A118" s="49" t="s">
        <v>52</v>
      </c>
      <c r="B118" s="49"/>
    </row>
    <row r="120" spans="1:13" x14ac:dyDescent="0.2">
      <c r="B120" s="26" t="s">
        <v>47</v>
      </c>
      <c r="D120" s="38" t="s">
        <v>108</v>
      </c>
      <c r="E120" s="38"/>
      <c r="F120" s="38"/>
      <c r="G120" s="38"/>
      <c r="H120" s="38"/>
      <c r="I120" s="38"/>
      <c r="J120" s="38"/>
      <c r="K120" s="38"/>
      <c r="L120" s="38"/>
      <c r="M120" s="38"/>
    </row>
    <row r="121" spans="1:13" x14ac:dyDescent="0.2">
      <c r="B121" s="23">
        <v>1.42</v>
      </c>
      <c r="D121" s="23">
        <v>1.42</v>
      </c>
      <c r="E121" s="23">
        <v>1.39</v>
      </c>
      <c r="F121" s="23">
        <v>1.55</v>
      </c>
      <c r="G121" s="23">
        <v>1.89</v>
      </c>
      <c r="H121" s="23">
        <v>2.4300000000000002</v>
      </c>
      <c r="I121" s="23">
        <v>3.15</v>
      </c>
      <c r="J121" s="23">
        <v>4.05</v>
      </c>
      <c r="K121" s="23">
        <v>5.15</v>
      </c>
      <c r="L121" s="23">
        <v>6.43</v>
      </c>
      <c r="M121" s="23">
        <v>7.89</v>
      </c>
    </row>
    <row r="122" spans="1:13" x14ac:dyDescent="0.2">
      <c r="B122" s="23">
        <v>1.39</v>
      </c>
    </row>
    <row r="123" spans="1:13" x14ac:dyDescent="0.2">
      <c r="B123" s="23">
        <v>1.55</v>
      </c>
      <c r="D123" s="47" t="s">
        <v>112</v>
      </c>
    </row>
    <row r="124" spans="1:13" x14ac:dyDescent="0.2">
      <c r="B124" s="23">
        <v>1.89</v>
      </c>
      <c r="D124" s="23" cm="1">
        <f t="array" ref="D124">MMULT(D121:M121,B121:B130)</f>
        <v>172.27249999999998</v>
      </c>
    </row>
    <row r="125" spans="1:13" x14ac:dyDescent="0.2">
      <c r="B125" s="23">
        <v>2.4300000000000002</v>
      </c>
      <c r="D125" s="1"/>
      <c r="E125" s="1"/>
      <c r="F125" s="1"/>
    </row>
    <row r="126" spans="1:13" x14ac:dyDescent="0.2">
      <c r="B126" s="23">
        <v>3.15</v>
      </c>
      <c r="D126" s="39" t="s">
        <v>109</v>
      </c>
      <c r="E126" s="40"/>
      <c r="F126" s="41"/>
    </row>
    <row r="127" spans="1:13" x14ac:dyDescent="0.2">
      <c r="B127" s="23">
        <v>4.05</v>
      </c>
      <c r="D127" s="23">
        <v>2.7643750000000011</v>
      </c>
      <c r="E127" s="23">
        <v>2.8778181818181814</v>
      </c>
      <c r="F127" s="23">
        <v>1.4945454545454542</v>
      </c>
    </row>
    <row r="128" spans="1:13" x14ac:dyDescent="0.2">
      <c r="B128" s="23">
        <v>5.15</v>
      </c>
    </row>
    <row r="129" spans="1:13" x14ac:dyDescent="0.2">
      <c r="B129" s="23">
        <v>6.43</v>
      </c>
      <c r="D129" s="39" t="s">
        <v>113</v>
      </c>
      <c r="E129" s="40"/>
      <c r="F129" s="40"/>
      <c r="G129" s="40"/>
      <c r="H129" s="40"/>
      <c r="I129" s="40"/>
      <c r="J129" s="40"/>
      <c r="K129" s="40"/>
      <c r="L129" s="40"/>
      <c r="M129" s="41"/>
    </row>
    <row r="130" spans="1:13" x14ac:dyDescent="0.2">
      <c r="B130" s="23">
        <v>7.89</v>
      </c>
      <c r="D130" s="23" cm="1">
        <f t="array" ref="D130:M130">MMULT(D127:F127,A91:J93)</f>
        <v>1.4183636363636376</v>
      </c>
      <c r="E130" s="23">
        <v>1.3905454545454559</v>
      </c>
      <c r="F130" s="23">
        <v>1.5495454545454557</v>
      </c>
      <c r="G130" s="23">
        <v>1.8953636363636377</v>
      </c>
      <c r="H130" s="23">
        <v>2.4280000000000013</v>
      </c>
      <c r="I130" s="23">
        <v>3.1474545454545466</v>
      </c>
      <c r="J130" s="23">
        <v>4.053727272727274</v>
      </c>
      <c r="K130" s="23">
        <v>5.1468181818181833</v>
      </c>
      <c r="L130" s="23">
        <v>6.4267272727272733</v>
      </c>
      <c r="M130" s="23">
        <v>7.8934545454545457</v>
      </c>
    </row>
    <row r="132" spans="1:13" x14ac:dyDescent="0.2">
      <c r="D132" s="47" t="s">
        <v>114</v>
      </c>
    </row>
    <row r="133" spans="1:13" x14ac:dyDescent="0.2">
      <c r="D133" s="23" cm="1">
        <f t="array" ref="D133">MMULT(_xlfn.ANCHORARRAY(D130),B121:B130)</f>
        <v>172.27241090909095</v>
      </c>
    </row>
    <row r="135" spans="1:13" x14ac:dyDescent="0.2">
      <c r="A135" s="53" t="s">
        <v>115</v>
      </c>
      <c r="B135" s="53"/>
    </row>
    <row r="137" spans="1:13" x14ac:dyDescent="0.2">
      <c r="A137" s="26" t="s">
        <v>116</v>
      </c>
      <c r="B137" s="23">
        <v>2</v>
      </c>
    </row>
    <row r="138" spans="1:13" x14ac:dyDescent="0.2">
      <c r="A138" s="26" t="s">
        <v>117</v>
      </c>
      <c r="B138" s="23">
        <v>3</v>
      </c>
    </row>
    <row r="139" spans="1:13" x14ac:dyDescent="0.2">
      <c r="A139" s="26" t="s">
        <v>118</v>
      </c>
      <c r="B139" s="23">
        <v>10</v>
      </c>
    </row>
    <row r="140" spans="1:13" x14ac:dyDescent="0.2">
      <c r="A140" s="26" t="s">
        <v>119</v>
      </c>
      <c r="B140" s="23">
        <f>C86^2</f>
        <v>1249.6225000000002</v>
      </c>
    </row>
    <row r="141" spans="1:13" x14ac:dyDescent="0.2">
      <c r="A141" s="26" t="s">
        <v>120</v>
      </c>
      <c r="B141" s="23">
        <f>B140/B139</f>
        <v>124.96225000000001</v>
      </c>
    </row>
    <row r="144" spans="1:13" x14ac:dyDescent="0.2">
      <c r="A144" s="26" t="s">
        <v>124</v>
      </c>
      <c r="B144" s="23">
        <f>D133-B141</f>
        <v>47.310160909090939</v>
      </c>
      <c r="D144" s="26" t="s">
        <v>123</v>
      </c>
      <c r="E144" s="23">
        <f>D124-D133</f>
        <v>8.909090902875505E-5</v>
      </c>
      <c r="G144" s="26" t="s">
        <v>127</v>
      </c>
      <c r="H144" s="23">
        <f>B144+E144</f>
        <v>47.310249999999968</v>
      </c>
    </row>
    <row r="145" spans="1:17" x14ac:dyDescent="0.2">
      <c r="A145" s="26" t="s">
        <v>125</v>
      </c>
      <c r="B145" s="23">
        <f>B144/B146</f>
        <v>23.65508045454547</v>
      </c>
      <c r="D145" s="26" t="s">
        <v>121</v>
      </c>
      <c r="E145" s="23">
        <f>E144/E146</f>
        <v>1.2727272718393579E-5</v>
      </c>
      <c r="G145" s="26" t="s">
        <v>128</v>
      </c>
      <c r="H145" s="23">
        <f>B146+E146</f>
        <v>9</v>
      </c>
    </row>
    <row r="146" spans="1:17" x14ac:dyDescent="0.2">
      <c r="A146" s="26" t="s">
        <v>126</v>
      </c>
      <c r="B146" s="23">
        <f>B137</f>
        <v>2</v>
      </c>
      <c r="D146" s="26" t="s">
        <v>122</v>
      </c>
      <c r="E146" s="23">
        <f>B139-B137-1</f>
        <v>7</v>
      </c>
    </row>
    <row r="149" spans="1:17" x14ac:dyDescent="0.2">
      <c r="A149" s="53" t="s">
        <v>129</v>
      </c>
      <c r="B149" s="53"/>
    </row>
    <row r="151" spans="1:17" x14ac:dyDescent="0.2">
      <c r="A151" s="26" t="s">
        <v>130</v>
      </c>
      <c r="B151" s="23">
        <f>B145/E145</f>
        <v>1858613.4655823724</v>
      </c>
    </row>
    <row r="152" spans="1:17" x14ac:dyDescent="0.2">
      <c r="A152" s="26" t="s">
        <v>131</v>
      </c>
      <c r="B152" s="23">
        <f>_xlfn.F.INV.RT(0.05,2,7)</f>
        <v>4.7374141277758826</v>
      </c>
    </row>
    <row r="155" spans="1:17" x14ac:dyDescent="0.2">
      <c r="A155" s="54" t="s">
        <v>79</v>
      </c>
      <c r="B155" s="54"/>
      <c r="G155" s="54" t="s">
        <v>141</v>
      </c>
      <c r="H155" s="54"/>
      <c r="Q155" s="23"/>
    </row>
    <row r="156" spans="1:17" ht="17" customHeight="1" x14ac:dyDescent="0.2">
      <c r="A156" s="63" t="s">
        <v>132</v>
      </c>
      <c r="B156" s="63"/>
      <c r="C156" s="63"/>
      <c r="D156" s="63"/>
      <c r="E156" s="63"/>
      <c r="G156" s="77" t="s">
        <v>137</v>
      </c>
      <c r="H156" s="77"/>
      <c r="I156" s="77" t="s">
        <v>139</v>
      </c>
      <c r="J156" s="77"/>
      <c r="K156" s="77" t="s">
        <v>138</v>
      </c>
      <c r="L156" s="77"/>
      <c r="M156" s="77" t="s">
        <v>140</v>
      </c>
      <c r="N156" s="77"/>
      <c r="O156" s="78" t="s">
        <v>142</v>
      </c>
    </row>
    <row r="157" spans="1:17" x14ac:dyDescent="0.2">
      <c r="A157" s="63"/>
      <c r="B157" s="63"/>
      <c r="C157" s="63"/>
      <c r="D157" s="63"/>
      <c r="E157" s="63"/>
      <c r="G157" s="68" t="s">
        <v>43</v>
      </c>
      <c r="H157" s="68"/>
      <c r="I157" s="63">
        <f>B146</f>
        <v>2</v>
      </c>
      <c r="J157" s="63"/>
      <c r="K157" s="69">
        <f>B144</f>
        <v>47.310160909090939</v>
      </c>
      <c r="L157" s="69"/>
      <c r="M157" s="70">
        <f>B145</f>
        <v>23.65508045454547</v>
      </c>
      <c r="N157" s="70"/>
      <c r="O157" s="71">
        <f>B151</f>
        <v>1858613.4655823724</v>
      </c>
    </row>
    <row r="158" spans="1:17" x14ac:dyDescent="0.2">
      <c r="A158" s="63"/>
      <c r="B158" s="63"/>
      <c r="C158" s="63"/>
      <c r="D158" s="63"/>
      <c r="E158" s="63"/>
      <c r="G158" s="68" t="s">
        <v>44</v>
      </c>
      <c r="H158" s="68"/>
      <c r="I158" s="63">
        <f>E146</f>
        <v>7</v>
      </c>
      <c r="J158" s="63"/>
      <c r="K158" s="69">
        <f>E144</f>
        <v>8.909090902875505E-5</v>
      </c>
      <c r="L158" s="69"/>
      <c r="M158" s="72">
        <v>1.2727299999999999</v>
      </c>
      <c r="N158" s="72"/>
      <c r="O158" s="73"/>
    </row>
    <row r="159" spans="1:17" x14ac:dyDescent="0.2">
      <c r="A159" s="63"/>
      <c r="B159" s="63"/>
      <c r="C159" s="63"/>
      <c r="D159" s="63"/>
      <c r="E159" s="63"/>
      <c r="G159" s="68" t="s">
        <v>45</v>
      </c>
      <c r="H159" s="68"/>
      <c r="I159" s="63">
        <f>H145</f>
        <v>9</v>
      </c>
      <c r="J159" s="63"/>
      <c r="K159" s="69">
        <f>H144</f>
        <v>47.310249999999968</v>
      </c>
      <c r="L159" s="69"/>
      <c r="M159" s="74"/>
      <c r="N159" s="74"/>
      <c r="O159" s="73"/>
    </row>
    <row r="160" spans="1:17" x14ac:dyDescent="0.2">
      <c r="A160" s="63"/>
      <c r="B160" s="63"/>
      <c r="C160" s="63"/>
      <c r="D160" s="63"/>
      <c r="E160" s="63"/>
    </row>
    <row r="164" spans="1:12" x14ac:dyDescent="0.2">
      <c r="B164" s="60" t="s">
        <v>133</v>
      </c>
      <c r="C164" s="60"/>
      <c r="D164" s="60"/>
      <c r="E164" s="60"/>
      <c r="F164" s="60"/>
      <c r="G164" s="60"/>
      <c r="H164" s="60"/>
      <c r="I164" s="60"/>
      <c r="J164" s="60"/>
      <c r="K164" s="60"/>
      <c r="L164" s="60"/>
    </row>
    <row r="166" spans="1:12" x14ac:dyDescent="0.2">
      <c r="A166" s="49" t="s">
        <v>52</v>
      </c>
      <c r="B166" s="49"/>
    </row>
    <row r="168" spans="1:12" x14ac:dyDescent="0.2">
      <c r="A168" s="1"/>
      <c r="B168" s="26" t="s">
        <v>95</v>
      </c>
      <c r="C168" s="26" t="s">
        <v>96</v>
      </c>
      <c r="D168" s="50" t="s">
        <v>134</v>
      </c>
      <c r="E168" s="80" t="s">
        <v>56</v>
      </c>
      <c r="F168" s="81"/>
      <c r="G168" s="61" t="s">
        <v>54</v>
      </c>
      <c r="H168" s="61" t="s">
        <v>55</v>
      </c>
      <c r="I168" s="64"/>
    </row>
    <row r="169" spans="1:12" x14ac:dyDescent="0.2">
      <c r="A169" s="1"/>
      <c r="B169" s="26" t="s">
        <v>56</v>
      </c>
      <c r="C169" s="26" t="s">
        <v>100</v>
      </c>
      <c r="D169" s="50"/>
      <c r="E169" s="82"/>
      <c r="F169" s="83"/>
      <c r="G169" s="61"/>
      <c r="H169" s="61"/>
      <c r="I169" s="65"/>
    </row>
    <row r="170" spans="1:12" x14ac:dyDescent="0.2">
      <c r="A170" s="1"/>
      <c r="B170" s="23">
        <v>0.25</v>
      </c>
      <c r="C170" s="23">
        <v>1.42</v>
      </c>
      <c r="D170" s="62">
        <f>B170-$B$181</f>
        <v>-1.125</v>
      </c>
      <c r="E170" s="62">
        <v>1</v>
      </c>
      <c r="F170" s="62">
        <v>-1.125</v>
      </c>
      <c r="G170" s="30">
        <f>$A$196+($A$197*D170)</f>
        <v>0.29745454545454608</v>
      </c>
      <c r="H170" s="30">
        <f>C170-G170</f>
        <v>1.1225454545454538</v>
      </c>
      <c r="I170" s="65"/>
    </row>
    <row r="171" spans="1:12" x14ac:dyDescent="0.2">
      <c r="A171" s="1"/>
      <c r="B171" s="23">
        <v>0.5</v>
      </c>
      <c r="C171" s="23">
        <v>1.39</v>
      </c>
      <c r="D171" s="62">
        <f t="shared" ref="D171:D179" si="7">B171-$B$181</f>
        <v>-0.875</v>
      </c>
      <c r="E171" s="62">
        <v>1</v>
      </c>
      <c r="F171" s="62">
        <v>-0.875</v>
      </c>
      <c r="G171" s="30">
        <f t="shared" ref="G171:G179" si="8">$A$196+($A$197*D171)</f>
        <v>1.0169090909090914</v>
      </c>
      <c r="H171" s="30">
        <f t="shared" ref="H171:H179" si="9">C171-G171</f>
        <v>0.37309090909090847</v>
      </c>
    </row>
    <row r="172" spans="1:12" x14ac:dyDescent="0.2">
      <c r="A172" s="1"/>
      <c r="B172" s="23">
        <v>0.75</v>
      </c>
      <c r="C172" s="23">
        <v>1.55</v>
      </c>
      <c r="D172" s="62">
        <f t="shared" si="7"/>
        <v>-0.625</v>
      </c>
      <c r="E172" s="62">
        <v>1</v>
      </c>
      <c r="F172" s="62">
        <v>-0.625</v>
      </c>
      <c r="G172" s="30">
        <f t="shared" si="8"/>
        <v>1.7363636363636368</v>
      </c>
      <c r="H172" s="30">
        <f t="shared" si="9"/>
        <v>-0.18636363636363673</v>
      </c>
    </row>
    <row r="173" spans="1:12" x14ac:dyDescent="0.2">
      <c r="A173" s="1"/>
      <c r="B173" s="23">
        <v>1</v>
      </c>
      <c r="C173" s="23">
        <v>1.89</v>
      </c>
      <c r="D173" s="62">
        <f t="shared" si="7"/>
        <v>-0.375</v>
      </c>
      <c r="E173" s="62">
        <v>1</v>
      </c>
      <c r="F173" s="62">
        <v>-0.375</v>
      </c>
      <c r="G173" s="30">
        <f t="shared" si="8"/>
        <v>2.4558181818181821</v>
      </c>
      <c r="H173" s="30">
        <f t="shared" si="9"/>
        <v>-0.56581818181818222</v>
      </c>
    </row>
    <row r="174" spans="1:12" x14ac:dyDescent="0.2">
      <c r="A174" s="1"/>
      <c r="B174" s="23">
        <v>1.25</v>
      </c>
      <c r="C174" s="23">
        <v>2.4300000000000002</v>
      </c>
      <c r="D174" s="62">
        <f t="shared" si="7"/>
        <v>-0.125</v>
      </c>
      <c r="E174" s="62">
        <v>1</v>
      </c>
      <c r="F174" s="62">
        <v>-0.125</v>
      </c>
      <c r="G174" s="30">
        <f t="shared" si="8"/>
        <v>3.1752727272727275</v>
      </c>
      <c r="H174" s="30">
        <f t="shared" si="9"/>
        <v>-0.74527272727272731</v>
      </c>
    </row>
    <row r="175" spans="1:12" x14ac:dyDescent="0.2">
      <c r="A175" s="1"/>
      <c r="B175" s="23">
        <v>1.5</v>
      </c>
      <c r="C175" s="23">
        <v>3.15</v>
      </c>
      <c r="D175" s="62">
        <f t="shared" si="7"/>
        <v>0.125</v>
      </c>
      <c r="E175" s="62">
        <v>1</v>
      </c>
      <c r="F175" s="62">
        <v>0.125</v>
      </c>
      <c r="G175" s="30">
        <f t="shared" si="8"/>
        <v>3.8947272727272728</v>
      </c>
      <c r="H175" s="30">
        <f t="shared" si="9"/>
        <v>-0.7447272727272729</v>
      </c>
    </row>
    <row r="176" spans="1:12" x14ac:dyDescent="0.2">
      <c r="A176" s="1"/>
      <c r="B176" s="23">
        <v>1.75</v>
      </c>
      <c r="C176" s="23">
        <v>4.05</v>
      </c>
      <c r="D176" s="62">
        <f t="shared" si="7"/>
        <v>0.375</v>
      </c>
      <c r="E176" s="62">
        <v>1</v>
      </c>
      <c r="F176" s="62">
        <v>0.375</v>
      </c>
      <c r="G176" s="30">
        <f t="shared" si="8"/>
        <v>4.6141818181818177</v>
      </c>
      <c r="H176" s="30">
        <f t="shared" si="9"/>
        <v>-0.5641818181818179</v>
      </c>
    </row>
    <row r="177" spans="1:10" x14ac:dyDescent="0.2">
      <c r="A177" s="1"/>
      <c r="B177" s="23">
        <v>2</v>
      </c>
      <c r="C177" s="23">
        <v>5.15</v>
      </c>
      <c r="D177" s="62">
        <f t="shared" si="7"/>
        <v>0.625</v>
      </c>
      <c r="E177" s="62">
        <v>1</v>
      </c>
      <c r="F177" s="62">
        <v>0.625</v>
      </c>
      <c r="G177" s="30">
        <f t="shared" si="8"/>
        <v>5.333636363636364</v>
      </c>
      <c r="H177" s="30">
        <f t="shared" si="9"/>
        <v>-0.1836363636363636</v>
      </c>
    </row>
    <row r="178" spans="1:10" x14ac:dyDescent="0.2">
      <c r="A178" s="1"/>
      <c r="B178" s="23">
        <v>2.25</v>
      </c>
      <c r="C178" s="23">
        <v>6.43</v>
      </c>
      <c r="D178" s="62">
        <f t="shared" si="7"/>
        <v>0.875</v>
      </c>
      <c r="E178" s="62">
        <v>1</v>
      </c>
      <c r="F178" s="62">
        <v>0.875</v>
      </c>
      <c r="G178" s="30">
        <f t="shared" si="8"/>
        <v>6.0530909090909084</v>
      </c>
      <c r="H178" s="30">
        <f t="shared" si="9"/>
        <v>0.3769090909090913</v>
      </c>
    </row>
    <row r="179" spans="1:10" x14ac:dyDescent="0.2">
      <c r="A179" s="1"/>
      <c r="B179" s="42">
        <v>2.5</v>
      </c>
      <c r="C179" s="42">
        <v>7.89</v>
      </c>
      <c r="D179" s="62">
        <f t="shared" si="7"/>
        <v>1.125</v>
      </c>
      <c r="E179" s="62">
        <v>1</v>
      </c>
      <c r="F179" s="62">
        <v>1.125</v>
      </c>
      <c r="G179" s="30">
        <f t="shared" si="8"/>
        <v>6.7725454545454546</v>
      </c>
      <c r="H179" s="30">
        <f t="shared" si="9"/>
        <v>1.117454545454545</v>
      </c>
    </row>
    <row r="180" spans="1:10" x14ac:dyDescent="0.2">
      <c r="A180" s="23" t="s">
        <v>101</v>
      </c>
      <c r="B180" s="23">
        <f>SUM(B170:B179)</f>
        <v>13.75</v>
      </c>
      <c r="C180" s="23">
        <f>SUM(C170:C179)</f>
        <v>35.35</v>
      </c>
      <c r="D180" s="1"/>
      <c r="E180" s="1"/>
      <c r="F180" s="1"/>
      <c r="G180" s="1"/>
      <c r="H180" s="1"/>
    </row>
    <row r="181" spans="1:10" x14ac:dyDescent="0.2">
      <c r="A181" s="23" t="s">
        <v>102</v>
      </c>
      <c r="B181" s="23">
        <f>AVERAGE(B170:B179)</f>
        <v>1.375</v>
      </c>
      <c r="C181" s="23">
        <f>AVERAGE(C170:C179)</f>
        <v>3.5350000000000001</v>
      </c>
      <c r="D181" s="1"/>
      <c r="E181" s="1"/>
      <c r="F181" s="1"/>
      <c r="G181" s="1"/>
      <c r="H181" s="1"/>
    </row>
    <row r="182" spans="1:10" x14ac:dyDescent="0.2">
      <c r="A182" s="1"/>
      <c r="B182" s="1"/>
      <c r="C182" s="1"/>
      <c r="D182" s="1"/>
      <c r="E182" s="1"/>
      <c r="F182" s="1"/>
      <c r="G182" s="1"/>
      <c r="H182" s="1"/>
    </row>
    <row r="183" spans="1:10" x14ac:dyDescent="0.2">
      <c r="A183" s="37" t="s">
        <v>135</v>
      </c>
      <c r="B183" s="37"/>
      <c r="C183" s="1"/>
      <c r="D183" s="1"/>
      <c r="E183" s="1"/>
      <c r="F183" s="1"/>
      <c r="G183" s="1"/>
      <c r="H183" s="1"/>
    </row>
    <row r="185" spans="1:10" x14ac:dyDescent="0.2">
      <c r="A185" s="38" t="s">
        <v>57</v>
      </c>
      <c r="B185" s="38"/>
      <c r="C185" s="38"/>
      <c r="D185" s="38"/>
      <c r="E185" s="38"/>
      <c r="F185" s="38"/>
      <c r="G185" s="38"/>
      <c r="H185" s="38"/>
      <c r="I185" s="38"/>
      <c r="J185" s="38"/>
    </row>
    <row r="186" spans="1:10" x14ac:dyDescent="0.2">
      <c r="A186" s="62">
        <v>1</v>
      </c>
      <c r="B186" s="62">
        <v>1</v>
      </c>
      <c r="C186" s="62">
        <v>1</v>
      </c>
      <c r="D186" s="62">
        <v>1</v>
      </c>
      <c r="E186" s="62">
        <v>1</v>
      </c>
      <c r="F186" s="62">
        <v>1</v>
      </c>
      <c r="G186" s="62">
        <v>1</v>
      </c>
      <c r="H186" s="62">
        <v>1</v>
      </c>
      <c r="I186" s="62">
        <v>1</v>
      </c>
      <c r="J186" s="62">
        <v>1</v>
      </c>
    </row>
    <row r="187" spans="1:10" x14ac:dyDescent="0.2">
      <c r="A187" s="62">
        <v>-1.125</v>
      </c>
      <c r="B187" s="62">
        <v>-0.875</v>
      </c>
      <c r="C187" s="62">
        <v>-0.625</v>
      </c>
      <c r="D187" s="62">
        <v>-0.375</v>
      </c>
      <c r="E187" s="62">
        <v>-0.125</v>
      </c>
      <c r="F187" s="62">
        <v>0.125</v>
      </c>
      <c r="G187" s="62">
        <v>0.375</v>
      </c>
      <c r="H187" s="62">
        <v>0.625</v>
      </c>
      <c r="I187" s="62">
        <v>0.875</v>
      </c>
      <c r="J187" s="62">
        <v>1.125</v>
      </c>
    </row>
    <row r="190" spans="1:10" x14ac:dyDescent="0.2">
      <c r="A190" s="39" t="s">
        <v>58</v>
      </c>
      <c r="B190" s="41"/>
      <c r="E190" s="39" t="s">
        <v>105</v>
      </c>
      <c r="F190" s="41"/>
      <c r="G190" s="1"/>
      <c r="H190" s="1"/>
      <c r="I190" s="47" t="s">
        <v>63</v>
      </c>
    </row>
    <row r="191" spans="1:10" x14ac:dyDescent="0.2">
      <c r="A191" s="23" cm="1">
        <f t="array" ref="A191:B192">MMULT(A186:J187,E170:F179)</f>
        <v>10</v>
      </c>
      <c r="B191" s="23">
        <v>0</v>
      </c>
      <c r="E191" s="23" cm="1">
        <f t="array" ref="E191:F192">MINVERSE(_xlfn.ANCHORARRAY(A191))</f>
        <v>0.1</v>
      </c>
      <c r="F191" s="23">
        <v>0</v>
      </c>
      <c r="G191" s="1"/>
      <c r="H191" s="1"/>
      <c r="I191" s="23" cm="1">
        <f t="array" ref="I191:I192">MMULT(A186:J187,C170:C179)</f>
        <v>35.35</v>
      </c>
    </row>
    <row r="192" spans="1:10" x14ac:dyDescent="0.2">
      <c r="A192" s="23">
        <v>0</v>
      </c>
      <c r="B192" s="23">
        <v>5.15625</v>
      </c>
      <c r="E192" s="23">
        <v>0</v>
      </c>
      <c r="F192" s="23">
        <v>0.19393939393939394</v>
      </c>
      <c r="G192" s="1"/>
      <c r="H192" s="1"/>
      <c r="I192" s="23">
        <v>14.838749999999997</v>
      </c>
    </row>
    <row r="195" spans="1:14" x14ac:dyDescent="0.2">
      <c r="A195" s="48" t="s">
        <v>67</v>
      </c>
    </row>
    <row r="196" spans="1:14" x14ac:dyDescent="0.2">
      <c r="A196" s="23" cm="1">
        <f t="array" ref="A196:A197">MMULT(_xlfn.ANCHORARRAY(E191),_xlfn.ANCHORARRAY(I191))</f>
        <v>3.5350000000000001</v>
      </c>
      <c r="B196" s="23" t="s">
        <v>68</v>
      </c>
    </row>
    <row r="197" spans="1:14" x14ac:dyDescent="0.2">
      <c r="A197" s="23">
        <v>2.8778181818181814</v>
      </c>
      <c r="B197" s="23" t="s">
        <v>69</v>
      </c>
    </row>
    <row r="201" spans="1:14" x14ac:dyDescent="0.2">
      <c r="A201" s="37" t="s">
        <v>136</v>
      </c>
      <c r="B201" s="37"/>
    </row>
    <row r="203" spans="1:14" x14ac:dyDescent="0.2">
      <c r="A203" s="38" t="s">
        <v>108</v>
      </c>
      <c r="B203" s="38"/>
      <c r="C203" s="38"/>
      <c r="D203" s="38"/>
      <c r="E203" s="38"/>
      <c r="F203" s="38"/>
      <c r="G203" s="38"/>
      <c r="H203" s="38"/>
      <c r="I203" s="38"/>
      <c r="J203" s="38"/>
      <c r="K203" s="1"/>
      <c r="L203" s="1"/>
      <c r="M203" s="1"/>
      <c r="N203" s="1"/>
    </row>
    <row r="204" spans="1:14" x14ac:dyDescent="0.2">
      <c r="A204" s="23">
        <v>1.42</v>
      </c>
      <c r="B204" s="23">
        <v>1.39</v>
      </c>
      <c r="C204" s="23">
        <v>1.55</v>
      </c>
      <c r="D204" s="23">
        <v>1.89</v>
      </c>
      <c r="E204" s="23">
        <v>2.4300000000000002</v>
      </c>
      <c r="F204" s="23">
        <v>3.15</v>
      </c>
      <c r="G204" s="23">
        <v>4.05</v>
      </c>
      <c r="H204" s="23">
        <v>5.15</v>
      </c>
      <c r="I204" s="23">
        <v>6.43</v>
      </c>
      <c r="J204" s="42">
        <v>7.89</v>
      </c>
      <c r="K204" s="1"/>
      <c r="L204" s="1"/>
      <c r="M204" s="1"/>
      <c r="N204" s="1"/>
    </row>
    <row r="205" spans="1:14" x14ac:dyDescent="0.2">
      <c r="A205" s="1"/>
      <c r="B205" s="1"/>
      <c r="C205" s="1"/>
      <c r="D205" s="1"/>
      <c r="E205" s="1"/>
      <c r="F205" s="1"/>
      <c r="G205" s="1"/>
      <c r="H205" s="1"/>
      <c r="I205" s="1"/>
      <c r="J205" s="1"/>
      <c r="K205" s="1"/>
      <c r="L205" s="1"/>
      <c r="M205" s="1"/>
      <c r="N205" s="1"/>
    </row>
    <row r="206" spans="1:14" x14ac:dyDescent="0.2">
      <c r="A206" s="1"/>
      <c r="B206" s="1"/>
      <c r="C206" s="1"/>
      <c r="D206" s="1"/>
      <c r="E206" s="1"/>
      <c r="F206" s="1"/>
      <c r="G206" s="1"/>
      <c r="H206" s="1"/>
      <c r="I206" s="1"/>
      <c r="J206" s="1"/>
      <c r="K206" s="1"/>
      <c r="L206" s="1"/>
      <c r="M206" s="1"/>
      <c r="N206" s="1"/>
    </row>
    <row r="207" spans="1:14" x14ac:dyDescent="0.2">
      <c r="A207" s="47" t="s">
        <v>112</v>
      </c>
      <c r="B207" s="1"/>
      <c r="C207" s="1"/>
      <c r="D207" s="1"/>
      <c r="E207" s="1"/>
      <c r="F207" s="1"/>
      <c r="G207" s="1"/>
      <c r="H207" s="1"/>
      <c r="I207" s="1"/>
      <c r="J207" s="1"/>
      <c r="K207" s="1"/>
      <c r="L207" s="1"/>
      <c r="M207" s="1"/>
      <c r="N207" s="1"/>
    </row>
    <row r="208" spans="1:14" x14ac:dyDescent="0.2">
      <c r="A208" s="23" cm="1">
        <f t="array" ref="A208">MMULT(A204:J204,C170:C179)</f>
        <v>172.27249999999998</v>
      </c>
      <c r="B208" s="1"/>
      <c r="C208" s="1"/>
      <c r="D208" s="1"/>
      <c r="E208" s="1"/>
      <c r="F208" s="1"/>
      <c r="G208" s="1"/>
      <c r="H208" s="1"/>
      <c r="I208" s="1"/>
      <c r="J208" s="1"/>
      <c r="K208" s="1"/>
      <c r="L208" s="1"/>
      <c r="M208" s="1"/>
      <c r="N208" s="1"/>
    </row>
    <row r="209" spans="1:14" x14ac:dyDescent="0.2">
      <c r="A209" s="1"/>
      <c r="B209" s="1"/>
      <c r="C209" s="1"/>
      <c r="D209" s="1"/>
      <c r="E209" s="1"/>
      <c r="F209" s="1"/>
      <c r="G209" s="1"/>
      <c r="H209" s="1"/>
      <c r="I209" s="1"/>
      <c r="J209" s="1"/>
      <c r="K209" s="1"/>
      <c r="L209" s="1"/>
      <c r="M209" s="1"/>
      <c r="N209" s="1"/>
    </row>
    <row r="210" spans="1:14" x14ac:dyDescent="0.2">
      <c r="A210" s="1"/>
      <c r="B210" s="1"/>
      <c r="C210" s="1"/>
      <c r="D210" s="1"/>
      <c r="E210" s="1"/>
      <c r="F210" s="1"/>
      <c r="G210" s="1"/>
      <c r="H210" s="1"/>
      <c r="I210" s="1"/>
      <c r="J210" s="1"/>
      <c r="K210" s="1"/>
      <c r="L210" s="1"/>
      <c r="M210" s="1"/>
      <c r="N210" s="1"/>
    </row>
    <row r="211" spans="1:14" x14ac:dyDescent="0.2">
      <c r="A211" s="39" t="s">
        <v>109</v>
      </c>
      <c r="B211" s="41"/>
      <c r="C211" s="1"/>
      <c r="D211" s="1"/>
      <c r="E211" s="39" t="s">
        <v>113</v>
      </c>
      <c r="F211" s="40"/>
      <c r="G211" s="40"/>
      <c r="H211" s="40"/>
      <c r="I211" s="40"/>
      <c r="J211" s="40"/>
      <c r="K211" s="40"/>
      <c r="L211" s="40"/>
      <c r="M211" s="40"/>
      <c r="N211" s="41"/>
    </row>
    <row r="212" spans="1:14" x14ac:dyDescent="0.2">
      <c r="A212" s="23">
        <v>3.5350000000000001</v>
      </c>
      <c r="B212" s="23">
        <v>2.8778181818181814</v>
      </c>
      <c r="C212" s="1"/>
      <c r="D212" s="1"/>
      <c r="E212" s="23" cm="1">
        <f t="array" ref="E212:N212">MMULT(A212:B212,A186:J187)</f>
        <v>0.29745454545454608</v>
      </c>
      <c r="F212" s="23">
        <v>1.0169090909090914</v>
      </c>
      <c r="G212" s="23">
        <v>1.7363636363636368</v>
      </c>
      <c r="H212" s="23">
        <v>2.4558181818181821</v>
      </c>
      <c r="I212" s="23">
        <v>3.1752727272727275</v>
      </c>
      <c r="J212" s="23">
        <v>3.8947272727272728</v>
      </c>
      <c r="K212" s="23">
        <v>4.6141818181818177</v>
      </c>
      <c r="L212" s="23">
        <v>5.333636363636364</v>
      </c>
      <c r="M212" s="23">
        <v>6.0530909090909084</v>
      </c>
      <c r="N212" s="23">
        <v>6.7725454545454546</v>
      </c>
    </row>
    <row r="213" spans="1:14" x14ac:dyDescent="0.2">
      <c r="A213" s="1"/>
      <c r="B213" s="1"/>
      <c r="C213" s="1"/>
      <c r="D213" s="1"/>
      <c r="E213" s="1"/>
      <c r="F213" s="1"/>
      <c r="G213" s="1"/>
      <c r="H213" s="1"/>
      <c r="I213" s="1"/>
      <c r="J213" s="1"/>
      <c r="K213" s="1"/>
      <c r="L213" s="1"/>
      <c r="M213" s="1"/>
      <c r="N213" s="1"/>
    </row>
    <row r="214" spans="1:14" x14ac:dyDescent="0.2">
      <c r="A214" s="1"/>
      <c r="B214" s="1"/>
      <c r="C214" s="1"/>
      <c r="D214" s="1"/>
      <c r="E214" s="1"/>
      <c r="F214" s="1"/>
      <c r="G214" s="1"/>
      <c r="H214" s="1"/>
      <c r="I214" s="1"/>
      <c r="J214" s="1"/>
      <c r="K214" s="1"/>
      <c r="L214" s="1"/>
      <c r="M214" s="1"/>
      <c r="N214" s="1"/>
    </row>
    <row r="215" spans="1:14" x14ac:dyDescent="0.2">
      <c r="A215" s="47" t="s">
        <v>114</v>
      </c>
      <c r="B215" s="1"/>
      <c r="C215" s="1"/>
      <c r="D215" s="1"/>
      <c r="E215" s="1"/>
      <c r="F215" s="1"/>
      <c r="G215" s="1"/>
      <c r="H215" s="1"/>
      <c r="I215" s="1"/>
      <c r="J215" s="1"/>
      <c r="K215" s="1"/>
      <c r="L215" s="1"/>
      <c r="M215" s="1"/>
      <c r="N215" s="1"/>
    </row>
    <row r="216" spans="1:14" x14ac:dyDescent="0.2">
      <c r="A216" s="23" cm="1">
        <f t="array" ref="A216">MMULT(_xlfn.ANCHORARRAY(E212),C170:C179)</f>
        <v>167.66547454545454</v>
      </c>
      <c r="B216" s="1"/>
      <c r="C216" s="1"/>
      <c r="D216" s="1"/>
      <c r="E216" s="1"/>
      <c r="F216" s="1"/>
      <c r="G216" s="1"/>
      <c r="H216" s="1"/>
      <c r="I216" s="1"/>
      <c r="J216" s="1"/>
      <c r="K216" s="1"/>
      <c r="L216" s="1"/>
      <c r="M216" s="1"/>
      <c r="N216" s="1"/>
    </row>
    <row r="217" spans="1:14" x14ac:dyDescent="0.2">
      <c r="A217" s="1"/>
      <c r="B217" s="1"/>
      <c r="C217" s="1"/>
      <c r="D217" s="1"/>
      <c r="E217" s="1"/>
      <c r="F217" s="1"/>
      <c r="G217" s="1"/>
      <c r="H217" s="1"/>
      <c r="I217" s="1"/>
      <c r="J217" s="1"/>
      <c r="K217" s="1"/>
      <c r="L217" s="1"/>
      <c r="M217" s="1"/>
      <c r="N217" s="1"/>
    </row>
    <row r="219" spans="1:14" x14ac:dyDescent="0.2">
      <c r="A219" s="53" t="s">
        <v>115</v>
      </c>
      <c r="B219" s="53"/>
    </row>
    <row r="221" spans="1:14" x14ac:dyDescent="0.2">
      <c r="A221" s="26" t="s">
        <v>116</v>
      </c>
      <c r="B221" s="23">
        <v>1</v>
      </c>
    </row>
    <row r="222" spans="1:14" x14ac:dyDescent="0.2">
      <c r="A222" s="26" t="s">
        <v>117</v>
      </c>
      <c r="B222" s="23">
        <v>2</v>
      </c>
    </row>
    <row r="223" spans="1:14" x14ac:dyDescent="0.2">
      <c r="A223" s="26" t="s">
        <v>118</v>
      </c>
      <c r="B223" s="23">
        <v>10</v>
      </c>
    </row>
    <row r="224" spans="1:14" x14ac:dyDescent="0.2">
      <c r="A224" s="26" t="s">
        <v>119</v>
      </c>
      <c r="B224" s="23">
        <f>C180^2</f>
        <v>1249.6225000000002</v>
      </c>
    </row>
    <row r="225" spans="1:16" x14ac:dyDescent="0.2">
      <c r="A225" s="26" t="s">
        <v>120</v>
      </c>
      <c r="B225" s="23">
        <f>B224/B223</f>
        <v>124.96225000000001</v>
      </c>
    </row>
    <row r="227" spans="1:16" x14ac:dyDescent="0.2">
      <c r="A227" s="26" t="s">
        <v>124</v>
      </c>
      <c r="B227" s="23">
        <f>A216-B225</f>
        <v>42.703224545454532</v>
      </c>
      <c r="D227" s="26" t="s">
        <v>123</v>
      </c>
      <c r="E227" s="23">
        <f>A208-A216</f>
        <v>4.6070254545454361</v>
      </c>
      <c r="G227" s="26" t="s">
        <v>127</v>
      </c>
      <c r="H227" s="23">
        <f>B227+E227</f>
        <v>47.310249999999968</v>
      </c>
    </row>
    <row r="228" spans="1:16" x14ac:dyDescent="0.2">
      <c r="A228" s="26" t="s">
        <v>125</v>
      </c>
      <c r="B228" s="23">
        <f>B227/B229</f>
        <v>42.703224545454532</v>
      </c>
      <c r="D228" s="26" t="s">
        <v>121</v>
      </c>
      <c r="E228" s="23">
        <f>E227/E229</f>
        <v>0.57587818181817951</v>
      </c>
      <c r="G228" s="26" t="s">
        <v>128</v>
      </c>
      <c r="H228" s="23">
        <f>B229+E229</f>
        <v>9</v>
      </c>
    </row>
    <row r="229" spans="1:16" x14ac:dyDescent="0.2">
      <c r="A229" s="26" t="s">
        <v>126</v>
      </c>
      <c r="B229" s="23">
        <f>B221</f>
        <v>1</v>
      </c>
      <c r="D229" s="26" t="s">
        <v>122</v>
      </c>
      <c r="E229" s="23">
        <f>B223-B221-1</f>
        <v>8</v>
      </c>
    </row>
    <row r="232" spans="1:16" x14ac:dyDescent="0.2">
      <c r="A232" s="53" t="s">
        <v>129</v>
      </c>
      <c r="B232" s="53"/>
    </row>
    <row r="234" spans="1:16" x14ac:dyDescent="0.2">
      <c r="A234" s="26" t="s">
        <v>130</v>
      </c>
      <c r="B234" s="23">
        <f>(E234/1)/E145</f>
        <v>361973.57168110478</v>
      </c>
      <c r="D234" s="67" t="s">
        <v>124</v>
      </c>
      <c r="E234" s="66">
        <f>B144-B227</f>
        <v>4.6069363636364073</v>
      </c>
    </row>
    <row r="235" spans="1:16" x14ac:dyDescent="0.2">
      <c r="A235" s="26" t="s">
        <v>131</v>
      </c>
      <c r="B235" s="23">
        <f>_xlfn.F.INV.RT(0.05,B221,8)</f>
        <v>5.3176550715787174</v>
      </c>
    </row>
    <row r="238" spans="1:16" x14ac:dyDescent="0.2">
      <c r="A238" s="54" t="s">
        <v>143</v>
      </c>
      <c r="B238" s="54"/>
      <c r="H238" s="54" t="s">
        <v>141</v>
      </c>
      <c r="I238" s="54"/>
    </row>
    <row r="239" spans="1:16" ht="16" customHeight="1" x14ac:dyDescent="0.2">
      <c r="A239" s="63" t="s">
        <v>144</v>
      </c>
      <c r="B239" s="63"/>
      <c r="C239" s="63"/>
      <c r="D239" s="63"/>
      <c r="E239" s="63"/>
      <c r="H239" s="77" t="s">
        <v>137</v>
      </c>
      <c r="I239" s="77"/>
      <c r="J239" s="77" t="s">
        <v>139</v>
      </c>
      <c r="K239" s="77"/>
      <c r="L239" s="77" t="s">
        <v>138</v>
      </c>
      <c r="M239" s="77"/>
      <c r="N239" s="77" t="s">
        <v>140</v>
      </c>
      <c r="O239" s="77"/>
      <c r="P239" s="78" t="s">
        <v>142</v>
      </c>
    </row>
    <row r="240" spans="1:16" x14ac:dyDescent="0.2">
      <c r="A240" s="63"/>
      <c r="B240" s="63"/>
      <c r="C240" s="63"/>
      <c r="D240" s="63"/>
      <c r="E240" s="63"/>
      <c r="H240" s="68" t="s">
        <v>43</v>
      </c>
      <c r="I240" s="68"/>
      <c r="J240" s="63">
        <f>B229</f>
        <v>1</v>
      </c>
      <c r="K240" s="63"/>
      <c r="L240" s="69">
        <v>42.703224545454532</v>
      </c>
      <c r="M240" s="69"/>
      <c r="N240" s="70">
        <f>B228</f>
        <v>42.703224545454532</v>
      </c>
      <c r="O240" s="70"/>
      <c r="P240" s="71">
        <f>B234</f>
        <v>361973.57168110478</v>
      </c>
    </row>
    <row r="241" spans="1:16" x14ac:dyDescent="0.2">
      <c r="A241" s="63"/>
      <c r="B241" s="63"/>
      <c r="C241" s="63"/>
      <c r="D241" s="63"/>
      <c r="E241" s="63"/>
      <c r="H241" s="68" t="s">
        <v>44</v>
      </c>
      <c r="I241" s="68"/>
      <c r="J241" s="63">
        <f>E229</f>
        <v>8</v>
      </c>
      <c r="K241" s="63"/>
      <c r="L241" s="69">
        <v>4.6070254545454361</v>
      </c>
      <c r="M241" s="69"/>
      <c r="N241" s="72">
        <f>E228</f>
        <v>0.57587818181817951</v>
      </c>
      <c r="O241" s="72"/>
      <c r="P241" s="73"/>
    </row>
    <row r="242" spans="1:16" x14ac:dyDescent="0.2">
      <c r="A242" s="63"/>
      <c r="B242" s="63"/>
      <c r="C242" s="63"/>
      <c r="D242" s="63"/>
      <c r="E242" s="63"/>
      <c r="H242" s="68" t="s">
        <v>45</v>
      </c>
      <c r="I242" s="68"/>
      <c r="J242" s="63">
        <f>H228</f>
        <v>9</v>
      </c>
      <c r="K242" s="63"/>
      <c r="L242" s="69">
        <v>47.310249999999968</v>
      </c>
      <c r="M242" s="69"/>
      <c r="N242" s="74"/>
      <c r="O242" s="74"/>
      <c r="P242" s="73"/>
    </row>
    <row r="243" spans="1:16" x14ac:dyDescent="0.2">
      <c r="A243" s="63"/>
      <c r="B243" s="63"/>
      <c r="C243" s="63"/>
      <c r="D243" s="63"/>
      <c r="E243" s="63"/>
    </row>
    <row r="245" spans="1:16" x14ac:dyDescent="0.2">
      <c r="J245" s="75"/>
      <c r="K245" s="75"/>
    </row>
    <row r="246" spans="1:16" x14ac:dyDescent="0.2">
      <c r="J246" s="76"/>
      <c r="K246" s="76"/>
    </row>
    <row r="247" spans="1:16" x14ac:dyDescent="0.2">
      <c r="J247" s="76"/>
      <c r="K247" s="76"/>
    </row>
    <row r="248" spans="1:16" x14ac:dyDescent="0.2">
      <c r="J248" s="76"/>
      <c r="K248" s="76"/>
    </row>
  </sheetData>
  <mergeCells count="90">
    <mergeCell ref="A211:B211"/>
    <mergeCell ref="A185:J185"/>
    <mergeCell ref="H238:I238"/>
    <mergeCell ref="J245:K245"/>
    <mergeCell ref="J246:K246"/>
    <mergeCell ref="J247:K247"/>
    <mergeCell ref="J248:K248"/>
    <mergeCell ref="G155:H155"/>
    <mergeCell ref="E211:N211"/>
    <mergeCell ref="H241:I241"/>
    <mergeCell ref="J241:K241"/>
    <mergeCell ref="L241:M241"/>
    <mergeCell ref="N241:O241"/>
    <mergeCell ref="H242:I242"/>
    <mergeCell ref="J242:K242"/>
    <mergeCell ref="L242:M242"/>
    <mergeCell ref="N242:O242"/>
    <mergeCell ref="J239:K239"/>
    <mergeCell ref="L239:M239"/>
    <mergeCell ref="N239:O239"/>
    <mergeCell ref="H240:I240"/>
    <mergeCell ref="J240:K240"/>
    <mergeCell ref="L240:M240"/>
    <mergeCell ref="N240:O240"/>
    <mergeCell ref="K158:L158"/>
    <mergeCell ref="M158:N158"/>
    <mergeCell ref="G159:H159"/>
    <mergeCell ref="I159:J159"/>
    <mergeCell ref="K159:L159"/>
    <mergeCell ref="M159:N159"/>
    <mergeCell ref="K156:L156"/>
    <mergeCell ref="M156:N156"/>
    <mergeCell ref="G157:H157"/>
    <mergeCell ref="I157:J157"/>
    <mergeCell ref="K157:L157"/>
    <mergeCell ref="M157:N157"/>
    <mergeCell ref="A203:J203"/>
    <mergeCell ref="A219:B219"/>
    <mergeCell ref="A232:B232"/>
    <mergeCell ref="A238:B238"/>
    <mergeCell ref="A239:E243"/>
    <mergeCell ref="G156:H156"/>
    <mergeCell ref="I156:J156"/>
    <mergeCell ref="G158:H158"/>
    <mergeCell ref="I158:J158"/>
    <mergeCell ref="H239:I239"/>
    <mergeCell ref="H168:H169"/>
    <mergeCell ref="A183:B183"/>
    <mergeCell ref="A190:B190"/>
    <mergeCell ref="E190:F190"/>
    <mergeCell ref="A201:B201"/>
    <mergeCell ref="A156:E160"/>
    <mergeCell ref="B164:L164"/>
    <mergeCell ref="A166:B166"/>
    <mergeCell ref="D168:D169"/>
    <mergeCell ref="E168:F169"/>
    <mergeCell ref="G168:G169"/>
    <mergeCell ref="D120:M120"/>
    <mergeCell ref="D126:F126"/>
    <mergeCell ref="D129:M129"/>
    <mergeCell ref="A135:B135"/>
    <mergeCell ref="A149:B149"/>
    <mergeCell ref="A155:B155"/>
    <mergeCell ref="M62:AI62"/>
    <mergeCell ref="M63:AI64"/>
    <mergeCell ref="M108:AI108"/>
    <mergeCell ref="M109:AI110"/>
    <mergeCell ref="B116:F116"/>
    <mergeCell ref="A118:B118"/>
    <mergeCell ref="A90:J90"/>
    <mergeCell ref="B70:AH70"/>
    <mergeCell ref="A96:C96"/>
    <mergeCell ref="F96:H96"/>
    <mergeCell ref="A108:J108"/>
    <mergeCell ref="A109:J112"/>
    <mergeCell ref="A72:B72"/>
    <mergeCell ref="D74:F74"/>
    <mergeCell ref="G74:G75"/>
    <mergeCell ref="H74:H75"/>
    <mergeCell ref="E31:G31"/>
    <mergeCell ref="A44:J44"/>
    <mergeCell ref="A50:C50"/>
    <mergeCell ref="F50:H50"/>
    <mergeCell ref="A62:J62"/>
    <mergeCell ref="A63:J66"/>
    <mergeCell ref="C3:I5"/>
    <mergeCell ref="A21:D23"/>
    <mergeCell ref="A25:H25"/>
    <mergeCell ref="B27:K27"/>
    <mergeCell ref="A29:B29"/>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Identitas Excel</vt:lpstr>
      <vt:lpstr>1B</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Putri Angga</dc:creator>
  <cp:lastModifiedBy>Reza Putri Angga</cp:lastModifiedBy>
  <dcterms:created xsi:type="dcterms:W3CDTF">2023-12-18T11:31:30Z</dcterms:created>
  <dcterms:modified xsi:type="dcterms:W3CDTF">2023-12-19T11:58:53Z</dcterms:modified>
</cp:coreProperties>
</file>