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3"/>
  <workbookPr defaultThemeVersion="166925"/>
  <mc:AlternateContent xmlns:mc="http://schemas.openxmlformats.org/markup-compatibility/2006">
    <mc:Choice Requires="x15">
      <x15ac:absPath xmlns:x15ac="http://schemas.microsoft.com/office/spreadsheetml/2010/11/ac" url="https://d.docs.live.net/844da8073732f6da/Documents/"/>
    </mc:Choice>
  </mc:AlternateContent>
  <xr:revisionPtr revIDLastSave="0" documentId="8_{F9A696F7-4B18-49F0-83AA-5A885B6CFEED}" xr6:coauthVersionLast="47" xr6:coauthVersionMax="47" xr10:uidLastSave="{00000000-0000-0000-0000-000000000000}"/>
  <bookViews>
    <workbookView minimized="1" xWindow="2420" yWindow="2420" windowWidth="10340" windowHeight="6000" firstSheet="3" activeTab="3" xr2:uid="{068EF873-A5C8-43D4-8544-06E3955C866D}"/>
  </bookViews>
  <sheets>
    <sheet name="Topik Pembahasan" sheetId="2" r:id="rId1"/>
    <sheet name="Perbaikan White Test " sheetId="11" r:id="rId2"/>
    <sheet name="Perbaikan Park" sheetId="10" r:id="rId3"/>
    <sheet name="Perbaikan Glesjer" sheetId="5" r:id="rId4"/>
    <sheet name="P. Breusch-Pagan-Godfrey Test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2" i="11" l="1" a="1"/>
  <c r="D182" i="11"/>
  <c r="A182" i="11" a="1"/>
  <c r="A182" i="11"/>
  <c r="A157" i="11" a="1"/>
  <c r="A157" i="11"/>
  <c r="A133" i="11" a="1"/>
  <c r="A133" i="11"/>
  <c r="AU77" i="11"/>
  <c r="V103" i="11"/>
  <c r="U77" i="11"/>
  <c r="H219" i="11"/>
  <c r="E219" i="11"/>
  <c r="B219" i="11"/>
  <c r="B217" i="11"/>
  <c r="B216" i="11"/>
  <c r="AU78" i="11"/>
  <c r="AU79" i="11"/>
  <c r="AU80" i="11"/>
  <c r="AU81" i="11"/>
  <c r="AU82" i="11"/>
  <c r="AU83" i="11"/>
  <c r="AU84" i="11"/>
  <c r="AU85" i="11"/>
  <c r="AU86" i="11"/>
  <c r="AU87" i="11"/>
  <c r="AU88" i="11"/>
  <c r="AU89" i="11"/>
  <c r="AU90" i="11"/>
  <c r="AU91" i="11"/>
  <c r="AU92" i="11"/>
  <c r="AU93" i="11"/>
  <c r="AU94" i="11"/>
  <c r="AU95" i="11"/>
  <c r="AU96" i="11"/>
  <c r="AU97" i="11"/>
  <c r="AU98" i="11"/>
  <c r="AU99" i="11"/>
  <c r="AU100" i="11"/>
  <c r="AU101" i="11"/>
  <c r="E217" i="11"/>
  <c r="AU102" i="11" l="1"/>
  <c r="AA102" i="11"/>
  <c r="AB102" i="11"/>
  <c r="AC102" i="11"/>
  <c r="AD102" i="11"/>
  <c r="AE102" i="11"/>
  <c r="AF102" i="11"/>
  <c r="AG102" i="11"/>
  <c r="AH102" i="11"/>
  <c r="AI102" i="11"/>
  <c r="AJ102" i="11"/>
  <c r="AK102" i="11"/>
  <c r="AL102" i="11"/>
  <c r="AM102" i="11"/>
  <c r="AN102" i="11"/>
  <c r="AO102" i="11"/>
  <c r="AP102" i="11"/>
  <c r="AQ102" i="11"/>
  <c r="AR102" i="11"/>
  <c r="AS102" i="11"/>
  <c r="AT102" i="11"/>
  <c r="Z102" i="11"/>
  <c r="W77" i="11"/>
  <c r="U78" i="11" l="1"/>
  <c r="U79" i="11"/>
  <c r="U80" i="11"/>
  <c r="U81" i="11"/>
  <c r="U82" i="11"/>
  <c r="U83" i="11"/>
  <c r="U84" i="11"/>
  <c r="U85" i="11"/>
  <c r="U86" i="11"/>
  <c r="U87" i="11"/>
  <c r="U88" i="11"/>
  <c r="U89" i="11"/>
  <c r="U90" i="11"/>
  <c r="U91" i="11"/>
  <c r="U92" i="11"/>
  <c r="U93" i="11"/>
  <c r="U94" i="11"/>
  <c r="U95" i="11"/>
  <c r="U96" i="11"/>
  <c r="U97" i="11"/>
  <c r="U98" i="11"/>
  <c r="U99" i="11"/>
  <c r="U100" i="11"/>
  <c r="U101" i="11"/>
  <c r="T78" i="11"/>
  <c r="T79" i="11"/>
  <c r="T80" i="11"/>
  <c r="T81" i="11"/>
  <c r="T82" i="11"/>
  <c r="T83" i="11"/>
  <c r="T84" i="11"/>
  <c r="T85" i="11"/>
  <c r="T86" i="11"/>
  <c r="T87" i="11"/>
  <c r="T88" i="11"/>
  <c r="T89" i="11"/>
  <c r="T90" i="11"/>
  <c r="T91" i="11"/>
  <c r="T92" i="11"/>
  <c r="T93" i="11"/>
  <c r="T94" i="11"/>
  <c r="T95" i="11"/>
  <c r="T96" i="11"/>
  <c r="T97" i="11"/>
  <c r="T98" i="11"/>
  <c r="T99" i="11"/>
  <c r="T100" i="11"/>
  <c r="T101" i="11"/>
  <c r="T77" i="11"/>
  <c r="S78" i="11"/>
  <c r="S79" i="11"/>
  <c r="S80" i="11"/>
  <c r="S81" i="11"/>
  <c r="S82" i="11"/>
  <c r="S83" i="11"/>
  <c r="S84" i="11"/>
  <c r="S85" i="11"/>
  <c r="S86" i="11"/>
  <c r="S87" i="11"/>
  <c r="S88" i="11"/>
  <c r="S89" i="11"/>
  <c r="S90" i="11"/>
  <c r="S91" i="11"/>
  <c r="S92" i="11"/>
  <c r="S93" i="11"/>
  <c r="S94" i="11"/>
  <c r="S95" i="11"/>
  <c r="S96" i="11"/>
  <c r="S97" i="11"/>
  <c r="S98" i="11"/>
  <c r="S99" i="11"/>
  <c r="S100" i="11"/>
  <c r="S101" i="11"/>
  <c r="S77" i="11"/>
  <c r="R78" i="11"/>
  <c r="R79" i="11"/>
  <c r="R80" i="11"/>
  <c r="R81" i="11"/>
  <c r="R82" i="11"/>
  <c r="R83" i="11"/>
  <c r="R84" i="11"/>
  <c r="R85" i="11"/>
  <c r="R86" i="11"/>
  <c r="R87" i="11"/>
  <c r="R88" i="11"/>
  <c r="R89" i="11"/>
  <c r="R90" i="11"/>
  <c r="R91" i="11"/>
  <c r="R92" i="11"/>
  <c r="R93" i="11"/>
  <c r="R94" i="11"/>
  <c r="R95" i="11"/>
  <c r="R96" i="11"/>
  <c r="R97" i="11"/>
  <c r="R98" i="11"/>
  <c r="R99" i="11"/>
  <c r="R100" i="11"/>
  <c r="R101" i="11"/>
  <c r="R77" i="11"/>
  <c r="Q78" i="11"/>
  <c r="Q79" i="11"/>
  <c r="Q80" i="11"/>
  <c r="Q81" i="11"/>
  <c r="Q82" i="11"/>
  <c r="Q83" i="11"/>
  <c r="Q84" i="11"/>
  <c r="Q85" i="11"/>
  <c r="Q86" i="11"/>
  <c r="Q87" i="11"/>
  <c r="Q88" i="11"/>
  <c r="Q89" i="11"/>
  <c r="Q90" i="11"/>
  <c r="Q91" i="11"/>
  <c r="Q92" i="11"/>
  <c r="Q93" i="11"/>
  <c r="Q94" i="11"/>
  <c r="Q95" i="11"/>
  <c r="Q96" i="11"/>
  <c r="Q97" i="11"/>
  <c r="Q98" i="11"/>
  <c r="Q99" i="11"/>
  <c r="Q100" i="11"/>
  <c r="Q101" i="11"/>
  <c r="Q77" i="11"/>
  <c r="P78" i="11"/>
  <c r="P79" i="11"/>
  <c r="P80" i="11"/>
  <c r="P81" i="11"/>
  <c r="P82" i="11"/>
  <c r="P83" i="11"/>
  <c r="P84" i="11"/>
  <c r="P85" i="11"/>
  <c r="P86" i="11"/>
  <c r="P87" i="11"/>
  <c r="P88" i="11"/>
  <c r="P89" i="11"/>
  <c r="P90" i="11"/>
  <c r="P91" i="11"/>
  <c r="P92" i="11"/>
  <c r="P93" i="11"/>
  <c r="P94" i="11"/>
  <c r="P95" i="11"/>
  <c r="P96" i="11"/>
  <c r="P97" i="11"/>
  <c r="P98" i="11"/>
  <c r="P99" i="11"/>
  <c r="P100" i="11"/>
  <c r="P101" i="11"/>
  <c r="P77" i="11"/>
  <c r="O78" i="11"/>
  <c r="O79" i="11"/>
  <c r="O80" i="11"/>
  <c r="O81" i="11"/>
  <c r="O82" i="11"/>
  <c r="O83" i="11"/>
  <c r="O84" i="11"/>
  <c r="O85" i="11"/>
  <c r="O86" i="11"/>
  <c r="O87" i="11"/>
  <c r="O88" i="11"/>
  <c r="O89" i="11"/>
  <c r="O90" i="11"/>
  <c r="O91" i="11"/>
  <c r="O92" i="11"/>
  <c r="O93" i="11"/>
  <c r="O94" i="11"/>
  <c r="O95" i="11"/>
  <c r="O96" i="11"/>
  <c r="O97" i="11"/>
  <c r="O98" i="11"/>
  <c r="O99" i="11"/>
  <c r="O100" i="11"/>
  <c r="O101" i="11"/>
  <c r="O77" i="11"/>
  <c r="N78" i="11"/>
  <c r="N79" i="11"/>
  <c r="N80" i="11"/>
  <c r="N81" i="11"/>
  <c r="N82" i="11"/>
  <c r="N83" i="11"/>
  <c r="N84" i="11"/>
  <c r="N85" i="11"/>
  <c r="N86" i="11"/>
  <c r="N87" i="11"/>
  <c r="N88" i="11"/>
  <c r="N89" i="11"/>
  <c r="N90" i="11"/>
  <c r="N91" i="11"/>
  <c r="N92" i="11"/>
  <c r="N93" i="11"/>
  <c r="N94" i="11"/>
  <c r="N95" i="11"/>
  <c r="N96" i="11"/>
  <c r="N97" i="11"/>
  <c r="N98" i="11"/>
  <c r="N99" i="11"/>
  <c r="N100" i="11"/>
  <c r="N101" i="11"/>
  <c r="N77" i="11"/>
  <c r="M78" i="11"/>
  <c r="M79" i="11"/>
  <c r="M80" i="11"/>
  <c r="M81" i="11"/>
  <c r="M82" i="11"/>
  <c r="M83" i="11"/>
  <c r="M84" i="11"/>
  <c r="M85" i="11"/>
  <c r="M86" i="11"/>
  <c r="M87" i="11"/>
  <c r="M88" i="11"/>
  <c r="M89" i="11"/>
  <c r="M90" i="11"/>
  <c r="M91" i="11"/>
  <c r="M92" i="11"/>
  <c r="M93" i="11"/>
  <c r="M94" i="11"/>
  <c r="M95" i="11"/>
  <c r="M96" i="11"/>
  <c r="M97" i="11"/>
  <c r="M98" i="11"/>
  <c r="M99" i="11"/>
  <c r="M100" i="11"/>
  <c r="M101" i="11"/>
  <c r="M77" i="11"/>
  <c r="L78" i="11"/>
  <c r="L79" i="11"/>
  <c r="L80" i="11"/>
  <c r="L81" i="11"/>
  <c r="L82" i="11"/>
  <c r="L83" i="11"/>
  <c r="L84" i="11"/>
  <c r="L85" i="11"/>
  <c r="L86" i="11"/>
  <c r="L87" i="11"/>
  <c r="L88" i="11"/>
  <c r="L89" i="11"/>
  <c r="L90" i="11"/>
  <c r="L91" i="11"/>
  <c r="L92" i="11"/>
  <c r="L93" i="11"/>
  <c r="L94" i="11"/>
  <c r="L95" i="11"/>
  <c r="L96" i="11"/>
  <c r="L97" i="11"/>
  <c r="L98" i="11"/>
  <c r="L99" i="11"/>
  <c r="L100" i="11"/>
  <c r="L101" i="11"/>
  <c r="L77" i="11"/>
  <c r="K78" i="11"/>
  <c r="K79" i="11"/>
  <c r="K80" i="11"/>
  <c r="K81" i="11"/>
  <c r="K82" i="11"/>
  <c r="K83" i="11"/>
  <c r="K84" i="11"/>
  <c r="K85" i="11"/>
  <c r="K86" i="11"/>
  <c r="K87" i="11"/>
  <c r="K88" i="11"/>
  <c r="K89" i="11"/>
  <c r="K90" i="11"/>
  <c r="K91" i="11"/>
  <c r="K92" i="11"/>
  <c r="K93" i="11"/>
  <c r="K94" i="11"/>
  <c r="K95" i="11"/>
  <c r="K96" i="11"/>
  <c r="K97" i="11"/>
  <c r="K98" i="11"/>
  <c r="K99" i="11"/>
  <c r="K100" i="11"/>
  <c r="K101" i="11"/>
  <c r="K77" i="11"/>
  <c r="J78" i="11"/>
  <c r="J79" i="11"/>
  <c r="J80" i="11"/>
  <c r="J81" i="11"/>
  <c r="J82" i="11"/>
  <c r="J83" i="11"/>
  <c r="J84" i="11"/>
  <c r="J85" i="11"/>
  <c r="J86" i="11"/>
  <c r="J87" i="11"/>
  <c r="J88" i="11"/>
  <c r="J89" i="11"/>
  <c r="J90" i="11"/>
  <c r="J91" i="11"/>
  <c r="J92" i="11"/>
  <c r="J93" i="11"/>
  <c r="J94" i="11"/>
  <c r="J95" i="11"/>
  <c r="J96" i="11"/>
  <c r="J97" i="11"/>
  <c r="J98" i="11"/>
  <c r="J99" i="11"/>
  <c r="J100" i="11"/>
  <c r="J101" i="11"/>
  <c r="J77" i="11"/>
  <c r="I101" i="11"/>
  <c r="I78" i="11"/>
  <c r="I79" i="11"/>
  <c r="I80" i="11"/>
  <c r="I81" i="11"/>
  <c r="I82" i="11"/>
  <c r="I83" i="11"/>
  <c r="I84" i="11"/>
  <c r="I85" i="11"/>
  <c r="I86" i="11"/>
  <c r="I87" i="11"/>
  <c r="I88" i="11"/>
  <c r="I89" i="11"/>
  <c r="I90" i="11"/>
  <c r="I91" i="11"/>
  <c r="I92" i="11"/>
  <c r="I93" i="11"/>
  <c r="I94" i="11"/>
  <c r="I95" i="11"/>
  <c r="I96" i="11"/>
  <c r="I97" i="11"/>
  <c r="I98" i="11"/>
  <c r="I99" i="11"/>
  <c r="I100" i="11"/>
  <c r="I77" i="11"/>
  <c r="H101" i="11"/>
  <c r="H99" i="11"/>
  <c r="H100" i="11"/>
  <c r="H78" i="11"/>
  <c r="H79" i="11"/>
  <c r="H80" i="11"/>
  <c r="H81" i="11"/>
  <c r="H82" i="11"/>
  <c r="H83" i="11"/>
  <c r="H84" i="11"/>
  <c r="H85" i="11"/>
  <c r="H86" i="11"/>
  <c r="H87" i="11"/>
  <c r="H88" i="11"/>
  <c r="H89" i="11"/>
  <c r="H90" i="11"/>
  <c r="H91" i="11"/>
  <c r="H92" i="11"/>
  <c r="H93" i="11"/>
  <c r="H94" i="11"/>
  <c r="H95" i="11"/>
  <c r="H96" i="11"/>
  <c r="H97" i="11"/>
  <c r="H98" i="11"/>
  <c r="H77" i="11"/>
  <c r="G78" i="11"/>
  <c r="W78" i="11" s="1"/>
  <c r="X78" i="11" s="1"/>
  <c r="Y78" i="11" s="1"/>
  <c r="G79" i="11"/>
  <c r="W79" i="11" s="1"/>
  <c r="X79" i="11" s="1"/>
  <c r="Y79" i="11" s="1"/>
  <c r="G80" i="11"/>
  <c r="W80" i="11" s="1"/>
  <c r="X80" i="11" s="1"/>
  <c r="Y80" i="11" s="1"/>
  <c r="G81" i="11"/>
  <c r="W81" i="11" s="1"/>
  <c r="X81" i="11" s="1"/>
  <c r="Y81" i="11" s="1"/>
  <c r="G82" i="11"/>
  <c r="W82" i="11" s="1"/>
  <c r="X82" i="11" s="1"/>
  <c r="Y82" i="11" s="1"/>
  <c r="G83" i="11"/>
  <c r="W83" i="11" s="1"/>
  <c r="X83" i="11" s="1"/>
  <c r="Y83" i="11" s="1"/>
  <c r="G84" i="11"/>
  <c r="W84" i="11" s="1"/>
  <c r="X84" i="11" s="1"/>
  <c r="Y84" i="11" s="1"/>
  <c r="G85" i="11"/>
  <c r="W85" i="11" s="1"/>
  <c r="X85" i="11" s="1"/>
  <c r="Y85" i="11" s="1"/>
  <c r="G86" i="11"/>
  <c r="W86" i="11" s="1"/>
  <c r="X86" i="11" s="1"/>
  <c r="Y86" i="11" s="1"/>
  <c r="G87" i="11"/>
  <c r="W87" i="11" s="1"/>
  <c r="X87" i="11" s="1"/>
  <c r="Y87" i="11" s="1"/>
  <c r="G88" i="11"/>
  <c r="G89" i="11"/>
  <c r="W89" i="11" s="1"/>
  <c r="X89" i="11" s="1"/>
  <c r="Y89" i="11" s="1"/>
  <c r="G90" i="11"/>
  <c r="W90" i="11" s="1"/>
  <c r="X90" i="11" s="1"/>
  <c r="Y90" i="11" s="1"/>
  <c r="G91" i="11"/>
  <c r="W91" i="11" s="1"/>
  <c r="X91" i="11" s="1"/>
  <c r="Y91" i="11" s="1"/>
  <c r="G92" i="11"/>
  <c r="W92" i="11" s="1"/>
  <c r="X92" i="11" s="1"/>
  <c r="Y92" i="11" s="1"/>
  <c r="G93" i="11"/>
  <c r="W93" i="11" s="1"/>
  <c r="X93" i="11" s="1"/>
  <c r="Y93" i="11" s="1"/>
  <c r="G94" i="11"/>
  <c r="W94" i="11" s="1"/>
  <c r="X94" i="11" s="1"/>
  <c r="Y94" i="11" s="1"/>
  <c r="G95" i="11"/>
  <c r="W95" i="11" s="1"/>
  <c r="X95" i="11" s="1"/>
  <c r="Y95" i="11" s="1"/>
  <c r="G96" i="11"/>
  <c r="W96" i="11" s="1"/>
  <c r="X96" i="11" s="1"/>
  <c r="Y96" i="11" s="1"/>
  <c r="G97" i="11"/>
  <c r="W97" i="11" s="1"/>
  <c r="X97" i="11" s="1"/>
  <c r="Y97" i="11" s="1"/>
  <c r="G98" i="11"/>
  <c r="W98" i="11" s="1"/>
  <c r="X98" i="11" s="1"/>
  <c r="Y98" i="11" s="1"/>
  <c r="G99" i="11"/>
  <c r="W99" i="11" s="1"/>
  <c r="X99" i="11" s="1"/>
  <c r="Y99" i="11" s="1"/>
  <c r="G100" i="11"/>
  <c r="W100" i="11" s="1"/>
  <c r="X100" i="11" s="1"/>
  <c r="Y100" i="11" s="1"/>
  <c r="G101" i="11"/>
  <c r="W101" i="11" s="1"/>
  <c r="X101" i="11" s="1"/>
  <c r="Y101" i="11" s="1"/>
  <c r="G77" i="11"/>
  <c r="X77" i="11" s="1"/>
  <c r="F102" i="11"/>
  <c r="E102" i="11"/>
  <c r="D102" i="11"/>
  <c r="C102" i="11"/>
  <c r="B102" i="11"/>
  <c r="A60" i="11" a="1"/>
  <c r="A60" i="11" s="1"/>
  <c r="A42" i="11" a="1"/>
  <c r="E46" i="11" s="1"/>
  <c r="G30" i="11"/>
  <c r="F30" i="11"/>
  <c r="E30" i="11"/>
  <c r="D30" i="11"/>
  <c r="C30" i="11"/>
  <c r="B30" i="11"/>
  <c r="G102" i="11" l="1"/>
  <c r="W88" i="11"/>
  <c r="H102" i="11"/>
  <c r="J102" i="11"/>
  <c r="L102" i="11"/>
  <c r="M102" i="11"/>
  <c r="S102" i="11"/>
  <c r="U102" i="11"/>
  <c r="T102" i="11"/>
  <c r="R102" i="11"/>
  <c r="Q102" i="11"/>
  <c r="P102" i="11"/>
  <c r="O102" i="11"/>
  <c r="N102" i="11"/>
  <c r="K102" i="11"/>
  <c r="I102" i="11"/>
  <c r="F42" i="11"/>
  <c r="B44" i="11"/>
  <c r="D45" i="11"/>
  <c r="F46" i="11"/>
  <c r="A43" i="11"/>
  <c r="C44" i="11"/>
  <c r="E45" i="11"/>
  <c r="A47" i="11"/>
  <c r="B43" i="11"/>
  <c r="B47" i="11"/>
  <c r="D44" i="11"/>
  <c r="F45" i="11"/>
  <c r="A42" i="11"/>
  <c r="C43" i="11"/>
  <c r="E44" i="11"/>
  <c r="A46" i="11"/>
  <c r="C47" i="11"/>
  <c r="B42" i="11"/>
  <c r="F44" i="11"/>
  <c r="C42" i="11"/>
  <c r="E43" i="11"/>
  <c r="A45" i="11"/>
  <c r="C46" i="11"/>
  <c r="E47" i="11"/>
  <c r="D43" i="11"/>
  <c r="B46" i="11"/>
  <c r="D42" i="11"/>
  <c r="F43" i="11"/>
  <c r="B45" i="11"/>
  <c r="D46" i="11"/>
  <c r="F47" i="11"/>
  <c r="D47" i="11"/>
  <c r="E42" i="11"/>
  <c r="A44" i="11"/>
  <c r="C45" i="11"/>
  <c r="X88" i="11" l="1"/>
  <c r="Y88" i="11" s="1"/>
  <c r="W102" i="11"/>
  <c r="Y77" i="11"/>
  <c r="Y102" i="11" s="1"/>
  <c r="X102" i="11"/>
  <c r="A51" i="11" a="1"/>
  <c r="A51" i="11" s="1"/>
  <c r="C60" i="11" s="1" a="1"/>
  <c r="C60" i="11" s="1"/>
  <c r="H24" i="11" l="1"/>
  <c r="I24" i="11" s="1"/>
  <c r="J24" i="11" s="1"/>
  <c r="H16" i="11"/>
  <c r="I16" i="11" s="1"/>
  <c r="J16" i="11" s="1"/>
  <c r="H8" i="11"/>
  <c r="I8" i="11" s="1"/>
  <c r="J8" i="11" s="1"/>
  <c r="H29" i="11"/>
  <c r="I29" i="11" s="1"/>
  <c r="J29" i="11" s="1"/>
  <c r="H21" i="11"/>
  <c r="I21" i="11" s="1"/>
  <c r="J21" i="11" s="1"/>
  <c r="H13" i="11"/>
  <c r="I13" i="11" s="1"/>
  <c r="J13" i="11" s="1"/>
  <c r="H5" i="11"/>
  <c r="I5" i="11" s="1"/>
  <c r="H26" i="11"/>
  <c r="I26" i="11" s="1"/>
  <c r="J26" i="11" s="1"/>
  <c r="H18" i="11"/>
  <c r="I18" i="11" s="1"/>
  <c r="J18" i="11" s="1"/>
  <c r="H10" i="11"/>
  <c r="I10" i="11" s="1"/>
  <c r="J10" i="11" s="1"/>
  <c r="H23" i="11"/>
  <c r="I23" i="11" s="1"/>
  <c r="J23" i="11" s="1"/>
  <c r="H15" i="11"/>
  <c r="I15" i="11" s="1"/>
  <c r="J15" i="11" s="1"/>
  <c r="H7" i="11"/>
  <c r="I7" i="11" s="1"/>
  <c r="J7" i="11" s="1"/>
  <c r="H28" i="11"/>
  <c r="I28" i="11" s="1"/>
  <c r="J28" i="11" s="1"/>
  <c r="H20" i="11"/>
  <c r="I20" i="11" s="1"/>
  <c r="J20" i="11" s="1"/>
  <c r="H12" i="11"/>
  <c r="I12" i="11" s="1"/>
  <c r="J12" i="11" s="1"/>
  <c r="H25" i="11"/>
  <c r="I25" i="11" s="1"/>
  <c r="J25" i="11" s="1"/>
  <c r="H17" i="11"/>
  <c r="I17" i="11" s="1"/>
  <c r="J17" i="11" s="1"/>
  <c r="H9" i="11"/>
  <c r="I9" i="11" s="1"/>
  <c r="J9" i="11" s="1"/>
  <c r="H22" i="11"/>
  <c r="I22" i="11" s="1"/>
  <c r="J22" i="11" s="1"/>
  <c r="H14" i="11"/>
  <c r="I14" i="11" s="1"/>
  <c r="J14" i="11" s="1"/>
  <c r="H6" i="11"/>
  <c r="I6" i="11" s="1"/>
  <c r="J6" i="11" s="1"/>
  <c r="H27" i="11"/>
  <c r="I27" i="11" s="1"/>
  <c r="J27" i="11" s="1"/>
  <c r="H19" i="11"/>
  <c r="I19" i="11" s="1"/>
  <c r="J19" i="11" s="1"/>
  <c r="H11" i="11"/>
  <c r="I11" i="11" s="1"/>
  <c r="J11" i="11" s="1"/>
  <c r="H30" i="11" l="1"/>
  <c r="H34" i="10" a="1"/>
  <c r="H34" i="10" s="1"/>
  <c r="F34" i="10" s="1" a="1"/>
  <c r="F34" i="10" s="1"/>
  <c r="F59" i="10" s="1"/>
  <c r="B62" i="10" s="1"/>
  <c r="B64" i="10" s="1"/>
  <c r="E64" i="10"/>
  <c r="E58" i="10"/>
  <c r="D58" i="10"/>
  <c r="C58" i="10"/>
  <c r="B58" i="10"/>
  <c r="A58" i="10"/>
  <c r="E57" i="10"/>
  <c r="D57" i="10"/>
  <c r="C57" i="10"/>
  <c r="B57" i="10"/>
  <c r="A57" i="10"/>
  <c r="E56" i="10"/>
  <c r="D56" i="10"/>
  <c r="C56" i="10"/>
  <c r="B56" i="10"/>
  <c r="A56" i="10"/>
  <c r="E55" i="10"/>
  <c r="D55" i="10"/>
  <c r="C55" i="10"/>
  <c r="B55" i="10"/>
  <c r="A55" i="10"/>
  <c r="E54" i="10"/>
  <c r="D54" i="10"/>
  <c r="C54" i="10"/>
  <c r="B54" i="10"/>
  <c r="A54" i="10"/>
  <c r="E53" i="10"/>
  <c r="D53" i="10"/>
  <c r="C53" i="10"/>
  <c r="B53" i="10"/>
  <c r="A53" i="10"/>
  <c r="E52" i="10"/>
  <c r="D52" i="10"/>
  <c r="C52" i="10"/>
  <c r="B52" i="10"/>
  <c r="A52" i="10"/>
  <c r="E51" i="10"/>
  <c r="D51" i="10"/>
  <c r="C51" i="10"/>
  <c r="B51" i="10"/>
  <c r="A51" i="10"/>
  <c r="E50" i="10"/>
  <c r="D50" i="10"/>
  <c r="C50" i="10"/>
  <c r="B50" i="10"/>
  <c r="A50" i="10"/>
  <c r="E49" i="10"/>
  <c r="D49" i="10"/>
  <c r="C49" i="10"/>
  <c r="B49" i="10"/>
  <c r="A49" i="10"/>
  <c r="E48" i="10"/>
  <c r="D48" i="10"/>
  <c r="C48" i="10"/>
  <c r="B48" i="10"/>
  <c r="A48" i="10"/>
  <c r="E47" i="10"/>
  <c r="D47" i="10"/>
  <c r="C47" i="10"/>
  <c r="B47" i="10"/>
  <c r="A47" i="10"/>
  <c r="E46" i="10"/>
  <c r="D46" i="10"/>
  <c r="C46" i="10"/>
  <c r="B46" i="10"/>
  <c r="A46" i="10"/>
  <c r="E45" i="10"/>
  <c r="D45" i="10"/>
  <c r="C45" i="10"/>
  <c r="B45" i="10"/>
  <c r="A45" i="10"/>
  <c r="E44" i="10"/>
  <c r="D44" i="10"/>
  <c r="C44" i="10"/>
  <c r="B44" i="10"/>
  <c r="A44" i="10"/>
  <c r="E43" i="10"/>
  <c r="D43" i="10"/>
  <c r="C43" i="10"/>
  <c r="B43" i="10"/>
  <c r="A43" i="10"/>
  <c r="E42" i="10"/>
  <c r="D42" i="10"/>
  <c r="C42" i="10"/>
  <c r="B42" i="10"/>
  <c r="A42" i="10"/>
  <c r="E41" i="10"/>
  <c r="D41" i="10"/>
  <c r="C41" i="10"/>
  <c r="B41" i="10"/>
  <c r="A41" i="10"/>
  <c r="E40" i="10"/>
  <c r="D40" i="10"/>
  <c r="C40" i="10"/>
  <c r="B40" i="10"/>
  <c r="A40" i="10"/>
  <c r="E39" i="10"/>
  <c r="D39" i="10"/>
  <c r="C39" i="10"/>
  <c r="B39" i="10"/>
  <c r="A39" i="10"/>
  <c r="E38" i="10"/>
  <c r="D38" i="10"/>
  <c r="C38" i="10"/>
  <c r="B38" i="10"/>
  <c r="A38" i="10"/>
  <c r="E37" i="10"/>
  <c r="D37" i="10"/>
  <c r="C37" i="10"/>
  <c r="B37" i="10"/>
  <c r="A37" i="10"/>
  <c r="E36" i="10"/>
  <c r="D36" i="10"/>
  <c r="R34" i="10" s="1"/>
  <c r="C36" i="10"/>
  <c r="B36" i="10"/>
  <c r="A36" i="10"/>
  <c r="E35" i="10"/>
  <c r="D35" i="10"/>
  <c r="C35" i="10"/>
  <c r="B35" i="10"/>
  <c r="A35" i="10"/>
  <c r="E34" i="10"/>
  <c r="S34" i="10" s="1"/>
  <c r="D34" i="10"/>
  <c r="C34" i="10"/>
  <c r="Q34" i="10" s="1"/>
  <c r="B34" i="10"/>
  <c r="P34" i="10" s="1"/>
  <c r="A34" i="10"/>
  <c r="O34" i="10" s="1"/>
  <c r="O30" i="10"/>
  <c r="B37" i="6"/>
  <c r="C37" i="5"/>
  <c r="B37" i="5"/>
  <c r="A37" i="5"/>
  <c r="E37" i="5"/>
  <c r="D37" i="5"/>
  <c r="E39" i="6"/>
  <c r="E42" i="5"/>
  <c r="B44" i="5" s="1"/>
  <c r="I30" i="6"/>
  <c r="O30" i="5"/>
  <c r="P5" i="5" a="1"/>
  <c r="P5" i="5" s="1"/>
  <c r="P30" i="5" s="1"/>
  <c r="B40" i="5" s="1"/>
  <c r="B42" i="5" s="1"/>
  <c r="H30" i="6"/>
  <c r="B30" i="6"/>
  <c r="C30" i="6"/>
  <c r="D30" i="6"/>
  <c r="E30" i="6"/>
  <c r="F30" i="6"/>
  <c r="G30" i="6"/>
  <c r="I30" i="11" l="1"/>
  <c r="J5" i="11"/>
  <c r="J30" i="11" s="1"/>
  <c r="B66" i="10"/>
  <c r="E66" i="10" s="1"/>
  <c r="B41" i="6"/>
  <c r="E41" i="6" s="1"/>
  <c r="E44" i="5"/>
  <c r="B39"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<sst xmlns="http://schemas.openxmlformats.org/spreadsheetml/2006/main" count="303" uniqueCount="174">
  <si>
    <t>TUGAS PENGUJIAN HETEROSKEDASTISITAS RESIDUAL</t>
  </si>
  <si>
    <t>Kelompok 07</t>
  </si>
  <si>
    <t xml:space="preserve">Terdiri Atas : </t>
  </si>
  <si>
    <t>1. Reza Putri Angga          (22083010006)</t>
  </si>
  <si>
    <t>2. Kanessa Jasmine P.A.Z.S (22083010016)</t>
  </si>
  <si>
    <t>3. Sharleen Agusutine      ( 22083010030)</t>
  </si>
  <si>
    <t>Studi Kasus</t>
  </si>
  <si>
    <r>
      <t xml:space="preserve">Dengan Menggunakan Data Astronomi Yang Terdapat Pada </t>
    </r>
    <r>
      <rPr>
        <i/>
        <sz val="11"/>
        <color rgb="FF000000"/>
        <rFont val="Times New Roman"/>
        <family val="1"/>
      </rPr>
      <t xml:space="preserve">Sheet </t>
    </r>
    <r>
      <rPr>
        <sz val="11"/>
        <color rgb="FF000000"/>
        <rFont val="Times New Roman"/>
        <family val="1"/>
      </rPr>
      <t>Berikutnya Dan Terdiri Dari Beberapa Kolom.</t>
    </r>
  </si>
  <si>
    <t>Dengan Pengetahuan Awal Mengenai Studi Kasus Yang Akan Di Selesaikan, Seperti Berikut :</t>
  </si>
  <si>
    <t xml:space="preserve">Quasar adalah benda langit yang berjarak paling sedikit empat milliar tahun cahaya dari bumi. Jurnal astronomi (Schmidt, M., Schneider, D. P., and Gunn, J.3., 1995) melaporkan penelitian terhadap 90 quasar yang terdeteksi oleh survei luar angkasa. </t>
  </si>
  <si>
    <t xml:space="preserve">Berdasarkan radiasi yang di hasilkan oleh masing-masing quasar, para astronom dapat mengukur beberapa karakteristik kuantitatifnya, termasuk rentang pergeseran merah (X1), fluks garis dalam erg/s (X2), lunminositas garis dalam erg/s (X3), magnitudo AB1350 (X4), </t>
  </si>
  <si>
    <r>
      <t xml:space="preserve">magnitudo absolut (X5), dan lebar ekivalen rangka istirahat (Y). Salah satu tujuan penelitian ini adalah memodelkan lebar ekuivalen rangka istirahat (Y) dengan menggunakan karakteristik lain. Data untuk sampel 25 quasar besar, seperti yang di tuliskan pada </t>
    </r>
    <r>
      <rPr>
        <i/>
        <sz val="11"/>
        <color rgb="FF000000"/>
        <rFont val="Times New Roman"/>
        <family val="1"/>
      </rPr>
      <t xml:space="preserve">sheet </t>
    </r>
    <r>
      <rPr>
        <sz val="11"/>
        <color rgb="FF000000"/>
        <rFont val="Times New Roman"/>
        <family val="1"/>
      </rPr>
      <t>berikutnya.</t>
    </r>
  </si>
  <si>
    <r>
      <rPr>
        <sz val="11"/>
        <color rgb="FF000000"/>
        <rFont val="Times New Roman"/>
        <family val="1"/>
      </rPr>
      <t>Lalu, Secara Manual Menggunakan E</t>
    </r>
    <r>
      <rPr>
        <i/>
        <sz val="11"/>
        <color rgb="FF000000"/>
        <rFont val="Times New Roman"/>
        <family val="1"/>
      </rPr>
      <t xml:space="preserve">xcel </t>
    </r>
    <r>
      <rPr>
        <sz val="11"/>
        <color rgb="FF000000"/>
        <rFont val="Times New Roman"/>
        <family val="1"/>
      </rPr>
      <t>Untuk Pengujian Menentukan Heteroskedastisitas  Dengan Menggunakan :</t>
    </r>
  </si>
  <si>
    <r>
      <t xml:space="preserve">A. </t>
    </r>
    <r>
      <rPr>
        <i/>
        <sz val="11"/>
        <color rgb="FF000000"/>
        <rFont val="Times New Roman"/>
        <family val="1"/>
      </rPr>
      <t>White's Test</t>
    </r>
  </si>
  <si>
    <r>
      <t xml:space="preserve">B. </t>
    </r>
    <r>
      <rPr>
        <i/>
        <sz val="11"/>
        <color rgb="FF000000"/>
        <rFont val="Times New Roman"/>
        <family val="1"/>
      </rPr>
      <t>Park</t>
    </r>
  </si>
  <si>
    <t>C. Glesjer</t>
  </si>
  <si>
    <r>
      <t xml:space="preserve">D. </t>
    </r>
    <r>
      <rPr>
        <i/>
        <sz val="11"/>
        <color rgb="FF000000"/>
        <rFont val="Times New Roman"/>
        <family val="1"/>
      </rPr>
      <t>Breusch-Pagan-Godfrey Tests</t>
    </r>
  </si>
  <si>
    <t>WHITE TEST</t>
  </si>
  <si>
    <t>Quasar</t>
  </si>
  <si>
    <t>Redshift 
(X1)</t>
  </si>
  <si>
    <t>Line Flux 
(X2)</t>
  </si>
  <si>
    <t>Line Luminosity 
(X3)</t>
  </si>
  <si>
    <t>AB1450 
(X4)</t>
  </si>
  <si>
    <t>Absolute 
Magnitude (X5)</t>
  </si>
  <si>
    <t>Best Frame 
Equivalent Width (Y)</t>
  </si>
  <si>
    <t>YTopi</t>
  </si>
  <si>
    <t>Error/Residual</t>
  </si>
  <si>
    <t>Error/Residual 
Kuadrat</t>
  </si>
  <si>
    <t>X</t>
  </si>
  <si>
    <t>Rumus</t>
  </si>
  <si>
    <t>y_topi</t>
  </si>
  <si>
    <t>error</t>
  </si>
  <si>
    <t>error^2</t>
  </si>
  <si>
    <t>predict values squared</t>
  </si>
  <si>
    <t>preduict values time squared residual</t>
  </si>
  <si>
    <t>R^2</t>
  </si>
  <si>
    <t>Jumlah</t>
  </si>
  <si>
    <t>X'</t>
  </si>
  <si>
    <t>LM</t>
  </si>
  <si>
    <t>Chi-Square</t>
  </si>
  <si>
    <t>X'X</t>
  </si>
  <si>
    <t>Model Regresi Tambahan</t>
  </si>
  <si>
    <t xml:space="preserve">Hasil dari Invers (X'X) </t>
  </si>
  <si>
    <t>Hasil dari X'y</t>
  </si>
  <si>
    <t>Hasil dari Beta</t>
  </si>
  <si>
    <t>Beta 0</t>
  </si>
  <si>
    <t>Beta 1</t>
  </si>
  <si>
    <t>Beta 2</t>
  </si>
  <si>
    <t>Beta 3</t>
  </si>
  <si>
    <t>Beta 4</t>
  </si>
  <si>
    <t>Beta 5</t>
  </si>
  <si>
    <t>Model Prediksi Data :</t>
  </si>
  <si>
    <t>y = 18989,026 + 113,710x1 + 471,356x2 + (-254,497x3) + 20,784x4 + 64,594x5</t>
  </si>
  <si>
    <t>Perhitungan Model Regresi Tambahan White's Test</t>
  </si>
  <si>
    <t>x1</t>
  </si>
  <si>
    <t>x2</t>
  </si>
  <si>
    <t>x3</t>
  </si>
  <si>
    <t>x4</t>
  </si>
  <si>
    <t>x5</t>
  </si>
  <si>
    <t>x6</t>
  </si>
  <si>
    <t>x7</t>
  </si>
  <si>
    <t>x8</t>
  </si>
  <si>
    <t>x9</t>
  </si>
  <si>
    <t>x10</t>
  </si>
  <si>
    <t>x11</t>
  </si>
  <si>
    <t>x12</t>
  </si>
  <si>
    <t>x13</t>
  </si>
  <si>
    <t>x14</t>
  </si>
  <si>
    <t>x15</t>
  </si>
  <si>
    <t>x16</t>
  </si>
  <si>
    <t>x17</t>
  </si>
  <si>
    <t>x18</t>
  </si>
  <si>
    <t>x19</t>
  </si>
  <si>
    <t>x20</t>
  </si>
  <si>
    <t>y</t>
  </si>
  <si>
    <t>Error^2</t>
  </si>
  <si>
    <t>(Y-Y_Mean)^2</t>
  </si>
  <si>
    <t>x1^2</t>
  </si>
  <si>
    <t>x1x2</t>
  </si>
  <si>
    <t>x1x3</t>
  </si>
  <si>
    <t>x1x4</t>
  </si>
  <si>
    <t>x1x5</t>
  </si>
  <si>
    <t>x2^2</t>
  </si>
  <si>
    <t>x2x3</t>
  </si>
  <si>
    <t>x2x4</t>
  </si>
  <si>
    <t>x2x5</t>
  </si>
  <si>
    <t>x3^2</t>
  </si>
  <si>
    <t>x3x4</t>
  </si>
  <si>
    <t>x3x5</t>
  </si>
  <si>
    <t>x4^2</t>
  </si>
  <si>
    <t>x4x5</t>
  </si>
  <si>
    <t>x5^2</t>
  </si>
  <si>
    <t>Rata-Rata</t>
  </si>
  <si>
    <t>Hasil Invers X'X</t>
  </si>
  <si>
    <t>Hasil X'Y</t>
  </si>
  <si>
    <t>Hasil Dari Beta</t>
  </si>
  <si>
    <t>Beta Topi 0</t>
  </si>
  <si>
    <t>Beta Topi 1</t>
  </si>
  <si>
    <t>Beta Topi 2</t>
  </si>
  <si>
    <t>Beta Topi 3</t>
  </si>
  <si>
    <t>Beta Topi 4</t>
  </si>
  <si>
    <t>Beta Topi 5</t>
  </si>
  <si>
    <t>Beta Topi 6</t>
  </si>
  <si>
    <t>Beta Topi 7</t>
  </si>
  <si>
    <t>Beta Topi 8</t>
  </si>
  <si>
    <t>Beta Topi 9</t>
  </si>
  <si>
    <t>Beta Topi 10</t>
  </si>
  <si>
    <t>Beta Topi 11</t>
  </si>
  <si>
    <t>Beta Topi 12</t>
  </si>
  <si>
    <t>Beta Topi 13</t>
  </si>
  <si>
    <t>Beta Topi 14</t>
  </si>
  <si>
    <t>Beta Topi 15</t>
  </si>
  <si>
    <t>Beta Topi 16</t>
  </si>
  <si>
    <t>Beta Topi 17</t>
  </si>
  <si>
    <t>Beta Topi 18</t>
  </si>
  <si>
    <t>Beta Topi 19</t>
  </si>
  <si>
    <t>Beta Topi 20</t>
  </si>
  <si>
    <t>Model Regresi Data Tambahan</t>
  </si>
  <si>
    <t>y = -4854314,62 - 157187,928X1 -134637,5559X2 -79420,95212X3 + 247302,452X4 -268094,338X5 - 1048,231555X6 + 773,7623781X7 - 939,7970305X8 +4780,907973X9 - 4669,629543X10 - 6868,560099X11 + 7826,448013X12 - 9402,773123X13 + 8583,286814X14 - 729,3716213X15 + 6163,506079X16 - 5144,415086X17 - 7505,266756X18 +14259,7773X19 - 6710,260939X20</t>
  </si>
  <si>
    <t>DiPeroleh Nilai-Nilai</t>
  </si>
  <si>
    <t>Nilai Kritis Chi-Square</t>
  </si>
  <si>
    <t>Adj R^2</t>
  </si>
  <si>
    <t>n</t>
  </si>
  <si>
    <t>k</t>
  </si>
  <si>
    <t>LM/White Test Statistic</t>
  </si>
  <si>
    <t>P-Value(Dist Kumulatif)</t>
  </si>
  <si>
    <t>P-Value (Density Prob)</t>
  </si>
  <si>
    <t>H0</t>
  </si>
  <si>
    <t>Terjadi Homoskedastisitas atau Tidak Terjadi Heterokedastisitas</t>
  </si>
  <si>
    <t>H1</t>
  </si>
  <si>
    <t>Terjadi Heteroskedastisitas</t>
  </si>
  <si>
    <t>Kesimpulan</t>
  </si>
  <si>
    <t>H0 ditolak</t>
  </si>
  <si>
    <t>Interpretasi</t>
  </si>
  <si>
    <t xml:space="preserve">Jika LM (Lagrage Multiplier) &gt; Chi-Square, maka terjadi heterokedastisitas. Pada analisis data tersebut dengan nilai 24,9998(White Test/LM) &gt; 1,1454 (Chi-Square), maka terjadi heterokedastisitas. </t>
  </si>
  <si>
    <t>PARK TEST</t>
  </si>
  <si>
    <t>Absolute Magnitude 
(X5)</t>
  </si>
  <si>
    <t>Best Frame 
Equivalent Width 
(Y)</t>
  </si>
  <si>
    <t>RUMUS</t>
  </si>
  <si>
    <t>Error</t>
  </si>
  <si>
    <t>Chi Square</t>
  </si>
  <si>
    <t>P-Value</t>
  </si>
  <si>
    <t xml:space="preserve">Alpha </t>
  </si>
  <si>
    <t>z</t>
  </si>
  <si>
    <t>Z1 = Log(x1)</t>
  </si>
  <si>
    <t>Z2 = Log(x2)</t>
  </si>
  <si>
    <t>Z3 = Log(x3)</t>
  </si>
  <si>
    <t>Z4 = Log(x4)</t>
  </si>
  <si>
    <t>Z5 = Log(x5)</t>
  </si>
  <si>
    <t xml:space="preserve">Log ei^2 </t>
  </si>
  <si>
    <t>Alpha</t>
  </si>
  <si>
    <t>Total Nilai Z</t>
  </si>
  <si>
    <t>Alpha 0</t>
  </si>
  <si>
    <t>Alpha 1</t>
  </si>
  <si>
    <t>Alpha 2</t>
  </si>
  <si>
    <t>Alpha 3</t>
  </si>
  <si>
    <t>Alpha 4</t>
  </si>
  <si>
    <t>Alpha 5</t>
  </si>
  <si>
    <t>Z1</t>
  </si>
  <si>
    <t>Z2</t>
  </si>
  <si>
    <t>Z3</t>
  </si>
  <si>
    <t>Z4</t>
  </si>
  <si>
    <t>Z5</t>
  </si>
  <si>
    <t>Di Peroleh Model Regresi Tambahan</t>
  </si>
  <si>
    <t>Log ei^2 = 86,024 + (-0,68929z1) + (-227,594z2) + 444,237z3 + 115,898z4 + 18380,63z5 + 5,604</t>
  </si>
  <si>
    <t>X^2p</t>
  </si>
  <si>
    <t xml:space="preserve">Jika LM (Lagrage Multiplier) &gt; Chi-Square, maka terjadi heterokedastisitas. 
Pada analisis data tersebut dengan nilai 16761561(LM) &gt; 1,0705 (Chi-Square), maka terjadi heterokedastisitas. </t>
  </si>
  <si>
    <t>GLESJER TEST</t>
  </si>
  <si>
    <t>ei^2</t>
  </si>
  <si>
    <t>Nilai Z</t>
  </si>
  <si>
    <t>Persamaan Regresi Tambahan</t>
  </si>
  <si>
    <t>ei^2 = 86,024 + (-0,689z1) +  (-227,593z2) + 444,237z3 + 115,898z4 + 18380,632z5 + 5,604</t>
  </si>
  <si>
    <t>BREUSCH PEGAN GODVEY TEST</t>
  </si>
  <si>
    <t>ei2 = 86,024 + (-0,689z1) + (-227,593z2) + 444,237z3 + 115,898z4 + 18380,632z5 + 5,604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</si>
</sst>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0000"/>
      <name val="Calibri"/>
      <family val="2"/>
      <scheme val="minor"/>
    </font>
    <font>
      <sz val="11"/>
      <color rgb="FF000000"/>
      <name val="Calibri"/>
      <family val="2"/>
    </font>
    <font>
      <sz val="11"/>
      <color theme="1"/>
      <name val="Times New Roman"/>
      <family val="1"/>
    </font>
    <font>
      <b/>
      <sz val="11"/>
      <color theme="1"/>
      <name val="Times New Roman"/>
      <family val="1"/>
    </font>
    <font>
      <sz val="11"/>
      <color rgb="FF000000"/>
      <name val="Times New Roman"/>
      <family val="1"/>
    </font>
    <font>
      <i/>
      <sz val="11"/>
      <color rgb="FF000000"/>
      <name val="Times New Roman"/>
      <family val="1"/>
    </font>
    <font>
      <sz val="11"/>
      <color rgb="FFFF0000"/>
      <name val="Calibri"/>
      <family val="2"/>
      <scheme val="minor"/>
    </font>
    <font>
      <b/>
      <sz val="11"/>
      <color rgb="FF000000"/>
      <name val="Calibri"/>
      <family val="2"/>
      <scheme val="minor"/>
    </font>
    <font>
      <sz val="11"/>
      <color theme="1"/>
      <name val="Calibri (Body)"/>
    </font>
    <font>
      <b/>
      <sz val="20"/>
      <color theme="1"/>
      <name val="Calibri (Body)"/>
    </font>
    <font>
      <b/>
      <sz val="14"/>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sz val="9"/>
      <color theme="1"/>
      <name val="Calibri"/>
      <family val="2"/>
      <scheme val="minor"/>
    </font>
    <font>
      <b/>
      <sz val="9"/>
      <color theme="1"/>
      <name val="Calibri"/>
      <family val="2"/>
      <scheme val="minor"/>
    </font>
  </fonts>
  <fills count="15">
    <fill>
      <patternFill patternType="none"/>
    </fill>
    <fill>
      <patternFill patternType="gray125"/>
    </fill>
    <fill>
      <patternFill patternType="solid">
        <fgColor theme="7"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tint="0.59999389629810485"/>
        <bgColor indexed="64"/>
      </patternFill>
    </fill>
  </fills>
  <borders count="6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273">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0" applyFont="1"/>
    <xf numFmtId="0" fontId="2" fillId="0" borderId="0" xfId="0" applyFont="1"/>
    <xf numFmtId="0" fontId="3" fillId="0" borderId="0" xfId="0" applyFont="1"/>
    <xf numFmtId="0" fontId="6" fillId="0" borderId="0" xfId="0" applyFont="1"/>
    <xf numFmtId="0" fontId="0" fillId="0" borderId="0" xfId="0" applyAlignment="1">
      <alignment vertical="center"/>
    </xf>
    <xf numFmtId="0" fontId="0" fillId="0" borderId="0" xfId="0" applyAlignment="1">
      <alignment horizontal="left"/>
    </xf>
    <xf numFmtId="0" fontId="0" fillId="0" borderId="22" xfId="0" applyBorder="1" applyAlignment="1">
      <alignment horizontal="center"/>
    </xf>
    <xf numFmtId="0" fontId="0" fillId="0" borderId="22" xfId="0" applyBorder="1"/>
    <xf numFmtId="0" fontId="0" fillId="0" borderId="22" xfId="0" applyBorder="1" applyAlignment="1">
      <alignment horizontal="center" vertical="center"/>
    </xf>
    <xf numFmtId="0" fontId="0" fillId="0" borderId="24" xfId="0" applyBorder="1" applyAlignment="1">
      <alignment horizontal="center"/>
    </xf>
    <xf numFmtId="0" fontId="0" fillId="0" borderId="25" xfId="0" applyBorder="1" applyAlignment="1">
      <alignment horizontal="center" vertical="center"/>
    </xf>
    <xf numFmtId="0" fontId="0" fillId="0" borderId="25" xfId="0" applyBorder="1" applyAlignment="1">
      <alignment horizontal="center"/>
    </xf>
    <xf numFmtId="0" fontId="0" fillId="0" borderId="25" xfId="0" applyBorder="1"/>
    <xf numFmtId="0" fontId="0" fillId="3" borderId="26" xfId="0" applyFill="1" applyBorder="1"/>
    <xf numFmtId="0" fontId="0" fillId="0" borderId="26" xfId="0" applyBorder="1" applyAlignment="1">
      <alignment horizontal="center"/>
    </xf>
    <xf numFmtId="0" fontId="0" fillId="0" borderId="28" xfId="0" applyBorder="1" applyAlignment="1">
      <alignment horizontal="center"/>
    </xf>
    <xf numFmtId="0" fontId="8" fillId="0" borderId="0" xfId="0" applyFont="1" applyAlignment="1">
      <alignment horizontal="center" vertical="center"/>
    </xf>
    <xf numFmtId="0" fontId="8" fillId="0" borderId="0" xfId="0" applyFont="1" applyAlignment="1">
      <alignment vertical="center"/>
    </xf>
    <xf numFmtId="0" fontId="0" fillId="0" borderId="0" xfId="0" applyAlignment="1">
      <alignment wrapText="1"/>
    </xf>
    <xf numFmtId="0" fontId="0" fillId="0" borderId="26" xfId="0" applyBorder="1"/>
    <xf numFmtId="0" fontId="0" fillId="0" borderId="26" xfId="0" applyBorder="1" applyAlignment="1">
      <alignment vertical="center"/>
    </xf>
    <xf numFmtId="0" fontId="0" fillId="0" borderId="24" xfId="0" applyBorder="1" applyAlignment="1">
      <alignment horizontal="center" vertical="center"/>
    </xf>
    <xf numFmtId="0" fontId="0" fillId="0" borderId="24" xfId="0" applyBorder="1"/>
    <xf numFmtId="0" fontId="0" fillId="3" borderId="26" xfId="0" applyFill="1" applyBorder="1" applyAlignment="1">
      <alignment horizontal="center"/>
    </xf>
    <xf numFmtId="0" fontId="0" fillId="5" borderId="26" xfId="0" applyFill="1" applyBorder="1"/>
    <xf numFmtId="0" fontId="0" fillId="5" borderId="26" xfId="0" applyFill="1" applyBorder="1" applyAlignment="1">
      <alignment vertical="center"/>
    </xf>
    <xf numFmtId="0" fontId="0" fillId="0" borderId="0" xfId="0" applyAlignment="1">
      <alignment vertical="center" wrapText="1"/>
    </xf>
    <xf numFmtId="0" fontId="0" fillId="0" borderId="26" xfId="0" applyBorder="1" applyAlignment="1">
      <alignment horizontal="center" vertical="center"/>
    </xf>
    <xf numFmtId="0" fontId="0" fillId="5" borderId="26" xfId="0" applyFill="1" applyBorder="1" applyAlignment="1">
      <alignment horizontal="center"/>
    </xf>
    <xf numFmtId="0" fontId="0" fillId="0" borderId="23" xfId="0" applyBorder="1" applyAlignment="1">
      <alignment horizontal="center"/>
    </xf>
    <xf numFmtId="0" fontId="0" fillId="0" borderId="30" xfId="0" applyBorder="1" applyAlignment="1">
      <alignment horizontal="center"/>
    </xf>
    <xf numFmtId="0" fontId="0" fillId="3" borderId="27" xfId="0" applyFill="1" applyBorder="1"/>
    <xf numFmtId="0" fontId="0" fillId="9" borderId="26" xfId="0" applyFill="1" applyBorder="1" applyAlignment="1">
      <alignment horizontal="center"/>
    </xf>
    <xf numFmtId="0" fontId="0" fillId="7" borderId="31" xfId="0" applyFill="1" applyBorder="1" applyAlignment="1">
      <alignment horizontal="center" vertical="center"/>
    </xf>
    <xf numFmtId="0" fontId="0" fillId="7" borderId="32" xfId="0" applyFill="1" applyBorder="1" applyAlignment="1">
      <alignment horizontal="center" vertical="center" wrapText="1"/>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0" fillId="7" borderId="34" xfId="0" applyFill="1" applyBorder="1" applyAlignment="1">
      <alignment horizontal="center" vertical="center"/>
    </xf>
    <xf numFmtId="0" fontId="0" fillId="7" borderId="35" xfId="0" applyFill="1" applyBorder="1" applyAlignment="1">
      <alignment horizontal="center" vertical="center" wrapText="1"/>
    </xf>
    <xf numFmtId="0" fontId="0" fillId="8" borderId="35" xfId="0" applyFill="1" applyBorder="1" applyAlignment="1">
      <alignment horizontal="center" vertical="center"/>
    </xf>
    <xf numFmtId="0" fontId="0" fillId="8" borderId="36" xfId="0" applyFill="1" applyBorder="1" applyAlignment="1">
      <alignment horizontal="center" vertical="center" wrapText="1"/>
    </xf>
    <xf numFmtId="0" fontId="0" fillId="4" borderId="38" xfId="0" applyFill="1" applyBorder="1" applyAlignment="1">
      <alignment horizontal="center"/>
    </xf>
    <xf numFmtId="0" fontId="7" fillId="6" borderId="26" xfId="0" applyFont="1" applyFill="1" applyBorder="1" applyAlignment="1">
      <alignment horizontal="center"/>
    </xf>
    <xf numFmtId="0" fontId="0" fillId="6" borderId="26" xfId="0" applyFill="1" applyBorder="1" applyAlignment="1">
      <alignment horizontal="center"/>
    </xf>
    <xf numFmtId="0" fontId="0" fillId="11" borderId="26" xfId="0" applyFill="1" applyBorder="1" applyAlignment="1">
      <alignment horizontal="center"/>
    </xf>
    <xf numFmtId="0" fontId="0" fillId="5" borderId="27" xfId="0" applyFill="1" applyBorder="1" applyAlignment="1">
      <alignment horizontal="center"/>
    </xf>
    <xf numFmtId="0" fontId="0" fillId="13" borderId="26" xfId="0" applyFill="1" applyBorder="1" applyAlignment="1">
      <alignment horizontal="center" vertical="center"/>
    </xf>
    <xf numFmtId="0" fontId="0" fillId="13" borderId="28" xfId="0" applyFill="1" applyBorder="1" applyAlignment="1">
      <alignment horizontal="center" vertical="center"/>
    </xf>
    <xf numFmtId="0" fontId="0" fillId="11" borderId="28" xfId="0" applyFill="1" applyBorder="1" applyAlignment="1">
      <alignment horizontal="center"/>
    </xf>
    <xf numFmtId="0" fontId="0" fillId="12" borderId="26" xfId="0" applyFill="1" applyBorder="1" applyAlignment="1">
      <alignment horizontal="center"/>
    </xf>
    <xf numFmtId="0" fontId="0" fillId="13" borderId="26" xfId="0" applyFill="1" applyBorder="1" applyAlignment="1">
      <alignment horizontal="center"/>
    </xf>
    <xf numFmtId="0" fontId="0" fillId="8" borderId="32" xfId="0" applyFill="1" applyBorder="1" applyAlignment="1">
      <alignment vertical="center" wrapText="1"/>
    </xf>
    <xf numFmtId="0" fontId="0" fillId="11" borderId="26" xfId="0" applyFill="1" applyBorder="1"/>
    <xf numFmtId="0" fontId="0" fillId="0" borderId="27" xfId="0" applyBorder="1" applyAlignment="1">
      <alignment vertical="center"/>
    </xf>
    <xf numFmtId="0" fontId="0" fillId="0" borderId="27" xfId="0" applyBorder="1"/>
    <xf numFmtId="0" fontId="0" fillId="0" borderId="40" xfId="0" applyBorder="1" applyAlignment="1">
      <alignment horizontal="center"/>
    </xf>
    <xf numFmtId="0" fontId="0" fillId="0" borderId="17" xfId="0" applyBorder="1" applyAlignment="1">
      <alignment vertical="center"/>
    </xf>
    <xf numFmtId="0" fontId="0" fillId="0" borderId="28" xfId="0" applyBorder="1" applyAlignment="1">
      <alignment vertical="center"/>
    </xf>
    <xf numFmtId="0" fontId="0" fillId="7" borderId="36" xfId="0" applyFill="1" applyBorder="1" applyAlignment="1">
      <alignment horizontal="center" vertical="center" wrapText="1"/>
    </xf>
    <xf numFmtId="0" fontId="0" fillId="5" borderId="29" xfId="0" applyFill="1" applyBorder="1"/>
    <xf numFmtId="0" fontId="0" fillId="8" borderId="39" xfId="0" applyFill="1" applyBorder="1" applyAlignment="1">
      <alignment horizontal="center" vertical="center"/>
    </xf>
    <xf numFmtId="0" fontId="12" fillId="0" borderId="0" xfId="0" applyFont="1"/>
    <xf numFmtId="0" fontId="0" fillId="0" borderId="0" xfId="0" applyAlignment="1">
      <alignment horizontal="left" vertical="center" wrapText="1"/>
    </xf>
    <xf numFmtId="0" fontId="0" fillId="6" borderId="26" xfId="0" applyFill="1" applyBorder="1" applyAlignment="1">
      <alignment horizontal="center" vertical="center"/>
    </xf>
    <xf numFmtId="0" fontId="0" fillId="0" borderId="13" xfId="0" applyBorder="1" applyAlignment="1">
      <alignment vertical="center"/>
    </xf>
    <xf numFmtId="0" fontId="0" fillId="13" borderId="24" xfId="0" applyFill="1" applyBorder="1" applyAlignment="1">
      <alignment horizontal="center" vertical="center"/>
    </xf>
    <xf numFmtId="0" fontId="0" fillId="13" borderId="40" xfId="0" applyFill="1" applyBorder="1" applyAlignment="1">
      <alignment horizontal="center" vertical="center"/>
    </xf>
    <xf numFmtId="0" fontId="0" fillId="13" borderId="22" xfId="0" applyFill="1" applyBorder="1" applyAlignment="1">
      <alignment horizontal="center" vertical="center"/>
    </xf>
    <xf numFmtId="0" fontId="0" fillId="13" borderId="23" xfId="0" applyFill="1" applyBorder="1" applyAlignment="1">
      <alignment horizontal="center" vertical="center"/>
    </xf>
    <xf numFmtId="0" fontId="0" fillId="5" borderId="17" xfId="0" applyFill="1" applyBorder="1" applyAlignment="1">
      <alignment horizontal="center"/>
    </xf>
    <xf numFmtId="0" fontId="0" fillId="0" borderId="28" xfId="0" applyBorder="1"/>
    <xf numFmtId="0" fontId="7" fillId="0" borderId="0" xfId="0" applyFont="1"/>
    <xf numFmtId="0" fontId="0" fillId="0" borderId="17" xfId="0" applyBorder="1"/>
    <xf numFmtId="0" fontId="0" fillId="0" borderId="18" xfId="0" applyBorder="1"/>
    <xf numFmtId="0" fontId="0" fillId="0" borderId="19" xfId="0" applyBorder="1"/>
    <xf numFmtId="0" fontId="0" fillId="5" borderId="22" xfId="0" applyFill="1" applyBorder="1" applyAlignment="1">
      <alignment horizontal="center"/>
    </xf>
    <xf numFmtId="0" fontId="0" fillId="0" borderId="22" xfId="0" applyBorder="1" applyAlignment="1">
      <alignment horizontal="left"/>
    </xf>
    <xf numFmtId="0" fontId="0" fillId="11" borderId="26" xfId="0" applyFill="1" applyBorder="1" applyAlignment="1">
      <alignment horizontal="left"/>
    </xf>
    <xf numFmtId="0" fontId="10" fillId="0" borderId="0" xfId="0" applyFont="1"/>
    <xf numFmtId="0" fontId="11" fillId="0" borderId="0" xfId="0" applyFont="1"/>
    <xf numFmtId="0" fontId="1" fillId="0" borderId="22" xfId="0" applyFont="1" applyBorder="1" applyAlignment="1">
      <alignment horizontal="center" vertical="center"/>
    </xf>
    <xf numFmtId="0" fontId="1" fillId="2" borderId="22" xfId="0" applyFont="1" applyFill="1" applyBorder="1" applyAlignment="1">
      <alignment horizontal="center" vertical="center"/>
    </xf>
    <xf numFmtId="0" fontId="0" fillId="3" borderId="22" xfId="0" applyFill="1" applyBorder="1" applyAlignment="1">
      <alignment horizontal="center" vertical="center"/>
    </xf>
    <xf numFmtId="0" fontId="1" fillId="2" borderId="23" xfId="0" applyFont="1" applyFill="1" applyBorder="1" applyAlignment="1">
      <alignment horizontal="center" vertical="center"/>
    </xf>
    <xf numFmtId="0" fontId="0" fillId="8" borderId="22" xfId="0" applyFill="1" applyBorder="1" applyAlignment="1">
      <alignment horizontal="center"/>
    </xf>
    <xf numFmtId="0" fontId="0" fillId="8" borderId="23" xfId="0" applyFill="1" applyBorder="1" applyAlignment="1">
      <alignment horizontal="center"/>
    </xf>
    <xf numFmtId="0" fontId="0" fillId="0" borderId="23" xfId="0" applyBorder="1" applyAlignment="1">
      <alignment horizontal="center" vertical="center"/>
    </xf>
    <xf numFmtId="0" fontId="0" fillId="3" borderId="23" xfId="0" applyFill="1" applyBorder="1" applyAlignment="1">
      <alignment horizontal="center" vertical="center"/>
    </xf>
    <xf numFmtId="0" fontId="0" fillId="3" borderId="22" xfId="0" applyFill="1" applyBorder="1"/>
    <xf numFmtId="0" fontId="0" fillId="3" borderId="0" xfId="0" applyFill="1" applyAlignment="1">
      <alignment horizontal="center"/>
    </xf>
    <xf numFmtId="0" fontId="0" fillId="0" borderId="0" xfId="0" applyAlignment="1">
      <alignment horizontal="center" vertical="top" wrapText="1"/>
    </xf>
    <xf numFmtId="0" fontId="0" fillId="5" borderId="27" xfId="0" applyFill="1" applyBorder="1" applyAlignment="1">
      <alignment vertical="center"/>
    </xf>
    <xf numFmtId="0" fontId="0" fillId="7" borderId="25" xfId="0" applyFill="1" applyBorder="1" applyAlignment="1">
      <alignment horizontal="center" vertical="center"/>
    </xf>
    <xf numFmtId="0" fontId="0" fillId="7" borderId="26" xfId="0" applyFill="1" applyBorder="1"/>
    <xf numFmtId="0" fontId="0" fillId="3" borderId="12" xfId="0" applyFill="1" applyBorder="1" applyAlignment="1">
      <alignment horizontal="center" vertical="center"/>
    </xf>
    <xf numFmtId="0" fontId="0" fillId="3" borderId="26" xfId="0" applyFill="1" applyBorder="1" applyAlignment="1">
      <alignment horizontal="center" vertical="center"/>
    </xf>
    <xf numFmtId="0" fontId="0" fillId="0" borderId="64" xfId="0" applyBorder="1" applyAlignment="1">
      <alignment horizontal="center" vertical="center"/>
    </xf>
    <xf numFmtId="0" fontId="0" fillId="3" borderId="65" xfId="0" applyFill="1" applyBorder="1" applyAlignment="1">
      <alignment horizontal="center" vertical="center"/>
    </xf>
    <xf numFmtId="0" fontId="0" fillId="0" borderId="21" xfId="0" applyBorder="1"/>
    <xf numFmtId="0" fontId="0" fillId="12" borderId="22" xfId="0" applyFill="1" applyBorder="1" applyAlignment="1">
      <alignment horizontal="center" vertical="center"/>
    </xf>
    <xf numFmtId="0" fontId="0" fillId="12" borderId="25" xfId="0" applyFill="1" applyBorder="1" applyAlignment="1">
      <alignment horizontal="center" vertical="center"/>
    </xf>
    <xf numFmtId="0" fontId="15" fillId="12" borderId="26" xfId="0" applyFont="1" applyFill="1" applyBorder="1" applyAlignment="1">
      <alignment horizontal="center" vertical="center"/>
    </xf>
    <xf numFmtId="0" fontId="0" fillId="12" borderId="26" xfId="0" applyFill="1" applyBorder="1"/>
    <xf numFmtId="0" fontId="0" fillId="12" borderId="26" xfId="0" applyFill="1" applyBorder="1" applyAlignment="1">
      <alignment horizontal="center" vertical="center"/>
    </xf>
    <xf numFmtId="0" fontId="16" fillId="7" borderId="35" xfId="0" applyFont="1" applyFill="1" applyBorder="1" applyAlignment="1">
      <alignment horizontal="center" vertical="center" wrapText="1"/>
    </xf>
    <xf numFmtId="0" fontId="3"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7" xfId="0" applyFont="1" applyBorder="1" applyAlignment="1">
      <alignment horizontal="left" vertical="center"/>
    </xf>
    <xf numFmtId="0" fontId="5" fillId="0" borderId="18" xfId="0" applyFont="1" applyBorder="1" applyAlignment="1">
      <alignment horizontal="left" vertical="center"/>
    </xf>
    <xf numFmtId="0" fontId="5" fillId="0" borderId="19"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0" xfId="0" applyFont="1" applyAlignment="1">
      <alignment horizontal="left" vertical="center"/>
    </xf>
    <xf numFmtId="0" fontId="3" fillId="0" borderId="16" xfId="0" applyFont="1" applyBorder="1" applyAlignment="1">
      <alignment horizontal="left" vertical="center"/>
    </xf>
    <xf numFmtId="0" fontId="5" fillId="0" borderId="15" xfId="0" applyFont="1" applyBorder="1" applyAlignment="1">
      <alignment horizontal="left" vertical="center"/>
    </xf>
    <xf numFmtId="0" fontId="5" fillId="0" borderId="0" xfId="0" applyFont="1" applyAlignment="1">
      <alignment horizontal="left" vertical="center"/>
    </xf>
    <xf numFmtId="0" fontId="5" fillId="0" borderId="16" xfId="0" applyFont="1" applyBorder="1" applyAlignment="1">
      <alignment horizontal="left" vertic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0" xfId="0" applyFont="1" applyAlignment="1">
      <alignment horizontal="left"/>
    </xf>
    <xf numFmtId="0" fontId="5" fillId="0" borderId="16" xfId="0" applyFont="1" applyBorder="1" applyAlignment="1">
      <alignment horizontal="left"/>
    </xf>
    <xf numFmtId="0" fontId="5" fillId="0" borderId="14" xfId="0" applyFont="1" applyBorder="1" applyAlignment="1">
      <alignment horizontal="center"/>
    </xf>
    <xf numFmtId="0" fontId="3" fillId="0" borderId="15" xfId="0" applyFont="1" applyBorder="1" applyAlignment="1">
      <alignment horizontal="center"/>
    </xf>
    <xf numFmtId="0" fontId="3" fillId="0" borderId="16" xfId="0" applyFont="1" applyBorder="1" applyAlignment="1">
      <alignment horizontal="center"/>
    </xf>
    <xf numFmtId="0" fontId="0" fillId="10" borderId="29" xfId="0" applyFill="1" applyBorder="1" applyAlignment="1">
      <alignment horizontal="center" vertical="center"/>
    </xf>
    <xf numFmtId="0" fontId="0" fillId="10" borderId="63" xfId="0" applyFill="1" applyBorder="1" applyAlignment="1">
      <alignment horizontal="center" vertical="center"/>
    </xf>
    <xf numFmtId="0" fontId="0" fillId="0" borderId="27" xfId="0" applyBorder="1" applyAlignment="1">
      <alignment horizontal="center" vertical="top" wrapText="1"/>
    </xf>
    <xf numFmtId="0" fontId="0" fillId="0" borderId="20" xfId="0" applyBorder="1" applyAlignment="1">
      <alignment horizontal="center" vertical="top" wrapText="1"/>
    </xf>
    <xf numFmtId="0" fontId="0" fillId="0" borderId="21" xfId="0" applyBorder="1" applyAlignment="1">
      <alignment horizontal="center" vertical="top" wrapText="1"/>
    </xf>
    <xf numFmtId="0" fontId="0" fillId="0" borderId="21" xfId="0" applyBorder="1" applyAlignment="1">
      <alignment horizontal="left"/>
    </xf>
    <xf numFmtId="0" fontId="0" fillId="0" borderId="26" xfId="0" applyBorder="1" applyAlignment="1">
      <alignment horizontal="left"/>
    </xf>
    <xf numFmtId="0" fontId="0" fillId="0" borderId="29" xfId="0" applyBorder="1" applyAlignment="1">
      <alignment horizontal="left"/>
    </xf>
    <xf numFmtId="0" fontId="0" fillId="12" borderId="22" xfId="0" applyFill="1" applyBorder="1" applyAlignment="1">
      <alignment horizontal="center" vertical="center"/>
    </xf>
    <xf numFmtId="0" fontId="0" fillId="12" borderId="25" xfId="0" applyFill="1" applyBorder="1" applyAlignment="1">
      <alignment horizontal="center" vertical="center"/>
    </xf>
    <xf numFmtId="0" fontId="0" fillId="11" borderId="57" xfId="0" applyFill="1" applyBorder="1" applyAlignment="1">
      <alignment horizontal="center" vertical="center"/>
    </xf>
    <xf numFmtId="0" fontId="0" fillId="11" borderId="58" xfId="0" applyFill="1" applyBorder="1" applyAlignment="1">
      <alignment horizontal="center" vertical="center"/>
    </xf>
    <xf numFmtId="0" fontId="0" fillId="11" borderId="59" xfId="0" applyFill="1" applyBorder="1" applyAlignment="1">
      <alignment horizontal="center" vertical="center"/>
    </xf>
    <xf numFmtId="0" fontId="0" fillId="11" borderId="60" xfId="0" applyFill="1" applyBorder="1" applyAlignment="1">
      <alignment horizontal="center" vertical="center"/>
    </xf>
    <xf numFmtId="0" fontId="0" fillId="11" borderId="61" xfId="0" applyFill="1" applyBorder="1" applyAlignment="1">
      <alignment horizontal="center" vertical="center"/>
    </xf>
    <xf numFmtId="0" fontId="0" fillId="11" borderId="62" xfId="0" applyFill="1" applyBorder="1" applyAlignment="1">
      <alignment horizontal="center" vertical="center"/>
    </xf>
    <xf numFmtId="0" fontId="0" fillId="0" borderId="24" xfId="0" applyBorder="1" applyAlignment="1">
      <alignment horizontal="center" vertical="center"/>
    </xf>
    <xf numFmtId="0" fontId="0" fillId="0" borderId="22" xfId="0" applyBorder="1" applyAlignment="1">
      <alignment horizontal="center" vertical="center"/>
    </xf>
    <xf numFmtId="0" fontId="0" fillId="5" borderId="22" xfId="0" applyFill="1" applyBorder="1" applyAlignment="1">
      <alignment horizontal="center" vertical="center"/>
    </xf>
    <xf numFmtId="0" fontId="0" fillId="14" borderId="22" xfId="0" applyFill="1" applyBorder="1" applyAlignment="1">
      <alignment horizontal="center" vertical="center"/>
    </xf>
    <xf numFmtId="0" fontId="0" fillId="7" borderId="22" xfId="0" applyFill="1" applyBorder="1" applyAlignment="1">
      <alignment horizontal="center" vertical="center"/>
    </xf>
    <xf numFmtId="0" fontId="11" fillId="8" borderId="22" xfId="0" applyFont="1" applyFill="1" applyBorder="1" applyAlignment="1">
      <alignment horizontal="center"/>
    </xf>
    <xf numFmtId="0" fontId="8" fillId="2" borderId="1"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8" xfId="0" applyFont="1" applyFill="1" applyBorder="1" applyAlignment="1">
      <alignment horizontal="center" vertical="center"/>
    </xf>
    <xf numFmtId="0" fontId="0" fillId="8" borderId="35" xfId="0" applyFill="1" applyBorder="1" applyAlignment="1">
      <alignment horizontal="center" vertical="center"/>
    </xf>
    <xf numFmtId="0" fontId="0" fillId="8" borderId="37" xfId="0" applyFill="1" applyBorder="1" applyAlignment="1">
      <alignment horizontal="center" vertical="center"/>
    </xf>
    <xf numFmtId="0" fontId="10" fillId="7" borderId="22" xfId="0" applyFont="1" applyFill="1" applyBorder="1" applyAlignment="1">
      <alignment horizontal="center"/>
    </xf>
    <xf numFmtId="0" fontId="0" fillId="7" borderId="22" xfId="0" applyFill="1" applyBorder="1" applyAlignment="1">
      <alignment horizontal="center"/>
    </xf>
    <xf numFmtId="0" fontId="0" fillId="0" borderId="22" xfId="0" applyBorder="1" applyAlignment="1">
      <alignment horizontal="center"/>
    </xf>
    <xf numFmtId="0" fontId="0" fillId="4" borderId="34" xfId="0" applyFill="1" applyBorder="1" applyAlignment="1">
      <alignment horizontal="center"/>
    </xf>
    <xf numFmtId="0" fontId="0" fillId="4" borderId="35" xfId="0" applyFill="1" applyBorder="1" applyAlignment="1">
      <alignment horizontal="center"/>
    </xf>
    <xf numFmtId="0" fontId="0" fillId="4" borderId="37" xfId="0" applyFill="1" applyBorder="1" applyAlignment="1">
      <alignment horizontal="center"/>
    </xf>
    <xf numFmtId="0" fontId="0" fillId="0" borderId="25" xfId="0" applyBorder="1" applyAlignment="1">
      <alignment horizontal="center"/>
    </xf>
    <xf numFmtId="0" fontId="13" fillId="8" borderId="12" xfId="0" applyFont="1" applyFill="1"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0" borderId="30" xfId="0" applyBorder="1" applyAlignment="1">
      <alignment horizontal="center"/>
    </xf>
    <xf numFmtId="0" fontId="0" fillId="0" borderId="45"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0" xfId="0" applyAlignment="1">
      <alignment horizontal="center"/>
    </xf>
    <xf numFmtId="0" fontId="0" fillId="0" borderId="43" xfId="0" applyBorder="1" applyAlignment="1">
      <alignment horizontal="center"/>
    </xf>
    <xf numFmtId="0" fontId="0" fillId="0" borderId="40" xfId="0" applyBorder="1" applyAlignment="1">
      <alignment horizontal="center"/>
    </xf>
    <xf numFmtId="0" fontId="0" fillId="0" borderId="46" xfId="0" applyBorder="1" applyAlignment="1">
      <alignment horizontal="center"/>
    </xf>
    <xf numFmtId="0" fontId="0" fillId="0" borderId="44" xfId="0" applyBorder="1" applyAlignment="1">
      <alignment horizontal="center"/>
    </xf>
    <xf numFmtId="0" fontId="0" fillId="7" borderId="23" xfId="0" applyFill="1" applyBorder="1" applyAlignment="1">
      <alignment horizontal="center" vertic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9" fillId="0" borderId="17"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11" borderId="52" xfId="0" applyFill="1" applyBorder="1" applyAlignment="1">
      <alignment horizontal="center" vertical="center"/>
    </xf>
    <xf numFmtId="0" fontId="0" fillId="11" borderId="53" xfId="0" applyFill="1" applyBorder="1" applyAlignment="1">
      <alignment horizontal="center" vertical="center"/>
    </xf>
    <xf numFmtId="0" fontId="0" fillId="11" borderId="54" xfId="0" applyFill="1" applyBorder="1" applyAlignment="1">
      <alignment horizontal="center" vertical="center"/>
    </xf>
    <xf numFmtId="0" fontId="0" fillId="11" borderId="55" xfId="0" applyFill="1" applyBorder="1" applyAlignment="1">
      <alignment horizontal="center" vertical="center"/>
    </xf>
    <xf numFmtId="0" fontId="0" fillId="11" borderId="0" xfId="0" applyFill="1" applyAlignment="1">
      <alignment horizontal="center" vertical="center"/>
    </xf>
    <xf numFmtId="0" fontId="0" fillId="11" borderId="56" xfId="0" applyFill="1" applyBorder="1" applyAlignment="1">
      <alignment horizontal="center" vertical="center"/>
    </xf>
    <xf numFmtId="0" fontId="1" fillId="2" borderId="25" xfId="0" applyFont="1" applyFill="1" applyBorder="1" applyAlignment="1">
      <alignment horizontal="center" vertical="center"/>
    </xf>
    <xf numFmtId="0" fontId="1" fillId="2" borderId="24" xfId="0" applyFont="1" applyFill="1" applyBorder="1" applyAlignment="1">
      <alignment horizontal="center" vertical="center"/>
    </xf>
    <xf numFmtId="0" fontId="0" fillId="2" borderId="12" xfId="0" applyFill="1" applyBorder="1" applyAlignment="1">
      <alignment horizontal="center" vertical="center"/>
    </xf>
    <xf numFmtId="0" fontId="0" fillId="2" borderId="17" xfId="0" applyFill="1" applyBorder="1" applyAlignment="1">
      <alignment horizontal="center" vertical="center"/>
    </xf>
    <xf numFmtId="0" fontId="12" fillId="9" borderId="22" xfId="0" applyFont="1" applyFill="1" applyBorder="1" applyAlignment="1">
      <alignment horizontal="center"/>
    </xf>
    <xf numFmtId="0" fontId="0" fillId="8" borderId="32" xfId="0" applyFill="1" applyBorder="1" applyAlignment="1">
      <alignment horizontal="center" vertical="center"/>
    </xf>
    <xf numFmtId="0" fontId="0" fillId="10" borderId="31" xfId="0" applyFill="1" applyBorder="1" applyAlignment="1">
      <alignment horizontal="center"/>
    </xf>
    <xf numFmtId="0" fontId="0" fillId="10" borderId="32" xfId="0" applyFill="1" applyBorder="1" applyAlignment="1">
      <alignment horizontal="center"/>
    </xf>
    <xf numFmtId="0" fontId="0" fillId="10" borderId="33" xfId="0" applyFill="1" applyBorder="1" applyAlignment="1">
      <alignment horizontal="center"/>
    </xf>
    <xf numFmtId="0" fontId="0" fillId="11" borderId="31" xfId="0" applyFill="1" applyBorder="1" applyAlignment="1">
      <alignment horizontal="center" vertical="center"/>
    </xf>
    <xf numFmtId="0" fontId="0" fillId="11" borderId="32" xfId="0" applyFill="1" applyBorder="1" applyAlignment="1">
      <alignment horizontal="center" vertical="center"/>
    </xf>
    <xf numFmtId="0" fontId="0" fillId="11" borderId="33" xfId="0" applyFill="1" applyBorder="1" applyAlignment="1">
      <alignment horizontal="center" vertical="center"/>
    </xf>
    <xf numFmtId="0" fontId="1" fillId="11" borderId="1" xfId="0" applyFont="1" applyFill="1" applyBorder="1" applyAlignment="1">
      <alignment horizontal="center"/>
    </xf>
    <xf numFmtId="0" fontId="1" fillId="11" borderId="2" xfId="0" applyFont="1" applyFill="1" applyBorder="1" applyAlignment="1">
      <alignment horizontal="center"/>
    </xf>
    <xf numFmtId="0" fontId="1" fillId="11" borderId="3" xfId="0" applyFont="1" applyFill="1" applyBorder="1" applyAlignment="1">
      <alignment horizontal="center"/>
    </xf>
    <xf numFmtId="0" fontId="4" fillId="7" borderId="22" xfId="0" applyFont="1" applyFill="1" applyBorder="1" applyAlignment="1">
      <alignment horizontal="center"/>
    </xf>
    <xf numFmtId="0" fontId="3" fillId="7" borderId="22" xfId="0" applyFont="1" applyFill="1" applyBorder="1" applyAlignment="1">
      <alignment horizontal="center"/>
    </xf>
    <xf numFmtId="0" fontId="4" fillId="7" borderId="23" xfId="0" applyFont="1" applyFill="1" applyBorder="1" applyAlignment="1">
      <alignment horizontal="center"/>
    </xf>
    <xf numFmtId="0" fontId="4" fillId="7" borderId="47" xfId="0" applyFont="1" applyFill="1" applyBorder="1" applyAlignment="1">
      <alignment horizontal="center"/>
    </xf>
    <xf numFmtId="0" fontId="4" fillId="7" borderId="48" xfId="0" applyFont="1" applyFill="1" applyBorder="1" applyAlignment="1">
      <alignment horizontal="center"/>
    </xf>
    <xf numFmtId="0" fontId="0" fillId="0" borderId="26" xfId="0" applyBorder="1" applyAlignment="1">
      <alignment horizontal="left" vertical="center" wrapText="1"/>
    </xf>
    <xf numFmtId="0" fontId="3" fillId="7" borderId="25" xfId="0" applyFont="1" applyFill="1" applyBorder="1" applyAlignment="1">
      <alignment horizontal="center"/>
    </xf>
    <xf numFmtId="0" fontId="4" fillId="7" borderId="25" xfId="0" applyFont="1" applyFill="1" applyBorder="1" applyAlignment="1">
      <alignment horizontal="center"/>
    </xf>
    <xf numFmtId="0" fontId="0" fillId="0" borderId="26" xfId="0" applyBorder="1" applyAlignment="1">
      <alignment horizontal="center"/>
    </xf>
    <xf numFmtId="0" fontId="12" fillId="7" borderId="29" xfId="0" applyFont="1" applyFill="1" applyBorder="1" applyAlignment="1">
      <alignment horizontal="center"/>
    </xf>
    <xf numFmtId="0" fontId="12" fillId="0" borderId="26" xfId="0" applyFont="1" applyBorder="1" applyAlignment="1">
      <alignment horizontal="center"/>
    </xf>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1" fillId="0" borderId="26" xfId="0" applyFont="1" applyBorder="1" applyAlignment="1">
      <alignment horizontal="center"/>
    </xf>
    <xf numFmtId="0" fontId="0" fillId="11" borderId="49" xfId="0" applyFill="1" applyBorder="1" applyAlignment="1">
      <alignment horizontal="center" vertical="center"/>
    </xf>
    <xf numFmtId="0" fontId="0" fillId="11" borderId="50" xfId="0" applyFill="1" applyBorder="1" applyAlignment="1">
      <alignment horizontal="center" vertical="center"/>
    </xf>
    <xf numFmtId="0" fontId="0" fillId="11" borderId="51" xfId="0" applyFill="1" applyBorder="1" applyAlignment="1">
      <alignment horizontal="center" vertical="center"/>
    </xf>
    <xf numFmtId="0" fontId="0" fillId="0" borderId="27"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12" fillId="7" borderId="29" xfId="0" applyFont="1" applyFill="1" applyBorder="1" applyAlignment="1">
      <alignment horizontal="center" vertical="center"/>
    </xf>
    <xf numFmtId="0" fontId="0" fillId="0" borderId="27" xfId="0" applyBorder="1" applyAlignment="1">
      <alignment horizontal="left"/>
    </xf>
    <xf numFmtId="0" fontId="0" fillId="0" borderId="20" xfId="0" applyBorder="1" applyAlignment="1">
      <alignment horizontal="left"/>
    </xf>
    <xf numFmtId="0" fontId="0" fillId="11" borderId="31" xfId="0" applyFill="1" applyBorder="1" applyAlignment="1">
      <alignment horizontal="center"/>
    </xf>
    <xf numFmtId="0" fontId="0" fillId="11" borderId="32" xfId="0" applyFill="1" applyBorder="1" applyAlignment="1">
      <alignment horizontal="center"/>
    </xf>
    <xf numFmtId="0" fontId="0" fillId="11" borderId="33" xfId="0" applyFill="1" applyBorder="1" applyAlignment="1">
      <alignment horizontal="center"/>
    </xf>
    <xf numFmtId="0" fontId="12" fillId="7" borderId="22" xfId="0" applyFont="1" applyFill="1" applyBorder="1" applyAlignment="1">
      <alignment horizontal="center"/>
    </xf>
    <xf numFmtId="0" fontId="0" fillId="0" borderId="27"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14" borderId="1" xfId="0" applyFill="1" applyBorder="1" applyAlignment="1">
      <alignment horizontal="center"/>
    </xf>
    <xf numFmtId="0" fontId="0" fillId="14" borderId="2" xfId="0" applyFill="1" applyBorder="1" applyAlignment="1">
      <alignment horizontal="center"/>
    </xf>
    <xf numFmtId="0" fontId="0" fillId="14" borderId="3" xfId="0" applyFill="1" applyBorder="1" applyAlignment="1">
      <alignment horizontal="center"/>
    </xf>
    <xf numFmtId="0" fontId="0" fillId="0" borderId="13" xfId="0" applyBorder="1" applyAlignment="1">
      <alignment horizontal="left" vertical="center" wrapText="1"/>
    </xf>
    <xf numFmtId="0" fontId="2" fillId="0" borderId="27"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7.png"/><Relationship Id="rId7" Type="http://schemas.openxmlformats.org/officeDocument/2006/relationships/image" Target="../media/image14.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png"/><Relationship Id="rId9" Type="http://schemas.openxmlformats.org/officeDocument/2006/relationships/image" Target="../media/image16.png"/></Relationships>
</file>

<file path=xl/drawings/_rels/drawing3.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7.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 Id="rId9" Type="http://schemas.openxmlformats.org/officeDocument/2006/relationships/image" Target="../media/image18.png"/></Relationships>
</file>

<file path=xl/drawings/_rels/drawing4.xml.rels><?xml version="1.0" encoding="UTF-8" standalone="yes"?>
<Relationships xmlns="http://schemas.openxmlformats.org/package/2006/relationships"><Relationship Id="rId8" Type="http://schemas.openxmlformats.org/officeDocument/2006/relationships/image" Target="../media/image20.png"/><Relationship Id="rId3" Type="http://schemas.openxmlformats.org/officeDocument/2006/relationships/image" Target="../media/image7.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1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oneCellAnchor>
    <xdr:from>
      <xdr:col>33</xdr:col>
      <xdr:colOff>25996</xdr:colOff>
      <xdr:row>6</xdr:row>
      <xdr:rowOff>109114</xdr:rowOff>
    </xdr:from>
    <xdr:ext cx="4089289" cy="465374"/>
    <xdr:pic>
      <xdr:nvPicPr>
        <xdr:cNvPr id="2" name="Gambar 1">
          <a:extLst>
            <a:ext uri="{FF2B5EF4-FFF2-40B4-BE49-F238E27FC236}">
              <a16:creationId xmlns:a16="http://schemas.microsoft.com/office/drawing/2014/main" id="{165A6442-5F26-4145-B1EA-E551BFB60BC4}"/>
            </a:ext>
          </a:extLst>
        </xdr:cNvPr>
        <xdr:cNvPicPr>
          <a:picLocks noChangeAspect="1"/>
        </xdr:cNvPicPr>
      </xdr:nvPicPr>
      <xdr:blipFill>
        <a:blip xmlns:r="http://schemas.openxmlformats.org/officeDocument/2006/relationships" r:embed="rId1"/>
        <a:stretch>
          <a:fillRect/>
        </a:stretch>
      </xdr:blipFill>
      <xdr:spPr>
        <a:xfrm>
          <a:off x="25794296" y="1480714"/>
          <a:ext cx="4089289" cy="465374"/>
        </a:xfrm>
        <a:prstGeom prst="rect">
          <a:avLst/>
        </a:prstGeom>
      </xdr:spPr>
    </xdr:pic>
    <xdr:clientData/>
  </xdr:oneCellAnchor>
  <xdr:oneCellAnchor>
    <xdr:from>
      <xdr:col>34</xdr:col>
      <xdr:colOff>447675</xdr:colOff>
      <xdr:row>11</xdr:row>
      <xdr:rowOff>19050</xdr:rowOff>
    </xdr:from>
    <xdr:ext cx="1666875" cy="485775"/>
    <xdr:pic>
      <xdr:nvPicPr>
        <xdr:cNvPr id="3" name="Picture 2">
          <a:extLst>
            <a:ext uri="{FF2B5EF4-FFF2-40B4-BE49-F238E27FC236}">
              <a16:creationId xmlns:a16="http://schemas.microsoft.com/office/drawing/2014/main" id="{656719C3-1454-C44A-9611-6C4FA5E0FD48}"/>
            </a:ext>
            <a:ext uri="{147F2762-F138-4A5C-976F-8EAC2B608ADB}">
              <a16:predDERef xmlns:a16="http://schemas.microsoft.com/office/drawing/2014/main" pred="{165A6442-5F26-4145-B1EA-E551BFB60BC4}"/>
            </a:ext>
          </a:extLst>
        </xdr:cNvPr>
        <xdr:cNvPicPr>
          <a:picLocks noChangeAspect="1"/>
        </xdr:cNvPicPr>
      </xdr:nvPicPr>
      <xdr:blipFill>
        <a:blip xmlns:r="http://schemas.openxmlformats.org/officeDocument/2006/relationships" r:embed="rId2"/>
        <a:stretch>
          <a:fillRect/>
        </a:stretch>
      </xdr:blipFill>
      <xdr:spPr>
        <a:xfrm>
          <a:off x="25107900" y="2295525"/>
          <a:ext cx="1666875" cy="485775"/>
        </a:xfrm>
        <a:prstGeom prst="rect">
          <a:avLst/>
        </a:prstGeom>
      </xdr:spPr>
    </xdr:pic>
    <xdr:clientData/>
  </xdr:oneCellAnchor>
  <xdr:oneCellAnchor>
    <xdr:from>
      <xdr:col>35</xdr:col>
      <xdr:colOff>79437</xdr:colOff>
      <xdr:row>15</xdr:row>
      <xdr:rowOff>57524</xdr:rowOff>
    </xdr:from>
    <xdr:ext cx="1339975" cy="509580"/>
    <xdr:pic>
      <xdr:nvPicPr>
        <xdr:cNvPr id="4" name="Picture 3">
          <a:extLst>
            <a:ext uri="{FF2B5EF4-FFF2-40B4-BE49-F238E27FC236}">
              <a16:creationId xmlns:a16="http://schemas.microsoft.com/office/drawing/2014/main" id="{8A93BB82-E4B7-754B-A7F8-AF5AE72949C2}"/>
            </a:ext>
          </a:extLst>
        </xdr:cNvPr>
        <xdr:cNvPicPr>
          <a:picLocks noChangeAspect="1"/>
        </xdr:cNvPicPr>
      </xdr:nvPicPr>
      <xdr:blipFill>
        <a:blip xmlns:r="http://schemas.openxmlformats.org/officeDocument/2006/relationships" r:embed="rId3"/>
        <a:stretch>
          <a:fillRect/>
        </a:stretch>
      </xdr:blipFill>
      <xdr:spPr>
        <a:xfrm>
          <a:off x="27168537" y="3245224"/>
          <a:ext cx="1339975" cy="509580"/>
        </a:xfrm>
        <a:prstGeom prst="rect">
          <a:avLst/>
        </a:prstGeom>
      </xdr:spPr>
    </xdr:pic>
    <xdr:clientData/>
  </xdr:oneCellAnchor>
  <xdr:oneCellAnchor>
    <xdr:from>
      <xdr:col>33</xdr:col>
      <xdr:colOff>632261</xdr:colOff>
      <xdr:row>19</xdr:row>
      <xdr:rowOff>121780</xdr:rowOff>
    </xdr:from>
    <xdr:ext cx="3080372" cy="595406"/>
    <xdr:pic>
      <xdr:nvPicPr>
        <xdr:cNvPr id="5" name="Picture 4">
          <a:extLst>
            <a:ext uri="{FF2B5EF4-FFF2-40B4-BE49-F238E27FC236}">
              <a16:creationId xmlns:a16="http://schemas.microsoft.com/office/drawing/2014/main" id="{F421D2DC-6904-8E41-BE11-283C53D08222}"/>
            </a:ext>
          </a:extLst>
        </xdr:cNvPr>
        <xdr:cNvPicPr>
          <a:picLocks noChangeAspect="1"/>
        </xdr:cNvPicPr>
      </xdr:nvPicPr>
      <xdr:blipFill>
        <a:blip xmlns:r="http://schemas.openxmlformats.org/officeDocument/2006/relationships" r:embed="rId4"/>
        <a:stretch>
          <a:fillRect/>
        </a:stretch>
      </xdr:blipFill>
      <xdr:spPr>
        <a:xfrm>
          <a:off x="26400561" y="4122280"/>
          <a:ext cx="3080372" cy="595406"/>
        </a:xfrm>
        <a:prstGeom prst="rect">
          <a:avLst/>
        </a:prstGeom>
      </xdr:spPr>
    </xdr:pic>
    <xdr:clientData/>
  </xdr:oneCellAnchor>
  <xdr:oneCellAnchor>
    <xdr:from>
      <xdr:col>32</xdr:col>
      <xdr:colOff>459691</xdr:colOff>
      <xdr:row>24</xdr:row>
      <xdr:rowOff>157628</xdr:rowOff>
    </xdr:from>
    <xdr:ext cx="4254002" cy="545104"/>
    <xdr:pic>
      <xdr:nvPicPr>
        <xdr:cNvPr id="6" name="Picture 5">
          <a:extLst>
            <a:ext uri="{FF2B5EF4-FFF2-40B4-BE49-F238E27FC236}">
              <a16:creationId xmlns:a16="http://schemas.microsoft.com/office/drawing/2014/main" id="{B2937502-C7F8-A541-83E6-376BE626E6E2}"/>
            </a:ext>
          </a:extLst>
        </xdr:cNvPr>
        <xdr:cNvPicPr>
          <a:picLocks noChangeAspect="1"/>
        </xdr:cNvPicPr>
      </xdr:nvPicPr>
      <xdr:blipFill>
        <a:blip xmlns:r="http://schemas.openxmlformats.org/officeDocument/2006/relationships" r:embed="rId5"/>
        <a:stretch>
          <a:fillRect/>
        </a:stretch>
      </xdr:blipFill>
      <xdr:spPr>
        <a:xfrm>
          <a:off x="25338991" y="5161428"/>
          <a:ext cx="4254002" cy="545104"/>
        </a:xfrm>
        <a:prstGeom prst="rect">
          <a:avLst/>
        </a:prstGeom>
      </xdr:spPr>
    </xdr:pic>
    <xdr:clientData/>
  </xdr:oneCellAnchor>
  <xdr:oneCellAnchor>
    <xdr:from>
      <xdr:col>31</xdr:col>
      <xdr:colOff>597150</xdr:colOff>
      <xdr:row>29</xdr:row>
      <xdr:rowOff>70223</xdr:rowOff>
    </xdr:from>
    <xdr:ext cx="5379321" cy="673059"/>
    <xdr:pic>
      <xdr:nvPicPr>
        <xdr:cNvPr id="7" name="Picture 6">
          <a:extLst>
            <a:ext uri="{FF2B5EF4-FFF2-40B4-BE49-F238E27FC236}">
              <a16:creationId xmlns:a16="http://schemas.microsoft.com/office/drawing/2014/main" id="{07DBC230-8BAE-0146-860A-7CB0F7B2E8E5}"/>
            </a:ext>
          </a:extLst>
        </xdr:cNvPr>
        <xdr:cNvPicPr>
          <a:picLocks noChangeAspect="1"/>
        </xdr:cNvPicPr>
      </xdr:nvPicPr>
      <xdr:blipFill>
        <a:blip xmlns:r="http://schemas.openxmlformats.org/officeDocument/2006/relationships" r:embed="rId6"/>
        <a:stretch>
          <a:fillRect/>
        </a:stretch>
      </xdr:blipFill>
      <xdr:spPr>
        <a:xfrm>
          <a:off x="24714450" y="6077323"/>
          <a:ext cx="5379321" cy="673059"/>
        </a:xfrm>
        <a:prstGeom prst="rect">
          <a:avLst/>
        </a:prstGeom>
      </xdr:spPr>
    </xdr:pic>
    <xdr:clientData/>
  </xdr:oneCellAnchor>
  <xdr:oneCellAnchor>
    <xdr:from>
      <xdr:col>34</xdr:col>
      <xdr:colOff>200898</xdr:colOff>
      <xdr:row>38</xdr:row>
      <xdr:rowOff>60201</xdr:rowOff>
    </xdr:from>
    <xdr:ext cx="2313702" cy="474741"/>
    <xdr:pic>
      <xdr:nvPicPr>
        <xdr:cNvPr id="8" name="Picture 7">
          <a:extLst>
            <a:ext uri="{FF2B5EF4-FFF2-40B4-BE49-F238E27FC236}">
              <a16:creationId xmlns:a16="http://schemas.microsoft.com/office/drawing/2014/main" id="{99C90368-7655-5B4A-B7DE-E4B3BAAF8B42}"/>
            </a:ext>
            <a:ext uri="{147F2762-F138-4A5C-976F-8EAC2B608ADB}">
              <a16:predDERef xmlns:a16="http://schemas.microsoft.com/office/drawing/2014/main" pred="{658B87DA-6906-3328-A64E-06D91041893D}"/>
            </a:ext>
          </a:extLst>
        </xdr:cNvPr>
        <xdr:cNvPicPr>
          <a:picLocks noChangeAspect="1"/>
        </xdr:cNvPicPr>
      </xdr:nvPicPr>
      <xdr:blipFill>
        <a:blip xmlns:r="http://schemas.openxmlformats.org/officeDocument/2006/relationships" r:embed="rId7"/>
        <a:stretch>
          <a:fillRect/>
        </a:stretch>
      </xdr:blipFill>
      <xdr:spPr>
        <a:xfrm>
          <a:off x="26629598" y="7870701"/>
          <a:ext cx="2313702" cy="474741"/>
        </a:xfrm>
        <a:prstGeom prst="rect">
          <a:avLst/>
        </a:prstGeom>
      </xdr:spPr>
    </xdr:pic>
    <xdr:clientData/>
  </xdr:oneCellAnchor>
  <xdr:oneCellAnchor>
    <xdr:from>
      <xdr:col>34</xdr:col>
      <xdr:colOff>556846</xdr:colOff>
      <xdr:row>34</xdr:row>
      <xdr:rowOff>117230</xdr:rowOff>
    </xdr:from>
    <xdr:ext cx="1173002" cy="275717"/>
    <xdr:pic>
      <xdr:nvPicPr>
        <xdr:cNvPr id="9" name="Picture 8">
          <a:extLst>
            <a:ext uri="{FF2B5EF4-FFF2-40B4-BE49-F238E27FC236}">
              <a16:creationId xmlns:a16="http://schemas.microsoft.com/office/drawing/2014/main" id="{11BFF5FD-EF4B-2443-9E7F-A68E85309DDE}"/>
            </a:ext>
          </a:extLst>
        </xdr:cNvPr>
        <xdr:cNvPicPr>
          <a:picLocks noChangeAspect="1"/>
        </xdr:cNvPicPr>
      </xdr:nvPicPr>
      <xdr:blipFill>
        <a:blip xmlns:r="http://schemas.openxmlformats.org/officeDocument/2006/relationships" r:embed="rId8"/>
        <a:stretch>
          <a:fillRect/>
        </a:stretch>
      </xdr:blipFill>
      <xdr:spPr>
        <a:xfrm>
          <a:off x="26985546" y="7114930"/>
          <a:ext cx="1173002" cy="275717"/>
        </a:xfrm>
        <a:prstGeom prst="rect">
          <a:avLst/>
        </a:prstGeom>
      </xdr:spPr>
    </xdr:pic>
    <xdr:clientData/>
  </xdr:oneCellAnchor>
  <xdr:oneCellAnchor>
    <xdr:from>
      <xdr:col>32</xdr:col>
      <xdr:colOff>123825</xdr:colOff>
      <xdr:row>42</xdr:row>
      <xdr:rowOff>38100</xdr:rowOff>
    </xdr:from>
    <xdr:ext cx="5207000" cy="457200"/>
    <xdr:pic>
      <xdr:nvPicPr>
        <xdr:cNvPr id="10" name="Gambar 4">
          <a:extLst>
            <a:ext uri="{FF2B5EF4-FFF2-40B4-BE49-F238E27FC236}">
              <a16:creationId xmlns:a16="http://schemas.microsoft.com/office/drawing/2014/main" id="{4893C77D-1838-AD43-A9F7-8595B6ACF722}"/>
            </a:ext>
            <a:ext uri="{147F2762-F138-4A5C-976F-8EAC2B608ADB}">
              <a16:predDERef xmlns:a16="http://schemas.microsoft.com/office/drawing/2014/main" pred="{4E722AB1-4657-7BD0-250F-A3E99DF20F6A}"/>
            </a:ext>
          </a:extLst>
        </xdr:cNvPr>
        <xdr:cNvPicPr>
          <a:picLocks noChangeAspect="1"/>
        </xdr:cNvPicPr>
      </xdr:nvPicPr>
      <xdr:blipFill>
        <a:blip xmlns:r="http://schemas.openxmlformats.org/officeDocument/2006/relationships" r:embed="rId9"/>
        <a:stretch>
          <a:fillRect/>
        </a:stretch>
      </xdr:blipFill>
      <xdr:spPr>
        <a:xfrm>
          <a:off x="25003125" y="8610600"/>
          <a:ext cx="5207000" cy="4572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439567</xdr:colOff>
      <xdr:row>44</xdr:row>
      <xdr:rowOff>107319</xdr:rowOff>
    </xdr:from>
    <xdr:to>
      <xdr:col>8</xdr:col>
      <xdr:colOff>222550</xdr:colOff>
      <xdr:row>46</xdr:row>
      <xdr:rowOff>14244</xdr:rowOff>
    </xdr:to>
    <xdr:pic>
      <xdr:nvPicPr>
        <xdr:cNvPr id="2" name="Gambar 3">
          <a:extLst>
            <a:ext uri="{FF2B5EF4-FFF2-40B4-BE49-F238E27FC236}">
              <a16:creationId xmlns:a16="http://schemas.microsoft.com/office/drawing/2014/main" id="{FE53D0FB-3EBB-6C4D-BFA3-32C393F367F2}"/>
            </a:ext>
            <a:ext uri="{147F2762-F138-4A5C-976F-8EAC2B608ADB}">
              <a16:predDERef xmlns:a16="http://schemas.microsoft.com/office/drawing/2014/main" pred="{0DD3464A-8A59-407E-9FF2-E0C922F82664}"/>
            </a:ext>
          </a:extLst>
        </xdr:cNvPr>
        <xdr:cNvPicPr>
          <a:picLocks noChangeAspect="1"/>
        </xdr:cNvPicPr>
      </xdr:nvPicPr>
      <xdr:blipFill>
        <a:blip xmlns:r="http://schemas.openxmlformats.org/officeDocument/2006/relationships" r:embed="rId1"/>
        <a:stretch>
          <a:fillRect/>
        </a:stretch>
      </xdr:blipFill>
      <xdr:spPr>
        <a:xfrm>
          <a:off x="7970667" y="8819519"/>
          <a:ext cx="1052983" cy="306974"/>
        </a:xfrm>
        <a:prstGeom prst="rect">
          <a:avLst/>
        </a:prstGeom>
      </xdr:spPr>
    </xdr:pic>
    <xdr:clientData/>
  </xdr:twoCellAnchor>
  <xdr:twoCellAnchor editAs="oneCell">
    <xdr:from>
      <xdr:col>7</xdr:col>
      <xdr:colOff>133350</xdr:colOff>
      <xdr:row>48</xdr:row>
      <xdr:rowOff>57150</xdr:rowOff>
    </xdr:from>
    <xdr:to>
      <xdr:col>8</xdr:col>
      <xdr:colOff>523875</xdr:colOff>
      <xdr:row>49</xdr:row>
      <xdr:rowOff>152399</xdr:rowOff>
    </xdr:to>
    <xdr:pic>
      <xdr:nvPicPr>
        <xdr:cNvPr id="3" name="Gambar 4">
          <a:extLst>
            <a:ext uri="{FF2B5EF4-FFF2-40B4-BE49-F238E27FC236}">
              <a16:creationId xmlns:a16="http://schemas.microsoft.com/office/drawing/2014/main" id="{98930AE8-B5EE-A745-826A-715BB1AA142A}"/>
            </a:ext>
            <a:ext uri="{147F2762-F138-4A5C-976F-8EAC2B608ADB}">
              <a16:predDERef xmlns:a16="http://schemas.microsoft.com/office/drawing/2014/main" pred="{5FF247E2-F961-9863-A611-AC7B595C9DFB}"/>
            </a:ext>
          </a:extLst>
        </xdr:cNvPr>
        <xdr:cNvPicPr>
          <a:picLocks noChangeAspect="1"/>
        </xdr:cNvPicPr>
      </xdr:nvPicPr>
      <xdr:blipFill rotWithShape="1">
        <a:blip xmlns:r="http://schemas.openxmlformats.org/officeDocument/2006/relationships" r:embed="rId2"/>
        <a:srcRect l="20906" t="6403"/>
        <a:stretch/>
      </xdr:blipFill>
      <xdr:spPr>
        <a:xfrm>
          <a:off x="7664450" y="9531350"/>
          <a:ext cx="1660525" cy="295275"/>
        </a:xfrm>
        <a:prstGeom prst="rect">
          <a:avLst/>
        </a:prstGeom>
      </xdr:spPr>
    </xdr:pic>
    <xdr:clientData/>
  </xdr:twoCellAnchor>
  <xdr:twoCellAnchor editAs="oneCell">
    <xdr:from>
      <xdr:col>9</xdr:col>
      <xdr:colOff>214043</xdr:colOff>
      <xdr:row>44</xdr:row>
      <xdr:rowOff>94177</xdr:rowOff>
    </xdr:from>
    <xdr:to>
      <xdr:col>11</xdr:col>
      <xdr:colOff>650697</xdr:colOff>
      <xdr:row>46</xdr:row>
      <xdr:rowOff>57193</xdr:rowOff>
    </xdr:to>
    <xdr:pic>
      <xdr:nvPicPr>
        <xdr:cNvPr id="4" name="Picture 3">
          <a:extLst>
            <a:ext uri="{FF2B5EF4-FFF2-40B4-BE49-F238E27FC236}">
              <a16:creationId xmlns:a16="http://schemas.microsoft.com/office/drawing/2014/main" id="{3BA3F59B-F38D-E847-B2AE-53EC8ED0E3A3}"/>
            </a:ext>
          </a:extLst>
        </xdr:cNvPr>
        <xdr:cNvPicPr>
          <a:picLocks noChangeAspect="1"/>
        </xdr:cNvPicPr>
      </xdr:nvPicPr>
      <xdr:blipFill rotWithShape="1">
        <a:blip xmlns:r="http://schemas.openxmlformats.org/officeDocument/2006/relationships" r:embed="rId3"/>
        <a:srcRect l="36363" t="13146" b="29499"/>
        <a:stretch/>
      </xdr:blipFill>
      <xdr:spPr>
        <a:xfrm>
          <a:off x="9777143" y="8806377"/>
          <a:ext cx="1897154" cy="363065"/>
        </a:xfrm>
        <a:prstGeom prst="rect">
          <a:avLst/>
        </a:prstGeom>
      </xdr:spPr>
    </xdr:pic>
    <xdr:clientData/>
  </xdr:twoCellAnchor>
  <xdr:twoCellAnchor editAs="oneCell">
    <xdr:from>
      <xdr:col>7</xdr:col>
      <xdr:colOff>22861</xdr:colOff>
      <xdr:row>40</xdr:row>
      <xdr:rowOff>167640</xdr:rowOff>
    </xdr:from>
    <xdr:to>
      <xdr:col>8</xdr:col>
      <xdr:colOff>584836</xdr:colOff>
      <xdr:row>41</xdr:row>
      <xdr:rowOff>181946</xdr:rowOff>
    </xdr:to>
    <xdr:pic>
      <xdr:nvPicPr>
        <xdr:cNvPr id="5" name="Gambar 1">
          <a:extLst>
            <a:ext uri="{FF2B5EF4-FFF2-40B4-BE49-F238E27FC236}">
              <a16:creationId xmlns:a16="http://schemas.microsoft.com/office/drawing/2014/main" id="{70CF278C-DC0E-E84A-AB7E-B83A792D4380}"/>
            </a:ext>
            <a:ext uri="{147F2762-F138-4A5C-976F-8EAC2B608ADB}">
              <a16:predDERef xmlns:a16="http://schemas.microsoft.com/office/drawing/2014/main" pred="{3BA3F59B-F38D-E847-B2AE-53EC8ED0E3A3}"/>
            </a:ext>
          </a:extLst>
        </xdr:cNvPr>
        <xdr:cNvPicPr>
          <a:picLocks noChangeAspect="1"/>
        </xdr:cNvPicPr>
      </xdr:nvPicPr>
      <xdr:blipFill>
        <a:blip xmlns:r="http://schemas.openxmlformats.org/officeDocument/2006/relationships" r:embed="rId4"/>
        <a:stretch>
          <a:fillRect/>
        </a:stretch>
      </xdr:blipFill>
      <xdr:spPr>
        <a:xfrm>
          <a:off x="7553961" y="8130540"/>
          <a:ext cx="1831975" cy="201630"/>
        </a:xfrm>
        <a:prstGeom prst="rect">
          <a:avLst/>
        </a:prstGeom>
      </xdr:spPr>
    </xdr:pic>
    <xdr:clientData/>
  </xdr:twoCellAnchor>
  <xdr:oneCellAnchor>
    <xdr:from>
      <xdr:col>8</xdr:col>
      <xdr:colOff>381000</xdr:colOff>
      <xdr:row>47</xdr:row>
      <xdr:rowOff>41910</xdr:rowOff>
    </xdr:from>
    <xdr:ext cx="65" cy="172227"/>
    <xdr:sp macro="" textlink="">
      <xdr:nvSpPr>
        <xdr:cNvPr id="6" name="TextBox 5">
          <a:extLst>
            <a:ext uri="{FF2B5EF4-FFF2-40B4-BE49-F238E27FC236}">
              <a16:creationId xmlns:a16="http://schemas.microsoft.com/office/drawing/2014/main" id="{4F1096AF-03CC-B24E-9B16-F8F8C6A152D5}"/>
            </a:ext>
          </a:extLst>
        </xdr:cNvPr>
        <xdr:cNvSpPr txBox="1"/>
      </xdr:nvSpPr>
      <xdr:spPr>
        <a:xfrm>
          <a:off x="9182100" y="93256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oneCellAnchor>
    <xdr:from>
      <xdr:col>7</xdr:col>
      <xdr:colOff>685800</xdr:colOff>
      <xdr:row>38</xdr:row>
      <xdr:rowOff>163830</xdr:rowOff>
    </xdr:from>
    <xdr:ext cx="356829" cy="165366"/>
    <xdr:sp macro="" textlink="">
      <xdr:nvSpPr>
        <xdr:cNvPr id="7" name="TextBox 6">
          <a:extLst>
            <a:ext uri="{FF2B5EF4-FFF2-40B4-BE49-F238E27FC236}">
              <a16:creationId xmlns:a16="http://schemas.microsoft.com/office/drawing/2014/main" id="{127B3CF0-BF59-A240-B76C-8277F537830F}"/>
            </a:ext>
            <a:ext uri="{147F2762-F138-4A5C-976F-8EAC2B608ADB}">
              <a16:predDERef xmlns:a16="http://schemas.microsoft.com/office/drawing/2014/main" pred="{4F1096AF-03CC-B24E-9B16-F8F8C6A152D5}"/>
            </a:ext>
          </a:extLst>
        </xdr:cNvPr>
        <xdr:cNvSpPr txBox="1"/>
      </xdr:nvSpPr>
      <xdr:spPr>
        <a:xfrm>
          <a:off x="8216900" y="7771130"/>
          <a:ext cx="356829"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r>
            <a:rPr lang="id-ID" sz="1100" b="1" i="1">
              <a:solidFill>
                <a:schemeClr val="tx1"/>
              </a:solidFill>
              <a:latin typeface="Cambria Math" panose="02040503050406030204" pitchFamily="18" charset="0"/>
              <a:ea typeface="Cambria Math" panose="02040503050406030204" pitchFamily="18" charset="0"/>
            </a:rPr>
            <a:t>y_topi</a:t>
          </a:r>
          <a:endParaRPr lang="ar-AE" sz="1100" b="1" i="1">
            <a:solidFill>
              <a:schemeClr val="tx1"/>
            </a:solidFill>
            <a:latin typeface="Cambria Math" panose="02040503050406030204" pitchFamily="18" charset="0"/>
            <a:ea typeface="Cambria Math" panose="02040503050406030204" pitchFamily="18" charset="0"/>
          </a:endParaRPr>
        </a:p>
      </xdr:txBody>
    </xdr:sp>
    <xdr:clientData/>
  </xdr:oneCellAnchor>
  <xdr:twoCellAnchor editAs="oneCell">
    <xdr:from>
      <xdr:col>9</xdr:col>
      <xdr:colOff>342900</xdr:colOff>
      <xdr:row>40</xdr:row>
      <xdr:rowOff>78105</xdr:rowOff>
    </xdr:from>
    <xdr:to>
      <xdr:col>11</xdr:col>
      <xdr:colOff>459255</xdr:colOff>
      <xdr:row>42</xdr:row>
      <xdr:rowOff>35223</xdr:rowOff>
    </xdr:to>
    <xdr:pic>
      <xdr:nvPicPr>
        <xdr:cNvPr id="8" name="Gambar 2">
          <a:extLst>
            <a:ext uri="{FF2B5EF4-FFF2-40B4-BE49-F238E27FC236}">
              <a16:creationId xmlns:a16="http://schemas.microsoft.com/office/drawing/2014/main" id="{35F65353-32A1-1949-B6EF-52FD0466F3B1}"/>
            </a:ext>
            <a:ext uri="{147F2762-F138-4A5C-976F-8EAC2B608ADB}">
              <a16:predDERef xmlns:a16="http://schemas.microsoft.com/office/drawing/2014/main" pred="{4F1096AF-03CC-B24E-9B16-F8F8C6A152D5}"/>
            </a:ext>
          </a:extLst>
        </xdr:cNvPr>
        <xdr:cNvPicPr>
          <a:picLocks noChangeAspect="1"/>
        </xdr:cNvPicPr>
      </xdr:nvPicPr>
      <xdr:blipFill>
        <a:blip xmlns:r="http://schemas.openxmlformats.org/officeDocument/2006/relationships" r:embed="rId5"/>
        <a:stretch>
          <a:fillRect/>
        </a:stretch>
      </xdr:blipFill>
      <xdr:spPr>
        <a:xfrm>
          <a:off x="9906000" y="8041005"/>
          <a:ext cx="1576855" cy="334942"/>
        </a:xfrm>
        <a:prstGeom prst="rect">
          <a:avLst/>
        </a:prstGeom>
      </xdr:spPr>
    </xdr:pic>
    <xdr:clientData/>
  </xdr:twoCellAnchor>
  <xdr:oneCellAnchor>
    <xdr:from>
      <xdr:col>13</xdr:col>
      <xdr:colOff>139309</xdr:colOff>
      <xdr:row>39</xdr:row>
      <xdr:rowOff>11430</xdr:rowOff>
    </xdr:from>
    <xdr:ext cx="466153" cy="165366"/>
    <xdr:sp macro="" textlink="">
      <xdr:nvSpPr>
        <xdr:cNvPr id="9" name="TextBox 8">
          <a:extLst>
            <a:ext uri="{FF2B5EF4-FFF2-40B4-BE49-F238E27FC236}">
              <a16:creationId xmlns:a16="http://schemas.microsoft.com/office/drawing/2014/main" id="{5AAEF42A-F7E5-004C-9C3C-BC9C0D9DFC9C}"/>
            </a:ext>
            <a:ext uri="{147F2762-F138-4A5C-976F-8EAC2B608ADB}">
              <a16:predDERef xmlns:a16="http://schemas.microsoft.com/office/drawing/2014/main" pred="{4F1096AF-03CC-B24E-9B16-F8F8C6A152D5}"/>
            </a:ext>
          </a:extLst>
        </xdr:cNvPr>
        <xdr:cNvSpPr txBox="1"/>
      </xdr:nvSpPr>
      <xdr:spPr>
        <a:xfrm>
          <a:off x="12623409" y="7796530"/>
          <a:ext cx="466153"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r>
            <a:rPr lang="id-ID" sz="1100" b="1" i="1">
              <a:solidFill>
                <a:schemeClr val="tx1"/>
              </a:solidFill>
              <a:latin typeface="Cambria Math" panose="02040503050406030204" pitchFamily="18" charset="0"/>
              <a:ea typeface="Cambria Math" panose="02040503050406030204" pitchFamily="18" charset="0"/>
            </a:rPr>
            <a:t>error^2</a:t>
          </a:r>
          <a:endParaRPr lang="ar-AE" sz="1100" b="1" i="1">
            <a:solidFill>
              <a:schemeClr val="tx1"/>
            </a:solidFill>
            <a:latin typeface="Cambria Math" panose="02040503050406030204" pitchFamily="18" charset="0"/>
            <a:ea typeface="Cambria Math" panose="02040503050406030204" pitchFamily="18" charset="0"/>
          </a:endParaRPr>
        </a:p>
      </xdr:txBody>
    </xdr:sp>
    <xdr:clientData/>
  </xdr:oneCellAnchor>
  <xdr:twoCellAnchor editAs="oneCell">
    <xdr:from>
      <xdr:col>12</xdr:col>
      <xdr:colOff>104775</xdr:colOff>
      <xdr:row>44</xdr:row>
      <xdr:rowOff>123825</xdr:rowOff>
    </xdr:from>
    <xdr:to>
      <xdr:col>14</xdr:col>
      <xdr:colOff>847725</xdr:colOff>
      <xdr:row>45</xdr:row>
      <xdr:rowOff>171450</xdr:rowOff>
    </xdr:to>
    <xdr:pic>
      <xdr:nvPicPr>
        <xdr:cNvPr id="10" name="Picture 9">
          <a:extLst>
            <a:ext uri="{FF2B5EF4-FFF2-40B4-BE49-F238E27FC236}">
              <a16:creationId xmlns:a16="http://schemas.microsoft.com/office/drawing/2014/main" id="{EDA6904D-A96C-2F47-96DC-BD6323181964}"/>
            </a:ext>
            <a:ext uri="{147F2762-F138-4A5C-976F-8EAC2B608ADB}">
              <a16:predDERef xmlns:a16="http://schemas.microsoft.com/office/drawing/2014/main" pred="{5AAEF42A-F7E5-004C-9C3C-BC9C0D9DFC9C}"/>
            </a:ext>
          </a:extLst>
        </xdr:cNvPr>
        <xdr:cNvPicPr>
          <a:picLocks noChangeAspect="1"/>
        </xdr:cNvPicPr>
      </xdr:nvPicPr>
      <xdr:blipFill rotWithShape="1">
        <a:blip xmlns:r="http://schemas.openxmlformats.org/officeDocument/2006/relationships" r:embed="rId6"/>
        <a:srcRect l="26492" t="-2082"/>
        <a:stretch/>
      </xdr:blipFill>
      <xdr:spPr>
        <a:xfrm>
          <a:off x="10420350" y="8553450"/>
          <a:ext cx="1885950" cy="238125"/>
        </a:xfrm>
        <a:prstGeom prst="rect">
          <a:avLst/>
        </a:prstGeom>
      </xdr:spPr>
    </xdr:pic>
    <xdr:clientData/>
  </xdr:twoCellAnchor>
  <xdr:twoCellAnchor editAs="oneCell">
    <xdr:from>
      <xdr:col>9</xdr:col>
      <xdr:colOff>350196</xdr:colOff>
      <xdr:row>48</xdr:row>
      <xdr:rowOff>51522</xdr:rowOff>
    </xdr:from>
    <xdr:to>
      <xdr:col>14</xdr:col>
      <xdr:colOff>630022</xdr:colOff>
      <xdr:row>49</xdr:row>
      <xdr:rowOff>110491</xdr:rowOff>
    </xdr:to>
    <xdr:pic>
      <xdr:nvPicPr>
        <xdr:cNvPr id="11" name="Picture 10">
          <a:extLst>
            <a:ext uri="{FF2B5EF4-FFF2-40B4-BE49-F238E27FC236}">
              <a16:creationId xmlns:a16="http://schemas.microsoft.com/office/drawing/2014/main" id="{AE3C65F8-D224-E340-9B10-1AEA645E2919}"/>
            </a:ext>
            <a:ext uri="{147F2762-F138-4A5C-976F-8EAC2B608ADB}">
              <a16:predDERef xmlns:a16="http://schemas.microsoft.com/office/drawing/2014/main" pred="{4F1096AF-03CC-B24E-9B16-F8F8C6A152D5}"/>
            </a:ext>
          </a:extLst>
        </xdr:cNvPr>
        <xdr:cNvPicPr>
          <a:picLocks noChangeAspect="1"/>
        </xdr:cNvPicPr>
      </xdr:nvPicPr>
      <xdr:blipFill rotWithShape="1">
        <a:blip xmlns:r="http://schemas.openxmlformats.org/officeDocument/2006/relationships" r:embed="rId7"/>
        <a:srcRect t="17284" b="20058"/>
        <a:stretch/>
      </xdr:blipFill>
      <xdr:spPr>
        <a:xfrm>
          <a:off x="9913296" y="9525722"/>
          <a:ext cx="3861226" cy="258995"/>
        </a:xfrm>
        <a:prstGeom prst="rect">
          <a:avLst/>
        </a:prstGeom>
      </xdr:spPr>
    </xdr:pic>
    <xdr:clientData/>
  </xdr:twoCellAnchor>
  <xdr:oneCellAnchor>
    <xdr:from>
      <xdr:col>8</xdr:col>
      <xdr:colOff>381000</xdr:colOff>
      <xdr:row>60</xdr:row>
      <xdr:rowOff>41910</xdr:rowOff>
    </xdr:from>
    <xdr:ext cx="65" cy="172227"/>
    <xdr:sp macro="" textlink="">
      <xdr:nvSpPr>
        <xdr:cNvPr id="12" name="TextBox 11">
          <a:extLst>
            <a:ext uri="{FF2B5EF4-FFF2-40B4-BE49-F238E27FC236}">
              <a16:creationId xmlns:a16="http://schemas.microsoft.com/office/drawing/2014/main" id="{2B9A3436-883F-8D4F-A549-1B493900455E}"/>
            </a:ext>
          </a:extLst>
        </xdr:cNvPr>
        <xdr:cNvSpPr txBox="1"/>
      </xdr:nvSpPr>
      <xdr:spPr>
        <a:xfrm>
          <a:off x="9182100" y="117767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oneCellAnchor>
    <xdr:from>
      <xdr:col>7</xdr:col>
      <xdr:colOff>793805</xdr:colOff>
      <xdr:row>47</xdr:row>
      <xdr:rowOff>14742</xdr:rowOff>
    </xdr:from>
    <xdr:ext cx="269882" cy="165366"/>
    <xdr:sp macro="" textlink="">
      <xdr:nvSpPr>
        <xdr:cNvPr id="13" name="TextBox 12">
          <a:extLst>
            <a:ext uri="{FF2B5EF4-FFF2-40B4-BE49-F238E27FC236}">
              <a16:creationId xmlns:a16="http://schemas.microsoft.com/office/drawing/2014/main" id="{7C420858-0BDD-4C42-979E-75BF10F5D001}"/>
            </a:ext>
            <a:ext uri="{147F2762-F138-4A5C-976F-8EAC2B608ADB}">
              <a16:predDERef xmlns:a16="http://schemas.microsoft.com/office/drawing/2014/main" pred="{2B9A3436-883F-8D4F-A549-1B493900455E}"/>
            </a:ext>
          </a:extLst>
        </xdr:cNvPr>
        <xdr:cNvSpPr txBox="1"/>
      </xdr:nvSpPr>
      <xdr:spPr>
        <a:xfrm>
          <a:off x="8324905" y="9298442"/>
          <a:ext cx="269882"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r>
            <a:rPr lang="id-ID" sz="1100" b="1" i="1">
              <a:solidFill>
                <a:schemeClr val="tx1"/>
              </a:solidFill>
              <a:latin typeface="Cambria Math" panose="02040503050406030204" pitchFamily="18" charset="0"/>
              <a:ea typeface="Cambria Math" panose="02040503050406030204" pitchFamily="18" charset="0"/>
            </a:rPr>
            <a:t>R^2 </a:t>
          </a:r>
          <a:endParaRPr lang="ar-AE" sz="1100" b="1" i="1">
            <a:solidFill>
              <a:schemeClr val="tx1"/>
            </a:solidFill>
            <a:latin typeface="Cambria Math" panose="02040503050406030204" pitchFamily="18" charset="0"/>
            <a:ea typeface="Cambria Math" panose="02040503050406030204" pitchFamily="18" charset="0"/>
          </a:endParaRPr>
        </a:p>
      </xdr:txBody>
    </xdr:sp>
    <xdr:clientData/>
  </xdr:oneCellAnchor>
  <xdr:twoCellAnchor editAs="oneCell">
    <xdr:from>
      <xdr:col>13</xdr:col>
      <xdr:colOff>48845</xdr:colOff>
      <xdr:row>40</xdr:row>
      <xdr:rowOff>78152</xdr:rowOff>
    </xdr:from>
    <xdr:to>
      <xdr:col>14</xdr:col>
      <xdr:colOff>449384</xdr:colOff>
      <xdr:row>42</xdr:row>
      <xdr:rowOff>148556</xdr:rowOff>
    </xdr:to>
    <xdr:pic>
      <xdr:nvPicPr>
        <xdr:cNvPr id="14" name="Picture 13">
          <a:extLst>
            <a:ext uri="{FF2B5EF4-FFF2-40B4-BE49-F238E27FC236}">
              <a16:creationId xmlns:a16="http://schemas.microsoft.com/office/drawing/2014/main" id="{70FDC1C3-DD1E-ED48-8638-894703E0CDB2}"/>
            </a:ext>
            <a:ext uri="{147F2762-F138-4A5C-976F-8EAC2B608ADB}">
              <a16:predDERef xmlns:a16="http://schemas.microsoft.com/office/drawing/2014/main" pred="{2B9A3436-883F-8D4F-A549-1B493900455E}"/>
            </a:ext>
          </a:extLst>
        </xdr:cNvPr>
        <xdr:cNvPicPr>
          <a:picLocks noChangeAspect="1"/>
        </xdr:cNvPicPr>
      </xdr:nvPicPr>
      <xdr:blipFill rotWithShape="1">
        <a:blip xmlns:r="http://schemas.openxmlformats.org/officeDocument/2006/relationships" r:embed="rId8"/>
        <a:srcRect l="35584" t="9450" b="-1"/>
        <a:stretch/>
      </xdr:blipFill>
      <xdr:spPr>
        <a:xfrm>
          <a:off x="12532945" y="8041052"/>
          <a:ext cx="1060939" cy="448228"/>
        </a:xfrm>
        <a:prstGeom prst="rect">
          <a:avLst/>
        </a:prstGeom>
      </xdr:spPr>
    </xdr:pic>
    <xdr:clientData/>
  </xdr:twoCellAnchor>
  <xdr:twoCellAnchor editAs="oneCell">
    <xdr:from>
      <xdr:col>7</xdr:col>
      <xdr:colOff>323850</xdr:colOff>
      <xdr:row>51</xdr:row>
      <xdr:rowOff>47625</xdr:rowOff>
    </xdr:from>
    <xdr:to>
      <xdr:col>14</xdr:col>
      <xdr:colOff>723900</xdr:colOff>
      <xdr:row>53</xdr:row>
      <xdr:rowOff>142874</xdr:rowOff>
    </xdr:to>
    <xdr:pic>
      <xdr:nvPicPr>
        <xdr:cNvPr id="15" name="Gambar 1">
          <a:extLst>
            <a:ext uri="{FF2B5EF4-FFF2-40B4-BE49-F238E27FC236}">
              <a16:creationId xmlns:a16="http://schemas.microsoft.com/office/drawing/2014/main" id="{071C5D36-6523-F147-B637-3658BB58C743}"/>
            </a:ext>
            <a:ext uri="{147F2762-F138-4A5C-976F-8EAC2B608ADB}">
              <a16:predDERef xmlns:a16="http://schemas.microsoft.com/office/drawing/2014/main" pred="{2B9A3436-883F-8D4F-A549-1B493900455E}"/>
            </a:ext>
          </a:extLst>
        </xdr:cNvPr>
        <xdr:cNvPicPr>
          <a:picLocks noChangeAspect="1"/>
        </xdr:cNvPicPr>
      </xdr:nvPicPr>
      <xdr:blipFill>
        <a:blip xmlns:r="http://schemas.openxmlformats.org/officeDocument/2006/relationships" r:embed="rId9"/>
        <a:stretch>
          <a:fillRect/>
        </a:stretch>
      </xdr:blipFill>
      <xdr:spPr>
        <a:xfrm>
          <a:off x="7854950" y="10080625"/>
          <a:ext cx="6013450" cy="485775"/>
        </a:xfrm>
        <a:prstGeom prst="rect">
          <a:avLst/>
        </a:prstGeom>
      </xdr:spPr>
    </xdr:pic>
    <xdr:clientData/>
  </xdr:twoCellAnchor>
  <xdr:oneCellAnchor>
    <xdr:from>
      <xdr:col>21</xdr:col>
      <xdr:colOff>439567</xdr:colOff>
      <xdr:row>11</xdr:row>
      <xdr:rowOff>107319</xdr:rowOff>
    </xdr:from>
    <xdr:ext cx="1052983" cy="322850"/>
    <xdr:pic>
      <xdr:nvPicPr>
        <xdr:cNvPr id="16" name="Gambar 3">
          <a:extLst>
            <a:ext uri="{FF2B5EF4-FFF2-40B4-BE49-F238E27FC236}">
              <a16:creationId xmlns:a16="http://schemas.microsoft.com/office/drawing/2014/main" id="{6BF4C1C5-82D6-304C-A3F8-29B96FF26369}"/>
            </a:ext>
            <a:ext uri="{147F2762-F138-4A5C-976F-8EAC2B608ADB}">
              <a16:predDERef xmlns:a16="http://schemas.microsoft.com/office/drawing/2014/main" pred="{0DD3464A-8A59-407E-9FF2-E0C922F82664}"/>
            </a:ext>
          </a:extLst>
        </xdr:cNvPr>
        <xdr:cNvPicPr>
          <a:picLocks noChangeAspect="1"/>
        </xdr:cNvPicPr>
      </xdr:nvPicPr>
      <xdr:blipFill>
        <a:blip xmlns:r="http://schemas.openxmlformats.org/officeDocument/2006/relationships" r:embed="rId1"/>
        <a:stretch>
          <a:fillRect/>
        </a:stretch>
      </xdr:blipFill>
      <xdr:spPr>
        <a:xfrm>
          <a:off x="7960348" y="9096538"/>
          <a:ext cx="1052983" cy="322850"/>
        </a:xfrm>
        <a:prstGeom prst="rect">
          <a:avLst/>
        </a:prstGeom>
      </xdr:spPr>
    </xdr:pic>
    <xdr:clientData/>
  </xdr:oneCellAnchor>
  <xdr:oneCellAnchor>
    <xdr:from>
      <xdr:col>21</xdr:col>
      <xdr:colOff>133350</xdr:colOff>
      <xdr:row>15</xdr:row>
      <xdr:rowOff>57150</xdr:rowOff>
    </xdr:from>
    <xdr:ext cx="1660525" cy="303211"/>
    <xdr:pic>
      <xdr:nvPicPr>
        <xdr:cNvPr id="17" name="Gambar 4">
          <a:extLst>
            <a:ext uri="{FF2B5EF4-FFF2-40B4-BE49-F238E27FC236}">
              <a16:creationId xmlns:a16="http://schemas.microsoft.com/office/drawing/2014/main" id="{1AA245D1-9B7B-A148-8752-9F6A86103795}"/>
            </a:ext>
            <a:ext uri="{147F2762-F138-4A5C-976F-8EAC2B608ADB}">
              <a16:predDERef xmlns:a16="http://schemas.microsoft.com/office/drawing/2014/main" pred="{5FF247E2-F961-9863-A611-AC7B595C9DFB}"/>
            </a:ext>
          </a:extLst>
        </xdr:cNvPr>
        <xdr:cNvPicPr>
          <a:picLocks noChangeAspect="1"/>
        </xdr:cNvPicPr>
      </xdr:nvPicPr>
      <xdr:blipFill rotWithShape="1">
        <a:blip xmlns:r="http://schemas.openxmlformats.org/officeDocument/2006/relationships" r:embed="rId2"/>
        <a:srcRect l="20906" t="6403"/>
        <a:stretch/>
      </xdr:blipFill>
      <xdr:spPr>
        <a:xfrm>
          <a:off x="7654131" y="9840119"/>
          <a:ext cx="1660525" cy="303211"/>
        </a:xfrm>
        <a:prstGeom prst="rect">
          <a:avLst/>
        </a:prstGeom>
      </xdr:spPr>
    </xdr:pic>
    <xdr:clientData/>
  </xdr:oneCellAnchor>
  <xdr:oneCellAnchor>
    <xdr:from>
      <xdr:col>23</xdr:col>
      <xdr:colOff>214043</xdr:colOff>
      <xdr:row>11</xdr:row>
      <xdr:rowOff>94177</xdr:rowOff>
    </xdr:from>
    <xdr:ext cx="1885248" cy="378941"/>
    <xdr:pic>
      <xdr:nvPicPr>
        <xdr:cNvPr id="18" name="Picture 17">
          <a:extLst>
            <a:ext uri="{FF2B5EF4-FFF2-40B4-BE49-F238E27FC236}">
              <a16:creationId xmlns:a16="http://schemas.microsoft.com/office/drawing/2014/main" id="{206D2270-12B9-C84E-A860-54FADFE72F68}"/>
            </a:ext>
          </a:extLst>
        </xdr:cNvPr>
        <xdr:cNvPicPr>
          <a:picLocks noChangeAspect="1"/>
        </xdr:cNvPicPr>
      </xdr:nvPicPr>
      <xdr:blipFill rotWithShape="1">
        <a:blip xmlns:r="http://schemas.openxmlformats.org/officeDocument/2006/relationships" r:embed="rId3"/>
        <a:srcRect l="36363" t="13146" b="29499"/>
        <a:stretch/>
      </xdr:blipFill>
      <xdr:spPr>
        <a:xfrm>
          <a:off x="9758887" y="9083396"/>
          <a:ext cx="1885248" cy="378941"/>
        </a:xfrm>
        <a:prstGeom prst="rect">
          <a:avLst/>
        </a:prstGeom>
      </xdr:spPr>
    </xdr:pic>
    <xdr:clientData/>
  </xdr:oneCellAnchor>
  <xdr:oneCellAnchor>
    <xdr:from>
      <xdr:col>20</xdr:col>
      <xdr:colOff>285750</xdr:colOff>
      <xdr:row>7</xdr:row>
      <xdr:rowOff>171450</xdr:rowOff>
    </xdr:from>
    <xdr:ext cx="1390650" cy="152400"/>
    <xdr:pic>
      <xdr:nvPicPr>
        <xdr:cNvPr id="19" name="Gambar 1">
          <a:extLst>
            <a:ext uri="{FF2B5EF4-FFF2-40B4-BE49-F238E27FC236}">
              <a16:creationId xmlns:a16="http://schemas.microsoft.com/office/drawing/2014/main" id="{2979CE6E-A9CF-1D4E-9539-EFFEF521A2CE}"/>
            </a:ext>
            <a:ext uri="{147F2762-F138-4A5C-976F-8EAC2B608ADB}">
              <a16:predDERef xmlns:a16="http://schemas.microsoft.com/office/drawing/2014/main" pred="{206D2270-12B9-C84E-A860-54FADFE72F68}"/>
            </a:ext>
          </a:extLst>
        </xdr:cNvPr>
        <xdr:cNvPicPr>
          <a:picLocks noChangeAspect="1"/>
        </xdr:cNvPicPr>
      </xdr:nvPicPr>
      <xdr:blipFill>
        <a:blip xmlns:r="http://schemas.openxmlformats.org/officeDocument/2006/relationships" r:embed="rId4"/>
        <a:stretch>
          <a:fillRect/>
        </a:stretch>
      </xdr:blipFill>
      <xdr:spPr>
        <a:xfrm>
          <a:off x="15573375" y="1857375"/>
          <a:ext cx="1390650" cy="152400"/>
        </a:xfrm>
        <a:prstGeom prst="rect">
          <a:avLst/>
        </a:prstGeom>
      </xdr:spPr>
    </xdr:pic>
    <xdr:clientData/>
  </xdr:oneCellAnchor>
  <xdr:oneCellAnchor>
    <xdr:from>
      <xdr:col>22</xdr:col>
      <xdr:colOff>381000</xdr:colOff>
      <xdr:row>14</xdr:row>
      <xdr:rowOff>41910</xdr:rowOff>
    </xdr:from>
    <xdr:ext cx="65" cy="172227"/>
    <xdr:sp macro="" textlink="">
      <xdr:nvSpPr>
        <xdr:cNvPr id="20" name="TextBox 19">
          <a:extLst>
            <a:ext uri="{FF2B5EF4-FFF2-40B4-BE49-F238E27FC236}">
              <a16:creationId xmlns:a16="http://schemas.microsoft.com/office/drawing/2014/main" id="{2256D5F0-2F72-7844-B5E2-6E56D147EAE1}"/>
            </a:ext>
          </a:extLst>
        </xdr:cNvPr>
        <xdr:cNvSpPr txBox="1"/>
      </xdr:nvSpPr>
      <xdr:spPr>
        <a:xfrm>
          <a:off x="9171781" y="962644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oneCellAnchor>
    <xdr:from>
      <xdr:col>21</xdr:col>
      <xdr:colOff>685800</xdr:colOff>
      <xdr:row>5</xdr:row>
      <xdr:rowOff>163830</xdr:rowOff>
    </xdr:from>
    <xdr:ext cx="356829" cy="165366"/>
    <xdr:sp macro="" textlink="">
      <xdr:nvSpPr>
        <xdr:cNvPr id="21" name="TextBox 20">
          <a:extLst>
            <a:ext uri="{FF2B5EF4-FFF2-40B4-BE49-F238E27FC236}">
              <a16:creationId xmlns:a16="http://schemas.microsoft.com/office/drawing/2014/main" id="{E062CC19-4B1B-4D48-A3C1-3E9379229DAE}"/>
            </a:ext>
            <a:ext uri="{147F2762-F138-4A5C-976F-8EAC2B608ADB}">
              <a16:predDERef xmlns:a16="http://schemas.microsoft.com/office/drawing/2014/main" pred="{86CDFD5F-E7B5-606D-0077-53922CCF365B}"/>
            </a:ext>
          </a:extLst>
        </xdr:cNvPr>
        <xdr:cNvSpPr txBox="1"/>
      </xdr:nvSpPr>
      <xdr:spPr>
        <a:xfrm>
          <a:off x="8206581" y="8021955"/>
          <a:ext cx="356829"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r>
            <a:rPr lang="id-ID" sz="1100" b="1" i="1">
              <a:solidFill>
                <a:schemeClr val="tx1"/>
              </a:solidFill>
              <a:latin typeface="Cambria Math" panose="02040503050406030204" pitchFamily="18" charset="0"/>
              <a:ea typeface="Cambria Math" panose="02040503050406030204" pitchFamily="18" charset="0"/>
            </a:rPr>
            <a:t>y_topi</a:t>
          </a:r>
          <a:endParaRPr lang="ar-AE" sz="1100" b="1" i="1">
            <a:solidFill>
              <a:schemeClr val="tx1"/>
            </a:solidFill>
            <a:latin typeface="Cambria Math" panose="02040503050406030204" pitchFamily="18" charset="0"/>
            <a:ea typeface="Cambria Math" panose="02040503050406030204" pitchFamily="18" charset="0"/>
          </a:endParaRPr>
        </a:p>
      </xdr:txBody>
    </xdr:sp>
    <xdr:clientData/>
  </xdr:oneCellAnchor>
  <xdr:oneCellAnchor>
    <xdr:from>
      <xdr:col>23</xdr:col>
      <xdr:colOff>342900</xdr:colOff>
      <xdr:row>7</xdr:row>
      <xdr:rowOff>78105</xdr:rowOff>
    </xdr:from>
    <xdr:ext cx="1564949" cy="343674"/>
    <xdr:pic>
      <xdr:nvPicPr>
        <xdr:cNvPr id="22" name="Gambar 2">
          <a:extLst>
            <a:ext uri="{FF2B5EF4-FFF2-40B4-BE49-F238E27FC236}">
              <a16:creationId xmlns:a16="http://schemas.microsoft.com/office/drawing/2014/main" id="{C7B45C62-D4DD-534A-B558-9C26A6CFA635}"/>
            </a:ext>
            <a:ext uri="{147F2762-F138-4A5C-976F-8EAC2B608ADB}">
              <a16:predDERef xmlns:a16="http://schemas.microsoft.com/office/drawing/2014/main" pred="{D4178181-850A-476A-3C74-4866940E20AF}"/>
            </a:ext>
          </a:extLst>
        </xdr:cNvPr>
        <xdr:cNvPicPr>
          <a:picLocks noChangeAspect="1"/>
        </xdr:cNvPicPr>
      </xdr:nvPicPr>
      <xdr:blipFill>
        <a:blip xmlns:r="http://schemas.openxmlformats.org/officeDocument/2006/relationships" r:embed="rId5"/>
        <a:stretch>
          <a:fillRect/>
        </a:stretch>
      </xdr:blipFill>
      <xdr:spPr>
        <a:xfrm>
          <a:off x="9887744" y="8293418"/>
          <a:ext cx="1564949" cy="343674"/>
        </a:xfrm>
        <a:prstGeom prst="rect">
          <a:avLst/>
        </a:prstGeom>
      </xdr:spPr>
    </xdr:pic>
    <xdr:clientData/>
  </xdr:oneCellAnchor>
  <xdr:oneCellAnchor>
    <xdr:from>
      <xdr:col>27</xdr:col>
      <xdr:colOff>139309</xdr:colOff>
      <xdr:row>6</xdr:row>
      <xdr:rowOff>11430</xdr:rowOff>
    </xdr:from>
    <xdr:ext cx="466153" cy="165366"/>
    <xdr:sp macro="" textlink="">
      <xdr:nvSpPr>
        <xdr:cNvPr id="23" name="TextBox 22">
          <a:extLst>
            <a:ext uri="{FF2B5EF4-FFF2-40B4-BE49-F238E27FC236}">
              <a16:creationId xmlns:a16="http://schemas.microsoft.com/office/drawing/2014/main" id="{BE532839-4689-8E49-979B-FFC1089B1029}"/>
            </a:ext>
            <a:ext uri="{147F2762-F138-4A5C-976F-8EAC2B608ADB}">
              <a16:predDERef xmlns:a16="http://schemas.microsoft.com/office/drawing/2014/main" pred="{CEE6ECE4-326D-4895-82FE-7C809392DCE7}"/>
            </a:ext>
          </a:extLst>
        </xdr:cNvPr>
        <xdr:cNvSpPr txBox="1"/>
      </xdr:nvSpPr>
      <xdr:spPr>
        <a:xfrm>
          <a:off x="12581340" y="8048149"/>
          <a:ext cx="466153"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r>
            <a:rPr lang="id-ID" sz="1100" b="1" i="1">
              <a:solidFill>
                <a:schemeClr val="tx1"/>
              </a:solidFill>
              <a:latin typeface="Cambria Math" panose="02040503050406030204" pitchFamily="18" charset="0"/>
              <a:ea typeface="Cambria Math" panose="02040503050406030204" pitchFamily="18" charset="0"/>
            </a:rPr>
            <a:t>error^2</a:t>
          </a:r>
          <a:endParaRPr lang="ar-AE" sz="1100" b="1" i="1">
            <a:solidFill>
              <a:schemeClr val="tx1"/>
            </a:solidFill>
            <a:latin typeface="Cambria Math" panose="02040503050406030204" pitchFamily="18" charset="0"/>
            <a:ea typeface="Cambria Math" panose="02040503050406030204" pitchFamily="18" charset="0"/>
          </a:endParaRPr>
        </a:p>
      </xdr:txBody>
    </xdr:sp>
    <xdr:clientData/>
  </xdr:oneCellAnchor>
  <xdr:oneCellAnchor>
    <xdr:from>
      <xdr:col>26</xdr:col>
      <xdr:colOff>101688</xdr:colOff>
      <xdr:row>11</xdr:row>
      <xdr:rowOff>119865</xdr:rowOff>
    </xdr:from>
    <xdr:ext cx="2322782" cy="296157"/>
    <xdr:pic>
      <xdr:nvPicPr>
        <xdr:cNvPr id="24" name="Picture 23">
          <a:extLst>
            <a:ext uri="{FF2B5EF4-FFF2-40B4-BE49-F238E27FC236}">
              <a16:creationId xmlns:a16="http://schemas.microsoft.com/office/drawing/2014/main" id="{FFE723FF-081D-284A-B157-D8DE07D4DDF2}"/>
            </a:ext>
          </a:extLst>
        </xdr:cNvPr>
        <xdr:cNvPicPr>
          <a:picLocks noChangeAspect="1"/>
        </xdr:cNvPicPr>
      </xdr:nvPicPr>
      <xdr:blipFill rotWithShape="1">
        <a:blip xmlns:r="http://schemas.openxmlformats.org/officeDocument/2006/relationships" r:embed="rId6"/>
        <a:srcRect l="26492" t="-2082"/>
        <a:stretch/>
      </xdr:blipFill>
      <xdr:spPr>
        <a:xfrm>
          <a:off x="11888876" y="9109084"/>
          <a:ext cx="2322782" cy="296157"/>
        </a:xfrm>
        <a:prstGeom prst="rect">
          <a:avLst/>
        </a:prstGeom>
      </xdr:spPr>
    </xdr:pic>
    <xdr:clientData/>
  </xdr:oneCellAnchor>
  <xdr:oneCellAnchor>
    <xdr:from>
      <xdr:col>23</xdr:col>
      <xdr:colOff>350196</xdr:colOff>
      <xdr:row>15</xdr:row>
      <xdr:rowOff>51522</xdr:rowOff>
    </xdr:from>
    <xdr:ext cx="3831857" cy="266931"/>
    <xdr:pic>
      <xdr:nvPicPr>
        <xdr:cNvPr id="25" name="Picture 24">
          <a:extLst>
            <a:ext uri="{FF2B5EF4-FFF2-40B4-BE49-F238E27FC236}">
              <a16:creationId xmlns:a16="http://schemas.microsoft.com/office/drawing/2014/main" id="{7153B6AF-95EC-4C44-930C-69D74968483B}"/>
            </a:ext>
          </a:extLst>
        </xdr:cNvPr>
        <xdr:cNvPicPr>
          <a:picLocks noChangeAspect="1"/>
        </xdr:cNvPicPr>
      </xdr:nvPicPr>
      <xdr:blipFill rotWithShape="1">
        <a:blip xmlns:r="http://schemas.openxmlformats.org/officeDocument/2006/relationships" r:embed="rId7"/>
        <a:srcRect t="17284" b="20058"/>
        <a:stretch/>
      </xdr:blipFill>
      <xdr:spPr>
        <a:xfrm>
          <a:off x="9895040" y="9834491"/>
          <a:ext cx="3831857" cy="266931"/>
        </a:xfrm>
        <a:prstGeom prst="rect">
          <a:avLst/>
        </a:prstGeom>
      </xdr:spPr>
    </xdr:pic>
    <xdr:clientData/>
  </xdr:oneCellAnchor>
  <xdr:oneCellAnchor>
    <xdr:from>
      <xdr:col>21</xdr:col>
      <xdr:colOff>793805</xdr:colOff>
      <xdr:row>14</xdr:row>
      <xdr:rowOff>14742</xdr:rowOff>
    </xdr:from>
    <xdr:ext cx="269882" cy="165366"/>
    <xdr:sp macro="" textlink="">
      <xdr:nvSpPr>
        <xdr:cNvPr id="26" name="TextBox 25">
          <a:extLst>
            <a:ext uri="{FF2B5EF4-FFF2-40B4-BE49-F238E27FC236}">
              <a16:creationId xmlns:a16="http://schemas.microsoft.com/office/drawing/2014/main" id="{DDAD84FA-7CF2-0641-8E1E-0B86B94BD2AF}"/>
            </a:ext>
            <a:ext uri="{147F2762-F138-4A5C-976F-8EAC2B608ADB}">
              <a16:predDERef xmlns:a16="http://schemas.microsoft.com/office/drawing/2014/main" pred="{160D4B31-41BB-4BD0-89F1-D6474DC484E2}"/>
            </a:ext>
          </a:extLst>
        </xdr:cNvPr>
        <xdr:cNvSpPr txBox="1"/>
      </xdr:nvSpPr>
      <xdr:spPr>
        <a:xfrm>
          <a:off x="8314586" y="9599273"/>
          <a:ext cx="269882"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r>
            <a:rPr lang="id-ID" sz="1100" b="1" i="1">
              <a:solidFill>
                <a:schemeClr val="tx1"/>
              </a:solidFill>
              <a:latin typeface="Cambria Math" panose="02040503050406030204" pitchFamily="18" charset="0"/>
              <a:ea typeface="Cambria Math" panose="02040503050406030204" pitchFamily="18" charset="0"/>
            </a:rPr>
            <a:t>R^2 </a:t>
          </a:r>
          <a:endParaRPr lang="ar-AE" sz="1100" b="1" i="1">
            <a:solidFill>
              <a:schemeClr val="tx1"/>
            </a:solidFill>
            <a:latin typeface="Cambria Math" panose="02040503050406030204" pitchFamily="18" charset="0"/>
            <a:ea typeface="Cambria Math" panose="02040503050406030204" pitchFamily="18" charset="0"/>
          </a:endParaRPr>
        </a:p>
      </xdr:txBody>
    </xdr:sp>
    <xdr:clientData/>
  </xdr:oneCellAnchor>
  <xdr:oneCellAnchor>
    <xdr:from>
      <xdr:col>27</xdr:col>
      <xdr:colOff>48845</xdr:colOff>
      <xdr:row>7</xdr:row>
      <xdr:rowOff>78152</xdr:rowOff>
    </xdr:from>
    <xdr:ext cx="1055383" cy="456960"/>
    <xdr:pic>
      <xdr:nvPicPr>
        <xdr:cNvPr id="27" name="Picture 26">
          <a:extLst>
            <a:ext uri="{FF2B5EF4-FFF2-40B4-BE49-F238E27FC236}">
              <a16:creationId xmlns:a16="http://schemas.microsoft.com/office/drawing/2014/main" id="{D598AC3A-FAB0-A744-B37F-BA79387C5B28}"/>
            </a:ext>
          </a:extLst>
        </xdr:cNvPr>
        <xdr:cNvPicPr>
          <a:picLocks noChangeAspect="1"/>
        </xdr:cNvPicPr>
      </xdr:nvPicPr>
      <xdr:blipFill rotWithShape="1">
        <a:blip xmlns:r="http://schemas.openxmlformats.org/officeDocument/2006/relationships" r:embed="rId8"/>
        <a:srcRect l="35584" t="9450" b="-1"/>
        <a:stretch/>
      </xdr:blipFill>
      <xdr:spPr>
        <a:xfrm>
          <a:off x="12490876" y="8293465"/>
          <a:ext cx="1055383" cy="456960"/>
        </a:xfrm>
        <a:prstGeom prst="rect">
          <a:avLst/>
        </a:prstGeom>
      </xdr:spPr>
    </xdr:pic>
    <xdr:clientData/>
  </xdr:oneCellAnchor>
  <xdr:oneCellAnchor>
    <xdr:from>
      <xdr:col>21</xdr:col>
      <xdr:colOff>323850</xdr:colOff>
      <xdr:row>18</xdr:row>
      <xdr:rowOff>47625</xdr:rowOff>
    </xdr:from>
    <xdr:ext cx="5976144" cy="501649"/>
    <xdr:pic>
      <xdr:nvPicPr>
        <xdr:cNvPr id="28" name="Gambar 1">
          <a:extLst>
            <a:ext uri="{FF2B5EF4-FFF2-40B4-BE49-F238E27FC236}">
              <a16:creationId xmlns:a16="http://schemas.microsoft.com/office/drawing/2014/main" id="{C5A71DA4-DD99-F848-9F7E-C27D5A3EE921}"/>
            </a:ext>
            <a:ext uri="{147F2762-F138-4A5C-976F-8EAC2B608ADB}">
              <a16:predDERef xmlns:a16="http://schemas.microsoft.com/office/drawing/2014/main" pred="{5DF00B61-913C-429B-9DFB-6D9B5EF3E0AE}"/>
            </a:ext>
          </a:extLst>
        </xdr:cNvPr>
        <xdr:cNvPicPr>
          <a:picLocks noChangeAspect="1"/>
        </xdr:cNvPicPr>
      </xdr:nvPicPr>
      <xdr:blipFill>
        <a:blip xmlns:r="http://schemas.openxmlformats.org/officeDocument/2006/relationships" r:embed="rId9"/>
        <a:stretch>
          <a:fillRect/>
        </a:stretch>
      </xdr:blipFill>
      <xdr:spPr>
        <a:xfrm>
          <a:off x="7844631" y="10406063"/>
          <a:ext cx="5976144" cy="501649"/>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13</xdr:col>
      <xdr:colOff>10586</xdr:colOff>
      <xdr:row>34</xdr:row>
      <xdr:rowOff>137584</xdr:rowOff>
    </xdr:from>
    <xdr:to>
      <xdr:col>16</xdr:col>
      <xdr:colOff>3875</xdr:colOff>
      <xdr:row>36</xdr:row>
      <xdr:rowOff>5926</xdr:rowOff>
    </xdr:to>
    <xdr:pic>
      <xdr:nvPicPr>
        <xdr:cNvPr id="2" name="Gambar 1">
          <a:extLst>
            <a:ext uri="{FF2B5EF4-FFF2-40B4-BE49-F238E27FC236}">
              <a16:creationId xmlns:a16="http://schemas.microsoft.com/office/drawing/2014/main" id="{4C73D071-1028-4EFE-8697-D074AF520740}"/>
            </a:ext>
          </a:extLst>
        </xdr:cNvPr>
        <xdr:cNvPicPr>
          <a:picLocks noChangeAspect="1"/>
        </xdr:cNvPicPr>
      </xdr:nvPicPr>
      <xdr:blipFill>
        <a:blip xmlns:r="http://schemas.openxmlformats.org/officeDocument/2006/relationships" r:embed="rId1"/>
        <a:stretch>
          <a:fillRect/>
        </a:stretch>
      </xdr:blipFill>
      <xdr:spPr>
        <a:xfrm>
          <a:off x="9768419" y="6688667"/>
          <a:ext cx="2211556" cy="243416"/>
        </a:xfrm>
        <a:prstGeom prst="rect">
          <a:avLst/>
        </a:prstGeom>
      </xdr:spPr>
    </xdr:pic>
    <xdr:clientData/>
  </xdr:twoCellAnchor>
  <xdr:twoCellAnchor editAs="oneCell">
    <xdr:from>
      <xdr:col>8</xdr:col>
      <xdr:colOff>143234</xdr:colOff>
      <xdr:row>38</xdr:row>
      <xdr:rowOff>139068</xdr:rowOff>
    </xdr:from>
    <xdr:to>
      <xdr:col>9</xdr:col>
      <xdr:colOff>476127</xdr:colOff>
      <xdr:row>40</xdr:row>
      <xdr:rowOff>65041</xdr:rowOff>
    </xdr:to>
    <xdr:pic>
      <xdr:nvPicPr>
        <xdr:cNvPr id="8" name="Gambar 3">
          <a:extLst>
            <a:ext uri="{FF2B5EF4-FFF2-40B4-BE49-F238E27FC236}">
              <a16:creationId xmlns:a16="http://schemas.microsoft.com/office/drawing/2014/main" id="{84CAD556-1970-41BB-BF01-2EAEAD79B199}"/>
            </a:ext>
            <a:ext uri="{147F2762-F138-4A5C-976F-8EAC2B608ADB}">
              <a16:predDERef xmlns:a16="http://schemas.microsoft.com/office/drawing/2014/main" pred="{0DD3464A-8A59-407E-9FF2-E0C922F82664}"/>
            </a:ext>
          </a:extLst>
        </xdr:cNvPr>
        <xdr:cNvPicPr>
          <a:picLocks noChangeAspect="1"/>
        </xdr:cNvPicPr>
      </xdr:nvPicPr>
      <xdr:blipFill>
        <a:blip xmlns:r="http://schemas.openxmlformats.org/officeDocument/2006/relationships" r:embed="rId2"/>
        <a:stretch>
          <a:fillRect/>
        </a:stretch>
      </xdr:blipFill>
      <xdr:spPr>
        <a:xfrm>
          <a:off x="6884817" y="7409818"/>
          <a:ext cx="936143" cy="285806"/>
        </a:xfrm>
        <a:prstGeom prst="rect">
          <a:avLst/>
        </a:prstGeom>
      </xdr:spPr>
    </xdr:pic>
    <xdr:clientData/>
  </xdr:twoCellAnchor>
  <xdr:twoCellAnchor editAs="oneCell">
    <xdr:from>
      <xdr:col>10</xdr:col>
      <xdr:colOff>99678</xdr:colOff>
      <xdr:row>38</xdr:row>
      <xdr:rowOff>105788</xdr:rowOff>
    </xdr:from>
    <xdr:to>
      <xdr:col>12</xdr:col>
      <xdr:colOff>531219</xdr:colOff>
      <xdr:row>40</xdr:row>
      <xdr:rowOff>43361</xdr:rowOff>
    </xdr:to>
    <xdr:pic>
      <xdr:nvPicPr>
        <xdr:cNvPr id="10" name="Picture 9">
          <a:extLst>
            <a:ext uri="{FF2B5EF4-FFF2-40B4-BE49-F238E27FC236}">
              <a16:creationId xmlns:a16="http://schemas.microsoft.com/office/drawing/2014/main" id="{92D523CB-222B-4854-9F98-1EF40A7D32B8}"/>
            </a:ext>
          </a:extLst>
        </xdr:cNvPr>
        <xdr:cNvPicPr>
          <a:picLocks noChangeAspect="1"/>
        </xdr:cNvPicPr>
      </xdr:nvPicPr>
      <xdr:blipFill rotWithShape="1">
        <a:blip xmlns:r="http://schemas.openxmlformats.org/officeDocument/2006/relationships" r:embed="rId3"/>
        <a:srcRect l="36362" t="13146" r="4367" b="36962"/>
        <a:stretch/>
      </xdr:blipFill>
      <xdr:spPr>
        <a:xfrm>
          <a:off x="8301420" y="7406240"/>
          <a:ext cx="1627799" cy="298089"/>
        </a:xfrm>
        <a:prstGeom prst="rect">
          <a:avLst/>
        </a:prstGeom>
      </xdr:spPr>
    </xdr:pic>
    <xdr:clientData/>
  </xdr:twoCellAnchor>
  <xdr:oneCellAnchor>
    <xdr:from>
      <xdr:col>9</xdr:col>
      <xdr:colOff>381000</xdr:colOff>
      <xdr:row>41</xdr:row>
      <xdr:rowOff>41910</xdr:rowOff>
    </xdr:from>
    <xdr:ext cx="65" cy="172227"/>
    <xdr:sp macro="" textlink="">
      <xdr:nvSpPr>
        <xdr:cNvPr id="12" name="TextBox 11">
          <a:extLst>
            <a:ext uri="{FF2B5EF4-FFF2-40B4-BE49-F238E27FC236}">
              <a16:creationId xmlns:a16="http://schemas.microsoft.com/office/drawing/2014/main" id="{0FDD62CF-DBEB-44BF-947D-936B1D68A043}"/>
            </a:ext>
          </a:extLst>
        </xdr:cNvPr>
        <xdr:cNvSpPr txBox="1"/>
      </xdr:nvSpPr>
      <xdr:spPr>
        <a:xfrm>
          <a:off x="8305800" y="903351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oneCellAnchor>
    <xdr:from>
      <xdr:col>14</xdr:col>
      <xdr:colOff>242147</xdr:colOff>
      <xdr:row>32</xdr:row>
      <xdr:rowOff>153247</xdr:rowOff>
    </xdr:from>
    <xdr:ext cx="365998" cy="165366"/>
    <xdr:sp macro="" textlink="">
      <xdr:nvSpPr>
        <xdr:cNvPr id="13" name="TextBox 12">
          <a:extLst>
            <a:ext uri="{FF2B5EF4-FFF2-40B4-BE49-F238E27FC236}">
              <a16:creationId xmlns:a16="http://schemas.microsoft.com/office/drawing/2014/main" id="{956BB23C-D1E6-4AED-92C3-E9CA80B20390}"/>
            </a:ext>
            <a:ext uri="{147F2762-F138-4A5C-976F-8EAC2B608ADB}">
              <a16:predDERef xmlns:a16="http://schemas.microsoft.com/office/drawing/2014/main" pred="{0FDD62CF-DBEB-44BF-947D-936B1D68A043}"/>
            </a:ext>
          </a:extLst>
        </xdr:cNvPr>
        <xdr:cNvSpPr txBox="1"/>
      </xdr:nvSpPr>
      <xdr:spPr>
        <a:xfrm>
          <a:off x="10836405" y="6355763"/>
          <a:ext cx="365998"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r>
            <a:rPr lang="id-ID" sz="1100" b="1" i="1">
              <a:solidFill>
                <a:schemeClr val="tx1"/>
              </a:solidFill>
              <a:latin typeface="Cambria Math" panose="02040503050406030204" pitchFamily="18" charset="0"/>
              <a:ea typeface="Cambria Math" panose="02040503050406030204" pitchFamily="18" charset="0"/>
            </a:rPr>
            <a:t>Y_topi</a:t>
          </a:r>
          <a:endParaRPr lang="ar-AE" sz="1100" b="1" i="1">
            <a:solidFill>
              <a:schemeClr val="tx1"/>
            </a:solidFill>
            <a:latin typeface="Cambria Math" panose="02040503050406030204" pitchFamily="18" charset="0"/>
            <a:ea typeface="Cambria Math" panose="02040503050406030204" pitchFamily="18" charset="0"/>
          </a:endParaRPr>
        </a:p>
      </xdr:txBody>
    </xdr:sp>
    <xdr:clientData/>
  </xdr:oneCellAnchor>
  <xdr:twoCellAnchor editAs="oneCell">
    <xdr:from>
      <xdr:col>8</xdr:col>
      <xdr:colOff>122767</xdr:colOff>
      <xdr:row>34</xdr:row>
      <xdr:rowOff>170180</xdr:rowOff>
    </xdr:from>
    <xdr:to>
      <xdr:col>9</xdr:col>
      <xdr:colOff>508000</xdr:colOff>
      <xdr:row>36</xdr:row>
      <xdr:rowOff>19659</xdr:rowOff>
    </xdr:to>
    <xdr:pic>
      <xdr:nvPicPr>
        <xdr:cNvPr id="14" name="Gambar 2">
          <a:extLst>
            <a:ext uri="{FF2B5EF4-FFF2-40B4-BE49-F238E27FC236}">
              <a16:creationId xmlns:a16="http://schemas.microsoft.com/office/drawing/2014/main" id="{541FF953-2C23-43EB-8942-3491FBA0443C}"/>
            </a:ext>
            <a:ext uri="{147F2762-F138-4A5C-976F-8EAC2B608ADB}">
              <a16:predDERef xmlns:a16="http://schemas.microsoft.com/office/drawing/2014/main" pred="{DA03A8E3-BCD9-44B4-99D5-0CA162BE9F01}"/>
            </a:ext>
          </a:extLst>
        </xdr:cNvPr>
        <xdr:cNvPicPr>
          <a:picLocks noChangeAspect="1"/>
        </xdr:cNvPicPr>
      </xdr:nvPicPr>
      <xdr:blipFill>
        <a:blip xmlns:r="http://schemas.openxmlformats.org/officeDocument/2006/relationships" r:embed="rId4"/>
        <a:stretch>
          <a:fillRect/>
        </a:stretch>
      </xdr:blipFill>
      <xdr:spPr>
        <a:xfrm>
          <a:off x="6864350" y="6721263"/>
          <a:ext cx="988483" cy="224553"/>
        </a:xfrm>
        <a:prstGeom prst="rect">
          <a:avLst/>
        </a:prstGeom>
      </xdr:spPr>
    </xdr:pic>
    <xdr:clientData/>
  </xdr:twoCellAnchor>
  <xdr:oneCellAnchor>
    <xdr:from>
      <xdr:col>8</xdr:col>
      <xdr:colOff>535638</xdr:colOff>
      <xdr:row>41</xdr:row>
      <xdr:rowOff>11430</xdr:rowOff>
    </xdr:from>
    <xdr:ext cx="239361" cy="165366"/>
    <xdr:sp macro="" textlink="">
      <xdr:nvSpPr>
        <xdr:cNvPr id="15" name="TextBox 14">
          <a:extLst>
            <a:ext uri="{FF2B5EF4-FFF2-40B4-BE49-F238E27FC236}">
              <a16:creationId xmlns:a16="http://schemas.microsoft.com/office/drawing/2014/main" id="{3A6407EB-FE3D-49F0-8127-A85DDF26EFF2}"/>
            </a:ext>
            <a:ext uri="{147F2762-F138-4A5C-976F-8EAC2B608ADB}">
              <a16:predDERef xmlns:a16="http://schemas.microsoft.com/office/drawing/2014/main" pred="{541FF953-2C23-43EB-8942-3491FBA0443C}"/>
            </a:ext>
          </a:extLst>
        </xdr:cNvPr>
        <xdr:cNvSpPr txBox="1"/>
      </xdr:nvSpPr>
      <xdr:spPr>
        <a:xfrm>
          <a:off x="7541122" y="7852656"/>
          <a:ext cx="239361"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r>
            <a:rPr lang="id-ID" sz="1100" b="1" i="1">
              <a:solidFill>
                <a:schemeClr val="tx1"/>
              </a:solidFill>
              <a:latin typeface="Cambria Math" panose="02040503050406030204" pitchFamily="18" charset="0"/>
              <a:ea typeface="Cambria Math" panose="02040503050406030204" pitchFamily="18" charset="0"/>
            </a:rPr>
            <a:t>R^2</a:t>
          </a:r>
          <a:endParaRPr lang="ar-AE" sz="1100" b="1" i="1">
            <a:solidFill>
              <a:schemeClr val="tx1"/>
            </a:solidFill>
            <a:latin typeface="Cambria Math" panose="02040503050406030204" pitchFamily="18" charset="0"/>
            <a:ea typeface="Cambria Math" panose="02040503050406030204" pitchFamily="18" charset="0"/>
          </a:endParaRPr>
        </a:p>
      </xdr:txBody>
    </xdr:sp>
    <xdr:clientData/>
  </xdr:oneCellAnchor>
  <xdr:twoCellAnchor editAs="oneCell">
    <xdr:from>
      <xdr:col>13</xdr:col>
      <xdr:colOff>101688</xdr:colOff>
      <xdr:row>38</xdr:row>
      <xdr:rowOff>119865</xdr:rowOff>
    </xdr:from>
    <xdr:to>
      <xdr:col>15</xdr:col>
      <xdr:colOff>673458</xdr:colOff>
      <xdr:row>40</xdr:row>
      <xdr:rowOff>19145</xdr:rowOff>
    </xdr:to>
    <xdr:pic>
      <xdr:nvPicPr>
        <xdr:cNvPr id="16" name="Picture 15">
          <a:extLst>
            <a:ext uri="{FF2B5EF4-FFF2-40B4-BE49-F238E27FC236}">
              <a16:creationId xmlns:a16="http://schemas.microsoft.com/office/drawing/2014/main" id="{974A0D33-5044-4383-975E-A7CCD56B8108}"/>
            </a:ext>
          </a:extLst>
        </xdr:cNvPr>
        <xdr:cNvPicPr>
          <a:picLocks noChangeAspect="1"/>
        </xdr:cNvPicPr>
      </xdr:nvPicPr>
      <xdr:blipFill rotWithShape="1">
        <a:blip xmlns:r="http://schemas.openxmlformats.org/officeDocument/2006/relationships" r:embed="rId5"/>
        <a:srcRect l="26492" t="-2082"/>
        <a:stretch/>
      </xdr:blipFill>
      <xdr:spPr>
        <a:xfrm>
          <a:off x="10670628" y="8562825"/>
          <a:ext cx="2086880" cy="265040"/>
        </a:xfrm>
        <a:prstGeom prst="rect">
          <a:avLst/>
        </a:prstGeom>
      </xdr:spPr>
    </xdr:pic>
    <xdr:clientData/>
  </xdr:twoCellAnchor>
  <xdr:twoCellAnchor editAs="oneCell">
    <xdr:from>
      <xdr:col>10</xdr:col>
      <xdr:colOff>282167</xdr:colOff>
      <xdr:row>42</xdr:row>
      <xdr:rowOff>51370</xdr:rowOff>
    </xdr:from>
    <xdr:to>
      <xdr:col>15</xdr:col>
      <xdr:colOff>491903</xdr:colOff>
      <xdr:row>43</xdr:row>
      <xdr:rowOff>119866</xdr:rowOff>
    </xdr:to>
    <xdr:pic>
      <xdr:nvPicPr>
        <xdr:cNvPr id="17" name="Picture 16">
          <a:extLst>
            <a:ext uri="{FF2B5EF4-FFF2-40B4-BE49-F238E27FC236}">
              <a16:creationId xmlns:a16="http://schemas.microsoft.com/office/drawing/2014/main" id="{618E61F9-90AD-4156-A2CD-08BC154E8337}"/>
            </a:ext>
          </a:extLst>
        </xdr:cNvPr>
        <xdr:cNvPicPr>
          <a:picLocks noChangeAspect="1"/>
        </xdr:cNvPicPr>
      </xdr:nvPicPr>
      <xdr:blipFill rotWithShape="1">
        <a:blip xmlns:r="http://schemas.openxmlformats.org/officeDocument/2006/relationships" r:embed="rId6"/>
        <a:srcRect t="17284" b="20058"/>
        <a:stretch/>
      </xdr:blipFill>
      <xdr:spPr>
        <a:xfrm>
          <a:off x="8230250" y="8041787"/>
          <a:ext cx="3532903" cy="248412"/>
        </a:xfrm>
        <a:prstGeom prst="rect">
          <a:avLst/>
        </a:prstGeom>
      </xdr:spPr>
    </xdr:pic>
    <xdr:clientData/>
  </xdr:twoCellAnchor>
  <xdr:twoCellAnchor editAs="oneCell">
    <xdr:from>
      <xdr:col>10</xdr:col>
      <xdr:colOff>528991</xdr:colOff>
      <xdr:row>34</xdr:row>
      <xdr:rowOff>103298</xdr:rowOff>
    </xdr:from>
    <xdr:to>
      <xdr:col>12</xdr:col>
      <xdr:colOff>148882</xdr:colOff>
      <xdr:row>36</xdr:row>
      <xdr:rowOff>79223</xdr:rowOff>
    </xdr:to>
    <xdr:pic>
      <xdr:nvPicPr>
        <xdr:cNvPr id="19" name="Picture 18">
          <a:extLst>
            <a:ext uri="{FF2B5EF4-FFF2-40B4-BE49-F238E27FC236}">
              <a16:creationId xmlns:a16="http://schemas.microsoft.com/office/drawing/2014/main" id="{61A563C1-83D3-4FA4-891C-2F3E8FB83C6D}"/>
            </a:ext>
          </a:extLst>
        </xdr:cNvPr>
        <xdr:cNvPicPr>
          <a:picLocks noChangeAspect="1"/>
        </xdr:cNvPicPr>
      </xdr:nvPicPr>
      <xdr:blipFill rotWithShape="1">
        <a:blip xmlns:r="http://schemas.openxmlformats.org/officeDocument/2006/relationships" r:embed="rId7"/>
        <a:srcRect l="37298" b="13978"/>
        <a:stretch/>
      </xdr:blipFill>
      <xdr:spPr>
        <a:xfrm>
          <a:off x="8489057" y="6747182"/>
          <a:ext cx="829015" cy="356421"/>
        </a:xfrm>
        <a:prstGeom prst="rect">
          <a:avLst/>
        </a:prstGeom>
      </xdr:spPr>
    </xdr:pic>
    <xdr:clientData/>
  </xdr:twoCellAnchor>
  <xdr:twoCellAnchor editAs="oneCell">
    <xdr:from>
      <xdr:col>8</xdr:col>
      <xdr:colOff>95250</xdr:colOff>
      <xdr:row>42</xdr:row>
      <xdr:rowOff>38100</xdr:rowOff>
    </xdr:from>
    <xdr:to>
      <xdr:col>9</xdr:col>
      <xdr:colOff>542925</xdr:colOff>
      <xdr:row>43</xdr:row>
      <xdr:rowOff>133350</xdr:rowOff>
    </xdr:to>
    <xdr:pic>
      <xdr:nvPicPr>
        <xdr:cNvPr id="3" name="Picture 2">
          <a:extLst>
            <a:ext uri="{FF2B5EF4-FFF2-40B4-BE49-F238E27FC236}">
              <a16:creationId xmlns:a16="http://schemas.microsoft.com/office/drawing/2014/main" id="{1ACEEF22-CBA1-43D2-FDE2-ED35B58A5631}"/>
            </a:ext>
            <a:ext uri="{147F2762-F138-4A5C-976F-8EAC2B608ADB}">
              <a16:predDERef xmlns:a16="http://schemas.microsoft.com/office/drawing/2014/main" pred="{61A563C1-83D3-4FA4-891C-2F3E8FB83C6D}"/>
            </a:ext>
          </a:extLst>
        </xdr:cNvPr>
        <xdr:cNvPicPr>
          <a:picLocks noChangeAspect="1"/>
        </xdr:cNvPicPr>
      </xdr:nvPicPr>
      <xdr:blipFill>
        <a:blip xmlns:r="http://schemas.openxmlformats.org/officeDocument/2006/relationships" r:embed="rId8"/>
        <a:stretch>
          <a:fillRect/>
        </a:stretch>
      </xdr:blipFill>
      <xdr:spPr>
        <a:xfrm>
          <a:off x="6638925" y="8096250"/>
          <a:ext cx="1028700" cy="276225"/>
        </a:xfrm>
        <a:prstGeom prst="rect">
          <a:avLst/>
        </a:prstGeom>
      </xdr:spPr>
    </xdr:pic>
    <xdr:clientData/>
  </xdr:twoCellAnchor>
  <xdr:oneCellAnchor>
    <xdr:from>
      <xdr:col>12</xdr:col>
      <xdr:colOff>10398</xdr:colOff>
      <xdr:row>32</xdr:row>
      <xdr:rowOff>160804</xdr:rowOff>
    </xdr:from>
    <xdr:ext cx="65" cy="172227"/>
    <xdr:sp macro="" textlink="">
      <xdr:nvSpPr>
        <xdr:cNvPr id="7" name="TextBox 6">
          <a:extLst>
            <a:ext uri="{FF2B5EF4-FFF2-40B4-BE49-F238E27FC236}">
              <a16:creationId xmlns:a16="http://schemas.microsoft.com/office/drawing/2014/main" id="{E907BF13-3D26-2C86-956A-7FA7B66074BB}"/>
            </a:ext>
          </a:extLst>
        </xdr:cNvPr>
        <xdr:cNvSpPr txBox="1"/>
      </xdr:nvSpPr>
      <xdr:spPr>
        <a:xfrm>
          <a:off x="9179588" y="643943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oneCellAnchor>
    <xdr:from>
      <xdr:col>11</xdr:col>
      <xdr:colOff>69273</xdr:colOff>
      <xdr:row>33</xdr:row>
      <xdr:rowOff>0</xdr:rowOff>
    </xdr:from>
    <xdr:ext cx="496674" cy="165366"/>
    <xdr:sp macro="" textlink="">
      <xdr:nvSpPr>
        <xdr:cNvPr id="11" name="TextBox 10">
          <a:extLst>
            <a:ext uri="{FF2B5EF4-FFF2-40B4-BE49-F238E27FC236}">
              <a16:creationId xmlns:a16="http://schemas.microsoft.com/office/drawing/2014/main" id="{22BEB117-25A8-4E88-961F-B274F1C82068}"/>
            </a:ext>
            <a:ext uri="{147F2762-F138-4A5C-976F-8EAC2B608ADB}">
              <a16:predDERef xmlns:a16="http://schemas.microsoft.com/office/drawing/2014/main" pred="{E907BF13-3D26-2C86-956A-7FA7B66074BB}"/>
            </a:ext>
          </a:extLst>
        </xdr:cNvPr>
        <xdr:cNvSpPr txBox="1"/>
      </xdr:nvSpPr>
      <xdr:spPr>
        <a:xfrm>
          <a:off x="8869144" y="6382774"/>
          <a:ext cx="496674"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r>
            <a:rPr lang="id-ID" sz="1100" b="1" i="1">
              <a:solidFill>
                <a:schemeClr val="tx1"/>
              </a:solidFill>
              <a:latin typeface="Cambria Math" panose="02040503050406030204" pitchFamily="18" charset="0"/>
              <a:ea typeface="Cambria Math" panose="02040503050406030204" pitchFamily="18" charset="0"/>
            </a:rPr>
            <a:t>error^2 </a:t>
          </a:r>
          <a:endParaRPr lang="ar-AE" sz="1100" b="1" i="1">
            <a:solidFill>
              <a:schemeClr val="tx1"/>
            </a:solidFill>
            <a:latin typeface="Cambria Math" panose="02040503050406030204" pitchFamily="18" charset="0"/>
            <a:ea typeface="Cambria Math" panose="02040503050406030204" pitchFamily="18" charset="0"/>
          </a:endParaRPr>
        </a:p>
      </xdr:txBody>
    </xdr:sp>
    <xdr:clientData/>
  </xdr:oneCellAnchor>
  <xdr:twoCellAnchor editAs="oneCell">
    <xdr:from>
      <xdr:col>9</xdr:col>
      <xdr:colOff>191217</xdr:colOff>
      <xdr:row>45</xdr:row>
      <xdr:rowOff>62679</xdr:rowOff>
    </xdr:from>
    <xdr:to>
      <xdr:col>14</xdr:col>
      <xdr:colOff>461525</xdr:colOff>
      <xdr:row>46</xdr:row>
      <xdr:rowOff>286773</xdr:rowOff>
    </xdr:to>
    <xdr:pic>
      <xdr:nvPicPr>
        <xdr:cNvPr id="6" name="Gambar 3">
          <a:extLst>
            <a:ext uri="{FF2B5EF4-FFF2-40B4-BE49-F238E27FC236}">
              <a16:creationId xmlns:a16="http://schemas.microsoft.com/office/drawing/2014/main" id="{EB9E56BD-698F-4A28-99FF-DB125220321D}"/>
            </a:ext>
            <a:ext uri="{147F2762-F138-4A5C-976F-8EAC2B608ADB}">
              <a16:predDERef xmlns:a16="http://schemas.microsoft.com/office/drawing/2014/main" pred="{CBD1888C-C67D-B9E0-EF1F-963C89880F38}"/>
            </a:ext>
          </a:extLst>
        </xdr:cNvPr>
        <xdr:cNvPicPr>
          <a:picLocks noChangeAspect="1"/>
        </xdr:cNvPicPr>
      </xdr:nvPicPr>
      <xdr:blipFill>
        <a:blip xmlns:r="http://schemas.openxmlformats.org/officeDocument/2006/relationships" r:embed="rId9"/>
        <a:stretch>
          <a:fillRect/>
        </a:stretch>
      </xdr:blipFill>
      <xdr:spPr>
        <a:xfrm>
          <a:off x="7794830" y="8633131"/>
          <a:ext cx="3260953" cy="4043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597647</xdr:colOff>
      <xdr:row>34</xdr:row>
      <xdr:rowOff>30115</xdr:rowOff>
    </xdr:from>
    <xdr:to>
      <xdr:col>17</xdr:col>
      <xdr:colOff>89646</xdr:colOff>
      <xdr:row>36</xdr:row>
      <xdr:rowOff>121747</xdr:rowOff>
    </xdr:to>
    <xdr:pic>
      <xdr:nvPicPr>
        <xdr:cNvPr id="2" name="Gambar 1">
          <a:extLst>
            <a:ext uri="{FF2B5EF4-FFF2-40B4-BE49-F238E27FC236}">
              <a16:creationId xmlns:a16="http://schemas.microsoft.com/office/drawing/2014/main" id="{A0CC84B8-AD45-D647-73C9-99A2CF29D31A}"/>
            </a:ext>
          </a:extLst>
        </xdr:cNvPr>
        <xdr:cNvPicPr>
          <a:picLocks noChangeAspect="1"/>
        </xdr:cNvPicPr>
      </xdr:nvPicPr>
      <xdr:blipFill rotWithShape="1">
        <a:blip xmlns:r="http://schemas.openxmlformats.org/officeDocument/2006/relationships" r:embed="rId1"/>
        <a:srcRect l="39824"/>
        <a:stretch/>
      </xdr:blipFill>
      <xdr:spPr>
        <a:xfrm>
          <a:off x="12483353" y="6409997"/>
          <a:ext cx="702235" cy="450221"/>
        </a:xfrm>
        <a:prstGeom prst="rect">
          <a:avLst/>
        </a:prstGeom>
      </xdr:spPr>
    </xdr:pic>
    <xdr:clientData/>
  </xdr:twoCellAnchor>
  <xdr:twoCellAnchor editAs="oneCell">
    <xdr:from>
      <xdr:col>10</xdr:col>
      <xdr:colOff>206734</xdr:colOff>
      <xdr:row>38</xdr:row>
      <xdr:rowOff>86151</xdr:rowOff>
    </xdr:from>
    <xdr:to>
      <xdr:col>11</xdr:col>
      <xdr:colOff>539627</xdr:colOff>
      <xdr:row>40</xdr:row>
      <xdr:rowOff>12124</xdr:rowOff>
    </xdr:to>
    <xdr:pic>
      <xdr:nvPicPr>
        <xdr:cNvPr id="28" name="Gambar 3">
          <a:extLst>
            <a:ext uri="{FF2B5EF4-FFF2-40B4-BE49-F238E27FC236}">
              <a16:creationId xmlns:a16="http://schemas.microsoft.com/office/drawing/2014/main" id="{C6D26AF0-C25D-4F7A-8725-CEA217CC02D4}"/>
            </a:ext>
            <a:ext uri="{147F2762-F138-4A5C-976F-8EAC2B608ADB}">
              <a16:predDERef xmlns:a16="http://schemas.microsoft.com/office/drawing/2014/main" pred="{0DD3464A-8A59-407E-9FF2-E0C922F82664}"/>
            </a:ext>
          </a:extLst>
        </xdr:cNvPr>
        <xdr:cNvPicPr>
          <a:picLocks noChangeAspect="1"/>
        </xdr:cNvPicPr>
      </xdr:nvPicPr>
      <xdr:blipFill>
        <a:blip xmlns:r="http://schemas.openxmlformats.org/officeDocument/2006/relationships" r:embed="rId2"/>
        <a:stretch>
          <a:fillRect/>
        </a:stretch>
      </xdr:blipFill>
      <xdr:spPr>
        <a:xfrm>
          <a:off x="6950434" y="7469931"/>
          <a:ext cx="934873" cy="291733"/>
        </a:xfrm>
        <a:prstGeom prst="rect">
          <a:avLst/>
        </a:prstGeom>
      </xdr:spPr>
    </xdr:pic>
    <xdr:clientData/>
  </xdr:twoCellAnchor>
  <xdr:twoCellAnchor editAs="oneCell">
    <xdr:from>
      <xdr:col>12</xdr:col>
      <xdr:colOff>34126</xdr:colOff>
      <xdr:row>38</xdr:row>
      <xdr:rowOff>73012</xdr:rowOff>
    </xdr:from>
    <xdr:to>
      <xdr:col>14</xdr:col>
      <xdr:colOff>465666</xdr:colOff>
      <xdr:row>40</xdr:row>
      <xdr:rowOff>10585</xdr:rowOff>
    </xdr:to>
    <xdr:pic>
      <xdr:nvPicPr>
        <xdr:cNvPr id="30" name="Picture 29">
          <a:extLst>
            <a:ext uri="{FF2B5EF4-FFF2-40B4-BE49-F238E27FC236}">
              <a16:creationId xmlns:a16="http://schemas.microsoft.com/office/drawing/2014/main" id="{86034950-58A8-4C39-9729-4D5584AC323B}"/>
            </a:ext>
          </a:extLst>
        </xdr:cNvPr>
        <xdr:cNvPicPr>
          <a:picLocks noChangeAspect="1"/>
        </xdr:cNvPicPr>
      </xdr:nvPicPr>
      <xdr:blipFill rotWithShape="1">
        <a:blip xmlns:r="http://schemas.openxmlformats.org/officeDocument/2006/relationships" r:embed="rId3"/>
        <a:srcRect l="36362" t="13146" r="4367" b="36962"/>
        <a:stretch/>
      </xdr:blipFill>
      <xdr:spPr>
        <a:xfrm>
          <a:off x="7981786" y="7456792"/>
          <a:ext cx="1635501" cy="303333"/>
        </a:xfrm>
        <a:prstGeom prst="rect">
          <a:avLst/>
        </a:prstGeom>
      </xdr:spPr>
    </xdr:pic>
    <xdr:clientData/>
  </xdr:twoCellAnchor>
  <xdr:oneCellAnchor>
    <xdr:from>
      <xdr:col>11</xdr:col>
      <xdr:colOff>381000</xdr:colOff>
      <xdr:row>41</xdr:row>
      <xdr:rowOff>41910</xdr:rowOff>
    </xdr:from>
    <xdr:ext cx="65" cy="172227"/>
    <xdr:sp macro="" textlink="">
      <xdr:nvSpPr>
        <xdr:cNvPr id="31" name="TextBox 30">
          <a:extLst>
            <a:ext uri="{FF2B5EF4-FFF2-40B4-BE49-F238E27FC236}">
              <a16:creationId xmlns:a16="http://schemas.microsoft.com/office/drawing/2014/main" id="{7498E909-4969-4ACE-A0E8-B25A9BF61886}"/>
            </a:ext>
          </a:extLst>
        </xdr:cNvPr>
        <xdr:cNvSpPr txBox="1"/>
      </xdr:nvSpPr>
      <xdr:spPr>
        <a:xfrm>
          <a:off x="7726680" y="797433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oneCellAnchor>
    <xdr:from>
      <xdr:col>16</xdr:col>
      <xdr:colOff>294441</xdr:colOff>
      <xdr:row>33</xdr:row>
      <xdr:rowOff>11306</xdr:rowOff>
    </xdr:from>
    <xdr:ext cx="197618" cy="179665"/>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141F1BE1-CF6A-48EE-862C-C21FF8D7E887}"/>
                </a:ext>
              </a:extLst>
            </xdr:cNvPr>
            <xdr:cNvSpPr txBox="1"/>
          </xdr:nvSpPr>
          <xdr:spPr>
            <a:xfrm>
              <a:off x="12935174" y="6437506"/>
              <a:ext cx="197618"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id-ID" sz="1100" b="1" i="1">
                            <a:latin typeface="Cambria Math" panose="02040503050406030204" pitchFamily="18" charset="0"/>
                          </a:rPr>
                        </m:ctrlPr>
                      </m:sSupPr>
                      <m:e>
                        <m:r>
                          <a:rPr lang="id-ID" sz="1100" b="1" i="1">
                            <a:latin typeface="Cambria Math" panose="02040503050406030204" pitchFamily="18" charset="0"/>
                          </a:rPr>
                          <m:t>𝑹</m:t>
                        </m:r>
                      </m:e>
                      <m:sup>
                        <m:r>
                          <a:rPr lang="id-ID" sz="1100" b="1" i="1">
                            <a:latin typeface="Cambria Math" panose="02040503050406030204" pitchFamily="18" charset="0"/>
                          </a:rPr>
                          <m:t>𝟐</m:t>
                        </m:r>
                      </m:sup>
                    </m:sSup>
                  </m:oMath>
                </m:oMathPara>
              </a14:m>
              <a:endParaRPr lang="en-ID" sz="1100" b="1"/>
            </a:p>
          </xdr:txBody>
        </xdr:sp>
      </mc:Choice>
      <mc:Fallback xmlns="">
        <xdr:sp macro="" textlink="">
          <xdr:nvSpPr>
            <xdr:cNvPr id="32" name="TextBox 31">
              <a:extLst>
                <a:ext uri="{FF2B5EF4-FFF2-40B4-BE49-F238E27FC236}">
                  <a16:creationId xmlns:a16="http://schemas.microsoft.com/office/drawing/2014/main" id="{141F1BE1-CF6A-48EE-862C-C21FF8D7E887}"/>
                </a:ext>
              </a:extLst>
            </xdr:cNvPr>
            <xdr:cNvSpPr txBox="1"/>
          </xdr:nvSpPr>
          <xdr:spPr>
            <a:xfrm>
              <a:off x="12935174" y="6437506"/>
              <a:ext cx="197618"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d-ID" sz="1100" b="1" i="0">
                  <a:latin typeface="Cambria Math" panose="02040503050406030204" pitchFamily="18" charset="0"/>
                </a:rPr>
                <a:t>𝑹^𝟐</a:t>
              </a:r>
              <a:endParaRPr lang="en-ID" sz="1100" b="1"/>
            </a:p>
          </xdr:txBody>
        </xdr:sp>
      </mc:Fallback>
    </mc:AlternateContent>
    <xdr:clientData/>
  </xdr:oneCellAnchor>
  <xdr:twoCellAnchor editAs="oneCell">
    <xdr:from>
      <xdr:col>10</xdr:col>
      <xdr:colOff>122767</xdr:colOff>
      <xdr:row>34</xdr:row>
      <xdr:rowOff>170180</xdr:rowOff>
    </xdr:from>
    <xdr:to>
      <xdr:col>11</xdr:col>
      <xdr:colOff>508000</xdr:colOff>
      <xdr:row>36</xdr:row>
      <xdr:rowOff>34899</xdr:rowOff>
    </xdr:to>
    <xdr:pic>
      <xdr:nvPicPr>
        <xdr:cNvPr id="33" name="Gambar 2">
          <a:extLst>
            <a:ext uri="{FF2B5EF4-FFF2-40B4-BE49-F238E27FC236}">
              <a16:creationId xmlns:a16="http://schemas.microsoft.com/office/drawing/2014/main" id="{AEE80A80-EA0F-4DFE-919F-8CF601431F43}"/>
            </a:ext>
            <a:ext uri="{147F2762-F138-4A5C-976F-8EAC2B608ADB}">
              <a16:predDERef xmlns:a16="http://schemas.microsoft.com/office/drawing/2014/main" pred="{DA03A8E3-BCD9-44B4-99D5-0CA162BE9F01}"/>
            </a:ext>
          </a:extLst>
        </xdr:cNvPr>
        <xdr:cNvPicPr>
          <a:picLocks noChangeAspect="1"/>
        </xdr:cNvPicPr>
      </xdr:nvPicPr>
      <xdr:blipFill>
        <a:blip xmlns:r="http://schemas.openxmlformats.org/officeDocument/2006/relationships" r:embed="rId4"/>
        <a:stretch>
          <a:fillRect/>
        </a:stretch>
      </xdr:blipFill>
      <xdr:spPr>
        <a:xfrm>
          <a:off x="6866467" y="6822440"/>
          <a:ext cx="987213" cy="230479"/>
        </a:xfrm>
        <a:prstGeom prst="rect">
          <a:avLst/>
        </a:prstGeom>
      </xdr:spPr>
    </xdr:pic>
    <xdr:clientData/>
  </xdr:twoCellAnchor>
  <xdr:oneCellAnchor>
    <xdr:from>
      <xdr:col>13</xdr:col>
      <xdr:colOff>81748</xdr:colOff>
      <xdr:row>33</xdr:row>
      <xdr:rowOff>2517</xdr:rowOff>
    </xdr:from>
    <xdr:ext cx="485325" cy="179665"/>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F3A52CFE-A3BA-4070-92F1-E437AE4753C1}"/>
                </a:ext>
              </a:extLst>
            </xdr:cNvPr>
            <xdr:cNvSpPr txBox="1"/>
          </xdr:nvSpPr>
          <xdr:spPr>
            <a:xfrm>
              <a:off x="10944481" y="6428717"/>
              <a:ext cx="485325"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d-ID" sz="1100" b="1" i="1">
                        <a:latin typeface="Cambria Math" panose="02040503050406030204" pitchFamily="18" charset="0"/>
                      </a:rPr>
                      <m:t>𝒆𝒓𝒓𝒐</m:t>
                    </m:r>
                    <m:sSup>
                      <m:sSupPr>
                        <m:ctrlPr>
                          <a:rPr lang="id-ID" sz="1100" b="1" i="1">
                            <a:latin typeface="Cambria Math" panose="02040503050406030204" pitchFamily="18" charset="0"/>
                          </a:rPr>
                        </m:ctrlPr>
                      </m:sSupPr>
                      <m:e>
                        <m:r>
                          <a:rPr lang="id-ID" sz="1100" b="1" i="1">
                            <a:latin typeface="Cambria Math" panose="02040503050406030204" pitchFamily="18" charset="0"/>
                          </a:rPr>
                          <m:t>𝒓</m:t>
                        </m:r>
                      </m:e>
                      <m:sup>
                        <m:r>
                          <a:rPr lang="id-ID" sz="1100" b="1" i="1">
                            <a:latin typeface="Cambria Math" panose="02040503050406030204" pitchFamily="18" charset="0"/>
                          </a:rPr>
                          <m:t>𝟐</m:t>
                        </m:r>
                      </m:sup>
                    </m:sSup>
                  </m:oMath>
                </m:oMathPara>
              </a14:m>
              <a:endParaRPr lang="en-ID" sz="1100" b="1"/>
            </a:p>
          </xdr:txBody>
        </xdr:sp>
      </mc:Choice>
      <mc:Fallback xmlns="">
        <xdr:sp macro="" textlink="">
          <xdr:nvSpPr>
            <xdr:cNvPr id="34" name="TextBox 33">
              <a:extLst>
                <a:ext uri="{FF2B5EF4-FFF2-40B4-BE49-F238E27FC236}">
                  <a16:creationId xmlns:a16="http://schemas.microsoft.com/office/drawing/2014/main" id="{F3A52CFE-A3BA-4070-92F1-E437AE4753C1}"/>
                </a:ext>
              </a:extLst>
            </xdr:cNvPr>
            <xdr:cNvSpPr txBox="1"/>
          </xdr:nvSpPr>
          <xdr:spPr>
            <a:xfrm>
              <a:off x="10944481" y="6428717"/>
              <a:ext cx="485325"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d-ID" sz="1100" b="1" i="0">
                  <a:latin typeface="Cambria Math" panose="02040503050406030204" pitchFamily="18" charset="0"/>
                </a:rPr>
                <a:t>𝒆𝒓𝒓𝒐𝒓^𝟐</a:t>
              </a:r>
              <a:endParaRPr lang="en-ID" sz="1100" b="1"/>
            </a:p>
          </xdr:txBody>
        </xdr:sp>
      </mc:Fallback>
    </mc:AlternateContent>
    <xdr:clientData/>
  </xdr:oneCellAnchor>
  <xdr:twoCellAnchor editAs="oneCell">
    <xdr:from>
      <xdr:col>15</xdr:col>
      <xdr:colOff>49395</xdr:colOff>
      <xdr:row>38</xdr:row>
      <xdr:rowOff>149748</xdr:rowOff>
    </xdr:from>
    <xdr:to>
      <xdr:col>17</xdr:col>
      <xdr:colOff>552824</xdr:colOff>
      <xdr:row>40</xdr:row>
      <xdr:rowOff>1833</xdr:rowOff>
    </xdr:to>
    <xdr:pic>
      <xdr:nvPicPr>
        <xdr:cNvPr id="35" name="Picture 34">
          <a:extLst>
            <a:ext uri="{FF2B5EF4-FFF2-40B4-BE49-F238E27FC236}">
              <a16:creationId xmlns:a16="http://schemas.microsoft.com/office/drawing/2014/main" id="{87289143-CF6B-417C-B24F-8CB0622B7A73}"/>
            </a:ext>
          </a:extLst>
        </xdr:cNvPr>
        <xdr:cNvPicPr>
          <a:picLocks noChangeAspect="1"/>
        </xdr:cNvPicPr>
      </xdr:nvPicPr>
      <xdr:blipFill rotWithShape="1">
        <a:blip xmlns:r="http://schemas.openxmlformats.org/officeDocument/2006/relationships" r:embed="rId5"/>
        <a:srcRect l="26492" t="-2082"/>
        <a:stretch/>
      </xdr:blipFill>
      <xdr:spPr>
        <a:xfrm>
          <a:off x="12181630" y="7246807"/>
          <a:ext cx="1713665" cy="210673"/>
        </a:xfrm>
        <a:prstGeom prst="rect">
          <a:avLst/>
        </a:prstGeom>
      </xdr:spPr>
    </xdr:pic>
    <xdr:clientData/>
  </xdr:twoCellAnchor>
  <xdr:twoCellAnchor editAs="oneCell">
    <xdr:from>
      <xdr:col>11</xdr:col>
      <xdr:colOff>186270</xdr:colOff>
      <xdr:row>42</xdr:row>
      <xdr:rowOff>93306</xdr:rowOff>
    </xdr:from>
    <xdr:to>
      <xdr:col>16</xdr:col>
      <xdr:colOff>485664</xdr:colOff>
      <xdr:row>43</xdr:row>
      <xdr:rowOff>164900</xdr:rowOff>
    </xdr:to>
    <xdr:pic>
      <xdr:nvPicPr>
        <xdr:cNvPr id="36" name="Picture 35">
          <a:extLst>
            <a:ext uri="{FF2B5EF4-FFF2-40B4-BE49-F238E27FC236}">
              <a16:creationId xmlns:a16="http://schemas.microsoft.com/office/drawing/2014/main" id="{4823FABE-DB6D-4967-B0B0-97797B1259C1}"/>
            </a:ext>
          </a:extLst>
        </xdr:cNvPr>
        <xdr:cNvPicPr>
          <a:picLocks noChangeAspect="1"/>
        </xdr:cNvPicPr>
      </xdr:nvPicPr>
      <xdr:blipFill rotWithShape="1">
        <a:blip xmlns:r="http://schemas.openxmlformats.org/officeDocument/2006/relationships" r:embed="rId6"/>
        <a:srcRect t="17284" b="20058"/>
        <a:stretch/>
      </xdr:blipFill>
      <xdr:spPr>
        <a:xfrm>
          <a:off x="9594637" y="8210939"/>
          <a:ext cx="3518456" cy="257017"/>
        </a:xfrm>
        <a:prstGeom prst="rect">
          <a:avLst/>
        </a:prstGeom>
      </xdr:spPr>
    </xdr:pic>
    <xdr:clientData/>
  </xdr:twoCellAnchor>
  <xdr:twoCellAnchor editAs="oneCell">
    <xdr:from>
      <xdr:col>12</xdr:col>
      <xdr:colOff>543647</xdr:colOff>
      <xdr:row>34</xdr:row>
      <xdr:rowOff>70252</xdr:rowOff>
    </xdr:from>
    <xdr:to>
      <xdr:col>14</xdr:col>
      <xdr:colOff>167770</xdr:colOff>
      <xdr:row>36</xdr:row>
      <xdr:rowOff>93580</xdr:rowOff>
    </xdr:to>
    <xdr:pic>
      <xdr:nvPicPr>
        <xdr:cNvPr id="38" name="Picture 37">
          <a:extLst>
            <a:ext uri="{FF2B5EF4-FFF2-40B4-BE49-F238E27FC236}">
              <a16:creationId xmlns:a16="http://schemas.microsoft.com/office/drawing/2014/main" id="{1A7EB21F-DB47-9C37-ADFE-552F6FDB81CB}"/>
            </a:ext>
          </a:extLst>
        </xdr:cNvPr>
        <xdr:cNvPicPr>
          <a:picLocks noChangeAspect="1"/>
        </xdr:cNvPicPr>
      </xdr:nvPicPr>
      <xdr:blipFill rotWithShape="1">
        <a:blip xmlns:r="http://schemas.openxmlformats.org/officeDocument/2006/relationships" r:embed="rId7"/>
        <a:srcRect l="36911" b="3561"/>
        <a:stretch/>
      </xdr:blipFill>
      <xdr:spPr>
        <a:xfrm>
          <a:off x="10855156" y="6562848"/>
          <a:ext cx="827281" cy="388732"/>
        </a:xfrm>
        <a:prstGeom prst="rect">
          <a:avLst/>
        </a:prstGeom>
      </xdr:spPr>
    </xdr:pic>
    <xdr:clientData/>
  </xdr:twoCellAnchor>
  <xdr:twoCellAnchor editAs="oneCell">
    <xdr:from>
      <xdr:col>8</xdr:col>
      <xdr:colOff>0</xdr:colOff>
      <xdr:row>47</xdr:row>
      <xdr:rowOff>0</xdr:rowOff>
    </xdr:from>
    <xdr:to>
      <xdr:col>8</xdr:col>
      <xdr:colOff>304800</xdr:colOff>
      <xdr:row>48</xdr:row>
      <xdr:rowOff>141514</xdr:rowOff>
    </xdr:to>
    <xdr:sp macro="" textlink="">
      <xdr:nvSpPr>
        <xdr:cNvPr id="5121" name="AutoShape 1">
          <a:extLst>
            <a:ext uri="{FF2B5EF4-FFF2-40B4-BE49-F238E27FC236}">
              <a16:creationId xmlns:a16="http://schemas.microsoft.com/office/drawing/2014/main" id="{479AE145-FB18-074C-DBE0-CC7BF083956F}"/>
            </a:ext>
          </a:extLst>
        </xdr:cNvPr>
        <xdr:cNvSpPr>
          <a:spLocks noChangeAspect="1" noChangeArrowheads="1"/>
        </xdr:cNvSpPr>
      </xdr:nvSpPr>
      <xdr:spPr bwMode="auto">
        <a:xfrm>
          <a:off x="7360920" y="908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47</xdr:row>
      <xdr:rowOff>0</xdr:rowOff>
    </xdr:from>
    <xdr:to>
      <xdr:col>11</xdr:col>
      <xdr:colOff>304800</xdr:colOff>
      <xdr:row>48</xdr:row>
      <xdr:rowOff>141514</xdr:rowOff>
    </xdr:to>
    <xdr:sp macro="" textlink="">
      <xdr:nvSpPr>
        <xdr:cNvPr id="5122" name="AutoShape 2">
          <a:extLst>
            <a:ext uri="{FF2B5EF4-FFF2-40B4-BE49-F238E27FC236}">
              <a16:creationId xmlns:a16="http://schemas.microsoft.com/office/drawing/2014/main" id="{9807AC61-F637-B9C5-2E18-D0AE70597CCB}"/>
            </a:ext>
          </a:extLst>
        </xdr:cNvPr>
        <xdr:cNvSpPr>
          <a:spLocks noChangeAspect="1" noChangeArrowheads="1"/>
        </xdr:cNvSpPr>
      </xdr:nvSpPr>
      <xdr:spPr bwMode="auto">
        <a:xfrm>
          <a:off x="9418320" y="908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47</xdr:row>
      <xdr:rowOff>0</xdr:rowOff>
    </xdr:from>
    <xdr:to>
      <xdr:col>11</xdr:col>
      <xdr:colOff>304800</xdr:colOff>
      <xdr:row>48</xdr:row>
      <xdr:rowOff>141514</xdr:rowOff>
    </xdr:to>
    <xdr:sp macro="" textlink="">
      <xdr:nvSpPr>
        <xdr:cNvPr id="5123" name="AutoShape 3">
          <a:extLst>
            <a:ext uri="{FF2B5EF4-FFF2-40B4-BE49-F238E27FC236}">
              <a16:creationId xmlns:a16="http://schemas.microsoft.com/office/drawing/2014/main" id="{CA6A211D-95E1-70D0-01AC-EE90B054A724}"/>
            </a:ext>
          </a:extLst>
        </xdr:cNvPr>
        <xdr:cNvSpPr>
          <a:spLocks noChangeAspect="1" noChangeArrowheads="1"/>
        </xdr:cNvSpPr>
      </xdr:nvSpPr>
      <xdr:spPr bwMode="auto">
        <a:xfrm>
          <a:off x="9418320" y="908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342122</xdr:colOff>
      <xdr:row>45</xdr:row>
      <xdr:rowOff>23227</xdr:rowOff>
    </xdr:from>
    <xdr:to>
      <xdr:col>16</xdr:col>
      <xdr:colOff>497367</xdr:colOff>
      <xdr:row>46</xdr:row>
      <xdr:rowOff>146141</xdr:rowOff>
    </xdr:to>
    <xdr:pic>
      <xdr:nvPicPr>
        <xdr:cNvPr id="4" name="Picture 3">
          <a:extLst>
            <a:ext uri="{FF2B5EF4-FFF2-40B4-BE49-F238E27FC236}">
              <a16:creationId xmlns:a16="http://schemas.microsoft.com/office/drawing/2014/main" id="{67B6BE47-CC5C-84AB-BF04-585277596050}"/>
            </a:ext>
          </a:extLst>
        </xdr:cNvPr>
        <xdr:cNvPicPr>
          <a:picLocks noChangeAspect="1"/>
        </xdr:cNvPicPr>
      </xdr:nvPicPr>
      <xdr:blipFill>
        <a:blip xmlns:r="http://schemas.openxmlformats.org/officeDocument/2006/relationships" r:embed="rId8"/>
        <a:stretch>
          <a:fillRect/>
        </a:stretch>
      </xdr:blipFill>
      <xdr:spPr>
        <a:xfrm>
          <a:off x="9750489" y="8848431"/>
          <a:ext cx="3374307" cy="3484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8D8B7-4CBC-4971-945C-B7AE47966720}">
  <dimension ref="A2:Z30"/>
  <sheetViews>
    <sheetView topLeftCell="A12" zoomScale="80" workbookViewId="0">
      <selection activeCell="U24" sqref="U24"/>
    </sheetView>
  </sheetViews>
  <sheetFormatPr defaultColWidth="8.5703125" defaultRowHeight="14.45"/>
  <sheetData>
    <row r="2" spans="1:26" ht="14.85" customHeight="1">
      <c r="B2" s="114" t="s">
        <v>0</v>
      </c>
      <c r="C2" s="115"/>
      <c r="D2" s="115"/>
      <c r="E2" s="115"/>
      <c r="F2" s="115"/>
      <c r="G2" s="115"/>
      <c r="H2" s="116"/>
    </row>
    <row r="3" spans="1:26" ht="14.85" customHeight="1">
      <c r="B3" s="117"/>
      <c r="C3" s="118"/>
      <c r="D3" s="118"/>
      <c r="E3" s="118"/>
      <c r="F3" s="118"/>
      <c r="G3" s="118"/>
      <c r="H3" s="119"/>
    </row>
    <row r="4" spans="1:26" ht="14.85" customHeight="1">
      <c r="B4" s="120"/>
      <c r="C4" s="121"/>
      <c r="D4" s="121"/>
      <c r="E4" s="121"/>
      <c r="F4" s="121"/>
      <c r="G4" s="121"/>
      <c r="H4" s="122"/>
    </row>
    <row r="6" spans="1:26" ht="14.85" customHeight="1">
      <c r="A6" s="123" t="s">
        <v>1</v>
      </c>
      <c r="B6" s="124"/>
      <c r="C6" s="124"/>
      <c r="D6" s="125"/>
    </row>
    <row r="7" spans="1:26" ht="14.85" customHeight="1">
      <c r="A7" s="108" t="s">
        <v>2</v>
      </c>
      <c r="B7" s="109"/>
      <c r="C7" s="109"/>
      <c r="D7" s="110"/>
    </row>
    <row r="8" spans="1:26" ht="14.85" customHeight="1">
      <c r="A8" s="108" t="s">
        <v>3</v>
      </c>
      <c r="B8" s="109"/>
      <c r="C8" s="109"/>
      <c r="D8" s="110"/>
    </row>
    <row r="9" spans="1:26" ht="14.85" customHeight="1">
      <c r="A9" s="108" t="s">
        <v>4</v>
      </c>
      <c r="B9" s="109"/>
      <c r="C9" s="109"/>
      <c r="D9" s="110"/>
    </row>
    <row r="10" spans="1:26" ht="14.85" customHeight="1">
      <c r="A10" s="111" t="s">
        <v>5</v>
      </c>
      <c r="B10" s="112"/>
      <c r="C10" s="112"/>
      <c r="D10" s="113"/>
    </row>
    <row r="13" spans="1:26">
      <c r="A13" s="145" t="s">
        <v>6</v>
      </c>
      <c r="B13" s="146"/>
      <c r="C13" s="146"/>
      <c r="D13" s="147"/>
    </row>
    <row r="14" spans="1:26">
      <c r="A14" s="141" t="s">
        <v>7</v>
      </c>
      <c r="B14" s="142"/>
      <c r="C14" s="142"/>
      <c r="D14" s="142"/>
      <c r="E14" s="142"/>
      <c r="F14" s="142"/>
      <c r="G14" s="142"/>
      <c r="H14" s="142"/>
      <c r="I14" s="142"/>
      <c r="J14" s="142"/>
      <c r="K14" s="157"/>
    </row>
    <row r="15" spans="1:26">
      <c r="A15" s="158" t="s">
        <v>8</v>
      </c>
      <c r="B15" s="109"/>
      <c r="C15" s="109"/>
      <c r="D15" s="109"/>
      <c r="E15" s="109"/>
      <c r="F15" s="109"/>
      <c r="G15" s="109"/>
      <c r="H15" s="109"/>
      <c r="I15" s="109"/>
      <c r="J15" s="109"/>
      <c r="K15" s="159"/>
    </row>
    <row r="16" spans="1:26">
      <c r="A16" s="151" t="s">
        <v>9</v>
      </c>
      <c r="B16" s="152"/>
      <c r="C16" s="152"/>
      <c r="D16" s="152"/>
      <c r="E16" s="152"/>
      <c r="F16" s="152"/>
      <c r="G16" s="152"/>
      <c r="H16" s="152"/>
      <c r="I16" s="152"/>
      <c r="J16" s="152"/>
      <c r="K16" s="152"/>
      <c r="L16" s="152"/>
      <c r="M16" s="152"/>
      <c r="N16" s="152"/>
      <c r="O16" s="152"/>
      <c r="P16" s="152"/>
      <c r="Q16" s="152"/>
      <c r="R16" s="152"/>
      <c r="S16" s="152"/>
      <c r="T16" s="152"/>
      <c r="U16" s="152"/>
      <c r="V16" s="152"/>
      <c r="W16" s="152"/>
      <c r="X16" s="152"/>
      <c r="Y16" s="152"/>
      <c r="Z16" s="153"/>
    </row>
    <row r="17" spans="1:26">
      <c r="A17" s="154" t="s">
        <v>10</v>
      </c>
      <c r="B17" s="155"/>
      <c r="C17" s="155"/>
      <c r="D17" s="155"/>
      <c r="E17" s="155"/>
      <c r="F17" s="155"/>
      <c r="G17" s="155"/>
      <c r="H17" s="155"/>
      <c r="I17" s="155"/>
      <c r="J17" s="155"/>
      <c r="K17" s="155"/>
      <c r="L17" s="155"/>
      <c r="M17" s="155"/>
      <c r="N17" s="155"/>
      <c r="O17" s="155"/>
      <c r="P17" s="155"/>
      <c r="Q17" s="155"/>
      <c r="R17" s="155"/>
      <c r="S17" s="155"/>
      <c r="T17" s="155"/>
      <c r="U17" s="155"/>
      <c r="V17" s="155"/>
      <c r="W17" s="155"/>
      <c r="X17" s="155"/>
      <c r="Y17" s="155"/>
      <c r="Z17" s="156"/>
    </row>
    <row r="18" spans="1:26">
      <c r="A18" s="148" t="s">
        <v>11</v>
      </c>
      <c r="B18" s="149"/>
      <c r="C18" s="149"/>
      <c r="D18" s="149"/>
      <c r="E18" s="149"/>
      <c r="F18" s="149"/>
      <c r="G18" s="149"/>
      <c r="H18" s="149"/>
      <c r="I18" s="149"/>
      <c r="J18" s="149"/>
      <c r="K18" s="149"/>
      <c r="L18" s="149"/>
      <c r="M18" s="149"/>
      <c r="N18" s="149"/>
      <c r="O18" s="149"/>
      <c r="P18" s="149"/>
      <c r="Q18" s="149"/>
      <c r="R18" s="149"/>
      <c r="S18" s="149"/>
      <c r="T18" s="149"/>
      <c r="U18" s="149"/>
      <c r="V18" s="149"/>
      <c r="W18" s="149"/>
      <c r="X18" s="149"/>
      <c r="Y18" s="149"/>
      <c r="Z18" s="150"/>
    </row>
    <row r="19" spans="1:26">
      <c r="A19" s="4"/>
    </row>
    <row r="20" spans="1:26">
      <c r="A20" s="141" t="s">
        <v>12</v>
      </c>
      <c r="B20" s="142"/>
      <c r="C20" s="142"/>
      <c r="D20" s="142"/>
      <c r="E20" s="143"/>
      <c r="F20" s="143"/>
      <c r="G20" s="143"/>
      <c r="H20" s="143"/>
      <c r="I20" s="143"/>
      <c r="J20" s="143"/>
      <c r="K20" s="143"/>
      <c r="L20" s="144"/>
    </row>
    <row r="21" spans="1:26">
      <c r="A21" s="126" t="s">
        <v>13</v>
      </c>
      <c r="B21" s="127"/>
      <c r="C21" s="127"/>
      <c r="D21" s="128"/>
      <c r="E21" s="5"/>
      <c r="F21" s="5"/>
      <c r="G21" s="5"/>
      <c r="H21" s="5"/>
      <c r="I21" s="5"/>
      <c r="J21" s="5"/>
      <c r="K21" s="5"/>
      <c r="L21" s="5"/>
    </row>
    <row r="22" spans="1:26">
      <c r="A22" s="138"/>
      <c r="B22" s="139"/>
      <c r="C22" s="139"/>
      <c r="D22" s="140"/>
      <c r="E22" s="5"/>
      <c r="F22" s="5"/>
      <c r="G22" s="5"/>
      <c r="H22" s="5"/>
      <c r="I22" s="5"/>
      <c r="J22" s="5"/>
      <c r="K22" s="5"/>
      <c r="L22" s="5"/>
    </row>
    <row r="23" spans="1:26">
      <c r="A23" s="126" t="s">
        <v>14</v>
      </c>
      <c r="B23" s="127"/>
      <c r="C23" s="127"/>
      <c r="D23" s="128"/>
      <c r="E23" s="5"/>
      <c r="F23" s="5"/>
      <c r="G23" s="5"/>
      <c r="H23" s="5"/>
      <c r="I23" s="5"/>
      <c r="J23" s="5"/>
      <c r="K23" s="5"/>
      <c r="L23" s="5"/>
    </row>
    <row r="24" spans="1:26" ht="14.85" customHeight="1">
      <c r="A24" s="138"/>
      <c r="B24" s="139"/>
      <c r="C24" s="139"/>
      <c r="D24" s="140"/>
      <c r="E24" s="5"/>
      <c r="F24" s="5"/>
      <c r="G24" s="5"/>
      <c r="H24" s="5"/>
      <c r="I24" s="5"/>
      <c r="J24" s="5"/>
      <c r="K24" s="5"/>
      <c r="L24" s="5"/>
    </row>
    <row r="25" spans="1:26">
      <c r="A25" s="132" t="s">
        <v>15</v>
      </c>
      <c r="B25" s="133"/>
      <c r="C25" s="133"/>
      <c r="D25" s="134"/>
      <c r="E25" s="5"/>
      <c r="F25" s="5"/>
      <c r="G25" s="5"/>
      <c r="H25" s="5"/>
      <c r="I25" s="5"/>
      <c r="J25" s="5"/>
      <c r="K25" s="5"/>
      <c r="L25" s="5"/>
    </row>
    <row r="26" spans="1:26">
      <c r="A26" s="135"/>
      <c r="B26" s="136"/>
      <c r="C26" s="136"/>
      <c r="D26" s="137"/>
      <c r="E26" s="6"/>
      <c r="F26" s="5"/>
      <c r="G26" s="5"/>
      <c r="H26" s="5"/>
      <c r="I26" s="5"/>
      <c r="J26" s="5"/>
      <c r="K26" s="5"/>
      <c r="L26" s="5"/>
    </row>
    <row r="27" spans="1:26">
      <c r="A27" s="126" t="s">
        <v>16</v>
      </c>
      <c r="B27" s="127"/>
      <c r="C27" s="127"/>
      <c r="D27" s="128"/>
      <c r="E27" s="5"/>
      <c r="F27" s="5"/>
      <c r="G27" s="5"/>
      <c r="H27" s="5"/>
      <c r="I27" s="5"/>
      <c r="J27" s="5"/>
      <c r="K27" s="5"/>
      <c r="L27" s="5"/>
    </row>
    <row r="28" spans="1:26">
      <c r="A28" s="129"/>
      <c r="B28" s="130"/>
      <c r="C28" s="130"/>
      <c r="D28" s="131"/>
      <c r="E28" s="5"/>
      <c r="F28" s="5"/>
      <c r="G28" s="5"/>
      <c r="H28" s="5"/>
      <c r="I28" s="5"/>
      <c r="J28" s="5"/>
      <c r="K28" s="5"/>
      <c r="L28" s="5"/>
      <c r="M28" s="3"/>
    </row>
    <row r="30" spans="1:26">
      <c r="A30" s="3"/>
    </row>
  </sheetData>
  <mergeCells count="17">
    <mergeCell ref="A13:D13"/>
    <mergeCell ref="A18:Z18"/>
    <mergeCell ref="A16:Z16"/>
    <mergeCell ref="A17:Z17"/>
    <mergeCell ref="A14:K14"/>
    <mergeCell ref="A15:K15"/>
    <mergeCell ref="A27:D28"/>
    <mergeCell ref="A25:D26"/>
    <mergeCell ref="A23:D24"/>
    <mergeCell ref="A21:D22"/>
    <mergeCell ref="A20:L20"/>
    <mergeCell ref="A7:D7"/>
    <mergeCell ref="A8:D8"/>
    <mergeCell ref="A9:D9"/>
    <mergeCell ref="A10:D10"/>
    <mergeCell ref="B2:H4"/>
    <mergeCell ref="A6: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2C96E-4DFD-D849-BDA6-406E898C74B3}">
  <dimension ref="A1:AV226"/>
  <sheetViews>
    <sheetView topLeftCell="C134" zoomScale="61" zoomScaleNormal="52" workbookViewId="0">
      <selection activeCell="G181" sqref="G181"/>
    </sheetView>
  </sheetViews>
  <sheetFormatPr defaultColWidth="8.5703125" defaultRowHeight="14.45"/>
  <cols>
    <col min="1" max="1" width="18" customWidth="1"/>
    <col min="2" max="2" width="13.5703125" customWidth="1"/>
    <col min="3" max="3" width="14" customWidth="1"/>
    <col min="4" max="4" width="20.28515625" customWidth="1"/>
    <col min="5" max="5" width="14.5703125" customWidth="1"/>
    <col min="6" max="6" width="14.5703125" bestFit="1" customWidth="1"/>
    <col min="7" max="7" width="17.7109375" customWidth="1"/>
    <col min="8" max="8" width="10.85546875" bestFit="1" customWidth="1"/>
    <col min="9" max="9" width="13.42578125" customWidth="1"/>
    <col min="10" max="10" width="14.5703125" bestFit="1" customWidth="1"/>
    <col min="11" max="12" width="8.85546875" bestFit="1" customWidth="1"/>
    <col min="13" max="13" width="9.5703125" customWidth="1"/>
    <col min="14" max="14" width="9.42578125" customWidth="1"/>
    <col min="15" max="20" width="8.85546875" bestFit="1" customWidth="1"/>
    <col min="21" max="21" width="9" bestFit="1" customWidth="1"/>
    <col min="22" max="22" width="14.85546875" bestFit="1" customWidth="1"/>
    <col min="23" max="23" width="8.85546875" bestFit="1" customWidth="1"/>
    <col min="24" max="24" width="13.140625" customWidth="1"/>
    <col min="25" max="25" width="14.85546875" bestFit="1" customWidth="1"/>
    <col min="26" max="26" width="9" bestFit="1" customWidth="1"/>
    <col min="27" max="31" width="8.85546875" bestFit="1" customWidth="1"/>
    <col min="32" max="32" width="10" customWidth="1"/>
    <col min="33" max="33" width="11.7109375" bestFit="1" customWidth="1"/>
    <col min="34" max="46" width="8.7109375" bestFit="1" customWidth="1"/>
    <col min="47" max="47" width="14.7109375" customWidth="1"/>
    <col min="48" max="48" width="19.42578125" customWidth="1"/>
  </cols>
  <sheetData>
    <row r="1" spans="1:41">
      <c r="B1" s="19"/>
      <c r="C1" s="20"/>
      <c r="F1" s="182" t="s">
        <v>17</v>
      </c>
      <c r="G1" s="183"/>
    </row>
    <row r="2" spans="1:41" ht="15" thickBot="1">
      <c r="B2" s="20"/>
      <c r="C2" s="20"/>
      <c r="F2" s="184"/>
      <c r="G2" s="185"/>
    </row>
    <row r="4" spans="1:41" ht="28.5" customHeight="1" thickBot="1">
      <c r="A4" s="40" t="s">
        <v>18</v>
      </c>
      <c r="B4" s="41" t="s">
        <v>19</v>
      </c>
      <c r="C4" s="41" t="s">
        <v>20</v>
      </c>
      <c r="D4" s="41" t="s">
        <v>21</v>
      </c>
      <c r="E4" s="41" t="s">
        <v>22</v>
      </c>
      <c r="F4" s="41" t="s">
        <v>23</v>
      </c>
      <c r="G4" s="107" t="s">
        <v>24</v>
      </c>
      <c r="H4" s="42" t="s">
        <v>25</v>
      </c>
      <c r="I4" s="42" t="s">
        <v>26</v>
      </c>
      <c r="J4" s="43" t="s">
        <v>27</v>
      </c>
      <c r="K4" s="186" t="s">
        <v>28</v>
      </c>
      <c r="L4" s="186"/>
      <c r="M4" s="186"/>
      <c r="N4" s="186"/>
      <c r="O4" s="186"/>
      <c r="P4" s="187"/>
      <c r="AF4" s="188" t="s">
        <v>29</v>
      </c>
      <c r="AG4" s="189"/>
      <c r="AH4" s="189"/>
      <c r="AI4" s="189"/>
      <c r="AJ4" s="189"/>
      <c r="AK4" s="189"/>
      <c r="AL4" s="189"/>
      <c r="AM4" s="189"/>
      <c r="AN4" s="189"/>
      <c r="AO4" s="189"/>
    </row>
    <row r="5" spans="1:41">
      <c r="A5" s="24">
        <v>1</v>
      </c>
      <c r="B5" s="12">
        <v>2.81</v>
      </c>
      <c r="C5" s="12">
        <v>-13.48</v>
      </c>
      <c r="D5" s="12">
        <v>45.29</v>
      </c>
      <c r="E5" s="12">
        <v>19.5</v>
      </c>
      <c r="F5" s="12">
        <v>-26.27</v>
      </c>
      <c r="G5" s="12">
        <v>117</v>
      </c>
      <c r="H5" s="25">
        <f>$C$60+(B5*$C$61)+($C$62*C5)+($C$63*D5)+($C$64*E5)+($C$65*F5)</f>
        <v>136.91121474849911</v>
      </c>
      <c r="I5" s="25">
        <f>G5-H5</f>
        <v>-19.911214748499106</v>
      </c>
      <c r="J5" s="25">
        <f t="shared" ref="J5:J29" si="0">I5^2</f>
        <v>396.45647276084827</v>
      </c>
      <c r="K5" s="12">
        <v>1</v>
      </c>
      <c r="L5" s="12">
        <v>2.81</v>
      </c>
      <c r="M5" s="12">
        <v>-13.48</v>
      </c>
      <c r="N5" s="12">
        <v>45.29</v>
      </c>
      <c r="O5" s="12">
        <v>19.5</v>
      </c>
      <c r="P5" s="12">
        <v>-26.27</v>
      </c>
      <c r="AF5" s="189"/>
      <c r="AG5" s="189"/>
      <c r="AH5" s="189"/>
      <c r="AI5" s="189"/>
      <c r="AJ5" s="189"/>
      <c r="AK5" s="189"/>
      <c r="AL5" s="189"/>
      <c r="AM5" s="189"/>
      <c r="AN5" s="189"/>
      <c r="AO5" s="189"/>
    </row>
    <row r="6" spans="1:41" ht="18.600000000000001">
      <c r="A6" s="11">
        <v>2</v>
      </c>
      <c r="B6" s="9">
        <v>3.07</v>
      </c>
      <c r="C6" s="9">
        <v>-13.73</v>
      </c>
      <c r="D6" s="9">
        <v>45.13</v>
      </c>
      <c r="E6" s="9">
        <v>19.649999999999999</v>
      </c>
      <c r="F6" s="9">
        <v>-26.26</v>
      </c>
      <c r="G6" s="9">
        <v>82</v>
      </c>
      <c r="H6" s="10">
        <f t="shared" ref="H6:H29" si="1">$C$60+(B6*$C$61)+($C$62*C6)+($C$63*D6)+($C$64*E6)+($C$65*F6)</f>
        <v>93.119890162357706</v>
      </c>
      <c r="I6" s="10">
        <f t="shared" ref="I6:I29" si="2">G6-H6</f>
        <v>-11.119890162357706</v>
      </c>
      <c r="J6" s="10">
        <f t="shared" si="0"/>
        <v>123.65195722289968</v>
      </c>
      <c r="K6" s="9">
        <v>1</v>
      </c>
      <c r="L6" s="9">
        <v>3.07</v>
      </c>
      <c r="M6" s="9">
        <v>-13.73</v>
      </c>
      <c r="N6" s="9">
        <v>45.13</v>
      </c>
      <c r="O6" s="9">
        <v>19.649999999999999</v>
      </c>
      <c r="P6" s="9">
        <v>-26.26</v>
      </c>
      <c r="AF6" s="181" t="s">
        <v>30</v>
      </c>
      <c r="AG6" s="181"/>
      <c r="AH6" s="181"/>
      <c r="AI6" s="181"/>
      <c r="AJ6" s="181"/>
      <c r="AK6" s="181"/>
      <c r="AL6" s="181"/>
      <c r="AM6" s="181"/>
      <c r="AN6" s="181"/>
      <c r="AO6" s="181"/>
    </row>
    <row r="7" spans="1:41">
      <c r="A7" s="11">
        <v>3</v>
      </c>
      <c r="B7" s="9">
        <v>3.45</v>
      </c>
      <c r="C7" s="9">
        <v>-13.87</v>
      </c>
      <c r="D7" s="9">
        <v>45.11</v>
      </c>
      <c r="E7" s="9">
        <v>18.93</v>
      </c>
      <c r="F7" s="9">
        <v>-27.17</v>
      </c>
      <c r="G7" s="9">
        <v>33</v>
      </c>
      <c r="H7" s="10">
        <f t="shared" si="1"/>
        <v>1.6845076796698777</v>
      </c>
      <c r="I7" s="10">
        <f t="shared" si="2"/>
        <v>31.315492320330122</v>
      </c>
      <c r="J7" s="10">
        <f t="shared" si="0"/>
        <v>980.66005926465482</v>
      </c>
      <c r="K7" s="9">
        <v>1</v>
      </c>
      <c r="L7" s="9">
        <v>3.45</v>
      </c>
      <c r="M7" s="9">
        <v>-13.87</v>
      </c>
      <c r="N7" s="9">
        <v>45.11</v>
      </c>
      <c r="O7" s="9">
        <v>18.93</v>
      </c>
      <c r="P7" s="9">
        <v>-27.17</v>
      </c>
      <c r="AF7" s="190"/>
      <c r="AG7" s="190"/>
      <c r="AH7" s="190"/>
      <c r="AI7" s="190"/>
      <c r="AJ7" s="190"/>
      <c r="AK7" s="190"/>
      <c r="AL7" s="190"/>
      <c r="AM7" s="190"/>
      <c r="AN7" s="190"/>
      <c r="AO7" s="190"/>
    </row>
    <row r="8" spans="1:41">
      <c r="A8" s="11">
        <v>4</v>
      </c>
      <c r="B8" s="9">
        <v>3.19</v>
      </c>
      <c r="C8" s="9">
        <v>-13.27</v>
      </c>
      <c r="D8" s="9">
        <v>45.63</v>
      </c>
      <c r="E8" s="9">
        <v>18.59</v>
      </c>
      <c r="F8" s="9">
        <v>-27.39</v>
      </c>
      <c r="G8" s="9">
        <v>92</v>
      </c>
      <c r="H8" s="10">
        <f t="shared" si="1"/>
        <v>101.31798134391192</v>
      </c>
      <c r="I8" s="10">
        <f t="shared" si="2"/>
        <v>-9.3179813439119243</v>
      </c>
      <c r="J8" s="10">
        <f t="shared" si="0"/>
        <v>86.824776325490674</v>
      </c>
      <c r="K8" s="9">
        <v>1</v>
      </c>
      <c r="L8" s="9">
        <v>3.19</v>
      </c>
      <c r="M8" s="9">
        <v>-13.27</v>
      </c>
      <c r="N8" s="9">
        <v>45.63</v>
      </c>
      <c r="O8" s="9">
        <v>18.59</v>
      </c>
      <c r="P8" s="9">
        <v>-27.39</v>
      </c>
      <c r="AF8" s="190"/>
      <c r="AG8" s="190"/>
      <c r="AH8" s="190"/>
      <c r="AI8" s="190"/>
      <c r="AJ8" s="190"/>
      <c r="AK8" s="190"/>
      <c r="AL8" s="190"/>
      <c r="AM8" s="190"/>
      <c r="AN8" s="190"/>
      <c r="AO8" s="190"/>
    </row>
    <row r="9" spans="1:41">
      <c r="A9" s="11">
        <v>5</v>
      </c>
      <c r="B9" s="9">
        <v>3.07</v>
      </c>
      <c r="C9" s="9">
        <v>-13.56</v>
      </c>
      <c r="D9" s="9">
        <v>45.3</v>
      </c>
      <c r="E9" s="9">
        <v>19.59</v>
      </c>
      <c r="F9" s="9">
        <v>-26.32</v>
      </c>
      <c r="G9" s="9">
        <v>114</v>
      </c>
      <c r="H9" s="10">
        <f t="shared" si="1"/>
        <v>124.86333819375545</v>
      </c>
      <c r="I9" s="10">
        <f t="shared" si="2"/>
        <v>-10.863338193755453</v>
      </c>
      <c r="J9" s="10">
        <f t="shared" si="0"/>
        <v>118.01211671190599</v>
      </c>
      <c r="K9" s="9">
        <v>1</v>
      </c>
      <c r="L9" s="9">
        <v>3.07</v>
      </c>
      <c r="M9" s="9">
        <v>-13.56</v>
      </c>
      <c r="N9" s="9">
        <v>45.3</v>
      </c>
      <c r="O9" s="9">
        <v>19.59</v>
      </c>
      <c r="P9" s="9">
        <v>-26.32</v>
      </c>
      <c r="AF9" s="190"/>
      <c r="AG9" s="190"/>
      <c r="AH9" s="190"/>
      <c r="AI9" s="190"/>
      <c r="AJ9" s="190"/>
      <c r="AK9" s="190"/>
      <c r="AL9" s="190"/>
      <c r="AM9" s="190"/>
      <c r="AN9" s="190"/>
      <c r="AO9" s="190"/>
    </row>
    <row r="10" spans="1:41">
      <c r="A10" s="11">
        <v>6</v>
      </c>
      <c r="B10" s="9">
        <v>4.1500000000000004</v>
      </c>
      <c r="C10" s="9">
        <v>-13.95</v>
      </c>
      <c r="D10" s="9">
        <v>45.2</v>
      </c>
      <c r="E10" s="9">
        <v>19.420000000000002</v>
      </c>
      <c r="F10" s="9">
        <v>-26.97</v>
      </c>
      <c r="G10" s="9">
        <v>50</v>
      </c>
      <c r="H10" s="10">
        <f t="shared" si="1"/>
        <v>43.771782565462445</v>
      </c>
      <c r="I10" s="10">
        <f t="shared" si="2"/>
        <v>6.2282174345375552</v>
      </c>
      <c r="J10" s="10">
        <f t="shared" si="0"/>
        <v>38.790692411877565</v>
      </c>
      <c r="K10" s="9">
        <v>1</v>
      </c>
      <c r="L10" s="9">
        <v>4.1500000000000004</v>
      </c>
      <c r="M10" s="9">
        <v>-13.95</v>
      </c>
      <c r="N10" s="9">
        <v>45.2</v>
      </c>
      <c r="O10" s="9">
        <v>19.420000000000002</v>
      </c>
      <c r="P10" s="9">
        <v>-26.97</v>
      </c>
      <c r="AF10" s="190"/>
      <c r="AG10" s="190"/>
      <c r="AH10" s="190"/>
      <c r="AI10" s="190"/>
      <c r="AJ10" s="190"/>
      <c r="AK10" s="190"/>
      <c r="AL10" s="190"/>
      <c r="AM10" s="190"/>
      <c r="AN10" s="190"/>
      <c r="AO10" s="190"/>
    </row>
    <row r="11" spans="1:41" ht="18.600000000000001">
      <c r="A11" s="11">
        <v>7</v>
      </c>
      <c r="B11" s="9">
        <v>3.26</v>
      </c>
      <c r="C11" s="9">
        <v>-13.83</v>
      </c>
      <c r="D11" s="9">
        <v>45.08</v>
      </c>
      <c r="E11" s="9">
        <v>19.18</v>
      </c>
      <c r="F11" s="9">
        <v>-26.83</v>
      </c>
      <c r="G11" s="9">
        <v>43</v>
      </c>
      <c r="H11" s="10">
        <f t="shared" si="1"/>
        <v>33.726771468389416</v>
      </c>
      <c r="I11" s="10">
        <f t="shared" si="2"/>
        <v>9.2732285316105845</v>
      </c>
      <c r="J11" s="10">
        <f t="shared" si="0"/>
        <v>85.992767399476591</v>
      </c>
      <c r="K11" s="9">
        <v>1</v>
      </c>
      <c r="L11" s="9">
        <v>3.26</v>
      </c>
      <c r="M11" s="9">
        <v>-13.83</v>
      </c>
      <c r="N11" s="9">
        <v>45.08</v>
      </c>
      <c r="O11" s="9">
        <v>19.18</v>
      </c>
      <c r="P11" s="9">
        <v>-26.83</v>
      </c>
      <c r="AF11" s="181" t="s">
        <v>31</v>
      </c>
      <c r="AG11" s="181"/>
      <c r="AH11" s="181"/>
      <c r="AI11" s="181"/>
      <c r="AJ11" s="181"/>
      <c r="AK11" s="181"/>
      <c r="AL11" s="181"/>
      <c r="AM11" s="181"/>
      <c r="AN11" s="181"/>
      <c r="AO11" s="181"/>
    </row>
    <row r="12" spans="1:41">
      <c r="A12" s="11">
        <v>8</v>
      </c>
      <c r="B12" s="9">
        <v>2.81</v>
      </c>
      <c r="C12" s="9">
        <v>-13.5</v>
      </c>
      <c r="D12" s="9">
        <v>45.27</v>
      </c>
      <c r="E12" s="9">
        <v>20.41</v>
      </c>
      <c r="F12" s="9">
        <v>-25.36</v>
      </c>
      <c r="G12" s="9">
        <v>259</v>
      </c>
      <c r="H12" s="10">
        <f t="shared" si="1"/>
        <v>210.26843895691218</v>
      </c>
      <c r="I12" s="10">
        <f t="shared" si="2"/>
        <v>48.731561043087822</v>
      </c>
      <c r="J12" s="10">
        <f t="shared" si="0"/>
        <v>2374.7650416961947</v>
      </c>
      <c r="K12" s="9">
        <v>1</v>
      </c>
      <c r="L12" s="9">
        <v>2.81</v>
      </c>
      <c r="M12" s="9">
        <v>-13.5</v>
      </c>
      <c r="N12" s="9">
        <v>45.27</v>
      </c>
      <c r="O12" s="9">
        <v>20.41</v>
      </c>
      <c r="P12" s="9">
        <v>-25.36</v>
      </c>
      <c r="AF12" s="190"/>
      <c r="AG12" s="190"/>
      <c r="AH12" s="190"/>
      <c r="AI12" s="190"/>
      <c r="AJ12" s="190"/>
      <c r="AK12" s="190"/>
      <c r="AL12" s="190"/>
      <c r="AM12" s="190"/>
      <c r="AN12" s="190"/>
      <c r="AO12" s="190"/>
    </row>
    <row r="13" spans="1:41">
      <c r="A13" s="11">
        <v>9</v>
      </c>
      <c r="B13" s="9">
        <v>3.83</v>
      </c>
      <c r="C13" s="9">
        <v>-13.66</v>
      </c>
      <c r="D13" s="9">
        <v>45.41</v>
      </c>
      <c r="E13" s="9">
        <v>18.93</v>
      </c>
      <c r="F13" s="9">
        <v>-27.34</v>
      </c>
      <c r="G13" s="9">
        <v>58</v>
      </c>
      <c r="H13" s="10">
        <f t="shared" si="1"/>
        <v>56.549331905142708</v>
      </c>
      <c r="I13" s="10">
        <f t="shared" si="2"/>
        <v>1.4506680948572921</v>
      </c>
      <c r="J13" s="10">
        <f t="shared" si="0"/>
        <v>2.1044379214368854</v>
      </c>
      <c r="K13" s="9">
        <v>1</v>
      </c>
      <c r="L13" s="9">
        <v>3.83</v>
      </c>
      <c r="M13" s="9">
        <v>-13.66</v>
      </c>
      <c r="N13" s="9">
        <v>45.41</v>
      </c>
      <c r="O13" s="9">
        <v>18.93</v>
      </c>
      <c r="P13" s="9">
        <v>-27.34</v>
      </c>
      <c r="AF13" s="190"/>
      <c r="AG13" s="190"/>
      <c r="AH13" s="190"/>
      <c r="AI13" s="190"/>
      <c r="AJ13" s="190"/>
      <c r="AK13" s="190"/>
      <c r="AL13" s="190"/>
      <c r="AM13" s="190"/>
      <c r="AN13" s="190"/>
      <c r="AO13" s="190"/>
    </row>
    <row r="14" spans="1:41">
      <c r="A14" s="11">
        <v>10</v>
      </c>
      <c r="B14" s="9">
        <v>3.32</v>
      </c>
      <c r="C14" s="9">
        <v>-13.71</v>
      </c>
      <c r="D14" s="9">
        <v>45.23</v>
      </c>
      <c r="E14" s="9">
        <v>20</v>
      </c>
      <c r="F14" s="9">
        <v>-26.04</v>
      </c>
      <c r="G14" s="9">
        <v>126</v>
      </c>
      <c r="H14" s="10">
        <f t="shared" si="1"/>
        <v>127.01019833434589</v>
      </c>
      <c r="I14" s="10">
        <f t="shared" si="2"/>
        <v>-1.0101983343458869</v>
      </c>
      <c r="J14" s="10">
        <f t="shared" si="0"/>
        <v>1.0205006747152043</v>
      </c>
      <c r="K14" s="9">
        <v>1</v>
      </c>
      <c r="L14" s="9">
        <v>3.32</v>
      </c>
      <c r="M14" s="9">
        <v>-13.71</v>
      </c>
      <c r="N14" s="9">
        <v>45.23</v>
      </c>
      <c r="O14" s="9">
        <v>20</v>
      </c>
      <c r="P14" s="9">
        <v>-26.04</v>
      </c>
      <c r="AF14" s="190"/>
      <c r="AG14" s="190"/>
      <c r="AH14" s="190"/>
      <c r="AI14" s="190"/>
      <c r="AJ14" s="190"/>
      <c r="AK14" s="190"/>
      <c r="AL14" s="190"/>
      <c r="AM14" s="190"/>
      <c r="AN14" s="190"/>
      <c r="AO14" s="190"/>
    </row>
    <row r="15" spans="1:41" ht="18.600000000000001">
      <c r="A15" s="11">
        <v>11</v>
      </c>
      <c r="B15" s="9">
        <v>2.81</v>
      </c>
      <c r="C15" s="9">
        <v>-13.5</v>
      </c>
      <c r="D15" s="9">
        <v>45.27</v>
      </c>
      <c r="E15" s="9">
        <v>18.45</v>
      </c>
      <c r="F15" s="9">
        <v>-27.32</v>
      </c>
      <c r="G15" s="9">
        <v>42</v>
      </c>
      <c r="H15" s="10">
        <f t="shared" si="1"/>
        <v>42.926613099749602</v>
      </c>
      <c r="I15" s="10">
        <f t="shared" si="2"/>
        <v>-0.92661309974960204</v>
      </c>
      <c r="J15" s="10">
        <f t="shared" si="0"/>
        <v>0.85861183662756591</v>
      </c>
      <c r="K15" s="9">
        <v>1</v>
      </c>
      <c r="L15" s="9">
        <v>2.81</v>
      </c>
      <c r="M15" s="9">
        <v>-13.5</v>
      </c>
      <c r="N15" s="9">
        <v>45.27</v>
      </c>
      <c r="O15" s="9">
        <v>18.45</v>
      </c>
      <c r="P15" s="9">
        <v>-27.32</v>
      </c>
      <c r="AF15" s="181" t="s">
        <v>32</v>
      </c>
      <c r="AG15" s="181"/>
      <c r="AH15" s="181"/>
      <c r="AI15" s="181"/>
      <c r="AJ15" s="181"/>
      <c r="AK15" s="181"/>
      <c r="AL15" s="181"/>
      <c r="AM15" s="181"/>
      <c r="AN15" s="181"/>
      <c r="AO15" s="181"/>
    </row>
    <row r="16" spans="1:41">
      <c r="A16" s="11">
        <v>12</v>
      </c>
      <c r="B16" s="9">
        <v>4.4000000000000004</v>
      </c>
      <c r="C16" s="9">
        <v>-13.96</v>
      </c>
      <c r="D16" s="9">
        <v>45.25</v>
      </c>
      <c r="E16" s="9">
        <v>20.55</v>
      </c>
      <c r="F16" s="9">
        <v>-25.94</v>
      </c>
      <c r="G16" s="9">
        <v>146</v>
      </c>
      <c r="H16" s="10">
        <f t="shared" si="1"/>
        <v>144.7792750350402</v>
      </c>
      <c r="I16" s="10">
        <f t="shared" si="2"/>
        <v>1.2207249649597998</v>
      </c>
      <c r="J16" s="10">
        <f t="shared" si="0"/>
        <v>1.4901694400761043</v>
      </c>
      <c r="K16" s="9">
        <v>1</v>
      </c>
      <c r="L16" s="9">
        <v>4.4000000000000004</v>
      </c>
      <c r="M16" s="9">
        <v>-13.96</v>
      </c>
      <c r="N16" s="9">
        <v>45.25</v>
      </c>
      <c r="O16" s="9">
        <v>20.55</v>
      </c>
      <c r="P16" s="9">
        <v>-25.94</v>
      </c>
      <c r="AF16" s="190"/>
      <c r="AG16" s="190"/>
      <c r="AH16" s="190"/>
      <c r="AI16" s="190"/>
      <c r="AJ16" s="190"/>
      <c r="AK16" s="190"/>
      <c r="AL16" s="190"/>
      <c r="AM16" s="190"/>
      <c r="AN16" s="190"/>
      <c r="AO16" s="190"/>
    </row>
    <row r="17" spans="1:41">
      <c r="A17" s="11">
        <v>13</v>
      </c>
      <c r="B17" s="9">
        <v>3.45</v>
      </c>
      <c r="C17" s="9">
        <v>-13.91</v>
      </c>
      <c r="D17" s="9">
        <v>45.07</v>
      </c>
      <c r="E17" s="9">
        <v>20.45</v>
      </c>
      <c r="F17" s="9">
        <v>-25.65</v>
      </c>
      <c r="G17" s="9">
        <v>124</v>
      </c>
      <c r="H17" s="10">
        <f t="shared" si="1"/>
        <v>122.78541132244277</v>
      </c>
      <c r="I17" s="10">
        <f t="shared" si="2"/>
        <v>1.2145886775572308</v>
      </c>
      <c r="J17" s="10">
        <f t="shared" si="0"/>
        <v>1.4752256556502228</v>
      </c>
      <c r="K17" s="9">
        <v>1</v>
      </c>
      <c r="L17" s="9">
        <v>3.45</v>
      </c>
      <c r="M17" s="9">
        <v>-13.91</v>
      </c>
      <c r="N17" s="9">
        <v>45.07</v>
      </c>
      <c r="O17" s="9">
        <v>20.45</v>
      </c>
      <c r="P17" s="9">
        <v>-25.65</v>
      </c>
      <c r="AF17" s="190"/>
      <c r="AG17" s="190"/>
      <c r="AH17" s="190"/>
      <c r="AI17" s="190"/>
      <c r="AJ17" s="190"/>
      <c r="AK17" s="190"/>
      <c r="AL17" s="190"/>
      <c r="AM17" s="190"/>
      <c r="AN17" s="190"/>
      <c r="AO17" s="190"/>
    </row>
    <row r="18" spans="1:41">
      <c r="A18" s="11">
        <v>14</v>
      </c>
      <c r="B18" s="9">
        <v>3.7</v>
      </c>
      <c r="C18" s="9">
        <v>-13.85</v>
      </c>
      <c r="D18" s="9">
        <v>45.19</v>
      </c>
      <c r="E18" s="9">
        <v>19.7</v>
      </c>
      <c r="F18" s="9">
        <v>-26.51</v>
      </c>
      <c r="G18" s="9">
        <v>75</v>
      </c>
      <c r="H18" s="10">
        <f t="shared" si="1"/>
        <v>77.815597776379491</v>
      </c>
      <c r="I18" s="10">
        <f t="shared" si="2"/>
        <v>-2.8155977763794908</v>
      </c>
      <c r="J18" s="10">
        <f t="shared" si="0"/>
        <v>7.9275908383531331</v>
      </c>
      <c r="K18" s="9">
        <v>1</v>
      </c>
      <c r="L18" s="9">
        <v>3.7</v>
      </c>
      <c r="M18" s="9">
        <v>-13.85</v>
      </c>
      <c r="N18" s="9">
        <v>45.19</v>
      </c>
      <c r="O18" s="9">
        <v>19.7</v>
      </c>
      <c r="P18" s="9">
        <v>-26.51</v>
      </c>
      <c r="AF18" s="190"/>
      <c r="AG18" s="190"/>
      <c r="AH18" s="190"/>
      <c r="AI18" s="190"/>
      <c r="AJ18" s="190"/>
      <c r="AK18" s="190"/>
      <c r="AL18" s="190"/>
      <c r="AM18" s="190"/>
      <c r="AN18" s="190"/>
      <c r="AO18" s="190"/>
    </row>
    <row r="19" spans="1:41" ht="18.600000000000001">
      <c r="A19" s="11">
        <v>15</v>
      </c>
      <c r="B19" s="9">
        <v>3.07</v>
      </c>
      <c r="C19" s="9">
        <v>-13.67</v>
      </c>
      <c r="D19" s="9">
        <v>45.19</v>
      </c>
      <c r="E19" s="9">
        <v>19.54</v>
      </c>
      <c r="F19" s="9">
        <v>-26.37</v>
      </c>
      <c r="G19" s="9">
        <v>85</v>
      </c>
      <c r="H19" s="10">
        <f t="shared" si="1"/>
        <v>96.739841897200677</v>
      </c>
      <c r="I19" s="10">
        <f t="shared" si="2"/>
        <v>-11.739841897200677</v>
      </c>
      <c r="J19" s="10">
        <f t="shared" si="0"/>
        <v>137.82388777126837</v>
      </c>
      <c r="K19" s="9">
        <v>1</v>
      </c>
      <c r="L19" s="9">
        <v>3.07</v>
      </c>
      <c r="M19" s="9">
        <v>-13.67</v>
      </c>
      <c r="N19" s="9">
        <v>45.19</v>
      </c>
      <c r="O19" s="9">
        <v>19.54</v>
      </c>
      <c r="P19" s="9">
        <v>-26.37</v>
      </c>
      <c r="AF19" s="181" t="s">
        <v>33</v>
      </c>
      <c r="AG19" s="181"/>
      <c r="AH19" s="181"/>
      <c r="AI19" s="181"/>
      <c r="AJ19" s="181"/>
      <c r="AK19" s="181"/>
      <c r="AL19" s="181"/>
      <c r="AM19" s="181"/>
      <c r="AN19" s="181"/>
      <c r="AO19" s="181"/>
    </row>
    <row r="20" spans="1:41">
      <c r="A20" s="11">
        <v>16</v>
      </c>
      <c r="B20" s="9">
        <v>4.34</v>
      </c>
      <c r="C20" s="9">
        <v>-13.93</v>
      </c>
      <c r="D20" s="9">
        <v>45.27</v>
      </c>
      <c r="E20" s="9">
        <v>20.170000000000002</v>
      </c>
      <c r="F20" s="9">
        <v>-26.29</v>
      </c>
      <c r="G20" s="9">
        <v>109</v>
      </c>
      <c r="H20" s="10">
        <f t="shared" si="1"/>
        <v>116.50140541663336</v>
      </c>
      <c r="I20" s="10">
        <f t="shared" si="2"/>
        <v>-7.5014054166333608</v>
      </c>
      <c r="J20" s="10">
        <f t="shared" si="0"/>
        <v>56.271083224696326</v>
      </c>
      <c r="K20" s="9">
        <v>1</v>
      </c>
      <c r="L20" s="9">
        <v>4.34</v>
      </c>
      <c r="M20" s="9">
        <v>-13.93</v>
      </c>
      <c r="N20" s="9">
        <v>45.27</v>
      </c>
      <c r="O20" s="9">
        <v>20.170000000000002</v>
      </c>
      <c r="P20" s="9">
        <v>-26.29</v>
      </c>
      <c r="AF20" s="190"/>
      <c r="AG20" s="190"/>
      <c r="AH20" s="190"/>
      <c r="AI20" s="190"/>
      <c r="AJ20" s="190"/>
      <c r="AK20" s="190"/>
      <c r="AL20" s="190"/>
      <c r="AM20" s="190"/>
      <c r="AN20" s="190"/>
      <c r="AO20" s="190"/>
    </row>
    <row r="21" spans="1:41">
      <c r="A21" s="11">
        <v>17</v>
      </c>
      <c r="B21" s="9">
        <v>3</v>
      </c>
      <c r="C21" s="9">
        <v>-13.75</v>
      </c>
      <c r="D21" s="9">
        <v>45.08</v>
      </c>
      <c r="E21" s="9">
        <v>19.3</v>
      </c>
      <c r="F21" s="9">
        <v>-26.58</v>
      </c>
      <c r="G21" s="9">
        <v>55</v>
      </c>
      <c r="H21" s="10">
        <f t="shared" si="1"/>
        <v>60.513219744452499</v>
      </c>
      <c r="I21" s="10">
        <f t="shared" si="2"/>
        <v>-5.5132197444524991</v>
      </c>
      <c r="J21" s="10">
        <f t="shared" si="0"/>
        <v>30.395591950620879</v>
      </c>
      <c r="K21" s="9">
        <v>1</v>
      </c>
      <c r="L21" s="9">
        <v>3</v>
      </c>
      <c r="M21" s="9">
        <v>-13.75</v>
      </c>
      <c r="N21" s="9">
        <v>45.08</v>
      </c>
      <c r="O21" s="9">
        <v>19.3</v>
      </c>
      <c r="P21" s="9">
        <v>-26.58</v>
      </c>
      <c r="AF21" s="190"/>
      <c r="AG21" s="190"/>
      <c r="AH21" s="190"/>
      <c r="AI21" s="190"/>
      <c r="AJ21" s="190"/>
      <c r="AK21" s="190"/>
      <c r="AL21" s="190"/>
      <c r="AM21" s="190"/>
      <c r="AN21" s="190"/>
      <c r="AO21" s="190"/>
    </row>
    <row r="22" spans="1:41">
      <c r="A22" s="11">
        <v>18</v>
      </c>
      <c r="B22" s="9">
        <v>3.88</v>
      </c>
      <c r="C22" s="9">
        <v>-14.17</v>
      </c>
      <c r="D22" s="9">
        <v>44.92</v>
      </c>
      <c r="E22" s="9">
        <v>20.68</v>
      </c>
      <c r="F22" s="9">
        <v>-25.61</v>
      </c>
      <c r="G22" s="9">
        <v>91</v>
      </c>
      <c r="H22" s="10">
        <f t="shared" si="1"/>
        <v>94.666911532840686</v>
      </c>
      <c r="I22" s="10">
        <f t="shared" si="2"/>
        <v>-3.666911532840686</v>
      </c>
      <c r="J22" s="10">
        <f t="shared" si="0"/>
        <v>13.446240189680029</v>
      </c>
      <c r="K22" s="9">
        <v>1</v>
      </c>
      <c r="L22" s="9">
        <v>3.88</v>
      </c>
      <c r="M22" s="9">
        <v>-14.17</v>
      </c>
      <c r="N22" s="9">
        <v>44.92</v>
      </c>
      <c r="O22" s="9">
        <v>20.68</v>
      </c>
      <c r="P22" s="9">
        <v>-25.61</v>
      </c>
      <c r="AF22" s="190"/>
      <c r="AG22" s="190"/>
      <c r="AH22" s="190"/>
      <c r="AI22" s="190"/>
      <c r="AJ22" s="190"/>
      <c r="AK22" s="190"/>
      <c r="AL22" s="190"/>
      <c r="AM22" s="190"/>
      <c r="AN22" s="190"/>
      <c r="AO22" s="190"/>
    </row>
    <row r="23" spans="1:41">
      <c r="A23" s="11">
        <v>19</v>
      </c>
      <c r="B23" s="9">
        <v>3.07</v>
      </c>
      <c r="C23" s="9">
        <v>-13.92</v>
      </c>
      <c r="D23" s="9">
        <v>44.94</v>
      </c>
      <c r="E23" s="9">
        <v>20.51</v>
      </c>
      <c r="F23" s="9">
        <v>-25.41</v>
      </c>
      <c r="G23" s="9">
        <v>116</v>
      </c>
      <c r="H23" s="10">
        <f t="shared" si="1"/>
        <v>124.69609220222765</v>
      </c>
      <c r="I23" s="10">
        <f t="shared" si="2"/>
        <v>-8.6960922022276463</v>
      </c>
      <c r="J23" s="10">
        <f t="shared" si="0"/>
        <v>75.622019589644481</v>
      </c>
      <c r="K23" s="9">
        <v>1</v>
      </c>
      <c r="L23" s="9">
        <v>3.07</v>
      </c>
      <c r="M23" s="9">
        <v>-13.92</v>
      </c>
      <c r="N23" s="9">
        <v>44.94</v>
      </c>
      <c r="O23" s="9">
        <v>20.51</v>
      </c>
      <c r="P23" s="9">
        <v>-25.41</v>
      </c>
      <c r="AF23" s="190"/>
      <c r="AG23" s="190"/>
      <c r="AH23" s="190"/>
      <c r="AI23" s="190"/>
      <c r="AJ23" s="190"/>
      <c r="AK23" s="190"/>
      <c r="AL23" s="190"/>
      <c r="AM23" s="190"/>
      <c r="AN23" s="190"/>
      <c r="AO23" s="190"/>
    </row>
    <row r="24" spans="1:41" ht="18.600000000000001">
      <c r="A24" s="11">
        <v>20</v>
      </c>
      <c r="B24" s="9">
        <v>4.08</v>
      </c>
      <c r="C24" s="9">
        <v>-14.28</v>
      </c>
      <c r="D24" s="9">
        <v>44.86</v>
      </c>
      <c r="E24" s="9">
        <v>20.7</v>
      </c>
      <c r="F24" s="9">
        <v>-25.67</v>
      </c>
      <c r="G24" s="9">
        <v>75</v>
      </c>
      <c r="H24" s="10">
        <f t="shared" si="1"/>
        <v>77.369639002459962</v>
      </c>
      <c r="I24" s="10">
        <f t="shared" si="2"/>
        <v>-2.3696390024599623</v>
      </c>
      <c r="J24" s="10">
        <f t="shared" si="0"/>
        <v>5.615189001979445</v>
      </c>
      <c r="K24" s="9">
        <v>1</v>
      </c>
      <c r="L24" s="9">
        <v>4.08</v>
      </c>
      <c r="M24" s="9">
        <v>-14.28</v>
      </c>
      <c r="N24" s="9">
        <v>44.86</v>
      </c>
      <c r="O24" s="9">
        <v>20.7</v>
      </c>
      <c r="P24" s="9">
        <v>-25.67</v>
      </c>
      <c r="AF24" s="181" t="s">
        <v>34</v>
      </c>
      <c r="AG24" s="181"/>
      <c r="AH24" s="181"/>
      <c r="AI24" s="181"/>
      <c r="AJ24" s="181"/>
      <c r="AK24" s="181"/>
      <c r="AL24" s="181"/>
      <c r="AM24" s="181"/>
      <c r="AN24" s="181"/>
      <c r="AO24" s="181"/>
    </row>
    <row r="25" spans="1:41">
      <c r="A25" s="11">
        <v>21</v>
      </c>
      <c r="B25" s="9">
        <v>3.62</v>
      </c>
      <c r="C25" s="9">
        <v>-13.82</v>
      </c>
      <c r="D25" s="9">
        <v>45.2</v>
      </c>
      <c r="E25" s="9">
        <v>19.45</v>
      </c>
      <c r="F25" s="9">
        <v>-26.73</v>
      </c>
      <c r="G25" s="9">
        <v>63</v>
      </c>
      <c r="H25" s="10">
        <f t="shared" si="1"/>
        <v>60.907689335773284</v>
      </c>
      <c r="I25" s="10">
        <f t="shared" si="2"/>
        <v>2.0923106642267157</v>
      </c>
      <c r="J25" s="10">
        <f t="shared" si="0"/>
        <v>4.3777639156368409</v>
      </c>
      <c r="K25" s="9">
        <v>1</v>
      </c>
      <c r="L25" s="9">
        <v>3.62</v>
      </c>
      <c r="M25" s="9">
        <v>-13.82</v>
      </c>
      <c r="N25" s="9">
        <v>45.2</v>
      </c>
      <c r="O25" s="9">
        <v>19.45</v>
      </c>
      <c r="P25" s="9">
        <v>-26.73</v>
      </c>
      <c r="AF25" s="190"/>
      <c r="AG25" s="190"/>
      <c r="AH25" s="190"/>
      <c r="AI25" s="190"/>
      <c r="AJ25" s="190"/>
      <c r="AK25" s="190"/>
      <c r="AL25" s="190"/>
      <c r="AM25" s="190"/>
      <c r="AN25" s="190"/>
      <c r="AO25" s="190"/>
    </row>
    <row r="26" spans="1:41">
      <c r="A26" s="11">
        <v>22</v>
      </c>
      <c r="B26" s="9">
        <v>3.07</v>
      </c>
      <c r="C26" s="9">
        <v>-14.08</v>
      </c>
      <c r="D26" s="9">
        <v>44.78</v>
      </c>
      <c r="E26" s="9">
        <v>19.899999999999999</v>
      </c>
      <c r="F26" s="9">
        <v>-26.02</v>
      </c>
      <c r="G26" s="9">
        <v>46</v>
      </c>
      <c r="H26" s="10">
        <f t="shared" si="1"/>
        <v>37.917658311883542</v>
      </c>
      <c r="I26" s="10">
        <f t="shared" si="2"/>
        <v>8.0823416881164576</v>
      </c>
      <c r="J26" s="10">
        <f t="shared" si="0"/>
        <v>65.324247163465188</v>
      </c>
      <c r="K26" s="9">
        <v>1</v>
      </c>
      <c r="L26" s="9">
        <v>3.07</v>
      </c>
      <c r="M26" s="9">
        <v>-14.08</v>
      </c>
      <c r="N26" s="9">
        <v>44.78</v>
      </c>
      <c r="O26" s="9">
        <v>19.899999999999999</v>
      </c>
      <c r="P26" s="9">
        <v>-26.02</v>
      </c>
      <c r="AF26" s="190"/>
      <c r="AG26" s="190"/>
      <c r="AH26" s="190"/>
      <c r="AI26" s="190"/>
      <c r="AJ26" s="190"/>
      <c r="AK26" s="190"/>
      <c r="AL26" s="190"/>
      <c r="AM26" s="190"/>
      <c r="AN26" s="190"/>
      <c r="AO26" s="190"/>
    </row>
    <row r="27" spans="1:41">
      <c r="A27" s="11">
        <v>23</v>
      </c>
      <c r="B27" s="9">
        <v>2.94</v>
      </c>
      <c r="C27" s="9">
        <v>-13.82</v>
      </c>
      <c r="D27" s="9">
        <v>44.99</v>
      </c>
      <c r="E27" s="9">
        <v>19.489999999999998</v>
      </c>
      <c r="F27" s="9">
        <v>-26.35</v>
      </c>
      <c r="G27" s="9">
        <v>55</v>
      </c>
      <c r="H27" s="10">
        <f t="shared" si="1"/>
        <v>62.406020119507275</v>
      </c>
      <c r="I27" s="10">
        <f t="shared" si="2"/>
        <v>-7.406020119507275</v>
      </c>
      <c r="J27" s="10">
        <f t="shared" si="0"/>
        <v>54.84913401054655</v>
      </c>
      <c r="K27" s="9">
        <v>1</v>
      </c>
      <c r="L27" s="9">
        <v>2.94</v>
      </c>
      <c r="M27" s="9">
        <v>-13.82</v>
      </c>
      <c r="N27" s="9">
        <v>44.99</v>
      </c>
      <c r="O27" s="9">
        <v>19.489999999999998</v>
      </c>
      <c r="P27" s="9">
        <v>-26.35</v>
      </c>
      <c r="AF27" s="190"/>
      <c r="AG27" s="190"/>
      <c r="AH27" s="190"/>
      <c r="AI27" s="190"/>
      <c r="AJ27" s="190"/>
      <c r="AK27" s="190"/>
      <c r="AL27" s="190"/>
      <c r="AM27" s="190"/>
      <c r="AN27" s="190"/>
      <c r="AO27" s="190"/>
    </row>
    <row r="28" spans="1:41">
      <c r="A28" s="11">
        <v>24</v>
      </c>
      <c r="B28" s="9">
        <v>3.2</v>
      </c>
      <c r="C28" s="9">
        <v>-14.15</v>
      </c>
      <c r="D28" s="9">
        <v>44.75</v>
      </c>
      <c r="E28" s="9">
        <v>20.89</v>
      </c>
      <c r="F28" s="9">
        <v>-25.09</v>
      </c>
      <c r="G28" s="9">
        <v>99</v>
      </c>
      <c r="H28" s="10">
        <f t="shared" si="1"/>
        <v>107.98901900038277</v>
      </c>
      <c r="I28" s="10">
        <f t="shared" si="2"/>
        <v>-8.9890190003827684</v>
      </c>
      <c r="J28" s="10">
        <f t="shared" si="0"/>
        <v>80.802462589242424</v>
      </c>
      <c r="K28" s="9">
        <v>1</v>
      </c>
      <c r="L28" s="9">
        <v>3.2</v>
      </c>
      <c r="M28" s="9">
        <v>-14.15</v>
      </c>
      <c r="N28" s="9">
        <v>44.75</v>
      </c>
      <c r="O28" s="9">
        <v>20.89</v>
      </c>
      <c r="P28" s="9">
        <v>-25.09</v>
      </c>
      <c r="AF28" s="190"/>
      <c r="AG28" s="190"/>
      <c r="AH28" s="190"/>
      <c r="AI28" s="190"/>
      <c r="AJ28" s="190"/>
      <c r="AK28" s="190"/>
      <c r="AL28" s="190"/>
      <c r="AM28" s="190"/>
      <c r="AN28" s="190"/>
      <c r="AO28" s="190"/>
    </row>
    <row r="29" spans="1:41" ht="18.600000000000001">
      <c r="A29" s="13">
        <v>25</v>
      </c>
      <c r="B29" s="14">
        <v>3.24</v>
      </c>
      <c r="C29" s="14">
        <v>-13.74</v>
      </c>
      <c r="D29" s="14">
        <v>45.17</v>
      </c>
      <c r="E29" s="14">
        <v>19.170000000000002</v>
      </c>
      <c r="F29" s="14">
        <v>-26.83</v>
      </c>
      <c r="G29" s="14">
        <v>53</v>
      </c>
      <c r="H29" s="15">
        <f t="shared" si="1"/>
        <v>50.762094799094029</v>
      </c>
      <c r="I29" s="15">
        <f t="shared" si="2"/>
        <v>2.2379052009059706</v>
      </c>
      <c r="J29" s="15">
        <f t="shared" si="0"/>
        <v>5.0082196882419927</v>
      </c>
      <c r="K29" s="9">
        <v>1</v>
      </c>
      <c r="L29" s="9">
        <v>3.24</v>
      </c>
      <c r="M29" s="9">
        <v>-13.74</v>
      </c>
      <c r="N29" s="9">
        <v>45.17</v>
      </c>
      <c r="O29" s="9">
        <v>19.170000000000002</v>
      </c>
      <c r="P29" s="9">
        <v>-26.83</v>
      </c>
      <c r="AF29" s="181" t="s">
        <v>35</v>
      </c>
      <c r="AG29" s="181"/>
      <c r="AH29" s="181"/>
      <c r="AI29" s="181"/>
      <c r="AJ29" s="181"/>
      <c r="AK29" s="181"/>
      <c r="AL29" s="181"/>
      <c r="AM29" s="181"/>
      <c r="AN29" s="181"/>
      <c r="AO29" s="181"/>
    </row>
    <row r="30" spans="1:41">
      <c r="A30" s="35" t="s">
        <v>36</v>
      </c>
      <c r="B30" s="26">
        <f t="shared" ref="B30:J30" si="3">SUM(B5:B29)</f>
        <v>84.83</v>
      </c>
      <c r="C30" s="26">
        <f t="shared" si="3"/>
        <v>-345.1099999999999</v>
      </c>
      <c r="D30" s="26">
        <f t="shared" si="3"/>
        <v>1128.5800000000002</v>
      </c>
      <c r="E30" s="26">
        <f t="shared" si="3"/>
        <v>493.15000000000003</v>
      </c>
      <c r="F30" s="26">
        <f t="shared" si="3"/>
        <v>-658.32</v>
      </c>
      <c r="G30" s="26">
        <f t="shared" si="3"/>
        <v>2208</v>
      </c>
      <c r="H30" s="26">
        <f t="shared" si="3"/>
        <v>2207.999943954514</v>
      </c>
      <c r="I30" s="26">
        <f t="shared" si="3"/>
        <v>5.6045485507638659E-5</v>
      </c>
      <c r="J30" s="26">
        <f t="shared" si="3"/>
        <v>4749.5662592552308</v>
      </c>
      <c r="AF30" s="190"/>
      <c r="AG30" s="190"/>
      <c r="AH30" s="190"/>
      <c r="AI30" s="190"/>
      <c r="AJ30" s="190"/>
      <c r="AK30" s="190"/>
      <c r="AL30" s="190"/>
      <c r="AM30" s="190"/>
      <c r="AN30" s="190"/>
      <c r="AO30" s="190"/>
    </row>
    <row r="31" spans="1:41" ht="15" thickBot="1">
      <c r="AF31" s="190"/>
      <c r="AG31" s="190"/>
      <c r="AH31" s="190"/>
      <c r="AI31" s="190"/>
      <c r="AJ31" s="190"/>
      <c r="AK31" s="190"/>
      <c r="AL31" s="190"/>
      <c r="AM31" s="190"/>
      <c r="AN31" s="190"/>
      <c r="AO31" s="190"/>
    </row>
    <row r="32" spans="1:41" ht="14.85" customHeight="1" thickBot="1">
      <c r="A32" s="191" t="s">
        <v>37</v>
      </c>
      <c r="B32" s="192"/>
      <c r="C32" s="192"/>
      <c r="D32" s="192"/>
      <c r="E32" s="192"/>
      <c r="F32" s="192"/>
      <c r="G32" s="192"/>
      <c r="H32" s="192"/>
      <c r="I32" s="192"/>
      <c r="J32" s="192"/>
      <c r="K32" s="192"/>
      <c r="L32" s="192"/>
      <c r="M32" s="192"/>
      <c r="N32" s="192"/>
      <c r="O32" s="192"/>
      <c r="P32" s="192"/>
      <c r="Q32" s="192"/>
      <c r="R32" s="192"/>
      <c r="S32" s="192"/>
      <c r="T32" s="192"/>
      <c r="U32" s="192"/>
      <c r="V32" s="192"/>
      <c r="W32" s="192"/>
      <c r="X32" s="192"/>
      <c r="Y32" s="193"/>
      <c r="AF32" s="190"/>
      <c r="AG32" s="190"/>
      <c r="AH32" s="190"/>
      <c r="AI32" s="190"/>
      <c r="AJ32" s="190"/>
      <c r="AK32" s="190"/>
      <c r="AL32" s="190"/>
      <c r="AM32" s="190"/>
      <c r="AN32" s="190"/>
      <c r="AO32" s="190"/>
    </row>
    <row r="33" spans="1:41">
      <c r="A33" s="12">
        <v>1</v>
      </c>
      <c r="B33" s="12">
        <v>1</v>
      </c>
      <c r="C33" s="12">
        <v>1</v>
      </c>
      <c r="D33" s="12">
        <v>1</v>
      </c>
      <c r="E33" s="12">
        <v>1</v>
      </c>
      <c r="F33" s="12">
        <v>1</v>
      </c>
      <c r="G33" s="12">
        <v>1</v>
      </c>
      <c r="H33" s="12">
        <v>1</v>
      </c>
      <c r="I33" s="12">
        <v>1</v>
      </c>
      <c r="J33" s="12">
        <v>1</v>
      </c>
      <c r="K33" s="12">
        <v>1</v>
      </c>
      <c r="L33" s="12">
        <v>1</v>
      </c>
      <c r="M33" s="12">
        <v>1</v>
      </c>
      <c r="N33" s="12">
        <v>1</v>
      </c>
      <c r="O33" s="12">
        <v>1</v>
      </c>
      <c r="P33" s="12">
        <v>1</v>
      </c>
      <c r="Q33" s="12">
        <v>1</v>
      </c>
      <c r="R33" s="12">
        <v>1</v>
      </c>
      <c r="S33" s="12">
        <v>1</v>
      </c>
      <c r="T33" s="12">
        <v>1</v>
      </c>
      <c r="U33" s="12">
        <v>1</v>
      </c>
      <c r="V33" s="12">
        <v>1</v>
      </c>
      <c r="W33" s="12">
        <v>1</v>
      </c>
      <c r="X33" s="12">
        <v>1</v>
      </c>
      <c r="Y33" s="12">
        <v>1</v>
      </c>
      <c r="AF33" s="190"/>
      <c r="AG33" s="190"/>
      <c r="AH33" s="190"/>
      <c r="AI33" s="190"/>
      <c r="AJ33" s="190"/>
      <c r="AK33" s="190"/>
      <c r="AL33" s="190"/>
      <c r="AM33" s="190"/>
      <c r="AN33" s="190"/>
      <c r="AO33" s="190"/>
    </row>
    <row r="34" spans="1:41" ht="18.600000000000001">
      <c r="A34" s="9">
        <v>2.81</v>
      </c>
      <c r="B34" s="9">
        <v>3.07</v>
      </c>
      <c r="C34" s="9">
        <v>3.45</v>
      </c>
      <c r="D34" s="9">
        <v>3.19</v>
      </c>
      <c r="E34" s="9">
        <v>3.07</v>
      </c>
      <c r="F34" s="9">
        <v>4.1500000000000004</v>
      </c>
      <c r="G34" s="9">
        <v>3.26</v>
      </c>
      <c r="H34" s="9">
        <v>2.81</v>
      </c>
      <c r="I34" s="9">
        <v>3.83</v>
      </c>
      <c r="J34" s="9">
        <v>3.32</v>
      </c>
      <c r="K34" s="9">
        <v>2.81</v>
      </c>
      <c r="L34" s="9">
        <v>4.4000000000000004</v>
      </c>
      <c r="M34" s="9">
        <v>3.45</v>
      </c>
      <c r="N34" s="9">
        <v>3.7</v>
      </c>
      <c r="O34" s="9">
        <v>3.07</v>
      </c>
      <c r="P34" s="9">
        <v>4.34</v>
      </c>
      <c r="Q34" s="9">
        <v>3</v>
      </c>
      <c r="R34" s="9">
        <v>3.88</v>
      </c>
      <c r="S34" s="9">
        <v>3.07</v>
      </c>
      <c r="T34" s="9">
        <v>4.08</v>
      </c>
      <c r="U34" s="9">
        <v>3.62</v>
      </c>
      <c r="V34" s="9">
        <v>3.07</v>
      </c>
      <c r="W34" s="9">
        <v>2.94</v>
      </c>
      <c r="X34" s="9">
        <v>3.2</v>
      </c>
      <c r="Y34" s="9">
        <v>3.24</v>
      </c>
      <c r="AF34" s="181" t="s">
        <v>38</v>
      </c>
      <c r="AG34" s="181"/>
      <c r="AH34" s="181"/>
      <c r="AI34" s="181"/>
      <c r="AJ34" s="181"/>
      <c r="AK34" s="181"/>
      <c r="AL34" s="181"/>
      <c r="AM34" s="181"/>
      <c r="AN34" s="181"/>
      <c r="AO34" s="181"/>
    </row>
    <row r="35" spans="1:41">
      <c r="A35" s="9">
        <v>-13.48</v>
      </c>
      <c r="B35" s="9">
        <v>-13.73</v>
      </c>
      <c r="C35" s="9">
        <v>-13.87</v>
      </c>
      <c r="D35" s="9">
        <v>-13.27</v>
      </c>
      <c r="E35" s="9">
        <v>-13.56</v>
      </c>
      <c r="F35" s="9">
        <v>-13.95</v>
      </c>
      <c r="G35" s="9">
        <v>-13.83</v>
      </c>
      <c r="H35" s="9">
        <v>-13.5</v>
      </c>
      <c r="I35" s="9">
        <v>-13.66</v>
      </c>
      <c r="J35" s="9">
        <v>-13.71</v>
      </c>
      <c r="K35" s="9">
        <v>-13.5</v>
      </c>
      <c r="L35" s="9">
        <v>-13.96</v>
      </c>
      <c r="M35" s="9">
        <v>-13.91</v>
      </c>
      <c r="N35" s="9">
        <v>-13.85</v>
      </c>
      <c r="O35" s="9">
        <v>-13.67</v>
      </c>
      <c r="P35" s="9">
        <v>-13.93</v>
      </c>
      <c r="Q35" s="9">
        <v>-13.75</v>
      </c>
      <c r="R35" s="9">
        <v>-14.17</v>
      </c>
      <c r="S35" s="9">
        <v>-13.92</v>
      </c>
      <c r="T35" s="9">
        <v>-14.28</v>
      </c>
      <c r="U35" s="9">
        <v>-13.82</v>
      </c>
      <c r="V35" s="9">
        <v>-14.08</v>
      </c>
      <c r="W35" s="9">
        <v>-13.82</v>
      </c>
      <c r="X35" s="9">
        <v>-14.15</v>
      </c>
      <c r="Y35" s="9">
        <v>-13.74</v>
      </c>
      <c r="AF35" s="190"/>
      <c r="AG35" s="190"/>
      <c r="AH35" s="190"/>
      <c r="AI35" s="190"/>
      <c r="AJ35" s="190"/>
      <c r="AK35" s="190"/>
      <c r="AL35" s="190"/>
      <c r="AM35" s="190"/>
      <c r="AN35" s="190"/>
      <c r="AO35" s="190"/>
    </row>
    <row r="36" spans="1:41">
      <c r="A36" s="9">
        <v>45.29</v>
      </c>
      <c r="B36" s="9">
        <v>45.13</v>
      </c>
      <c r="C36" s="9">
        <v>45.11</v>
      </c>
      <c r="D36" s="9">
        <v>45.63</v>
      </c>
      <c r="E36" s="9">
        <v>45.3</v>
      </c>
      <c r="F36" s="9">
        <v>45.2</v>
      </c>
      <c r="G36" s="9">
        <v>45.08</v>
      </c>
      <c r="H36" s="9">
        <v>45.27</v>
      </c>
      <c r="I36" s="9">
        <v>45.41</v>
      </c>
      <c r="J36" s="9">
        <v>45.23</v>
      </c>
      <c r="K36" s="9">
        <v>45.27</v>
      </c>
      <c r="L36" s="9">
        <v>45.25</v>
      </c>
      <c r="M36" s="9">
        <v>45.07</v>
      </c>
      <c r="N36" s="9">
        <v>45.19</v>
      </c>
      <c r="O36" s="9">
        <v>45.19</v>
      </c>
      <c r="P36" s="9">
        <v>45.27</v>
      </c>
      <c r="Q36" s="9">
        <v>45.08</v>
      </c>
      <c r="R36" s="9">
        <v>44.92</v>
      </c>
      <c r="S36" s="9">
        <v>44.94</v>
      </c>
      <c r="T36" s="9">
        <v>44.86</v>
      </c>
      <c r="U36" s="9">
        <v>45.2</v>
      </c>
      <c r="V36" s="9">
        <v>44.78</v>
      </c>
      <c r="W36" s="9">
        <v>44.99</v>
      </c>
      <c r="X36" s="9">
        <v>44.75</v>
      </c>
      <c r="Y36" s="9">
        <v>45.17</v>
      </c>
      <c r="AF36" s="190"/>
      <c r="AG36" s="190"/>
      <c r="AH36" s="190"/>
      <c r="AI36" s="190"/>
      <c r="AJ36" s="190"/>
      <c r="AK36" s="190"/>
      <c r="AL36" s="190"/>
      <c r="AM36" s="190"/>
      <c r="AN36" s="190"/>
      <c r="AO36" s="190"/>
    </row>
    <row r="37" spans="1:41">
      <c r="A37" s="9">
        <v>19.5</v>
      </c>
      <c r="B37" s="9">
        <v>19.649999999999999</v>
      </c>
      <c r="C37" s="9">
        <v>18.93</v>
      </c>
      <c r="D37" s="9">
        <v>18.59</v>
      </c>
      <c r="E37" s="9">
        <v>19.59</v>
      </c>
      <c r="F37" s="9">
        <v>19.420000000000002</v>
      </c>
      <c r="G37" s="9">
        <v>19.18</v>
      </c>
      <c r="H37" s="9">
        <v>20.41</v>
      </c>
      <c r="I37" s="9">
        <v>18.93</v>
      </c>
      <c r="J37" s="9">
        <v>20</v>
      </c>
      <c r="K37" s="9">
        <v>18.45</v>
      </c>
      <c r="L37" s="9">
        <v>20.55</v>
      </c>
      <c r="M37" s="9">
        <v>20.45</v>
      </c>
      <c r="N37" s="9">
        <v>19.7</v>
      </c>
      <c r="O37" s="9">
        <v>19.54</v>
      </c>
      <c r="P37" s="9">
        <v>20.170000000000002</v>
      </c>
      <c r="Q37" s="9">
        <v>19.3</v>
      </c>
      <c r="R37" s="9">
        <v>20.68</v>
      </c>
      <c r="S37" s="9">
        <v>20.51</v>
      </c>
      <c r="T37" s="9">
        <v>20.7</v>
      </c>
      <c r="U37" s="9">
        <v>19.45</v>
      </c>
      <c r="V37" s="9">
        <v>19.899999999999999</v>
      </c>
      <c r="W37" s="9">
        <v>19.489999999999998</v>
      </c>
      <c r="X37" s="9">
        <v>20.89</v>
      </c>
      <c r="Y37" s="9">
        <v>19.170000000000002</v>
      </c>
      <c r="AF37" s="190"/>
      <c r="AG37" s="190"/>
      <c r="AH37" s="190"/>
      <c r="AI37" s="190"/>
      <c r="AJ37" s="190"/>
      <c r="AK37" s="190"/>
      <c r="AL37" s="190"/>
      <c r="AM37" s="190"/>
      <c r="AN37" s="190"/>
      <c r="AO37" s="190"/>
    </row>
    <row r="38" spans="1:41" ht="18.600000000000001">
      <c r="A38" s="9">
        <v>-26.27</v>
      </c>
      <c r="B38" s="9">
        <v>-26.26</v>
      </c>
      <c r="C38" s="9">
        <v>-27.17</v>
      </c>
      <c r="D38" s="9">
        <v>-27.39</v>
      </c>
      <c r="E38" s="9">
        <v>-26.32</v>
      </c>
      <c r="F38" s="9">
        <v>-26.97</v>
      </c>
      <c r="G38" s="9">
        <v>-26.83</v>
      </c>
      <c r="H38" s="9">
        <v>-25.36</v>
      </c>
      <c r="I38" s="9">
        <v>-27.34</v>
      </c>
      <c r="J38" s="9">
        <v>-26.04</v>
      </c>
      <c r="K38" s="9">
        <v>-27.32</v>
      </c>
      <c r="L38" s="9">
        <v>-25.94</v>
      </c>
      <c r="M38" s="9">
        <v>-25.65</v>
      </c>
      <c r="N38" s="9">
        <v>-26.51</v>
      </c>
      <c r="O38" s="9">
        <v>-26.37</v>
      </c>
      <c r="P38" s="9">
        <v>-26.29</v>
      </c>
      <c r="Q38" s="9">
        <v>-26.58</v>
      </c>
      <c r="R38" s="9">
        <v>-25.61</v>
      </c>
      <c r="S38" s="9">
        <v>-25.41</v>
      </c>
      <c r="T38" s="9">
        <v>-25.67</v>
      </c>
      <c r="U38" s="9">
        <v>-26.73</v>
      </c>
      <c r="V38" s="9">
        <v>-26.02</v>
      </c>
      <c r="W38" s="9">
        <v>-26.35</v>
      </c>
      <c r="X38" s="9">
        <v>-25.09</v>
      </c>
      <c r="Y38" s="9">
        <v>-26.83</v>
      </c>
      <c r="AF38" s="181" t="s">
        <v>39</v>
      </c>
      <c r="AG38" s="181"/>
      <c r="AH38" s="181"/>
      <c r="AI38" s="181"/>
      <c r="AJ38" s="181"/>
      <c r="AK38" s="181"/>
      <c r="AL38" s="181"/>
      <c r="AM38" s="181"/>
      <c r="AN38" s="181"/>
      <c r="AO38" s="181"/>
    </row>
    <row r="39" spans="1:41">
      <c r="AF39" s="190"/>
      <c r="AG39" s="190"/>
      <c r="AH39" s="190"/>
      <c r="AI39" s="190"/>
      <c r="AJ39" s="190"/>
      <c r="AK39" s="190"/>
      <c r="AL39" s="190"/>
      <c r="AM39" s="190"/>
      <c r="AN39" s="190"/>
      <c r="AO39" s="190"/>
    </row>
    <row r="40" spans="1:41" ht="15" thickBot="1">
      <c r="AF40" s="190"/>
      <c r="AG40" s="190"/>
      <c r="AH40" s="190"/>
      <c r="AI40" s="190"/>
      <c r="AJ40" s="190"/>
      <c r="AK40" s="190"/>
      <c r="AL40" s="190"/>
      <c r="AM40" s="190"/>
      <c r="AN40" s="190"/>
      <c r="AO40" s="190"/>
    </row>
    <row r="41" spans="1:41" ht="14.85" customHeight="1" thickBot="1">
      <c r="A41" s="191" t="s">
        <v>40</v>
      </c>
      <c r="B41" s="192"/>
      <c r="C41" s="192"/>
      <c r="D41" s="192"/>
      <c r="E41" s="192"/>
      <c r="F41" s="193"/>
      <c r="AF41" s="194"/>
      <c r="AG41" s="194"/>
      <c r="AH41" s="194"/>
      <c r="AI41" s="194"/>
      <c r="AJ41" s="194"/>
      <c r="AK41" s="194"/>
      <c r="AL41" s="194"/>
      <c r="AM41" s="194"/>
      <c r="AN41" s="194"/>
      <c r="AO41" s="194"/>
    </row>
    <row r="42" spans="1:41" ht="15.6">
      <c r="A42" s="25">
        <f t="array" ref="A42:F47">MMULT(A33:Y38,K5:P29)</f>
        <v>25</v>
      </c>
      <c r="B42" s="25">
        <v>84.83</v>
      </c>
      <c r="C42" s="25">
        <v>-345.1099999999999</v>
      </c>
      <c r="D42" s="25">
        <v>1128.5800000000002</v>
      </c>
      <c r="E42" s="25">
        <v>493.15000000000003</v>
      </c>
      <c r="F42" s="25">
        <v>-658.32</v>
      </c>
      <c r="AF42" s="195" t="s">
        <v>41</v>
      </c>
      <c r="AG42" s="196"/>
      <c r="AH42" s="196"/>
      <c r="AI42" s="196"/>
      <c r="AJ42" s="196"/>
      <c r="AK42" s="196"/>
      <c r="AL42" s="196"/>
      <c r="AM42" s="196"/>
      <c r="AN42" s="196"/>
      <c r="AO42" s="197"/>
    </row>
    <row r="43" spans="1:41">
      <c r="A43" s="10">
        <v>84.83</v>
      </c>
      <c r="B43" s="10">
        <v>293.40729999999996</v>
      </c>
      <c r="C43" s="10">
        <v>-1172.5155999999999</v>
      </c>
      <c r="D43" s="10">
        <v>3829.5600999999992</v>
      </c>
      <c r="E43" s="10">
        <v>1675.8003000000001</v>
      </c>
      <c r="F43" s="10">
        <v>-2233.8863000000001</v>
      </c>
      <c r="AF43" s="198"/>
      <c r="AG43" s="199"/>
      <c r="AH43" s="199"/>
      <c r="AI43" s="199"/>
      <c r="AJ43" s="199"/>
      <c r="AK43" s="199"/>
      <c r="AL43" s="199"/>
      <c r="AM43" s="199"/>
      <c r="AN43" s="199"/>
      <c r="AO43" s="200"/>
    </row>
    <row r="44" spans="1:41">
      <c r="A44" s="10">
        <v>-345.1099999999999</v>
      </c>
      <c r="B44" s="10">
        <v>-1172.5155999999999</v>
      </c>
      <c r="C44" s="10">
        <v>4765.3813</v>
      </c>
      <c r="D44" s="10">
        <v>-15578.4503</v>
      </c>
      <c r="E44" s="10">
        <v>-6810.2058000000006</v>
      </c>
      <c r="F44" s="10">
        <v>9085.8383999999987</v>
      </c>
      <c r="AF44" s="201"/>
      <c r="AG44" s="202"/>
      <c r="AH44" s="202"/>
      <c r="AI44" s="202"/>
      <c r="AJ44" s="202"/>
      <c r="AK44" s="202"/>
      <c r="AL44" s="202"/>
      <c r="AM44" s="202"/>
      <c r="AN44" s="202"/>
      <c r="AO44" s="203"/>
    </row>
    <row r="45" spans="1:41">
      <c r="A45" s="10">
        <v>1128.5800000000002</v>
      </c>
      <c r="B45" s="10">
        <v>3829.5600999999992</v>
      </c>
      <c r="C45" s="10">
        <v>-15578.4503</v>
      </c>
      <c r="D45" s="10">
        <v>50948.641600000003</v>
      </c>
      <c r="E45" s="10">
        <v>22260.487399999998</v>
      </c>
      <c r="F45" s="10">
        <v>-29720.566999999999</v>
      </c>
      <c r="AF45" s="204"/>
      <c r="AG45" s="205"/>
      <c r="AH45" s="205"/>
      <c r="AI45" s="205"/>
      <c r="AJ45" s="205"/>
      <c r="AK45" s="205"/>
      <c r="AL45" s="205"/>
      <c r="AM45" s="205"/>
      <c r="AN45" s="205"/>
      <c r="AO45" s="206"/>
    </row>
    <row r="46" spans="1:41">
      <c r="A46" s="10">
        <v>493.15000000000003</v>
      </c>
      <c r="B46" s="10">
        <v>1675.8003000000001</v>
      </c>
      <c r="C46" s="10">
        <v>-6810.2058000000006</v>
      </c>
      <c r="D46" s="10">
        <v>22260.487399999998</v>
      </c>
      <c r="E46" s="10">
        <v>9738.9894999999997</v>
      </c>
      <c r="F46" s="10">
        <v>-12975.997300000001</v>
      </c>
    </row>
    <row r="47" spans="1:41">
      <c r="A47" s="10">
        <v>-658.32</v>
      </c>
      <c r="B47" s="10">
        <v>-2233.8863000000001</v>
      </c>
      <c r="C47" s="10">
        <v>9085.8383999999987</v>
      </c>
      <c r="D47" s="10">
        <v>-29720.566999999999</v>
      </c>
      <c r="E47" s="10">
        <v>-12975.997300000001</v>
      </c>
      <c r="F47" s="10">
        <v>17345.488400000002</v>
      </c>
    </row>
    <row r="50" spans="1:6" ht="14.85" customHeight="1" thickBot="1">
      <c r="A50" s="191" t="s">
        <v>42</v>
      </c>
      <c r="B50" s="192"/>
      <c r="C50" s="192"/>
      <c r="D50" s="192"/>
      <c r="E50" s="192"/>
      <c r="F50" s="193"/>
    </row>
    <row r="51" spans="1:6">
      <c r="A51" s="25" cm="1">
        <f t="array" ref="A51:F56">MINVERSE(A42:F47)</f>
        <v>2823981.6378889447</v>
      </c>
      <c r="B51" s="25">
        <v>3457.1858787218798</v>
      </c>
      <c r="C51" s="25">
        <v>81354.977709672501</v>
      </c>
      <c r="D51" s="25">
        <v>-81182.169913728227</v>
      </c>
      <c r="E51" s="25">
        <v>42456.412836987132</v>
      </c>
      <c r="F51" s="25">
        <v>-42330.168706330674</v>
      </c>
    </row>
    <row r="52" spans="1:6">
      <c r="A52" s="10">
        <v>3457.1858539136515</v>
      </c>
      <c r="B52" s="10">
        <v>41.774769858303948</v>
      </c>
      <c r="C52" s="10">
        <v>-24.520029269845317</v>
      </c>
      <c r="D52" s="10">
        <v>21.367655424696515</v>
      </c>
      <c r="E52" s="10">
        <v>-106.90401390602865</v>
      </c>
      <c r="F52" s="10">
        <v>106.07440375144333</v>
      </c>
    </row>
    <row r="53" spans="1:6">
      <c r="A53" s="10">
        <v>81354.977792025224</v>
      </c>
      <c r="B53" s="10">
        <v>-24.520028453861894</v>
      </c>
      <c r="C53" s="10">
        <v>2759.1547471194835</v>
      </c>
      <c r="D53" s="10">
        <v>-2740.7250695280127</v>
      </c>
      <c r="E53" s="10">
        <v>1752.822443755995</v>
      </c>
      <c r="F53" s="10">
        <v>-1745.5653706727576</v>
      </c>
    </row>
    <row r="54" spans="1:6">
      <c r="A54" s="10">
        <v>-81182.169993920164</v>
      </c>
      <c r="B54" s="10">
        <v>21.367654613227106</v>
      </c>
      <c r="C54" s="10">
        <v>-2740.7250694719251</v>
      </c>
      <c r="D54" s="10">
        <v>2724.38030268184</v>
      </c>
      <c r="E54" s="10">
        <v>-1734.5516652711208</v>
      </c>
      <c r="F54" s="10">
        <v>1727.7265847773569</v>
      </c>
    </row>
    <row r="55" spans="1:6">
      <c r="A55" s="10">
        <v>42456.412942444491</v>
      </c>
      <c r="B55" s="10">
        <v>-106.90401340367224</v>
      </c>
      <c r="C55" s="10">
        <v>1752.8224455570507</v>
      </c>
      <c r="D55" s="10">
        <v>-1734.5516670967438</v>
      </c>
      <c r="E55" s="10">
        <v>1315.1013639933815</v>
      </c>
      <c r="F55" s="10">
        <v>-1308.8057189221374</v>
      </c>
    </row>
    <row r="56" spans="1:6">
      <c r="A56" s="10">
        <v>-42330.168811165713</v>
      </c>
      <c r="B56" s="10">
        <v>106.07440325102392</v>
      </c>
      <c r="C56" s="10">
        <v>-1745.5653724597751</v>
      </c>
      <c r="D56" s="10">
        <v>1727.7265865888858</v>
      </c>
      <c r="E56" s="10">
        <v>-1308.8057189177703</v>
      </c>
      <c r="F56" s="10">
        <v>1302.7042590934811</v>
      </c>
    </row>
    <row r="59" spans="1:6" ht="15" thickBot="1">
      <c r="A59" s="44" t="s">
        <v>43</v>
      </c>
      <c r="C59" s="44" t="s">
        <v>44</v>
      </c>
    </row>
    <row r="60" spans="1:6">
      <c r="A60" s="12" cm="1">
        <f t="array" ref="A60:A65">MMULT(A33:Y38,G5:G29)</f>
        <v>2208</v>
      </c>
      <c r="C60" s="58" cm="1">
        <f t="array" ref="C60:C65">MMULT(A51:F56,A60:A65)</f>
        <v>18989.026141643524</v>
      </c>
      <c r="D60" s="46" t="s">
        <v>45</v>
      </c>
    </row>
    <row r="61" spans="1:6">
      <c r="A61" s="9">
        <v>7453.1800000000012</v>
      </c>
      <c r="C61" s="32">
        <v>113.71050624083728</v>
      </c>
      <c r="D61" s="46" t="s">
        <v>46</v>
      </c>
    </row>
    <row r="62" spans="1:6">
      <c r="A62" s="9">
        <v>-30423.86</v>
      </c>
      <c r="C62" s="32">
        <v>471.35660369694233</v>
      </c>
      <c r="D62" s="46" t="s">
        <v>47</v>
      </c>
    </row>
    <row r="63" spans="1:6">
      <c r="A63" s="9">
        <v>99718.709999999977</v>
      </c>
      <c r="C63" s="32">
        <v>-254.49685671925545</v>
      </c>
      <c r="D63" s="46" t="s">
        <v>48</v>
      </c>
    </row>
    <row r="64" spans="1:6">
      <c r="A64" s="9">
        <v>43980.69</v>
      </c>
      <c r="C64" s="32">
        <v>20.784377247095108</v>
      </c>
      <c r="D64" s="46" t="s">
        <v>49</v>
      </c>
    </row>
    <row r="65" spans="1:48">
      <c r="A65" s="9">
        <v>-57692.939999999995</v>
      </c>
      <c r="C65" s="32">
        <v>64.594105333089828</v>
      </c>
      <c r="D65" s="46" t="s">
        <v>50</v>
      </c>
    </row>
    <row r="68" spans="1:48" ht="14.85" customHeight="1" thickBot="1">
      <c r="A68" s="208" t="s">
        <v>51</v>
      </c>
      <c r="B68" s="209"/>
      <c r="C68" s="209"/>
      <c r="D68" s="209"/>
      <c r="E68" s="210"/>
    </row>
    <row r="69" spans="1:48" ht="14.85" customHeight="1">
      <c r="A69" s="211" t="s">
        <v>52</v>
      </c>
      <c r="B69" s="212"/>
      <c r="C69" s="212"/>
      <c r="D69" s="212"/>
      <c r="E69" s="213"/>
    </row>
    <row r="71" spans="1:48" ht="14.85" customHeight="1"/>
    <row r="72" spans="1:48" ht="15" customHeight="1" thickBot="1">
      <c r="A72" s="2"/>
      <c r="B72" s="2"/>
      <c r="C72" s="2"/>
      <c r="Q72" s="81"/>
    </row>
    <row r="73" spans="1:48">
      <c r="A73" s="214" t="s">
        <v>53</v>
      </c>
      <c r="B73" s="215"/>
      <c r="C73" s="215"/>
      <c r="D73" s="215"/>
      <c r="E73" s="216"/>
    </row>
    <row r="74" spans="1:48" ht="18.75">
      <c r="A74" s="217"/>
      <c r="B74" s="218"/>
      <c r="C74" s="218"/>
      <c r="D74" s="218"/>
      <c r="E74" s="219"/>
      <c r="Q74" s="82"/>
      <c r="R74" s="82"/>
      <c r="S74" s="82"/>
      <c r="T74" s="82"/>
      <c r="U74" s="82"/>
      <c r="V74" s="82"/>
      <c r="W74" s="82"/>
      <c r="X74" s="82"/>
      <c r="Y74" s="82"/>
      <c r="Z74" s="82"/>
    </row>
    <row r="75" spans="1:48" ht="15">
      <c r="A75" s="220" t="s">
        <v>18</v>
      </c>
      <c r="B75" s="87" t="s">
        <v>54</v>
      </c>
      <c r="C75" s="87" t="s">
        <v>55</v>
      </c>
      <c r="D75" s="87" t="s">
        <v>56</v>
      </c>
      <c r="E75" s="87" t="s">
        <v>57</v>
      </c>
      <c r="F75" s="87" t="s">
        <v>58</v>
      </c>
      <c r="G75" s="87" t="s">
        <v>59</v>
      </c>
      <c r="H75" s="87" t="s">
        <v>60</v>
      </c>
      <c r="I75" s="87" t="s">
        <v>61</v>
      </c>
      <c r="J75" s="87" t="s">
        <v>62</v>
      </c>
      <c r="K75" s="87" t="s">
        <v>63</v>
      </c>
      <c r="L75" s="87" t="s">
        <v>64</v>
      </c>
      <c r="M75" s="87" t="s">
        <v>65</v>
      </c>
      <c r="N75" s="87" t="s">
        <v>66</v>
      </c>
      <c r="O75" s="87" t="s">
        <v>67</v>
      </c>
      <c r="P75" s="87" t="s">
        <v>68</v>
      </c>
      <c r="Q75" s="87" t="s">
        <v>69</v>
      </c>
      <c r="R75" s="87" t="s">
        <v>70</v>
      </c>
      <c r="S75" s="87" t="s">
        <v>71</v>
      </c>
      <c r="T75" s="87" t="s">
        <v>72</v>
      </c>
      <c r="U75" s="88" t="s">
        <v>73</v>
      </c>
      <c r="V75" s="222" t="s">
        <v>74</v>
      </c>
      <c r="W75" s="180" t="s">
        <v>30</v>
      </c>
      <c r="X75" s="180" t="s">
        <v>26</v>
      </c>
      <c r="Y75" s="180" t="s">
        <v>75</v>
      </c>
      <c r="Z75" s="180" t="s">
        <v>28</v>
      </c>
      <c r="AA75" s="180"/>
      <c r="AB75" s="180"/>
      <c r="AC75" s="180"/>
      <c r="AD75" s="180"/>
      <c r="AE75" s="180"/>
      <c r="AF75" s="180"/>
      <c r="AG75" s="180"/>
      <c r="AH75" s="180"/>
      <c r="AI75" s="180"/>
      <c r="AJ75" s="180"/>
      <c r="AK75" s="180"/>
      <c r="AL75" s="180"/>
      <c r="AM75" s="180"/>
      <c r="AN75" s="180"/>
      <c r="AO75" s="180"/>
      <c r="AP75" s="180"/>
      <c r="AQ75" s="180"/>
      <c r="AR75" s="180"/>
      <c r="AS75" s="180"/>
      <c r="AT75" s="207"/>
      <c r="AU75" s="160" t="s">
        <v>76</v>
      </c>
      <c r="AV75" s="7"/>
    </row>
    <row r="76" spans="1:48" ht="15">
      <c r="A76" s="221"/>
      <c r="B76" s="84" t="s">
        <v>54</v>
      </c>
      <c r="C76" s="84" t="s">
        <v>55</v>
      </c>
      <c r="D76" s="84" t="s">
        <v>56</v>
      </c>
      <c r="E76" s="84" t="s">
        <v>57</v>
      </c>
      <c r="F76" s="84" t="s">
        <v>58</v>
      </c>
      <c r="G76" s="84" t="s">
        <v>77</v>
      </c>
      <c r="H76" s="84" t="s">
        <v>78</v>
      </c>
      <c r="I76" s="84" t="s">
        <v>79</v>
      </c>
      <c r="J76" s="84" t="s">
        <v>80</v>
      </c>
      <c r="K76" s="84" t="s">
        <v>81</v>
      </c>
      <c r="L76" s="84" t="s">
        <v>82</v>
      </c>
      <c r="M76" s="84" t="s">
        <v>83</v>
      </c>
      <c r="N76" s="84" t="s">
        <v>84</v>
      </c>
      <c r="O76" s="84" t="s">
        <v>85</v>
      </c>
      <c r="P76" s="84" t="s">
        <v>86</v>
      </c>
      <c r="Q76" s="84" t="s">
        <v>87</v>
      </c>
      <c r="R76" s="84" t="s">
        <v>88</v>
      </c>
      <c r="S76" s="84" t="s">
        <v>89</v>
      </c>
      <c r="T76" s="84" t="s">
        <v>90</v>
      </c>
      <c r="U76" s="86" t="s">
        <v>91</v>
      </c>
      <c r="V76" s="223"/>
      <c r="W76" s="180"/>
      <c r="X76" s="180"/>
      <c r="Y76" s="180"/>
      <c r="Z76" s="180"/>
      <c r="AA76" s="180"/>
      <c r="AB76" s="180"/>
      <c r="AC76" s="180"/>
      <c r="AD76" s="180"/>
      <c r="AE76" s="180"/>
      <c r="AF76" s="180"/>
      <c r="AG76" s="180"/>
      <c r="AH76" s="180"/>
      <c r="AI76" s="180"/>
      <c r="AJ76" s="180"/>
      <c r="AK76" s="180"/>
      <c r="AL76" s="180"/>
      <c r="AM76" s="180"/>
      <c r="AN76" s="180"/>
      <c r="AO76" s="180"/>
      <c r="AP76" s="180"/>
      <c r="AQ76" s="180"/>
      <c r="AR76" s="180"/>
      <c r="AS76" s="180"/>
      <c r="AT76" s="207"/>
      <c r="AU76" s="161"/>
      <c r="AV76" s="1"/>
    </row>
    <row r="77" spans="1:48" ht="15">
      <c r="A77" s="83">
        <v>1</v>
      </c>
      <c r="B77" s="11">
        <v>2.81</v>
      </c>
      <c r="C77" s="11">
        <v>-13.48</v>
      </c>
      <c r="D77" s="11">
        <v>45.29</v>
      </c>
      <c r="E77" s="11">
        <v>19.5</v>
      </c>
      <c r="F77" s="11">
        <v>-26.27</v>
      </c>
      <c r="G77" s="11">
        <f>B77^2</f>
        <v>7.8961000000000006</v>
      </c>
      <c r="H77" s="11">
        <f>B77*C77</f>
        <v>-37.878800000000005</v>
      </c>
      <c r="I77" s="11">
        <f>B77*D77</f>
        <v>127.2649</v>
      </c>
      <c r="J77" s="11">
        <f>B77*E77</f>
        <v>54.795000000000002</v>
      </c>
      <c r="K77" s="11">
        <f>B77*F77</f>
        <v>-73.818700000000007</v>
      </c>
      <c r="L77" s="11">
        <f>C77^2</f>
        <v>181.71040000000002</v>
      </c>
      <c r="M77" s="11">
        <f>C77*D77</f>
        <v>-610.50919999999996</v>
      </c>
      <c r="N77" s="11">
        <f>C77*E77</f>
        <v>-262.86</v>
      </c>
      <c r="O77" s="11">
        <f>C77*F77</f>
        <v>354.11959999999999</v>
      </c>
      <c r="P77" s="11">
        <f>D77^2</f>
        <v>2051.1840999999999</v>
      </c>
      <c r="Q77" s="11">
        <f>D77*E77</f>
        <v>883.15499999999997</v>
      </c>
      <c r="R77" s="11">
        <f>D77*F77</f>
        <v>-1189.7683</v>
      </c>
      <c r="S77" s="11">
        <f>E77^2</f>
        <v>380.25</v>
      </c>
      <c r="T77" s="11">
        <f>E77*F77</f>
        <v>-512.26499999999999</v>
      </c>
      <c r="U77" s="89">
        <f>F77^2</f>
        <v>690.11289999999997</v>
      </c>
      <c r="V77" s="12">
        <v>-19.911214748499098</v>
      </c>
      <c r="W77" s="11">
        <f>$D$182+$D$183*B77+$D$184*C77+$D$185*D77+$D$186*E77+$D$187*F77+$D$188*G77+$D$189*H77+$D$190*I77+$D$191*J77+$D$192*K77+$D$193*L77+$D$194*M77+$D$195*N77+$D$196*O77+$D$197*P77+$D$198*Q77+$D$199*R77+$D$200*S77+$D$201*T77+$D$202*U77</f>
        <v>-17.457033291459084</v>
      </c>
      <c r="X77" s="11">
        <f>V77-W77</f>
        <v>-2.4541814570400149</v>
      </c>
      <c r="Y77" s="11">
        <f>X77^2</f>
        <v>6.0230066240790503</v>
      </c>
      <c r="Z77" s="11">
        <v>1</v>
      </c>
      <c r="AA77" s="11">
        <v>2.81</v>
      </c>
      <c r="AB77" s="11">
        <v>-13.48</v>
      </c>
      <c r="AC77" s="11">
        <v>45.29</v>
      </c>
      <c r="AD77" s="11">
        <v>19.5</v>
      </c>
      <c r="AE77" s="11">
        <v>-26.27</v>
      </c>
      <c r="AF77" s="11">
        <v>7.8961000000000006</v>
      </c>
      <c r="AG77" s="11">
        <v>-37.878800000000005</v>
      </c>
      <c r="AH77" s="9">
        <v>127.2649</v>
      </c>
      <c r="AI77" s="9">
        <v>54.795000000000002</v>
      </c>
      <c r="AJ77" s="9">
        <v>-73.818700000000007</v>
      </c>
      <c r="AK77" s="9">
        <v>181.71040000000002</v>
      </c>
      <c r="AL77" s="9">
        <v>-610.50919999999996</v>
      </c>
      <c r="AM77" s="9">
        <v>-262.86</v>
      </c>
      <c r="AN77" s="9">
        <v>354.11959999999999</v>
      </c>
      <c r="AO77" s="9">
        <v>2051.1840999999999</v>
      </c>
      <c r="AP77" s="9">
        <v>883.15499999999997</v>
      </c>
      <c r="AQ77" s="9">
        <v>-1189.7683</v>
      </c>
      <c r="AR77" s="9">
        <v>380.25</v>
      </c>
      <c r="AS77" s="9">
        <v>-512.26499999999999</v>
      </c>
      <c r="AT77" s="32">
        <v>690.11289999999997</v>
      </c>
      <c r="AU77" s="99">
        <f>(V77-V103)^2</f>
        <v>396.45656203554881</v>
      </c>
      <c r="AV77" s="1"/>
    </row>
    <row r="78" spans="1:48" ht="15">
      <c r="A78" s="83">
        <v>2</v>
      </c>
      <c r="B78" s="11">
        <v>3.07</v>
      </c>
      <c r="C78" s="11">
        <v>-13.73</v>
      </c>
      <c r="D78" s="11">
        <v>45.13</v>
      </c>
      <c r="E78" s="11">
        <v>19.649999999999999</v>
      </c>
      <c r="F78" s="11">
        <v>-26.26</v>
      </c>
      <c r="G78" s="11">
        <f t="shared" ref="G78:G101" si="4">B78^2</f>
        <v>9.4248999999999992</v>
      </c>
      <c r="H78" s="11">
        <f t="shared" ref="H78:H100" si="5">B78*C78</f>
        <v>-42.1511</v>
      </c>
      <c r="I78" s="11">
        <f t="shared" ref="I78:I100" si="6">B78*D78</f>
        <v>138.54910000000001</v>
      </c>
      <c r="J78" s="11">
        <f t="shared" ref="J78:J101" si="7">B78*E78</f>
        <v>60.325499999999991</v>
      </c>
      <c r="K78" s="11">
        <f t="shared" ref="K78:K101" si="8">B78*F78</f>
        <v>-80.618200000000002</v>
      </c>
      <c r="L78" s="11">
        <f t="shared" ref="L78:L101" si="9">C78^2</f>
        <v>188.5129</v>
      </c>
      <c r="M78" s="11">
        <f t="shared" ref="M78:M101" si="10">C78*D78</f>
        <v>-619.63490000000002</v>
      </c>
      <c r="N78" s="11">
        <f t="shared" ref="N78:N101" si="11">C78*E78</f>
        <v>-269.79449999999997</v>
      </c>
      <c r="O78" s="11">
        <f t="shared" ref="O78:O101" si="12">C78*F78</f>
        <v>360.5498</v>
      </c>
      <c r="P78" s="11">
        <f t="shared" ref="P78:P101" si="13">D78^2</f>
        <v>2036.7169000000001</v>
      </c>
      <c r="Q78" s="11">
        <f t="shared" ref="Q78:Q101" si="14">D78*E78</f>
        <v>886.80449999999996</v>
      </c>
      <c r="R78" s="11">
        <f t="shared" ref="R78:R101" si="15">D78*F78</f>
        <v>-1185.1138000000001</v>
      </c>
      <c r="S78" s="11">
        <f t="shared" ref="S78:S101" si="16">E78^2</f>
        <v>386.12249999999995</v>
      </c>
      <c r="T78" s="11">
        <f t="shared" ref="T78:T101" si="17">E78*F78</f>
        <v>-516.00900000000001</v>
      </c>
      <c r="U78" s="89">
        <f t="shared" ref="U78:U101" si="18">F78^2</f>
        <v>689.58760000000007</v>
      </c>
      <c r="V78" s="9">
        <v>-11.119890162357706</v>
      </c>
      <c r="W78" s="11">
        <f t="shared" ref="W78:W101" si="19">$D$182+$D$183*B78+$D$184*C78+$D$185*D78+$D$186*E78+$D$187*F78+$D$188*G78+$D$189*H78+$D$190*I78+$D$191*J78+$D$192*K78+$D$193*L78+$D$194*M78+$D$195*N78+$D$196*O78+$D$197*P78+$D$198*Q78+$D$199*R78+$D$200*S78+$D$201*T78+$D$202*U78</f>
        <v>-13.134264542721212</v>
      </c>
      <c r="X78" s="11">
        <f t="shared" ref="X78:X102" si="20">V78-W78</f>
        <v>2.0143743803635061</v>
      </c>
      <c r="Y78" s="11">
        <f t="shared" ref="Y78:Y101" si="21">X78^2</f>
        <v>4.0577041442648589</v>
      </c>
      <c r="Z78" s="11">
        <v>1</v>
      </c>
      <c r="AA78" s="11">
        <v>3.07</v>
      </c>
      <c r="AB78" s="11">
        <v>-13.73</v>
      </c>
      <c r="AC78" s="11">
        <v>45.13</v>
      </c>
      <c r="AD78" s="11">
        <v>19.649999999999999</v>
      </c>
      <c r="AE78" s="11">
        <v>-26.26</v>
      </c>
      <c r="AF78" s="11">
        <v>9.4248999999999992</v>
      </c>
      <c r="AG78" s="11">
        <v>-42.1511</v>
      </c>
      <c r="AH78" s="9">
        <v>138.54910000000001</v>
      </c>
      <c r="AI78" s="9">
        <v>60.325499999999991</v>
      </c>
      <c r="AJ78" s="9">
        <v>-80.618200000000002</v>
      </c>
      <c r="AK78" s="9">
        <v>188.5129</v>
      </c>
      <c r="AL78" s="9">
        <v>-619.63490000000002</v>
      </c>
      <c r="AM78" s="9">
        <v>-269.79449999999997</v>
      </c>
      <c r="AN78" s="9">
        <v>360.5498</v>
      </c>
      <c r="AO78" s="9">
        <v>2036.7169000000001</v>
      </c>
      <c r="AP78" s="9">
        <v>886.80449999999996</v>
      </c>
      <c r="AQ78" s="9">
        <v>-1185.1138000000001</v>
      </c>
      <c r="AR78" s="9">
        <v>386.12249999999995</v>
      </c>
      <c r="AS78" s="9">
        <v>-516.00900000000001</v>
      </c>
      <c r="AT78" s="32">
        <v>689.58760000000007</v>
      </c>
      <c r="AU78" s="99">
        <f t="shared" ref="AU78:AU101" si="22">(V78-V104)^2</f>
        <v>123.65195722289968</v>
      </c>
      <c r="AV78" s="1"/>
    </row>
    <row r="79" spans="1:48" ht="15">
      <c r="A79" s="83">
        <v>3</v>
      </c>
      <c r="B79" s="11">
        <v>3.45</v>
      </c>
      <c r="C79" s="11">
        <v>-13.87</v>
      </c>
      <c r="D79" s="11">
        <v>45.11</v>
      </c>
      <c r="E79" s="11">
        <v>18.93</v>
      </c>
      <c r="F79" s="11">
        <v>-27.17</v>
      </c>
      <c r="G79" s="11">
        <f t="shared" si="4"/>
        <v>11.902500000000002</v>
      </c>
      <c r="H79" s="11">
        <f t="shared" si="5"/>
        <v>-47.851500000000001</v>
      </c>
      <c r="I79" s="11">
        <f t="shared" si="6"/>
        <v>155.62950000000001</v>
      </c>
      <c r="J79" s="11">
        <f t="shared" si="7"/>
        <v>65.308500000000009</v>
      </c>
      <c r="K79" s="11">
        <f t="shared" si="8"/>
        <v>-93.736500000000007</v>
      </c>
      <c r="L79" s="11">
        <f t="shared" si="9"/>
        <v>192.37689999999998</v>
      </c>
      <c r="M79" s="11">
        <f t="shared" si="10"/>
        <v>-625.67570000000001</v>
      </c>
      <c r="N79" s="11">
        <f t="shared" si="11"/>
        <v>-262.5591</v>
      </c>
      <c r="O79" s="11">
        <f t="shared" si="12"/>
        <v>376.84789999999998</v>
      </c>
      <c r="P79" s="11">
        <f t="shared" si="13"/>
        <v>2034.9121</v>
      </c>
      <c r="Q79" s="11">
        <f t="shared" si="14"/>
        <v>853.93229999999994</v>
      </c>
      <c r="R79" s="11">
        <f t="shared" si="15"/>
        <v>-1225.6387</v>
      </c>
      <c r="S79" s="11">
        <f t="shared" si="16"/>
        <v>358.3449</v>
      </c>
      <c r="T79" s="11">
        <f t="shared" si="17"/>
        <v>-514.32810000000006</v>
      </c>
      <c r="U79" s="89">
        <f t="shared" si="18"/>
        <v>738.20890000000009</v>
      </c>
      <c r="V79" s="9">
        <v>31.315492320330122</v>
      </c>
      <c r="W79" s="11">
        <f t="shared" si="19"/>
        <v>33.653343087993562</v>
      </c>
      <c r="X79" s="11">
        <f t="shared" si="20"/>
        <v>-2.3378507676634399</v>
      </c>
      <c r="Y79" s="11">
        <f t="shared" si="21"/>
        <v>5.4655462118645355</v>
      </c>
      <c r="Z79" s="11">
        <v>1</v>
      </c>
      <c r="AA79" s="11">
        <v>3.45</v>
      </c>
      <c r="AB79" s="11">
        <v>-13.87</v>
      </c>
      <c r="AC79" s="11">
        <v>45.11</v>
      </c>
      <c r="AD79" s="11">
        <v>18.93</v>
      </c>
      <c r="AE79" s="11">
        <v>-27.17</v>
      </c>
      <c r="AF79" s="11">
        <v>11.902500000000002</v>
      </c>
      <c r="AG79" s="11">
        <v>-47.851500000000001</v>
      </c>
      <c r="AH79" s="9">
        <v>155.62950000000001</v>
      </c>
      <c r="AI79" s="9">
        <v>65.308500000000009</v>
      </c>
      <c r="AJ79" s="9">
        <v>-93.736500000000007</v>
      </c>
      <c r="AK79" s="9">
        <v>192.37689999999998</v>
      </c>
      <c r="AL79" s="9">
        <v>-625.67570000000001</v>
      </c>
      <c r="AM79" s="9">
        <v>-262.5591</v>
      </c>
      <c r="AN79" s="9">
        <v>376.84789999999998</v>
      </c>
      <c r="AO79" s="9">
        <v>2034.9121</v>
      </c>
      <c r="AP79" s="9">
        <v>853.93229999999994</v>
      </c>
      <c r="AQ79" s="9">
        <v>-1225.6387</v>
      </c>
      <c r="AR79" s="9">
        <v>358.3449</v>
      </c>
      <c r="AS79" s="9">
        <v>-514.32810000000006</v>
      </c>
      <c r="AT79" s="32">
        <v>738.20890000000009</v>
      </c>
      <c r="AU79" s="99">
        <f t="shared" si="22"/>
        <v>980.66005926465482</v>
      </c>
      <c r="AV79" s="1"/>
    </row>
    <row r="80" spans="1:48" ht="15">
      <c r="A80" s="83">
        <v>4</v>
      </c>
      <c r="B80" s="11">
        <v>3.19</v>
      </c>
      <c r="C80" s="11">
        <v>-13.27</v>
      </c>
      <c r="D80" s="11">
        <v>45.63</v>
      </c>
      <c r="E80" s="11">
        <v>18.59</v>
      </c>
      <c r="F80" s="11">
        <v>-27.39</v>
      </c>
      <c r="G80" s="11">
        <f t="shared" si="4"/>
        <v>10.1761</v>
      </c>
      <c r="H80" s="11">
        <f t="shared" si="5"/>
        <v>-42.331299999999999</v>
      </c>
      <c r="I80" s="11">
        <f t="shared" si="6"/>
        <v>145.55969999999999</v>
      </c>
      <c r="J80" s="11">
        <f t="shared" si="7"/>
        <v>59.302099999999996</v>
      </c>
      <c r="K80" s="11">
        <f t="shared" si="8"/>
        <v>-87.374099999999999</v>
      </c>
      <c r="L80" s="11">
        <f t="shared" si="9"/>
        <v>176.09289999999999</v>
      </c>
      <c r="M80" s="11">
        <f t="shared" si="10"/>
        <v>-605.51009999999997</v>
      </c>
      <c r="N80" s="11">
        <f t="shared" si="11"/>
        <v>-246.6893</v>
      </c>
      <c r="O80" s="11">
        <f t="shared" si="12"/>
        <v>363.46530000000001</v>
      </c>
      <c r="P80" s="11">
        <f t="shared" si="13"/>
        <v>2082.0969000000005</v>
      </c>
      <c r="Q80" s="11">
        <f t="shared" si="14"/>
        <v>848.26170000000002</v>
      </c>
      <c r="R80" s="11">
        <f t="shared" si="15"/>
        <v>-1249.8057000000001</v>
      </c>
      <c r="S80" s="11">
        <f t="shared" si="16"/>
        <v>345.5881</v>
      </c>
      <c r="T80" s="11">
        <f t="shared" si="17"/>
        <v>-509.18009999999998</v>
      </c>
      <c r="U80" s="89">
        <f t="shared" si="18"/>
        <v>750.21210000000008</v>
      </c>
      <c r="V80" s="9">
        <v>-9.3179813439119243</v>
      </c>
      <c r="W80" s="11">
        <f t="shared" si="19"/>
        <v>-9.7380155175924301</v>
      </c>
      <c r="X80" s="11">
        <f t="shared" si="20"/>
        <v>0.42003417368050577</v>
      </c>
      <c r="Y80" s="11">
        <f t="shared" si="21"/>
        <v>0.17642870705946528</v>
      </c>
      <c r="Z80" s="11">
        <v>1</v>
      </c>
      <c r="AA80" s="11">
        <v>3.19</v>
      </c>
      <c r="AB80" s="11">
        <v>-13.27</v>
      </c>
      <c r="AC80" s="11">
        <v>45.63</v>
      </c>
      <c r="AD80" s="11">
        <v>18.59</v>
      </c>
      <c r="AE80" s="11">
        <v>-27.39</v>
      </c>
      <c r="AF80" s="11">
        <v>10.1761</v>
      </c>
      <c r="AG80" s="11">
        <v>-42.331299999999999</v>
      </c>
      <c r="AH80" s="9">
        <v>145.55969999999999</v>
      </c>
      <c r="AI80" s="9">
        <v>59.302099999999996</v>
      </c>
      <c r="AJ80" s="9">
        <v>-87.374099999999999</v>
      </c>
      <c r="AK80" s="9">
        <v>176.09289999999999</v>
      </c>
      <c r="AL80" s="9">
        <v>-605.51009999999997</v>
      </c>
      <c r="AM80" s="9">
        <v>-246.6893</v>
      </c>
      <c r="AN80" s="9">
        <v>363.46530000000001</v>
      </c>
      <c r="AO80" s="9">
        <v>2082.0969000000005</v>
      </c>
      <c r="AP80" s="9">
        <v>848.26170000000002</v>
      </c>
      <c r="AQ80" s="9">
        <v>-1249.8057000000001</v>
      </c>
      <c r="AR80" s="9">
        <v>345.5881</v>
      </c>
      <c r="AS80" s="9">
        <v>-509.18009999999998</v>
      </c>
      <c r="AT80" s="32">
        <v>750.21210000000008</v>
      </c>
      <c r="AU80" s="99">
        <f t="shared" si="22"/>
        <v>86.824776325490674</v>
      </c>
      <c r="AV80" s="1"/>
    </row>
    <row r="81" spans="1:48" ht="15">
      <c r="A81" s="83">
        <v>5</v>
      </c>
      <c r="B81" s="11">
        <v>3.07</v>
      </c>
      <c r="C81" s="11">
        <v>-13.56</v>
      </c>
      <c r="D81" s="11">
        <v>45.3</v>
      </c>
      <c r="E81" s="11">
        <v>19.59</v>
      </c>
      <c r="F81" s="11">
        <v>-26.32</v>
      </c>
      <c r="G81" s="11">
        <f t="shared" si="4"/>
        <v>9.4248999999999992</v>
      </c>
      <c r="H81" s="11">
        <f t="shared" si="5"/>
        <v>-41.629199999999997</v>
      </c>
      <c r="I81" s="11">
        <f t="shared" si="6"/>
        <v>139.071</v>
      </c>
      <c r="J81" s="11">
        <f t="shared" si="7"/>
        <v>60.141299999999994</v>
      </c>
      <c r="K81" s="11">
        <f t="shared" si="8"/>
        <v>-80.802399999999992</v>
      </c>
      <c r="L81" s="11">
        <f t="shared" si="9"/>
        <v>183.87360000000001</v>
      </c>
      <c r="M81" s="11">
        <f t="shared" si="10"/>
        <v>-614.26800000000003</v>
      </c>
      <c r="N81" s="11">
        <f t="shared" si="11"/>
        <v>-265.6404</v>
      </c>
      <c r="O81" s="11">
        <f t="shared" si="12"/>
        <v>356.89920000000001</v>
      </c>
      <c r="P81" s="11">
        <f t="shared" si="13"/>
        <v>2052.0899999999997</v>
      </c>
      <c r="Q81" s="11">
        <f t="shared" si="14"/>
        <v>887.42699999999991</v>
      </c>
      <c r="R81" s="11">
        <f t="shared" si="15"/>
        <v>-1192.296</v>
      </c>
      <c r="S81" s="11">
        <f t="shared" si="16"/>
        <v>383.7681</v>
      </c>
      <c r="T81" s="11">
        <f t="shared" si="17"/>
        <v>-515.60879999999997</v>
      </c>
      <c r="U81" s="89">
        <f t="shared" si="18"/>
        <v>692.74239999999998</v>
      </c>
      <c r="V81" s="9">
        <v>-10.863338193755453</v>
      </c>
      <c r="W81" s="11">
        <f t="shared" si="19"/>
        <v>-7.92099763546139</v>
      </c>
      <c r="X81" s="11">
        <f t="shared" si="20"/>
        <v>-2.9423405582940632</v>
      </c>
      <c r="Y81" s="11">
        <f t="shared" si="21"/>
        <v>8.6573679609822189</v>
      </c>
      <c r="Z81" s="11">
        <v>1</v>
      </c>
      <c r="AA81" s="11">
        <v>3.07</v>
      </c>
      <c r="AB81" s="11">
        <v>-13.56</v>
      </c>
      <c r="AC81" s="11">
        <v>45.3</v>
      </c>
      <c r="AD81" s="11">
        <v>19.59</v>
      </c>
      <c r="AE81" s="11">
        <v>-26.32</v>
      </c>
      <c r="AF81" s="11">
        <v>9.4248999999999992</v>
      </c>
      <c r="AG81" s="11">
        <v>-41.629199999999997</v>
      </c>
      <c r="AH81" s="9">
        <v>139.071</v>
      </c>
      <c r="AI81" s="9">
        <v>60.141299999999994</v>
      </c>
      <c r="AJ81" s="9">
        <v>-80.802399999999992</v>
      </c>
      <c r="AK81" s="9">
        <v>183.87360000000001</v>
      </c>
      <c r="AL81" s="9">
        <v>-614.26800000000003</v>
      </c>
      <c r="AM81" s="9">
        <v>-265.6404</v>
      </c>
      <c r="AN81" s="9">
        <v>356.89920000000001</v>
      </c>
      <c r="AO81" s="9">
        <v>2052.0899999999997</v>
      </c>
      <c r="AP81" s="9">
        <v>887.42699999999991</v>
      </c>
      <c r="AQ81" s="9">
        <v>-1192.296</v>
      </c>
      <c r="AR81" s="9">
        <v>383.7681</v>
      </c>
      <c r="AS81" s="9">
        <v>-515.60879999999997</v>
      </c>
      <c r="AT81" s="32">
        <v>692.74239999999998</v>
      </c>
      <c r="AU81" s="99">
        <f t="shared" si="22"/>
        <v>140.73879309941691</v>
      </c>
      <c r="AV81" s="1"/>
    </row>
    <row r="82" spans="1:48" ht="15">
      <c r="A82" s="83">
        <v>6</v>
      </c>
      <c r="B82" s="11">
        <v>4.1500000000000004</v>
      </c>
      <c r="C82" s="11">
        <v>-13.95</v>
      </c>
      <c r="D82" s="11">
        <v>45.2</v>
      </c>
      <c r="E82" s="11">
        <v>19.420000000000002</v>
      </c>
      <c r="F82" s="11">
        <v>-26.97</v>
      </c>
      <c r="G82" s="11">
        <f t="shared" si="4"/>
        <v>17.222500000000004</v>
      </c>
      <c r="H82" s="11">
        <f t="shared" si="5"/>
        <v>-57.892500000000005</v>
      </c>
      <c r="I82" s="11">
        <f t="shared" si="6"/>
        <v>187.58000000000004</v>
      </c>
      <c r="J82" s="11">
        <f t="shared" si="7"/>
        <v>80.593000000000018</v>
      </c>
      <c r="K82" s="11">
        <f t="shared" si="8"/>
        <v>-111.9255</v>
      </c>
      <c r="L82" s="11">
        <f t="shared" si="9"/>
        <v>194.60249999999999</v>
      </c>
      <c r="M82" s="11">
        <f t="shared" si="10"/>
        <v>-630.54</v>
      </c>
      <c r="N82" s="11">
        <f t="shared" si="11"/>
        <v>-270.90899999999999</v>
      </c>
      <c r="O82" s="11">
        <f t="shared" si="12"/>
        <v>376.23149999999998</v>
      </c>
      <c r="P82" s="11">
        <f t="shared" si="13"/>
        <v>2043.0400000000002</v>
      </c>
      <c r="Q82" s="11">
        <f t="shared" si="14"/>
        <v>877.78400000000011</v>
      </c>
      <c r="R82" s="11">
        <f t="shared" si="15"/>
        <v>-1219.0440000000001</v>
      </c>
      <c r="S82" s="11">
        <f t="shared" si="16"/>
        <v>377.13640000000009</v>
      </c>
      <c r="T82" s="11">
        <f t="shared" si="17"/>
        <v>-523.75740000000008</v>
      </c>
      <c r="U82" s="89">
        <f t="shared" si="18"/>
        <v>727.38089999999988</v>
      </c>
      <c r="V82" s="9">
        <v>6.2282174345375552</v>
      </c>
      <c r="W82" s="11">
        <f t="shared" si="19"/>
        <v>5.6613078946247697</v>
      </c>
      <c r="X82" s="11">
        <f t="shared" si="20"/>
        <v>0.56690953991278548</v>
      </c>
      <c r="Y82" s="11">
        <f t="shared" si="21"/>
        <v>0.32138642644412613</v>
      </c>
      <c r="Z82" s="11">
        <v>1</v>
      </c>
      <c r="AA82" s="11">
        <v>4.1500000000000004</v>
      </c>
      <c r="AB82" s="11">
        <v>-13.95</v>
      </c>
      <c r="AC82" s="11">
        <v>45.2</v>
      </c>
      <c r="AD82" s="11">
        <v>19.420000000000002</v>
      </c>
      <c r="AE82" s="11">
        <v>-26.97</v>
      </c>
      <c r="AF82" s="11">
        <v>17.222500000000004</v>
      </c>
      <c r="AG82" s="11">
        <v>-57.892500000000005</v>
      </c>
      <c r="AH82" s="9">
        <v>187.58000000000004</v>
      </c>
      <c r="AI82" s="9">
        <v>80.593000000000018</v>
      </c>
      <c r="AJ82" s="9">
        <v>-111.9255</v>
      </c>
      <c r="AK82" s="9">
        <v>194.60249999999999</v>
      </c>
      <c r="AL82" s="9">
        <v>-630.54</v>
      </c>
      <c r="AM82" s="9">
        <v>-270.90899999999999</v>
      </c>
      <c r="AN82" s="9">
        <v>376.23149999999998</v>
      </c>
      <c r="AO82" s="9">
        <v>2043.0400000000002</v>
      </c>
      <c r="AP82" s="9">
        <v>877.78400000000011</v>
      </c>
      <c r="AQ82" s="9">
        <v>-1219.0440000000001</v>
      </c>
      <c r="AR82" s="9">
        <v>377.13640000000009</v>
      </c>
      <c r="AS82" s="9">
        <v>-523.75740000000008</v>
      </c>
      <c r="AT82" s="32">
        <v>727.38089999999988</v>
      </c>
      <c r="AU82" s="99">
        <f t="shared" si="22"/>
        <v>9.9743373638169768</v>
      </c>
      <c r="AV82" s="1"/>
    </row>
    <row r="83" spans="1:48" ht="15">
      <c r="A83" s="83">
        <v>7</v>
      </c>
      <c r="B83" s="11">
        <v>3.26</v>
      </c>
      <c r="C83" s="11">
        <v>-13.83</v>
      </c>
      <c r="D83" s="11">
        <v>45.08</v>
      </c>
      <c r="E83" s="11">
        <v>19.18</v>
      </c>
      <c r="F83" s="11">
        <v>-26.83</v>
      </c>
      <c r="G83" s="11">
        <f t="shared" si="4"/>
        <v>10.627599999999999</v>
      </c>
      <c r="H83" s="11">
        <f t="shared" si="5"/>
        <v>-45.085799999999999</v>
      </c>
      <c r="I83" s="11">
        <f t="shared" si="6"/>
        <v>146.96079999999998</v>
      </c>
      <c r="J83" s="11">
        <f t="shared" si="7"/>
        <v>62.526799999999994</v>
      </c>
      <c r="K83" s="11">
        <f t="shared" si="8"/>
        <v>-87.465799999999987</v>
      </c>
      <c r="L83" s="11">
        <f t="shared" si="9"/>
        <v>191.2689</v>
      </c>
      <c r="M83" s="11">
        <f t="shared" si="10"/>
        <v>-623.45640000000003</v>
      </c>
      <c r="N83" s="11">
        <f t="shared" si="11"/>
        <v>-265.25939999999997</v>
      </c>
      <c r="O83" s="11">
        <f t="shared" si="12"/>
        <v>371.05889999999999</v>
      </c>
      <c r="P83" s="11">
        <f t="shared" si="13"/>
        <v>2032.2063999999998</v>
      </c>
      <c r="Q83" s="11">
        <f t="shared" si="14"/>
        <v>864.63439999999991</v>
      </c>
      <c r="R83" s="11">
        <f t="shared" si="15"/>
        <v>-1209.4963999999998</v>
      </c>
      <c r="S83" s="11">
        <f t="shared" si="16"/>
        <v>367.87239999999997</v>
      </c>
      <c r="T83" s="11">
        <f t="shared" si="17"/>
        <v>-514.59939999999995</v>
      </c>
      <c r="U83" s="89">
        <f t="shared" si="18"/>
        <v>719.84889999999996</v>
      </c>
      <c r="V83" s="9">
        <v>9.2732285316105845</v>
      </c>
      <c r="W83" s="11">
        <f t="shared" si="19"/>
        <v>12.103309237398207</v>
      </c>
      <c r="X83" s="11">
        <f t="shared" si="20"/>
        <v>-2.8300807057876227</v>
      </c>
      <c r="Y83" s="11">
        <f t="shared" si="21"/>
        <v>8.0093568012713696</v>
      </c>
      <c r="Z83" s="11">
        <v>1</v>
      </c>
      <c r="AA83" s="11">
        <v>3.26</v>
      </c>
      <c r="AB83" s="11">
        <v>-13.83</v>
      </c>
      <c r="AC83" s="11">
        <v>45.08</v>
      </c>
      <c r="AD83" s="11">
        <v>19.18</v>
      </c>
      <c r="AE83" s="11">
        <v>-26.83</v>
      </c>
      <c r="AF83" s="11">
        <v>10.627599999999999</v>
      </c>
      <c r="AG83" s="11">
        <v>-45.085799999999999</v>
      </c>
      <c r="AH83" s="9">
        <v>146.96079999999998</v>
      </c>
      <c r="AI83" s="9">
        <v>62.526799999999994</v>
      </c>
      <c r="AJ83" s="9">
        <v>-87.465799999999987</v>
      </c>
      <c r="AK83" s="9">
        <v>191.2689</v>
      </c>
      <c r="AL83" s="9">
        <v>-623.45640000000003</v>
      </c>
      <c r="AM83" s="9">
        <v>-265.25939999999997</v>
      </c>
      <c r="AN83" s="9">
        <v>371.05889999999999</v>
      </c>
      <c r="AO83" s="9">
        <v>2032.2063999999998</v>
      </c>
      <c r="AP83" s="9">
        <v>864.63439999999991</v>
      </c>
      <c r="AQ83" s="9">
        <v>-1209.4963999999998</v>
      </c>
      <c r="AR83" s="9">
        <v>367.87239999999997</v>
      </c>
      <c r="AS83" s="9">
        <v>-514.59939999999995</v>
      </c>
      <c r="AT83" s="32">
        <v>719.84889999999996</v>
      </c>
      <c r="AU83" s="99">
        <f t="shared" si="22"/>
        <v>545.37328284963053</v>
      </c>
      <c r="AV83" s="1"/>
    </row>
    <row r="84" spans="1:48" ht="15">
      <c r="A84" s="83">
        <v>8</v>
      </c>
      <c r="B84" s="11">
        <v>2.81</v>
      </c>
      <c r="C84" s="11">
        <v>-13.5</v>
      </c>
      <c r="D84" s="11">
        <v>45.27</v>
      </c>
      <c r="E84" s="11">
        <v>20.41</v>
      </c>
      <c r="F84" s="11">
        <v>-25.36</v>
      </c>
      <c r="G84" s="11">
        <f t="shared" si="4"/>
        <v>7.8961000000000006</v>
      </c>
      <c r="H84" s="11">
        <f t="shared" si="5"/>
        <v>-37.935000000000002</v>
      </c>
      <c r="I84" s="11">
        <f t="shared" si="6"/>
        <v>127.20870000000001</v>
      </c>
      <c r="J84" s="11">
        <f t="shared" si="7"/>
        <v>57.3521</v>
      </c>
      <c r="K84" s="11">
        <f t="shared" si="8"/>
        <v>-71.261600000000001</v>
      </c>
      <c r="L84" s="11">
        <f t="shared" si="9"/>
        <v>182.25</v>
      </c>
      <c r="M84" s="11">
        <f t="shared" si="10"/>
        <v>-611.1450000000001</v>
      </c>
      <c r="N84" s="11">
        <f t="shared" si="11"/>
        <v>-275.53500000000003</v>
      </c>
      <c r="O84" s="11">
        <f t="shared" si="12"/>
        <v>342.36</v>
      </c>
      <c r="P84" s="11">
        <f t="shared" si="13"/>
        <v>2049.3729000000003</v>
      </c>
      <c r="Q84" s="11">
        <f t="shared" si="14"/>
        <v>923.96070000000009</v>
      </c>
      <c r="R84" s="11">
        <f t="shared" si="15"/>
        <v>-1148.0472</v>
      </c>
      <c r="S84" s="11">
        <f t="shared" si="16"/>
        <v>416.56810000000002</v>
      </c>
      <c r="T84" s="11">
        <f t="shared" si="17"/>
        <v>-517.59759999999994</v>
      </c>
      <c r="U84" s="89">
        <f t="shared" si="18"/>
        <v>643.12959999999998</v>
      </c>
      <c r="V84" s="9">
        <v>48.731561043087822</v>
      </c>
      <c r="W84" s="11">
        <f t="shared" si="19"/>
        <v>46.824596739374101</v>
      </c>
      <c r="X84" s="11">
        <f t="shared" si="20"/>
        <v>1.9069643037137212</v>
      </c>
      <c r="Y84" s="11">
        <f t="shared" si="21"/>
        <v>3.6365128556383572</v>
      </c>
      <c r="Z84" s="11">
        <v>1</v>
      </c>
      <c r="AA84" s="11">
        <v>2.81</v>
      </c>
      <c r="AB84" s="11">
        <v>-13.5</v>
      </c>
      <c r="AC84" s="11">
        <v>45.27</v>
      </c>
      <c r="AD84" s="11">
        <v>20.41</v>
      </c>
      <c r="AE84" s="11">
        <v>-25.36</v>
      </c>
      <c r="AF84" s="11">
        <v>7.8961000000000006</v>
      </c>
      <c r="AG84" s="11">
        <v>-37.935000000000002</v>
      </c>
      <c r="AH84" s="9">
        <v>127.20870000000001</v>
      </c>
      <c r="AI84" s="9">
        <v>57.3521</v>
      </c>
      <c r="AJ84" s="9">
        <v>-71.261600000000001</v>
      </c>
      <c r="AK84" s="9">
        <v>182.25</v>
      </c>
      <c r="AL84" s="9">
        <v>-611.1450000000001</v>
      </c>
      <c r="AM84" s="9">
        <v>-275.53500000000003</v>
      </c>
      <c r="AN84" s="9">
        <v>342.36</v>
      </c>
      <c r="AO84" s="9">
        <v>2049.3729000000003</v>
      </c>
      <c r="AP84" s="9">
        <v>923.96070000000009</v>
      </c>
      <c r="AQ84" s="9">
        <v>-1148.0472</v>
      </c>
      <c r="AR84" s="9">
        <v>416.56810000000002</v>
      </c>
      <c r="AS84" s="9">
        <v>-517.59759999999994</v>
      </c>
      <c r="AT84" s="32">
        <v>643.12959999999998</v>
      </c>
      <c r="AU84" s="99">
        <f t="shared" si="22"/>
        <v>15.614834677249309</v>
      </c>
      <c r="AV84" s="1"/>
    </row>
    <row r="85" spans="1:48" ht="15">
      <c r="A85" s="83">
        <v>9</v>
      </c>
      <c r="B85" s="11">
        <v>3.83</v>
      </c>
      <c r="C85" s="11">
        <v>-13.66</v>
      </c>
      <c r="D85" s="11">
        <v>45.41</v>
      </c>
      <c r="E85" s="11">
        <v>18.93</v>
      </c>
      <c r="F85" s="11">
        <v>-27.34</v>
      </c>
      <c r="G85" s="11">
        <f t="shared" si="4"/>
        <v>14.668900000000001</v>
      </c>
      <c r="H85" s="11">
        <f t="shared" si="5"/>
        <v>-52.317799999999998</v>
      </c>
      <c r="I85" s="11">
        <f t="shared" si="6"/>
        <v>173.9203</v>
      </c>
      <c r="J85" s="11">
        <f t="shared" si="7"/>
        <v>72.501900000000006</v>
      </c>
      <c r="K85" s="11">
        <f t="shared" si="8"/>
        <v>-104.7122</v>
      </c>
      <c r="L85" s="11">
        <f t="shared" si="9"/>
        <v>186.59559999999999</v>
      </c>
      <c r="M85" s="11">
        <f t="shared" si="10"/>
        <v>-620.30059999999992</v>
      </c>
      <c r="N85" s="11">
        <f t="shared" si="11"/>
        <v>-258.5838</v>
      </c>
      <c r="O85" s="11">
        <f t="shared" si="12"/>
        <v>373.46440000000001</v>
      </c>
      <c r="P85" s="11">
        <f t="shared" si="13"/>
        <v>2062.0680999999995</v>
      </c>
      <c r="Q85" s="11">
        <f t="shared" si="14"/>
        <v>859.61129999999991</v>
      </c>
      <c r="R85" s="11">
        <f t="shared" si="15"/>
        <v>-1241.5093999999999</v>
      </c>
      <c r="S85" s="11">
        <f t="shared" si="16"/>
        <v>358.3449</v>
      </c>
      <c r="T85" s="11">
        <f t="shared" si="17"/>
        <v>-517.5462</v>
      </c>
      <c r="U85" s="89">
        <f t="shared" si="18"/>
        <v>747.47559999999999</v>
      </c>
      <c r="V85" s="9">
        <v>1.4506680948572921</v>
      </c>
      <c r="W85" s="11">
        <f t="shared" si="19"/>
        <v>2.8116476275026798</v>
      </c>
      <c r="X85" s="11">
        <f t="shared" si="20"/>
        <v>-1.3609795326453877</v>
      </c>
      <c r="Y85" s="11">
        <f t="shared" si="21"/>
        <v>1.852265288279658</v>
      </c>
      <c r="Z85" s="11">
        <v>1</v>
      </c>
      <c r="AA85" s="11">
        <v>3.83</v>
      </c>
      <c r="AB85" s="11">
        <v>-13.66</v>
      </c>
      <c r="AC85" s="11">
        <v>45.41</v>
      </c>
      <c r="AD85" s="11">
        <v>18.93</v>
      </c>
      <c r="AE85" s="11">
        <v>-27.34</v>
      </c>
      <c r="AF85" s="11">
        <v>14.668900000000001</v>
      </c>
      <c r="AG85" s="11">
        <v>-52.317799999999998</v>
      </c>
      <c r="AH85" s="9">
        <v>173.9203</v>
      </c>
      <c r="AI85" s="9">
        <v>72.501900000000006</v>
      </c>
      <c r="AJ85" s="9">
        <v>-104.7122</v>
      </c>
      <c r="AK85" s="9">
        <v>186.59559999999999</v>
      </c>
      <c r="AL85" s="9">
        <v>-620.30059999999992</v>
      </c>
      <c r="AM85" s="9">
        <v>-258.5838</v>
      </c>
      <c r="AN85" s="9">
        <v>373.46440000000001</v>
      </c>
      <c r="AO85" s="9">
        <v>2062.0680999999995</v>
      </c>
      <c r="AP85" s="9">
        <v>859.61129999999991</v>
      </c>
      <c r="AQ85" s="9">
        <v>-1241.5093999999999</v>
      </c>
      <c r="AR85" s="9">
        <v>358.3449</v>
      </c>
      <c r="AS85" s="9">
        <v>-517.5462</v>
      </c>
      <c r="AT85" s="32">
        <v>747.47559999999999</v>
      </c>
      <c r="AU85" s="99">
        <f t="shared" si="22"/>
        <v>340.37784774611663</v>
      </c>
      <c r="AV85" s="1"/>
    </row>
    <row r="86" spans="1:48" ht="15">
      <c r="A86" s="83">
        <v>10</v>
      </c>
      <c r="B86" s="11">
        <v>3.32</v>
      </c>
      <c r="C86" s="11">
        <v>-13.71</v>
      </c>
      <c r="D86" s="11">
        <v>45.23</v>
      </c>
      <c r="E86" s="11">
        <v>20</v>
      </c>
      <c r="F86" s="11">
        <v>-26.04</v>
      </c>
      <c r="G86" s="11">
        <f t="shared" si="4"/>
        <v>11.022399999999999</v>
      </c>
      <c r="H86" s="11">
        <f t="shared" si="5"/>
        <v>-45.517200000000003</v>
      </c>
      <c r="I86" s="11">
        <f t="shared" si="6"/>
        <v>150.16359999999997</v>
      </c>
      <c r="J86" s="11">
        <f t="shared" si="7"/>
        <v>66.399999999999991</v>
      </c>
      <c r="K86" s="11">
        <f t="shared" si="8"/>
        <v>-86.452799999999996</v>
      </c>
      <c r="L86" s="11">
        <f t="shared" si="9"/>
        <v>187.96410000000003</v>
      </c>
      <c r="M86" s="11">
        <f t="shared" si="10"/>
        <v>-620.10329999999999</v>
      </c>
      <c r="N86" s="11">
        <f t="shared" si="11"/>
        <v>-274.20000000000005</v>
      </c>
      <c r="O86" s="11">
        <f t="shared" si="12"/>
        <v>357.00839999999999</v>
      </c>
      <c r="P86" s="11">
        <f t="shared" si="13"/>
        <v>2045.7528999999997</v>
      </c>
      <c r="Q86" s="11">
        <f t="shared" si="14"/>
        <v>904.59999999999991</v>
      </c>
      <c r="R86" s="11">
        <f t="shared" si="15"/>
        <v>-1177.7891999999999</v>
      </c>
      <c r="S86" s="11">
        <f t="shared" si="16"/>
        <v>400</v>
      </c>
      <c r="T86" s="11">
        <f t="shared" si="17"/>
        <v>-520.79999999999995</v>
      </c>
      <c r="U86" s="89">
        <f t="shared" si="18"/>
        <v>678.08159999999998</v>
      </c>
      <c r="V86" s="9">
        <v>-1.0101983343458869</v>
      </c>
      <c r="W86" s="11">
        <f t="shared" si="19"/>
        <v>4.3443120084702969E-2</v>
      </c>
      <c r="X86" s="11">
        <f t="shared" si="20"/>
        <v>-1.0536414544305899</v>
      </c>
      <c r="Y86" s="11">
        <f t="shared" si="21"/>
        <v>1.1101603144946088</v>
      </c>
      <c r="Z86" s="11">
        <v>1</v>
      </c>
      <c r="AA86" s="11">
        <v>3.32</v>
      </c>
      <c r="AB86" s="11">
        <v>-13.71</v>
      </c>
      <c r="AC86" s="11">
        <v>45.23</v>
      </c>
      <c r="AD86" s="11">
        <v>20</v>
      </c>
      <c r="AE86" s="11">
        <v>-26.04</v>
      </c>
      <c r="AF86" s="11">
        <v>11.022399999999999</v>
      </c>
      <c r="AG86" s="11">
        <v>-45.517200000000003</v>
      </c>
      <c r="AH86" s="9">
        <v>150.16359999999997</v>
      </c>
      <c r="AI86" s="9">
        <v>66.399999999999991</v>
      </c>
      <c r="AJ86" s="9">
        <v>-86.452799999999996</v>
      </c>
      <c r="AK86" s="9">
        <v>187.96410000000003</v>
      </c>
      <c r="AL86" s="9">
        <v>-620.10329999999999</v>
      </c>
      <c r="AM86" s="9">
        <v>-274.20000000000005</v>
      </c>
      <c r="AN86" s="9">
        <v>357.00839999999999</v>
      </c>
      <c r="AO86" s="9">
        <v>2045.7528999999997</v>
      </c>
      <c r="AP86" s="9">
        <v>904.59999999999991</v>
      </c>
      <c r="AQ86" s="9">
        <v>-1177.7891999999999</v>
      </c>
      <c r="AR86" s="9">
        <v>400</v>
      </c>
      <c r="AS86" s="9">
        <v>-520.79999999999995</v>
      </c>
      <c r="AT86" s="32">
        <v>678.08159999999998</v>
      </c>
      <c r="AU86" s="99">
        <f t="shared" si="22"/>
        <v>625.49017935535528</v>
      </c>
      <c r="AV86" s="1"/>
    </row>
    <row r="87" spans="1:48" ht="15">
      <c r="A87" s="83">
        <v>11</v>
      </c>
      <c r="B87" s="11">
        <v>2.81</v>
      </c>
      <c r="C87" s="11">
        <v>-13.5</v>
      </c>
      <c r="D87" s="11">
        <v>45.27</v>
      </c>
      <c r="E87" s="11">
        <v>18.45</v>
      </c>
      <c r="F87" s="11">
        <v>-27.32</v>
      </c>
      <c r="G87" s="11">
        <f t="shared" si="4"/>
        <v>7.8961000000000006</v>
      </c>
      <c r="H87" s="11">
        <f t="shared" si="5"/>
        <v>-37.935000000000002</v>
      </c>
      <c r="I87" s="11">
        <f t="shared" si="6"/>
        <v>127.20870000000001</v>
      </c>
      <c r="J87" s="11">
        <f t="shared" si="7"/>
        <v>51.844499999999996</v>
      </c>
      <c r="K87" s="11">
        <f t="shared" si="8"/>
        <v>-76.769199999999998</v>
      </c>
      <c r="L87" s="11">
        <f t="shared" si="9"/>
        <v>182.25</v>
      </c>
      <c r="M87" s="11">
        <f t="shared" si="10"/>
        <v>-611.1450000000001</v>
      </c>
      <c r="N87" s="11">
        <f t="shared" si="11"/>
        <v>-249.07499999999999</v>
      </c>
      <c r="O87" s="11">
        <f t="shared" si="12"/>
        <v>368.82</v>
      </c>
      <c r="P87" s="11">
        <f t="shared" si="13"/>
        <v>2049.3729000000003</v>
      </c>
      <c r="Q87" s="11">
        <f t="shared" si="14"/>
        <v>835.23149999999998</v>
      </c>
      <c r="R87" s="11">
        <f t="shared" si="15"/>
        <v>-1236.7764000000002</v>
      </c>
      <c r="S87" s="11">
        <f t="shared" si="16"/>
        <v>340.40249999999997</v>
      </c>
      <c r="T87" s="11">
        <f t="shared" si="17"/>
        <v>-504.05399999999997</v>
      </c>
      <c r="U87" s="89">
        <f t="shared" si="18"/>
        <v>746.38239999999996</v>
      </c>
      <c r="V87" s="9">
        <v>-0.92661309974960204</v>
      </c>
      <c r="W87" s="11">
        <f t="shared" si="19"/>
        <v>-2.0575124835595489</v>
      </c>
      <c r="X87" s="11">
        <f t="shared" si="20"/>
        <v>1.1308993838099468</v>
      </c>
      <c r="Y87" s="11">
        <f t="shared" si="21"/>
        <v>1.2789334163017174</v>
      </c>
      <c r="Z87" s="11">
        <v>1</v>
      </c>
      <c r="AA87" s="11">
        <v>2.81</v>
      </c>
      <c r="AB87" s="11">
        <v>-13.5</v>
      </c>
      <c r="AC87" s="11">
        <v>45.27</v>
      </c>
      <c r="AD87" s="11">
        <v>18.45</v>
      </c>
      <c r="AE87" s="11">
        <v>-27.32</v>
      </c>
      <c r="AF87" s="11">
        <v>7.8961000000000006</v>
      </c>
      <c r="AG87" s="11">
        <v>-37.935000000000002</v>
      </c>
      <c r="AH87" s="9">
        <v>127.20870000000001</v>
      </c>
      <c r="AI87" s="9">
        <v>51.844499999999996</v>
      </c>
      <c r="AJ87" s="9">
        <v>-76.769199999999998</v>
      </c>
      <c r="AK87" s="9">
        <v>182.25</v>
      </c>
      <c r="AL87" s="9">
        <v>-611.1450000000001</v>
      </c>
      <c r="AM87" s="9">
        <v>-249.07499999999999</v>
      </c>
      <c r="AN87" s="9">
        <v>368.82</v>
      </c>
      <c r="AO87" s="9">
        <v>2049.3729000000003</v>
      </c>
      <c r="AP87" s="9">
        <v>835.23149999999998</v>
      </c>
      <c r="AQ87" s="9">
        <v>-1236.7764000000002</v>
      </c>
      <c r="AR87" s="9">
        <v>340.40249999999997</v>
      </c>
      <c r="AS87" s="9">
        <v>-504.05399999999997</v>
      </c>
      <c r="AT87" s="32">
        <v>746.38239999999996</v>
      </c>
      <c r="AU87" s="99">
        <f t="shared" si="22"/>
        <v>107.1538234542876</v>
      </c>
      <c r="AV87" s="1"/>
    </row>
    <row r="88" spans="1:48" ht="15">
      <c r="A88" s="83">
        <v>12</v>
      </c>
      <c r="B88" s="11">
        <v>4.4000000000000004</v>
      </c>
      <c r="C88" s="11">
        <v>-13.96</v>
      </c>
      <c r="D88" s="11">
        <v>45.25</v>
      </c>
      <c r="E88" s="11">
        <v>20.55</v>
      </c>
      <c r="F88" s="11">
        <v>-25.94</v>
      </c>
      <c r="G88" s="11">
        <f t="shared" si="4"/>
        <v>19.360000000000003</v>
      </c>
      <c r="H88" s="11">
        <f t="shared" si="5"/>
        <v>-61.424000000000007</v>
      </c>
      <c r="I88" s="11">
        <f t="shared" si="6"/>
        <v>199.10000000000002</v>
      </c>
      <c r="J88" s="11">
        <f t="shared" si="7"/>
        <v>90.420000000000016</v>
      </c>
      <c r="K88" s="11">
        <f t="shared" si="8"/>
        <v>-114.13600000000001</v>
      </c>
      <c r="L88" s="11">
        <f t="shared" si="9"/>
        <v>194.88160000000002</v>
      </c>
      <c r="M88" s="11">
        <f t="shared" si="10"/>
        <v>-631.69000000000005</v>
      </c>
      <c r="N88" s="11">
        <f t="shared" si="11"/>
        <v>-286.87800000000004</v>
      </c>
      <c r="O88" s="11">
        <f t="shared" si="12"/>
        <v>362.12240000000003</v>
      </c>
      <c r="P88" s="11">
        <f t="shared" si="13"/>
        <v>2047.5625</v>
      </c>
      <c r="Q88" s="11">
        <f t="shared" si="14"/>
        <v>929.88750000000005</v>
      </c>
      <c r="R88" s="11">
        <f t="shared" si="15"/>
        <v>-1173.7850000000001</v>
      </c>
      <c r="S88" s="11">
        <f t="shared" si="16"/>
        <v>422.30250000000001</v>
      </c>
      <c r="T88" s="11">
        <f t="shared" si="17"/>
        <v>-533.06700000000001</v>
      </c>
      <c r="U88" s="89">
        <f t="shared" si="18"/>
        <v>672.88360000000011</v>
      </c>
      <c r="V88" s="9">
        <v>1.2207249649597998</v>
      </c>
      <c r="W88" s="11">
        <f t="shared" si="19"/>
        <v>1.4371316209435463</v>
      </c>
      <c r="X88" s="11">
        <f t="shared" si="20"/>
        <v>-0.21640665598374653</v>
      </c>
      <c r="Y88" s="11">
        <f t="shared" si="21"/>
        <v>4.683184075406762E-2</v>
      </c>
      <c r="Z88" s="11">
        <v>1</v>
      </c>
      <c r="AA88" s="11">
        <v>4.4000000000000004</v>
      </c>
      <c r="AB88" s="11">
        <v>-13.96</v>
      </c>
      <c r="AC88" s="11">
        <v>45.25</v>
      </c>
      <c r="AD88" s="11">
        <v>20.55</v>
      </c>
      <c r="AE88" s="11">
        <v>-25.94</v>
      </c>
      <c r="AF88" s="11">
        <v>19.360000000000003</v>
      </c>
      <c r="AG88" s="11">
        <v>-61.424000000000007</v>
      </c>
      <c r="AH88" s="9">
        <v>199.10000000000002</v>
      </c>
      <c r="AI88" s="9">
        <v>90.420000000000016</v>
      </c>
      <c r="AJ88" s="9">
        <v>-114.13600000000001</v>
      </c>
      <c r="AK88" s="9">
        <v>194.88160000000002</v>
      </c>
      <c r="AL88" s="9">
        <v>-631.69000000000005</v>
      </c>
      <c r="AM88" s="9">
        <v>-286.87800000000004</v>
      </c>
      <c r="AN88" s="9">
        <v>362.12240000000003</v>
      </c>
      <c r="AO88" s="9">
        <v>2047.5625</v>
      </c>
      <c r="AP88" s="9">
        <v>929.88750000000005</v>
      </c>
      <c r="AQ88" s="9">
        <v>-1173.7850000000001</v>
      </c>
      <c r="AR88" s="9">
        <v>422.30250000000001</v>
      </c>
      <c r="AS88" s="9">
        <v>-533.06700000000001</v>
      </c>
      <c r="AT88" s="32">
        <v>672.88360000000011</v>
      </c>
      <c r="AU88" s="99">
        <f t="shared" si="22"/>
        <v>1975.4758028908088</v>
      </c>
      <c r="AV88" s="1"/>
    </row>
    <row r="89" spans="1:48" ht="15">
      <c r="A89" s="83">
        <v>13</v>
      </c>
      <c r="B89" s="11">
        <v>3.45</v>
      </c>
      <c r="C89" s="11">
        <v>-13.91</v>
      </c>
      <c r="D89" s="11">
        <v>45.07</v>
      </c>
      <c r="E89" s="11">
        <v>20.45</v>
      </c>
      <c r="F89" s="11">
        <v>-25.65</v>
      </c>
      <c r="G89" s="11">
        <f t="shared" si="4"/>
        <v>11.902500000000002</v>
      </c>
      <c r="H89" s="11">
        <f t="shared" si="5"/>
        <v>-47.9895</v>
      </c>
      <c r="I89" s="11">
        <f t="shared" si="6"/>
        <v>155.4915</v>
      </c>
      <c r="J89" s="11">
        <f t="shared" si="7"/>
        <v>70.552499999999995</v>
      </c>
      <c r="K89" s="11">
        <f t="shared" si="8"/>
        <v>-88.492499999999993</v>
      </c>
      <c r="L89" s="11">
        <f t="shared" si="9"/>
        <v>193.4881</v>
      </c>
      <c r="M89" s="11">
        <f t="shared" si="10"/>
        <v>-626.92370000000005</v>
      </c>
      <c r="N89" s="11">
        <f t="shared" si="11"/>
        <v>-284.45949999999999</v>
      </c>
      <c r="O89" s="11">
        <f t="shared" si="12"/>
        <v>356.79149999999998</v>
      </c>
      <c r="P89" s="11">
        <f t="shared" si="13"/>
        <v>2031.3049000000001</v>
      </c>
      <c r="Q89" s="11">
        <f t="shared" si="14"/>
        <v>921.68150000000003</v>
      </c>
      <c r="R89" s="11">
        <f t="shared" si="15"/>
        <v>-1156.0454999999999</v>
      </c>
      <c r="S89" s="11">
        <f t="shared" si="16"/>
        <v>418.20249999999999</v>
      </c>
      <c r="T89" s="11">
        <f t="shared" si="17"/>
        <v>-524.5424999999999</v>
      </c>
      <c r="U89" s="89">
        <f t="shared" si="18"/>
        <v>657.9224999999999</v>
      </c>
      <c r="V89" s="9">
        <v>1.2145886775572308</v>
      </c>
      <c r="W89" s="11">
        <f t="shared" si="19"/>
        <v>1.3482622653245926</v>
      </c>
      <c r="X89" s="11">
        <f t="shared" si="20"/>
        <v>-0.13367358776736182</v>
      </c>
      <c r="Y89" s="11">
        <f t="shared" si="21"/>
        <v>1.7868628066598585E-2</v>
      </c>
      <c r="Z89" s="11">
        <v>1</v>
      </c>
      <c r="AA89" s="11">
        <v>3.45</v>
      </c>
      <c r="AB89" s="11">
        <v>-13.91</v>
      </c>
      <c r="AC89" s="11">
        <v>45.07</v>
      </c>
      <c r="AD89" s="11">
        <v>20.45</v>
      </c>
      <c r="AE89" s="11">
        <v>-25.65</v>
      </c>
      <c r="AF89" s="11">
        <v>11.902500000000002</v>
      </c>
      <c r="AG89" s="11">
        <v>-47.9895</v>
      </c>
      <c r="AH89" s="9">
        <v>155.4915</v>
      </c>
      <c r="AI89" s="9">
        <v>70.552499999999995</v>
      </c>
      <c r="AJ89" s="9">
        <v>-88.492499999999993</v>
      </c>
      <c r="AK89" s="9">
        <v>193.4881</v>
      </c>
      <c r="AL89" s="9">
        <v>-626.92370000000005</v>
      </c>
      <c r="AM89" s="9">
        <v>-284.45949999999999</v>
      </c>
      <c r="AN89" s="9">
        <v>356.79149999999998</v>
      </c>
      <c r="AO89" s="9">
        <v>2031.3049000000001</v>
      </c>
      <c r="AP89" s="9">
        <v>921.68150000000003</v>
      </c>
      <c r="AQ89" s="9">
        <v>-1156.0454999999999</v>
      </c>
      <c r="AR89" s="9">
        <v>418.20249999999999</v>
      </c>
      <c r="AS89" s="9">
        <v>-524.5424999999999</v>
      </c>
      <c r="AT89" s="32">
        <v>657.9224999999999</v>
      </c>
      <c r="AU89" s="99">
        <f t="shared" si="22"/>
        <v>18566.790685592234</v>
      </c>
      <c r="AV89" s="1"/>
    </row>
    <row r="90" spans="1:48" ht="15">
      <c r="A90" s="83">
        <v>14</v>
      </c>
      <c r="B90" s="11">
        <v>3.7</v>
      </c>
      <c r="C90" s="11">
        <v>-13.85</v>
      </c>
      <c r="D90" s="11">
        <v>45.19</v>
      </c>
      <c r="E90" s="11">
        <v>19.7</v>
      </c>
      <c r="F90" s="11">
        <v>-26.51</v>
      </c>
      <c r="G90" s="11">
        <f t="shared" si="4"/>
        <v>13.690000000000001</v>
      </c>
      <c r="H90" s="11">
        <f t="shared" si="5"/>
        <v>-51.245000000000005</v>
      </c>
      <c r="I90" s="11">
        <f t="shared" si="6"/>
        <v>167.203</v>
      </c>
      <c r="J90" s="11">
        <f t="shared" si="7"/>
        <v>72.89</v>
      </c>
      <c r="K90" s="11">
        <f t="shared" si="8"/>
        <v>-98.087000000000018</v>
      </c>
      <c r="L90" s="11">
        <f t="shared" si="9"/>
        <v>191.82249999999999</v>
      </c>
      <c r="M90" s="11">
        <f t="shared" si="10"/>
        <v>-625.88149999999996</v>
      </c>
      <c r="N90" s="11">
        <f t="shared" si="11"/>
        <v>-272.84499999999997</v>
      </c>
      <c r="O90" s="11">
        <f t="shared" si="12"/>
        <v>367.1635</v>
      </c>
      <c r="P90" s="11">
        <f t="shared" si="13"/>
        <v>2042.1360999999997</v>
      </c>
      <c r="Q90" s="11">
        <f t="shared" si="14"/>
        <v>890.24299999999994</v>
      </c>
      <c r="R90" s="11">
        <f t="shared" si="15"/>
        <v>-1197.9869000000001</v>
      </c>
      <c r="S90" s="11">
        <f t="shared" si="16"/>
        <v>388.09</v>
      </c>
      <c r="T90" s="11">
        <f t="shared" si="17"/>
        <v>-522.24699999999996</v>
      </c>
      <c r="U90" s="89">
        <f t="shared" si="18"/>
        <v>702.78010000000006</v>
      </c>
      <c r="V90" s="9">
        <v>-2.8155977763794908</v>
      </c>
      <c r="W90" s="11">
        <f t="shared" si="19"/>
        <v>-4.6887072650715709</v>
      </c>
      <c r="X90" s="11">
        <f t="shared" si="20"/>
        <v>1.87310948869208</v>
      </c>
      <c r="Y90" s="11">
        <f t="shared" si="21"/>
        <v>3.5085391566283057</v>
      </c>
      <c r="Z90" s="11">
        <v>1</v>
      </c>
      <c r="AA90" s="11">
        <v>3.7</v>
      </c>
      <c r="AB90" s="11">
        <v>-13.85</v>
      </c>
      <c r="AC90" s="11">
        <v>45.19</v>
      </c>
      <c r="AD90" s="11">
        <v>19.7</v>
      </c>
      <c r="AE90" s="11">
        <v>-26.51</v>
      </c>
      <c r="AF90" s="11">
        <v>13.690000000000001</v>
      </c>
      <c r="AG90" s="11">
        <v>-51.245000000000005</v>
      </c>
      <c r="AH90" s="9">
        <v>167.203</v>
      </c>
      <c r="AI90" s="9">
        <v>72.89</v>
      </c>
      <c r="AJ90" s="9">
        <v>-98.087000000000018</v>
      </c>
      <c r="AK90" s="9">
        <v>191.82249999999999</v>
      </c>
      <c r="AL90" s="9">
        <v>-625.88149999999996</v>
      </c>
      <c r="AM90" s="9">
        <v>-272.84499999999997</v>
      </c>
      <c r="AN90" s="9">
        <v>367.1635</v>
      </c>
      <c r="AO90" s="9">
        <v>2042.1360999999997</v>
      </c>
      <c r="AP90" s="9">
        <v>890.24299999999994</v>
      </c>
      <c r="AQ90" s="9">
        <v>-1197.9869000000001</v>
      </c>
      <c r="AR90" s="9">
        <v>388.09</v>
      </c>
      <c r="AS90" s="9">
        <v>-522.24699999999996</v>
      </c>
      <c r="AT90" s="32">
        <v>702.78010000000006</v>
      </c>
      <c r="AU90" s="99">
        <f t="shared" si="22"/>
        <v>4084.3088697430562</v>
      </c>
      <c r="AV90" s="1"/>
    </row>
    <row r="91" spans="1:48" ht="15">
      <c r="A91" s="83">
        <v>15</v>
      </c>
      <c r="B91" s="11">
        <v>3.07</v>
      </c>
      <c r="C91" s="11">
        <v>-13.67</v>
      </c>
      <c r="D91" s="11">
        <v>45.19</v>
      </c>
      <c r="E91" s="11">
        <v>19.54</v>
      </c>
      <c r="F91" s="11">
        <v>-26.37</v>
      </c>
      <c r="G91" s="11">
        <f t="shared" si="4"/>
        <v>9.4248999999999992</v>
      </c>
      <c r="H91" s="11">
        <f t="shared" si="5"/>
        <v>-41.966899999999995</v>
      </c>
      <c r="I91" s="11">
        <f t="shared" si="6"/>
        <v>138.73329999999999</v>
      </c>
      <c r="J91" s="11">
        <f t="shared" si="7"/>
        <v>59.987799999999993</v>
      </c>
      <c r="K91" s="11">
        <f t="shared" si="8"/>
        <v>-80.9559</v>
      </c>
      <c r="L91" s="11">
        <f t="shared" si="9"/>
        <v>186.8689</v>
      </c>
      <c r="M91" s="11">
        <f t="shared" si="10"/>
        <v>-617.7473</v>
      </c>
      <c r="N91" s="11">
        <f t="shared" si="11"/>
        <v>-267.11179999999996</v>
      </c>
      <c r="O91" s="11">
        <f t="shared" si="12"/>
        <v>360.47790000000003</v>
      </c>
      <c r="P91" s="11">
        <f t="shared" si="13"/>
        <v>2042.1360999999997</v>
      </c>
      <c r="Q91" s="11">
        <f t="shared" si="14"/>
        <v>883.01259999999991</v>
      </c>
      <c r="R91" s="11">
        <f t="shared" si="15"/>
        <v>-1191.6603</v>
      </c>
      <c r="S91" s="11">
        <f t="shared" si="16"/>
        <v>381.81159999999994</v>
      </c>
      <c r="T91" s="11">
        <f t="shared" si="17"/>
        <v>-515.26980000000003</v>
      </c>
      <c r="U91" s="89">
        <f t="shared" si="18"/>
        <v>695.37690000000009</v>
      </c>
      <c r="V91" s="9">
        <v>-11.739841897200677</v>
      </c>
      <c r="W91" s="11">
        <f t="shared" si="19"/>
        <v>-13.069152917712927</v>
      </c>
      <c r="X91" s="11">
        <f t="shared" si="20"/>
        <v>1.3293110205122503</v>
      </c>
      <c r="Y91" s="11">
        <f t="shared" si="21"/>
        <v>1.7670677892553202</v>
      </c>
      <c r="Z91" s="11">
        <v>1</v>
      </c>
      <c r="AA91" s="11">
        <v>3.07</v>
      </c>
      <c r="AB91" s="11">
        <v>-13.67</v>
      </c>
      <c r="AC91" s="11">
        <v>45.19</v>
      </c>
      <c r="AD91" s="11">
        <v>19.54</v>
      </c>
      <c r="AE91" s="11">
        <v>-26.37</v>
      </c>
      <c r="AF91" s="11">
        <v>9.4248999999999992</v>
      </c>
      <c r="AG91" s="11">
        <v>-41.966899999999995</v>
      </c>
      <c r="AH91" s="9">
        <v>138.73329999999999</v>
      </c>
      <c r="AI91" s="9">
        <v>59.987799999999993</v>
      </c>
      <c r="AJ91" s="9">
        <v>-80.9559</v>
      </c>
      <c r="AK91" s="9">
        <v>186.8689</v>
      </c>
      <c r="AL91" s="9">
        <v>-617.7473</v>
      </c>
      <c r="AM91" s="9">
        <v>-267.11179999999996</v>
      </c>
      <c r="AN91" s="9">
        <v>360.47790000000003</v>
      </c>
      <c r="AO91" s="9">
        <v>2042.1360999999997</v>
      </c>
      <c r="AP91" s="9">
        <v>883.01259999999991</v>
      </c>
      <c r="AQ91" s="9">
        <v>-1191.6603</v>
      </c>
      <c r="AR91" s="9">
        <v>381.81159999999994</v>
      </c>
      <c r="AS91" s="9">
        <v>-515.26980000000003</v>
      </c>
      <c r="AT91" s="32">
        <v>695.37690000000009</v>
      </c>
      <c r="AU91" s="99">
        <f t="shared" si="22"/>
        <v>4643.2719406771757</v>
      </c>
      <c r="AV91" s="1"/>
    </row>
    <row r="92" spans="1:48" ht="15">
      <c r="A92" s="83">
        <v>16</v>
      </c>
      <c r="B92" s="11">
        <v>4.34</v>
      </c>
      <c r="C92" s="11">
        <v>-13.93</v>
      </c>
      <c r="D92" s="11">
        <v>45.27</v>
      </c>
      <c r="E92" s="11">
        <v>20.170000000000002</v>
      </c>
      <c r="F92" s="11">
        <v>-26.29</v>
      </c>
      <c r="G92" s="11">
        <f t="shared" si="4"/>
        <v>18.835599999999999</v>
      </c>
      <c r="H92" s="11">
        <f t="shared" si="5"/>
        <v>-60.456199999999995</v>
      </c>
      <c r="I92" s="11">
        <f t="shared" si="6"/>
        <v>196.4718</v>
      </c>
      <c r="J92" s="11">
        <f t="shared" si="7"/>
        <v>87.537800000000004</v>
      </c>
      <c r="K92" s="11">
        <f t="shared" si="8"/>
        <v>-114.09859999999999</v>
      </c>
      <c r="L92" s="11">
        <f t="shared" si="9"/>
        <v>194.04489999999998</v>
      </c>
      <c r="M92" s="11">
        <f t="shared" si="10"/>
        <v>-630.61110000000008</v>
      </c>
      <c r="N92" s="11">
        <f t="shared" si="11"/>
        <v>-280.96809999999999</v>
      </c>
      <c r="O92" s="11">
        <f t="shared" si="12"/>
        <v>366.21969999999999</v>
      </c>
      <c r="P92" s="11">
        <f t="shared" si="13"/>
        <v>2049.3729000000003</v>
      </c>
      <c r="Q92" s="11">
        <f t="shared" si="14"/>
        <v>913.09590000000014</v>
      </c>
      <c r="R92" s="11">
        <f t="shared" si="15"/>
        <v>-1190.1483000000001</v>
      </c>
      <c r="S92" s="11">
        <f t="shared" si="16"/>
        <v>406.82890000000009</v>
      </c>
      <c r="T92" s="11">
        <f t="shared" si="17"/>
        <v>-530.26930000000004</v>
      </c>
      <c r="U92" s="89">
        <f t="shared" si="18"/>
        <v>691.16409999999996</v>
      </c>
      <c r="V92" s="9">
        <v>-7.5014054166333608</v>
      </c>
      <c r="W92" s="11">
        <f t="shared" si="19"/>
        <v>-7.5040497127920389</v>
      </c>
      <c r="X92" s="11">
        <f t="shared" si="20"/>
        <v>2.6442961586781166E-3</v>
      </c>
      <c r="Y92" s="11">
        <f t="shared" si="21"/>
        <v>6.9923021747998435E-6</v>
      </c>
      <c r="Z92" s="11">
        <v>1</v>
      </c>
      <c r="AA92" s="11">
        <v>4.34</v>
      </c>
      <c r="AB92" s="11">
        <v>-13.93</v>
      </c>
      <c r="AC92" s="11">
        <v>45.27</v>
      </c>
      <c r="AD92" s="11">
        <v>20.170000000000002</v>
      </c>
      <c r="AE92" s="11">
        <v>-26.29</v>
      </c>
      <c r="AF92" s="11">
        <v>18.835599999999999</v>
      </c>
      <c r="AG92" s="11">
        <v>-60.456199999999995</v>
      </c>
      <c r="AH92" s="9">
        <v>196.4718</v>
      </c>
      <c r="AI92" s="9">
        <v>87.537800000000004</v>
      </c>
      <c r="AJ92" s="9">
        <v>-114.09859999999999</v>
      </c>
      <c r="AK92" s="9">
        <v>194.04489999999998</v>
      </c>
      <c r="AL92" s="9">
        <v>-630.61110000000008</v>
      </c>
      <c r="AM92" s="9">
        <v>-280.96809999999999</v>
      </c>
      <c r="AN92" s="9">
        <v>366.21969999999999</v>
      </c>
      <c r="AO92" s="9">
        <v>2049.3729000000003</v>
      </c>
      <c r="AP92" s="9">
        <v>913.09590000000014</v>
      </c>
      <c r="AQ92" s="9">
        <v>-1190.1483000000001</v>
      </c>
      <c r="AR92" s="9">
        <v>406.82890000000009</v>
      </c>
      <c r="AS92" s="9">
        <v>-530.26930000000004</v>
      </c>
      <c r="AT92" s="32">
        <v>691.16409999999996</v>
      </c>
      <c r="AU92" s="99">
        <f t="shared" si="22"/>
        <v>42332.159433760819</v>
      </c>
      <c r="AV92" s="1"/>
    </row>
    <row r="93" spans="1:48" ht="15">
      <c r="A93" s="83">
        <v>17</v>
      </c>
      <c r="B93" s="11">
        <v>3</v>
      </c>
      <c r="C93" s="11">
        <v>-13.75</v>
      </c>
      <c r="D93" s="11">
        <v>45.08</v>
      </c>
      <c r="E93" s="11">
        <v>19.3</v>
      </c>
      <c r="F93" s="11">
        <v>-26.58</v>
      </c>
      <c r="G93" s="11">
        <f t="shared" si="4"/>
        <v>9</v>
      </c>
      <c r="H93" s="11">
        <f t="shared" si="5"/>
        <v>-41.25</v>
      </c>
      <c r="I93" s="11">
        <f t="shared" si="6"/>
        <v>135.24</v>
      </c>
      <c r="J93" s="11">
        <f t="shared" si="7"/>
        <v>57.900000000000006</v>
      </c>
      <c r="K93" s="11">
        <f t="shared" si="8"/>
        <v>-79.739999999999995</v>
      </c>
      <c r="L93" s="11">
        <f t="shared" si="9"/>
        <v>189.0625</v>
      </c>
      <c r="M93" s="11">
        <f t="shared" si="10"/>
        <v>-619.85</v>
      </c>
      <c r="N93" s="11">
        <f t="shared" si="11"/>
        <v>-265.375</v>
      </c>
      <c r="O93" s="11">
        <f t="shared" si="12"/>
        <v>365.47499999999997</v>
      </c>
      <c r="P93" s="11">
        <f t="shared" si="13"/>
        <v>2032.2063999999998</v>
      </c>
      <c r="Q93" s="11">
        <f t="shared" si="14"/>
        <v>870.04399999999998</v>
      </c>
      <c r="R93" s="11">
        <f t="shared" si="15"/>
        <v>-1198.2263999999998</v>
      </c>
      <c r="S93" s="11">
        <f t="shared" si="16"/>
        <v>372.49</v>
      </c>
      <c r="T93" s="11">
        <f t="shared" si="17"/>
        <v>-512.99400000000003</v>
      </c>
      <c r="U93" s="89">
        <f t="shared" si="18"/>
        <v>706.49639999999988</v>
      </c>
      <c r="V93" s="9">
        <v>-5.5132197444524991</v>
      </c>
      <c r="W93" s="11">
        <f t="shared" si="19"/>
        <v>-6.5178059013560414</v>
      </c>
      <c r="X93" s="11">
        <f t="shared" si="20"/>
        <v>1.0045861569035424</v>
      </c>
      <c r="Y93" s="11">
        <f t="shared" si="21"/>
        <v>1.0091933466422287</v>
      </c>
      <c r="Z93" s="11">
        <v>1</v>
      </c>
      <c r="AA93" s="11">
        <v>3</v>
      </c>
      <c r="AB93" s="11">
        <v>-13.75</v>
      </c>
      <c r="AC93" s="11">
        <v>45.08</v>
      </c>
      <c r="AD93" s="11">
        <v>19.3</v>
      </c>
      <c r="AE93" s="11">
        <v>-26.58</v>
      </c>
      <c r="AF93" s="11">
        <v>9</v>
      </c>
      <c r="AG93" s="11">
        <v>-41.25</v>
      </c>
      <c r="AH93" s="9">
        <v>135.24</v>
      </c>
      <c r="AI93" s="9">
        <v>57.900000000000006</v>
      </c>
      <c r="AJ93" s="9">
        <v>-79.739999999999995</v>
      </c>
      <c r="AK93" s="9">
        <v>189.0625</v>
      </c>
      <c r="AL93" s="9">
        <v>-619.85</v>
      </c>
      <c r="AM93" s="9">
        <v>-265.375</v>
      </c>
      <c r="AN93" s="9">
        <v>365.47499999999997</v>
      </c>
      <c r="AO93" s="9">
        <v>2032.2063999999998</v>
      </c>
      <c r="AP93" s="9">
        <v>870.04399999999998</v>
      </c>
      <c r="AQ93" s="9">
        <v>-1198.2263999999998</v>
      </c>
      <c r="AR93" s="9">
        <v>372.49</v>
      </c>
      <c r="AS93" s="9">
        <v>-512.99400000000003</v>
      </c>
      <c r="AT93" s="32">
        <v>706.49639999999988</v>
      </c>
      <c r="AU93" s="99">
        <f t="shared" si="22"/>
        <v>390611.4754365012</v>
      </c>
      <c r="AV93" s="1"/>
    </row>
    <row r="94" spans="1:48" ht="15">
      <c r="A94" s="83">
        <v>18</v>
      </c>
      <c r="B94" s="11">
        <v>3.88</v>
      </c>
      <c r="C94" s="11">
        <v>-14.17</v>
      </c>
      <c r="D94" s="11">
        <v>44.92</v>
      </c>
      <c r="E94" s="11">
        <v>20.68</v>
      </c>
      <c r="F94" s="11">
        <v>-25.61</v>
      </c>
      <c r="G94" s="11">
        <f t="shared" si="4"/>
        <v>15.054399999999999</v>
      </c>
      <c r="H94" s="11">
        <f t="shared" si="5"/>
        <v>-54.979599999999998</v>
      </c>
      <c r="I94" s="11">
        <f t="shared" si="6"/>
        <v>174.28960000000001</v>
      </c>
      <c r="J94" s="11">
        <f t="shared" si="7"/>
        <v>80.238399999999999</v>
      </c>
      <c r="K94" s="11">
        <f t="shared" si="8"/>
        <v>-99.366799999999998</v>
      </c>
      <c r="L94" s="11">
        <f t="shared" si="9"/>
        <v>200.78889999999998</v>
      </c>
      <c r="M94" s="11">
        <f t="shared" si="10"/>
        <v>-636.51639999999998</v>
      </c>
      <c r="N94" s="11">
        <f t="shared" si="11"/>
        <v>-293.03559999999999</v>
      </c>
      <c r="O94" s="11">
        <f t="shared" si="12"/>
        <v>362.89369999999997</v>
      </c>
      <c r="P94" s="11">
        <f t="shared" si="13"/>
        <v>2017.8064000000002</v>
      </c>
      <c r="Q94" s="11">
        <f t="shared" si="14"/>
        <v>928.94560000000001</v>
      </c>
      <c r="R94" s="11">
        <f t="shared" si="15"/>
        <v>-1150.4012</v>
      </c>
      <c r="S94" s="11">
        <f t="shared" si="16"/>
        <v>427.66239999999999</v>
      </c>
      <c r="T94" s="11">
        <f t="shared" si="17"/>
        <v>-529.61479999999995</v>
      </c>
      <c r="U94" s="89">
        <f t="shared" si="18"/>
        <v>655.87209999999993</v>
      </c>
      <c r="V94" s="9">
        <v>-3.666911532840686</v>
      </c>
      <c r="W94" s="11">
        <f t="shared" si="19"/>
        <v>-3.2030460797250271</v>
      </c>
      <c r="X94" s="11">
        <f t="shared" si="20"/>
        <v>-0.46386545311565897</v>
      </c>
      <c r="Y94" s="11">
        <f t="shared" si="21"/>
        <v>0.21517115859419561</v>
      </c>
      <c r="Z94" s="11">
        <v>1</v>
      </c>
      <c r="AA94" s="11">
        <v>3.88</v>
      </c>
      <c r="AB94" s="11">
        <v>-14.17</v>
      </c>
      <c r="AC94" s="11">
        <v>44.92</v>
      </c>
      <c r="AD94" s="11">
        <v>20.68</v>
      </c>
      <c r="AE94" s="11">
        <v>-25.61</v>
      </c>
      <c r="AF94" s="11">
        <v>15.054399999999999</v>
      </c>
      <c r="AG94" s="11">
        <v>-54.979599999999998</v>
      </c>
      <c r="AH94" s="9">
        <v>174.28960000000001</v>
      </c>
      <c r="AI94" s="9">
        <v>80.238399999999999</v>
      </c>
      <c r="AJ94" s="9">
        <v>-99.366799999999998</v>
      </c>
      <c r="AK94" s="9">
        <v>200.78889999999998</v>
      </c>
      <c r="AL94" s="9">
        <v>-636.51639999999998</v>
      </c>
      <c r="AM94" s="9">
        <v>-293.03559999999999</v>
      </c>
      <c r="AN94" s="9">
        <v>362.89369999999997</v>
      </c>
      <c r="AO94" s="9">
        <v>2017.8064000000002</v>
      </c>
      <c r="AP94" s="9">
        <v>928.94560000000001</v>
      </c>
      <c r="AQ94" s="9">
        <v>-1150.4012</v>
      </c>
      <c r="AR94" s="9">
        <v>427.66239999999999</v>
      </c>
      <c r="AS94" s="9">
        <v>-529.61479999999995</v>
      </c>
      <c r="AT94" s="32">
        <v>655.87209999999993</v>
      </c>
      <c r="AU94" s="99">
        <f t="shared" si="22"/>
        <v>76466.124551770292</v>
      </c>
      <c r="AV94" s="1"/>
    </row>
    <row r="95" spans="1:48" ht="15">
      <c r="A95" s="83">
        <v>19</v>
      </c>
      <c r="B95" s="11">
        <v>3.07</v>
      </c>
      <c r="C95" s="11">
        <v>-13.92</v>
      </c>
      <c r="D95" s="11">
        <v>44.94</v>
      </c>
      <c r="E95" s="11">
        <v>20.51</v>
      </c>
      <c r="F95" s="11">
        <v>-25.41</v>
      </c>
      <c r="G95" s="11">
        <f t="shared" si="4"/>
        <v>9.4248999999999992</v>
      </c>
      <c r="H95" s="11">
        <f t="shared" si="5"/>
        <v>-42.734400000000001</v>
      </c>
      <c r="I95" s="11">
        <f t="shared" si="6"/>
        <v>137.96579999999997</v>
      </c>
      <c r="J95" s="11">
        <f t="shared" si="7"/>
        <v>62.965699999999998</v>
      </c>
      <c r="K95" s="11">
        <f t="shared" si="8"/>
        <v>-78.00869999999999</v>
      </c>
      <c r="L95" s="11">
        <f t="shared" si="9"/>
        <v>193.7664</v>
      </c>
      <c r="M95" s="11">
        <f t="shared" si="10"/>
        <v>-625.56479999999999</v>
      </c>
      <c r="N95" s="11">
        <f t="shared" si="11"/>
        <v>-285.49920000000003</v>
      </c>
      <c r="O95" s="11">
        <f t="shared" si="12"/>
        <v>353.7072</v>
      </c>
      <c r="P95" s="11">
        <f t="shared" si="13"/>
        <v>2019.6035999999997</v>
      </c>
      <c r="Q95" s="11">
        <f t="shared" si="14"/>
        <v>921.71940000000006</v>
      </c>
      <c r="R95" s="11">
        <f t="shared" si="15"/>
        <v>-1141.9253999999999</v>
      </c>
      <c r="S95" s="11">
        <f t="shared" si="16"/>
        <v>420.66010000000006</v>
      </c>
      <c r="T95" s="11">
        <f t="shared" si="17"/>
        <v>-521.15910000000008</v>
      </c>
      <c r="U95" s="89">
        <f t="shared" si="18"/>
        <v>645.66809999999998</v>
      </c>
      <c r="V95" s="9">
        <v>-8.6960922022276463</v>
      </c>
      <c r="W95" s="11">
        <f t="shared" si="19"/>
        <v>-7.1727757332846522</v>
      </c>
      <c r="X95" s="11">
        <f t="shared" si="20"/>
        <v>-1.5233164689429941</v>
      </c>
      <c r="Y95" s="11">
        <f t="shared" si="21"/>
        <v>2.3204930645529518</v>
      </c>
      <c r="Z95" s="11">
        <v>1</v>
      </c>
      <c r="AA95" s="11">
        <v>3.07</v>
      </c>
      <c r="AB95" s="11">
        <v>-13.92</v>
      </c>
      <c r="AC95" s="11">
        <v>44.94</v>
      </c>
      <c r="AD95" s="11">
        <v>20.51</v>
      </c>
      <c r="AE95" s="11">
        <v>-25.41</v>
      </c>
      <c r="AF95" s="11">
        <v>9.4248999999999992</v>
      </c>
      <c r="AG95" s="11">
        <v>-42.734400000000001</v>
      </c>
      <c r="AH95" s="9">
        <v>137.96579999999997</v>
      </c>
      <c r="AI95" s="9">
        <v>62.965699999999998</v>
      </c>
      <c r="AJ95" s="9">
        <v>-78.00869999999999</v>
      </c>
      <c r="AK95" s="9">
        <v>193.7664</v>
      </c>
      <c r="AL95" s="9">
        <v>-625.56479999999999</v>
      </c>
      <c r="AM95" s="9">
        <v>-285.49920000000003</v>
      </c>
      <c r="AN95" s="9">
        <v>353.7072</v>
      </c>
      <c r="AO95" s="9">
        <v>2019.6035999999997</v>
      </c>
      <c r="AP95" s="9">
        <v>921.71940000000006</v>
      </c>
      <c r="AQ95" s="9">
        <v>-1141.9253999999999</v>
      </c>
      <c r="AR95" s="9">
        <v>420.66010000000006</v>
      </c>
      <c r="AS95" s="9">
        <v>-521.15910000000008</v>
      </c>
      <c r="AT95" s="32">
        <v>645.66809999999998</v>
      </c>
      <c r="AU95" s="99">
        <f t="shared" si="22"/>
        <v>140668.27248006093</v>
      </c>
      <c r="AV95" s="1"/>
    </row>
    <row r="96" spans="1:48" ht="15">
      <c r="A96" s="83">
        <v>20</v>
      </c>
      <c r="B96" s="11">
        <v>4.08</v>
      </c>
      <c r="C96" s="11">
        <v>-14.28</v>
      </c>
      <c r="D96" s="11">
        <v>44.86</v>
      </c>
      <c r="E96" s="11">
        <v>20.7</v>
      </c>
      <c r="F96" s="11">
        <v>-25.67</v>
      </c>
      <c r="G96" s="11">
        <f t="shared" si="4"/>
        <v>16.6464</v>
      </c>
      <c r="H96" s="11">
        <f t="shared" si="5"/>
        <v>-58.2624</v>
      </c>
      <c r="I96" s="11">
        <f t="shared" si="6"/>
        <v>183.02879999999999</v>
      </c>
      <c r="J96" s="11">
        <f t="shared" si="7"/>
        <v>84.456000000000003</v>
      </c>
      <c r="K96" s="11">
        <f t="shared" si="8"/>
        <v>-104.73360000000001</v>
      </c>
      <c r="L96" s="11">
        <f t="shared" si="9"/>
        <v>203.91839999999999</v>
      </c>
      <c r="M96" s="11">
        <f t="shared" si="10"/>
        <v>-640.60079999999994</v>
      </c>
      <c r="N96" s="11">
        <f t="shared" si="11"/>
        <v>-295.596</v>
      </c>
      <c r="O96" s="11">
        <f t="shared" si="12"/>
        <v>366.56760000000003</v>
      </c>
      <c r="P96" s="11">
        <f t="shared" si="13"/>
        <v>2012.4195999999999</v>
      </c>
      <c r="Q96" s="11">
        <f t="shared" si="14"/>
        <v>928.60199999999998</v>
      </c>
      <c r="R96" s="11">
        <f t="shared" si="15"/>
        <v>-1151.5562</v>
      </c>
      <c r="S96" s="11">
        <f t="shared" si="16"/>
        <v>428.48999999999995</v>
      </c>
      <c r="T96" s="11">
        <f t="shared" si="17"/>
        <v>-531.36900000000003</v>
      </c>
      <c r="U96" s="89">
        <f t="shared" si="18"/>
        <v>658.94890000000009</v>
      </c>
      <c r="V96" s="9">
        <v>-2.3696390024599623</v>
      </c>
      <c r="W96" s="11">
        <f t="shared" si="19"/>
        <v>-2.230280009098351</v>
      </c>
      <c r="X96" s="11">
        <f t="shared" si="20"/>
        <v>-0.13935899336161128</v>
      </c>
      <c r="Y96" s="11">
        <f t="shared" si="21"/>
        <v>1.9420929030761619E-2</v>
      </c>
      <c r="Z96" s="11">
        <v>1</v>
      </c>
      <c r="AA96" s="11">
        <v>4.08</v>
      </c>
      <c r="AB96" s="11">
        <v>-14.28</v>
      </c>
      <c r="AC96" s="11">
        <v>44.86</v>
      </c>
      <c r="AD96" s="11">
        <v>20.7</v>
      </c>
      <c r="AE96" s="11">
        <v>-25.67</v>
      </c>
      <c r="AF96" s="11">
        <v>16.6464</v>
      </c>
      <c r="AG96" s="11">
        <v>-58.2624</v>
      </c>
      <c r="AH96" s="9">
        <v>183.02879999999999</v>
      </c>
      <c r="AI96" s="9">
        <v>84.456000000000003</v>
      </c>
      <c r="AJ96" s="9">
        <v>-104.73360000000001</v>
      </c>
      <c r="AK96" s="9">
        <v>203.91839999999999</v>
      </c>
      <c r="AL96" s="9">
        <v>-640.60079999999994</v>
      </c>
      <c r="AM96" s="9">
        <v>-295.596</v>
      </c>
      <c r="AN96" s="9">
        <v>366.56760000000003</v>
      </c>
      <c r="AO96" s="9">
        <v>2012.4195999999999</v>
      </c>
      <c r="AP96" s="9">
        <v>928.60199999999998</v>
      </c>
      <c r="AQ96" s="9">
        <v>-1151.5562</v>
      </c>
      <c r="AR96" s="9">
        <v>428.48999999999995</v>
      </c>
      <c r="AS96" s="9">
        <v>-531.36900000000003</v>
      </c>
      <c r="AT96" s="32">
        <v>658.94890000000009</v>
      </c>
      <c r="AU96" s="99">
        <f t="shared" si="22"/>
        <v>4030530.1905280836</v>
      </c>
      <c r="AV96" s="1"/>
    </row>
    <row r="97" spans="1:48" ht="15">
      <c r="A97" s="83">
        <v>21</v>
      </c>
      <c r="B97" s="11">
        <v>3.62</v>
      </c>
      <c r="C97" s="11">
        <v>-13.82</v>
      </c>
      <c r="D97" s="11">
        <v>45.2</v>
      </c>
      <c r="E97" s="11">
        <v>19.45</v>
      </c>
      <c r="F97" s="11">
        <v>-26.73</v>
      </c>
      <c r="G97" s="11">
        <f t="shared" si="4"/>
        <v>13.1044</v>
      </c>
      <c r="H97" s="11">
        <f t="shared" si="5"/>
        <v>-50.028400000000005</v>
      </c>
      <c r="I97" s="11">
        <f t="shared" si="6"/>
        <v>163.62400000000002</v>
      </c>
      <c r="J97" s="11">
        <f t="shared" si="7"/>
        <v>70.409000000000006</v>
      </c>
      <c r="K97" s="11">
        <f t="shared" si="8"/>
        <v>-96.762600000000006</v>
      </c>
      <c r="L97" s="11">
        <f t="shared" si="9"/>
        <v>190.9924</v>
      </c>
      <c r="M97" s="11">
        <f t="shared" si="10"/>
        <v>-624.6640000000001</v>
      </c>
      <c r="N97" s="11">
        <f t="shared" si="11"/>
        <v>-268.79899999999998</v>
      </c>
      <c r="O97" s="11">
        <f t="shared" si="12"/>
        <v>369.40860000000004</v>
      </c>
      <c r="P97" s="11">
        <f t="shared" si="13"/>
        <v>2043.0400000000002</v>
      </c>
      <c r="Q97" s="11">
        <f t="shared" si="14"/>
        <v>879.14</v>
      </c>
      <c r="R97" s="11">
        <f t="shared" si="15"/>
        <v>-1208.1960000000001</v>
      </c>
      <c r="S97" s="11">
        <f t="shared" si="16"/>
        <v>378.30249999999995</v>
      </c>
      <c r="T97" s="11">
        <f t="shared" si="17"/>
        <v>-519.89850000000001</v>
      </c>
      <c r="U97" s="89">
        <f t="shared" si="18"/>
        <v>714.49290000000008</v>
      </c>
      <c r="V97" s="9">
        <v>2.0923106642267157</v>
      </c>
      <c r="W97" s="11">
        <f t="shared" si="19"/>
        <v>0.10936823580414057</v>
      </c>
      <c r="X97" s="11">
        <f t="shared" si="20"/>
        <v>1.9829424284225752</v>
      </c>
      <c r="Y97" s="11">
        <f t="shared" si="21"/>
        <v>3.9320606744384197</v>
      </c>
      <c r="Z97" s="11">
        <v>1</v>
      </c>
      <c r="AA97" s="11">
        <v>3.62</v>
      </c>
      <c r="AB97" s="11">
        <v>-13.82</v>
      </c>
      <c r="AC97" s="11">
        <v>45.2</v>
      </c>
      <c r="AD97" s="11">
        <v>19.45</v>
      </c>
      <c r="AE97" s="11">
        <v>-26.73</v>
      </c>
      <c r="AF97" s="11">
        <v>13.1044</v>
      </c>
      <c r="AG97" s="11">
        <v>-50.028400000000005</v>
      </c>
      <c r="AH97" s="9">
        <v>163.62400000000002</v>
      </c>
      <c r="AI97" s="9">
        <v>70.409000000000006</v>
      </c>
      <c r="AJ97" s="9">
        <v>-96.762600000000006</v>
      </c>
      <c r="AK97" s="9">
        <v>190.9924</v>
      </c>
      <c r="AL97" s="9">
        <v>-624.6640000000001</v>
      </c>
      <c r="AM97" s="9">
        <v>-268.79899999999998</v>
      </c>
      <c r="AN97" s="9">
        <v>369.40860000000004</v>
      </c>
      <c r="AO97" s="9">
        <v>2043.0400000000002</v>
      </c>
      <c r="AP97" s="9">
        <v>879.14</v>
      </c>
      <c r="AQ97" s="9">
        <v>-1208.1960000000001</v>
      </c>
      <c r="AR97" s="9">
        <v>378.30249999999995</v>
      </c>
      <c r="AS97" s="9">
        <v>-519.89850000000001</v>
      </c>
      <c r="AT97" s="32">
        <v>714.49290000000008</v>
      </c>
      <c r="AU97" s="99">
        <f t="shared" si="22"/>
        <v>790373.78852046153</v>
      </c>
      <c r="AV97" s="1"/>
    </row>
    <row r="98" spans="1:48" ht="15">
      <c r="A98" s="83">
        <v>22</v>
      </c>
      <c r="B98" s="11">
        <v>3.07</v>
      </c>
      <c r="C98" s="11">
        <v>-14.08</v>
      </c>
      <c r="D98" s="11">
        <v>44.78</v>
      </c>
      <c r="E98" s="11">
        <v>19.899999999999999</v>
      </c>
      <c r="F98" s="11">
        <v>-26.02</v>
      </c>
      <c r="G98" s="11">
        <f t="shared" si="4"/>
        <v>9.4248999999999992</v>
      </c>
      <c r="H98" s="11">
        <f t="shared" si="5"/>
        <v>-43.2256</v>
      </c>
      <c r="I98" s="11">
        <f t="shared" si="6"/>
        <v>137.47460000000001</v>
      </c>
      <c r="J98" s="11">
        <f t="shared" si="7"/>
        <v>61.092999999999989</v>
      </c>
      <c r="K98" s="11">
        <f t="shared" si="8"/>
        <v>-79.881399999999999</v>
      </c>
      <c r="L98" s="11">
        <f t="shared" si="9"/>
        <v>198.24639999999999</v>
      </c>
      <c r="M98" s="11">
        <f t="shared" si="10"/>
        <v>-630.50239999999997</v>
      </c>
      <c r="N98" s="11">
        <f t="shared" si="11"/>
        <v>-280.19200000000001</v>
      </c>
      <c r="O98" s="11">
        <f t="shared" si="12"/>
        <v>366.36160000000001</v>
      </c>
      <c r="P98" s="11">
        <f t="shared" si="13"/>
        <v>2005.2484000000002</v>
      </c>
      <c r="Q98" s="11">
        <f t="shared" si="14"/>
        <v>891.12199999999996</v>
      </c>
      <c r="R98" s="11">
        <f t="shared" si="15"/>
        <v>-1165.1756</v>
      </c>
      <c r="S98" s="11">
        <f t="shared" si="16"/>
        <v>396.00999999999993</v>
      </c>
      <c r="T98" s="11">
        <f t="shared" si="17"/>
        <v>-517.798</v>
      </c>
      <c r="U98" s="89">
        <f t="shared" si="18"/>
        <v>677.04039999999998</v>
      </c>
      <c r="V98" s="9">
        <v>8.0823416881164576</v>
      </c>
      <c r="W98" s="11">
        <f t="shared" si="19"/>
        <v>6.8207420213147998</v>
      </c>
      <c r="X98" s="11">
        <f t="shared" si="20"/>
        <v>1.2615996668016578</v>
      </c>
      <c r="Y98" s="11">
        <f t="shared" si="21"/>
        <v>1.5916337192740539</v>
      </c>
      <c r="Z98" s="11">
        <v>1</v>
      </c>
      <c r="AA98" s="11">
        <v>3.07</v>
      </c>
      <c r="AB98" s="11">
        <v>-14.08</v>
      </c>
      <c r="AC98" s="11">
        <v>44.78</v>
      </c>
      <c r="AD98" s="11">
        <v>19.899999999999999</v>
      </c>
      <c r="AE98" s="11">
        <v>-26.02</v>
      </c>
      <c r="AF98" s="11">
        <v>9.4248999999999992</v>
      </c>
      <c r="AG98" s="11">
        <v>-43.2256</v>
      </c>
      <c r="AH98" s="9">
        <v>137.47460000000001</v>
      </c>
      <c r="AI98" s="9">
        <v>61.092999999999989</v>
      </c>
      <c r="AJ98" s="9">
        <v>-79.881399999999999</v>
      </c>
      <c r="AK98" s="9">
        <v>198.24639999999999</v>
      </c>
      <c r="AL98" s="9">
        <v>-630.50239999999997</v>
      </c>
      <c r="AM98" s="9">
        <v>-280.19200000000001</v>
      </c>
      <c r="AN98" s="9">
        <v>366.36160000000001</v>
      </c>
      <c r="AO98" s="9">
        <v>2005.2484000000002</v>
      </c>
      <c r="AP98" s="9">
        <v>891.12199999999996</v>
      </c>
      <c r="AQ98" s="9">
        <v>-1165.1756</v>
      </c>
      <c r="AR98" s="9">
        <v>396.00999999999993</v>
      </c>
      <c r="AS98" s="9">
        <v>-517.798</v>
      </c>
      <c r="AT98" s="32">
        <v>677.04039999999998</v>
      </c>
      <c r="AU98" s="99">
        <f t="shared" si="22"/>
        <v>1376534.1977342358</v>
      </c>
      <c r="AV98" s="1"/>
    </row>
    <row r="99" spans="1:48" ht="15">
      <c r="A99" s="83">
        <v>23</v>
      </c>
      <c r="B99" s="11">
        <v>2.94</v>
      </c>
      <c r="C99" s="11">
        <v>-13.82</v>
      </c>
      <c r="D99" s="11">
        <v>44.99</v>
      </c>
      <c r="E99" s="11">
        <v>19.489999999999998</v>
      </c>
      <c r="F99" s="11">
        <v>-26.35</v>
      </c>
      <c r="G99" s="11">
        <f t="shared" si="4"/>
        <v>8.6435999999999993</v>
      </c>
      <c r="H99" s="11">
        <f>B99*C99</f>
        <v>-40.630800000000001</v>
      </c>
      <c r="I99" s="11">
        <f t="shared" si="6"/>
        <v>132.2706</v>
      </c>
      <c r="J99" s="11">
        <f t="shared" si="7"/>
        <v>57.300599999999996</v>
      </c>
      <c r="K99" s="11">
        <f t="shared" si="8"/>
        <v>-77.469000000000008</v>
      </c>
      <c r="L99" s="11">
        <f t="shared" si="9"/>
        <v>190.9924</v>
      </c>
      <c r="M99" s="11">
        <f t="shared" si="10"/>
        <v>-621.76179999999999</v>
      </c>
      <c r="N99" s="11">
        <f t="shared" si="11"/>
        <v>-269.35179999999997</v>
      </c>
      <c r="O99" s="11">
        <f t="shared" si="12"/>
        <v>364.15700000000004</v>
      </c>
      <c r="P99" s="11">
        <f t="shared" si="13"/>
        <v>2024.1001000000001</v>
      </c>
      <c r="Q99" s="11">
        <f t="shared" si="14"/>
        <v>876.85509999999999</v>
      </c>
      <c r="R99" s="11">
        <f t="shared" si="15"/>
        <v>-1185.4865000000002</v>
      </c>
      <c r="S99" s="11">
        <f t="shared" si="16"/>
        <v>379.86009999999993</v>
      </c>
      <c r="T99" s="11">
        <f t="shared" si="17"/>
        <v>-513.56150000000002</v>
      </c>
      <c r="U99" s="89">
        <f t="shared" si="18"/>
        <v>694.3225000000001</v>
      </c>
      <c r="V99" s="9">
        <v>-7.406020119507275</v>
      </c>
      <c r="W99" s="11">
        <f t="shared" si="19"/>
        <v>-5.60573535785079</v>
      </c>
      <c r="X99" s="11">
        <f t="shared" si="20"/>
        <v>-1.800284761656485</v>
      </c>
      <c r="Y99" s="11">
        <f t="shared" si="21"/>
        <v>3.2410252230525471</v>
      </c>
      <c r="Z99" s="11">
        <v>1</v>
      </c>
      <c r="AA99" s="11">
        <v>2.94</v>
      </c>
      <c r="AB99" s="11">
        <v>-13.82</v>
      </c>
      <c r="AC99" s="11">
        <v>44.99</v>
      </c>
      <c r="AD99" s="11">
        <v>19.489999999999998</v>
      </c>
      <c r="AE99" s="11">
        <v>-26.35</v>
      </c>
      <c r="AF99" s="11">
        <v>8.6435999999999993</v>
      </c>
      <c r="AG99" s="11">
        <v>-40.630800000000001</v>
      </c>
      <c r="AH99" s="9">
        <v>132.2706</v>
      </c>
      <c r="AI99" s="9">
        <v>57.300599999999996</v>
      </c>
      <c r="AJ99" s="9">
        <v>-77.469000000000008</v>
      </c>
      <c r="AK99" s="9">
        <v>190.9924</v>
      </c>
      <c r="AL99" s="9">
        <v>-621.76179999999999</v>
      </c>
      <c r="AM99" s="9">
        <v>-269.35179999999997</v>
      </c>
      <c r="AN99" s="9">
        <v>364.15700000000004</v>
      </c>
      <c r="AO99" s="9">
        <v>2024.1001000000001</v>
      </c>
      <c r="AP99" s="9">
        <v>876.85509999999999</v>
      </c>
      <c r="AQ99" s="9">
        <v>-1185.4865000000002</v>
      </c>
      <c r="AR99" s="9">
        <v>379.86009999999993</v>
      </c>
      <c r="AS99" s="9">
        <v>-513.56150000000002</v>
      </c>
      <c r="AT99" s="32">
        <v>694.3225000000001</v>
      </c>
      <c r="AU99" s="99">
        <f t="shared" si="22"/>
        <v>162744.48528906264</v>
      </c>
      <c r="AV99" s="1"/>
    </row>
    <row r="100" spans="1:48" ht="15">
      <c r="A100" s="83">
        <v>24</v>
      </c>
      <c r="B100" s="11">
        <v>3.2</v>
      </c>
      <c r="C100" s="11">
        <v>-14.15</v>
      </c>
      <c r="D100" s="11">
        <v>44.75</v>
      </c>
      <c r="E100" s="11">
        <v>20.89</v>
      </c>
      <c r="F100" s="11">
        <v>-25.09</v>
      </c>
      <c r="G100" s="11">
        <f t="shared" si="4"/>
        <v>10.240000000000002</v>
      </c>
      <c r="H100" s="11">
        <f t="shared" si="5"/>
        <v>-45.28</v>
      </c>
      <c r="I100" s="11">
        <f t="shared" si="6"/>
        <v>143.20000000000002</v>
      </c>
      <c r="J100" s="11">
        <f t="shared" si="7"/>
        <v>66.847999999999999</v>
      </c>
      <c r="K100" s="11">
        <f t="shared" si="8"/>
        <v>-80.288000000000011</v>
      </c>
      <c r="L100" s="11">
        <f t="shared" si="9"/>
        <v>200.2225</v>
      </c>
      <c r="M100" s="11">
        <f t="shared" si="10"/>
        <v>-633.21249999999998</v>
      </c>
      <c r="N100" s="11">
        <f t="shared" si="11"/>
        <v>-295.59350000000001</v>
      </c>
      <c r="O100" s="11">
        <f t="shared" si="12"/>
        <v>355.02350000000001</v>
      </c>
      <c r="P100" s="11">
        <f t="shared" si="13"/>
        <v>2002.5625</v>
      </c>
      <c r="Q100" s="11">
        <f t="shared" si="14"/>
        <v>934.82749999999999</v>
      </c>
      <c r="R100" s="11">
        <f t="shared" si="15"/>
        <v>-1122.7774999999999</v>
      </c>
      <c r="S100" s="11">
        <f t="shared" si="16"/>
        <v>436.39210000000003</v>
      </c>
      <c r="T100" s="11">
        <f t="shared" si="17"/>
        <v>-524.13009999999997</v>
      </c>
      <c r="U100" s="89">
        <f t="shared" si="18"/>
        <v>629.50810000000001</v>
      </c>
      <c r="V100" s="9">
        <v>-8.9890190003827684</v>
      </c>
      <c r="W100" s="11">
        <f t="shared" si="19"/>
        <v>-9.303267203271389</v>
      </c>
      <c r="X100" s="11">
        <f t="shared" si="20"/>
        <v>0.31424820288862065</v>
      </c>
      <c r="Y100" s="11">
        <f t="shared" si="21"/>
        <v>9.8751933018727686E-2</v>
      </c>
      <c r="Z100" s="11">
        <v>1</v>
      </c>
      <c r="AA100" s="11">
        <v>3.2</v>
      </c>
      <c r="AB100" s="11">
        <v>-14.15</v>
      </c>
      <c r="AC100" s="11">
        <v>44.75</v>
      </c>
      <c r="AD100" s="11">
        <v>20.89</v>
      </c>
      <c r="AE100" s="11">
        <v>-25.09</v>
      </c>
      <c r="AF100" s="11">
        <v>10.240000000000002</v>
      </c>
      <c r="AG100" s="11">
        <v>-45.28</v>
      </c>
      <c r="AH100" s="9">
        <v>143.20000000000002</v>
      </c>
      <c r="AI100" s="9">
        <v>66.847999999999999</v>
      </c>
      <c r="AJ100" s="9">
        <v>-80.288000000000011</v>
      </c>
      <c r="AK100" s="9">
        <v>200.2225</v>
      </c>
      <c r="AL100" s="9">
        <v>-633.21249999999998</v>
      </c>
      <c r="AM100" s="9">
        <v>-295.59350000000001</v>
      </c>
      <c r="AN100" s="9">
        <v>355.02350000000001</v>
      </c>
      <c r="AO100" s="9">
        <v>2002.5625</v>
      </c>
      <c r="AP100" s="9">
        <v>934.82749999999999</v>
      </c>
      <c r="AQ100" s="9">
        <v>-1122.7774999999999</v>
      </c>
      <c r="AR100" s="9">
        <v>436.39210000000003</v>
      </c>
      <c r="AS100" s="9">
        <v>-524.13009999999997</v>
      </c>
      <c r="AT100" s="32">
        <v>629.50810000000001</v>
      </c>
      <c r="AU100" s="99">
        <f t="shared" si="22"/>
        <v>258886.57914586886</v>
      </c>
      <c r="AV100" s="1"/>
    </row>
    <row r="101" spans="1:48" ht="12.95" customHeight="1">
      <c r="A101" s="83">
        <v>25</v>
      </c>
      <c r="B101" s="11">
        <v>3.24</v>
      </c>
      <c r="C101" s="11">
        <v>-13.74</v>
      </c>
      <c r="D101" s="11">
        <v>45.17</v>
      </c>
      <c r="E101" s="11">
        <v>19.170000000000002</v>
      </c>
      <c r="F101" s="11">
        <v>-26.83</v>
      </c>
      <c r="G101" s="11">
        <f t="shared" si="4"/>
        <v>10.497600000000002</v>
      </c>
      <c r="H101" s="11">
        <f>B101*C101</f>
        <v>-44.517600000000002</v>
      </c>
      <c r="I101" s="11">
        <f>B101*D101</f>
        <v>146.35080000000002</v>
      </c>
      <c r="J101" s="11">
        <f t="shared" si="7"/>
        <v>62.110800000000012</v>
      </c>
      <c r="K101" s="11">
        <f t="shared" si="8"/>
        <v>-86.929199999999994</v>
      </c>
      <c r="L101" s="11">
        <f t="shared" si="9"/>
        <v>188.7876</v>
      </c>
      <c r="M101" s="11">
        <f t="shared" si="10"/>
        <v>-620.63580000000002</v>
      </c>
      <c r="N101" s="11">
        <f t="shared" si="11"/>
        <v>-263.39580000000001</v>
      </c>
      <c r="O101" s="11">
        <f t="shared" si="12"/>
        <v>368.64419999999996</v>
      </c>
      <c r="P101" s="11">
        <f t="shared" si="13"/>
        <v>2040.3289000000002</v>
      </c>
      <c r="Q101" s="11">
        <f t="shared" si="14"/>
        <v>865.90890000000013</v>
      </c>
      <c r="R101" s="11">
        <f t="shared" si="15"/>
        <v>-1211.9111</v>
      </c>
      <c r="S101" s="11">
        <f t="shared" si="16"/>
        <v>367.48890000000006</v>
      </c>
      <c r="T101" s="11">
        <f t="shared" si="17"/>
        <v>-514.33109999999999</v>
      </c>
      <c r="U101" s="89">
        <f t="shared" si="18"/>
        <v>719.84889999999996</v>
      </c>
      <c r="V101" s="14">
        <v>2.2379052009059706</v>
      </c>
      <c r="W101" s="11">
        <f t="shared" si="19"/>
        <v>-1.1897871922701597</v>
      </c>
      <c r="X101" s="11">
        <f t="shared" si="20"/>
        <v>3.4276923931761303</v>
      </c>
      <c r="Y101" s="11">
        <f t="shared" si="21"/>
        <v>11.749075142237507</v>
      </c>
      <c r="Z101" s="11">
        <v>1</v>
      </c>
      <c r="AA101" s="11">
        <v>3.24</v>
      </c>
      <c r="AB101" s="11">
        <v>-13.74</v>
      </c>
      <c r="AC101" s="11">
        <v>45.17</v>
      </c>
      <c r="AD101" s="11">
        <v>19.170000000000002</v>
      </c>
      <c r="AE101" s="11">
        <v>-26.83</v>
      </c>
      <c r="AF101" s="11">
        <v>10.497600000000002</v>
      </c>
      <c r="AG101" s="11">
        <v>-44.517600000000002</v>
      </c>
      <c r="AH101" s="9">
        <v>146.35080000000002</v>
      </c>
      <c r="AI101" s="9">
        <v>62.110800000000012</v>
      </c>
      <c r="AJ101" s="9">
        <v>-86.929199999999994</v>
      </c>
      <c r="AK101" s="9">
        <v>188.7876</v>
      </c>
      <c r="AL101" s="9">
        <v>-620.63580000000002</v>
      </c>
      <c r="AM101" s="9">
        <v>-263.39580000000001</v>
      </c>
      <c r="AN101" s="9">
        <v>368.64419999999996</v>
      </c>
      <c r="AO101" s="9">
        <v>2040.3289000000002</v>
      </c>
      <c r="AP101" s="9">
        <v>865.90890000000013</v>
      </c>
      <c r="AQ101" s="9">
        <v>-1211.9111</v>
      </c>
      <c r="AR101" s="9">
        <v>367.48890000000006</v>
      </c>
      <c r="AS101" s="9">
        <v>-514.33109999999999</v>
      </c>
      <c r="AT101" s="32">
        <v>719.84889999999996</v>
      </c>
      <c r="AU101" s="99">
        <f t="shared" si="22"/>
        <v>455358.40698708128</v>
      </c>
      <c r="AV101" s="1"/>
    </row>
    <row r="102" spans="1:48" ht="14.85" customHeight="1">
      <c r="A102" s="95" t="s">
        <v>36</v>
      </c>
      <c r="B102" s="85">
        <f>SUM(B77:B101)</f>
        <v>84.83</v>
      </c>
      <c r="C102" s="85">
        <f t="shared" ref="C102:AG102" si="23">SUM(C77:C101)</f>
        <v>-345.1099999999999</v>
      </c>
      <c r="D102" s="85">
        <f t="shared" si="23"/>
        <v>1128.5800000000002</v>
      </c>
      <c r="E102" s="85">
        <f t="shared" si="23"/>
        <v>493.15000000000003</v>
      </c>
      <c r="F102" s="85">
        <f t="shared" si="23"/>
        <v>-658.32</v>
      </c>
      <c r="G102" s="85">
        <f t="shared" si="23"/>
        <v>293.40729999999996</v>
      </c>
      <c r="H102" s="85">
        <f t="shared" si="23"/>
        <v>-1172.5155999999999</v>
      </c>
      <c r="I102" s="85">
        <f t="shared" si="23"/>
        <v>3829.5600999999992</v>
      </c>
      <c r="J102" s="85">
        <f t="shared" si="23"/>
        <v>1675.8003000000001</v>
      </c>
      <c r="K102" s="85">
        <f t="shared" si="23"/>
        <v>-2233.8863000000001</v>
      </c>
      <c r="L102" s="85">
        <f t="shared" si="23"/>
        <v>4765.3813</v>
      </c>
      <c r="M102" s="85">
        <f t="shared" si="23"/>
        <v>-15578.4503</v>
      </c>
      <c r="N102" s="85">
        <f t="shared" si="23"/>
        <v>-6810.2058000000006</v>
      </c>
      <c r="O102" s="85">
        <f t="shared" si="23"/>
        <v>9085.8383999999987</v>
      </c>
      <c r="P102" s="85">
        <f t="shared" si="23"/>
        <v>50948.641600000003</v>
      </c>
      <c r="Q102" s="85">
        <f t="shared" si="23"/>
        <v>22260.487399999998</v>
      </c>
      <c r="R102" s="85">
        <f t="shared" si="23"/>
        <v>-29720.566999999999</v>
      </c>
      <c r="S102" s="85">
        <f t="shared" si="23"/>
        <v>9738.9894999999997</v>
      </c>
      <c r="T102" s="85">
        <f t="shared" si="23"/>
        <v>-12975.997300000001</v>
      </c>
      <c r="U102" s="90">
        <f t="shared" si="23"/>
        <v>17345.488400000002</v>
      </c>
      <c r="V102" s="97">
        <v>5.6045485507638659E-5</v>
      </c>
      <c r="W102" s="85">
        <f>SUM(W77:W101)</f>
        <v>2.0721007138490677E-2</v>
      </c>
      <c r="X102" s="85">
        <f>SUM(X77:X101)</f>
        <v>-2.0664961652975933E-2</v>
      </c>
      <c r="Y102" s="85">
        <f>SUM(Y77:Y101)</f>
        <v>70.105808348527816</v>
      </c>
      <c r="Z102" s="85">
        <f>SUM(Z77:Z101)</f>
        <v>25</v>
      </c>
      <c r="AA102" s="85">
        <f t="shared" ref="AA102:AT102" si="24">SUM(AA77:AA101)</f>
        <v>84.83</v>
      </c>
      <c r="AB102" s="85">
        <f t="shared" si="24"/>
        <v>-345.1099999999999</v>
      </c>
      <c r="AC102" s="85">
        <f t="shared" si="24"/>
        <v>1128.5800000000002</v>
      </c>
      <c r="AD102" s="85">
        <f t="shared" si="24"/>
        <v>493.15000000000003</v>
      </c>
      <c r="AE102" s="85">
        <f t="shared" si="24"/>
        <v>-658.32</v>
      </c>
      <c r="AF102" s="85">
        <f t="shared" si="24"/>
        <v>293.40729999999996</v>
      </c>
      <c r="AG102" s="85">
        <f t="shared" si="24"/>
        <v>-1172.5155999999999</v>
      </c>
      <c r="AH102" s="85">
        <f t="shared" si="24"/>
        <v>3829.5600999999992</v>
      </c>
      <c r="AI102" s="85">
        <f t="shared" si="24"/>
        <v>1675.8003000000001</v>
      </c>
      <c r="AJ102" s="85">
        <f t="shared" si="24"/>
        <v>-2233.8863000000001</v>
      </c>
      <c r="AK102" s="85">
        <f t="shared" si="24"/>
        <v>4765.3813</v>
      </c>
      <c r="AL102" s="85">
        <f t="shared" si="24"/>
        <v>-15578.4503</v>
      </c>
      <c r="AM102" s="85">
        <f t="shared" si="24"/>
        <v>-6810.2058000000006</v>
      </c>
      <c r="AN102" s="85">
        <f t="shared" si="24"/>
        <v>9085.8383999999987</v>
      </c>
      <c r="AO102" s="85">
        <f t="shared" si="24"/>
        <v>50948.641600000003</v>
      </c>
      <c r="AP102" s="85">
        <f t="shared" si="24"/>
        <v>22260.487399999998</v>
      </c>
      <c r="AQ102" s="85">
        <f t="shared" si="24"/>
        <v>-29720.566999999999</v>
      </c>
      <c r="AR102" s="85">
        <f t="shared" si="24"/>
        <v>9738.9894999999997</v>
      </c>
      <c r="AS102" s="85">
        <f t="shared" si="24"/>
        <v>-12975.997300000001</v>
      </c>
      <c r="AT102" s="90">
        <f t="shared" si="24"/>
        <v>17345.488400000002</v>
      </c>
      <c r="AU102" s="100">
        <f>SUM(AU77:AU101)</f>
        <v>7757147.8438591855</v>
      </c>
      <c r="AV102" s="1"/>
    </row>
    <row r="103" spans="1:48" ht="15">
      <c r="A103" s="96" t="s">
        <v>92</v>
      </c>
      <c r="V103" s="98">
        <f>AVERAGE(V77:V101)</f>
        <v>2.2418194205897636E-6</v>
      </c>
    </row>
    <row r="104" spans="1:48" ht="14.85" customHeight="1">
      <c r="A104" s="2"/>
    </row>
    <row r="105" spans="1:48">
      <c r="A105" s="179" t="s">
        <v>37</v>
      </c>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row>
    <row r="106" spans="1:48" ht="18.600000000000001">
      <c r="A106" s="179"/>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82"/>
    </row>
    <row r="107" spans="1:48" ht="14.85" customHeight="1">
      <c r="A107" s="11">
        <v>1</v>
      </c>
      <c r="B107" s="11">
        <v>1</v>
      </c>
      <c r="C107" s="11">
        <v>1</v>
      </c>
      <c r="D107" s="11">
        <v>1</v>
      </c>
      <c r="E107" s="11">
        <v>1</v>
      </c>
      <c r="F107" s="11">
        <v>1</v>
      </c>
      <c r="G107" s="11">
        <v>1</v>
      </c>
      <c r="H107" s="11">
        <v>1</v>
      </c>
      <c r="I107" s="11">
        <v>1</v>
      </c>
      <c r="J107" s="11">
        <v>1</v>
      </c>
      <c r="K107" s="11">
        <v>1</v>
      </c>
      <c r="L107" s="11">
        <v>1</v>
      </c>
      <c r="M107" s="11">
        <v>1</v>
      </c>
      <c r="N107" s="11">
        <v>1</v>
      </c>
      <c r="O107" s="11">
        <v>1</v>
      </c>
      <c r="P107" s="11">
        <v>1</v>
      </c>
      <c r="Q107" s="11">
        <v>1</v>
      </c>
      <c r="R107" s="11">
        <v>1</v>
      </c>
      <c r="S107" s="11">
        <v>1</v>
      </c>
      <c r="T107" s="11">
        <v>1</v>
      </c>
      <c r="U107" s="11">
        <v>1</v>
      </c>
      <c r="V107" s="11">
        <v>1</v>
      </c>
      <c r="W107" s="11">
        <v>1</v>
      </c>
      <c r="X107" s="11">
        <v>1</v>
      </c>
      <c r="Y107" s="11">
        <v>1</v>
      </c>
    </row>
    <row r="108" spans="1:48" ht="18.95" customHeight="1">
      <c r="A108" s="11">
        <v>2.81</v>
      </c>
      <c r="B108" s="11">
        <v>3.07</v>
      </c>
      <c r="C108" s="11">
        <v>3.45</v>
      </c>
      <c r="D108" s="11">
        <v>3.19</v>
      </c>
      <c r="E108" s="11">
        <v>3.07</v>
      </c>
      <c r="F108" s="11">
        <v>4.1500000000000004</v>
      </c>
      <c r="G108" s="11">
        <v>3.26</v>
      </c>
      <c r="H108" s="11">
        <v>2.81</v>
      </c>
      <c r="I108" s="11">
        <v>3.83</v>
      </c>
      <c r="J108" s="11">
        <v>3.32</v>
      </c>
      <c r="K108" s="11">
        <v>2.81</v>
      </c>
      <c r="L108" s="11">
        <v>4.4000000000000004</v>
      </c>
      <c r="M108" s="11">
        <v>3.45</v>
      </c>
      <c r="N108" s="11">
        <v>3.7</v>
      </c>
      <c r="O108" s="11">
        <v>3.07</v>
      </c>
      <c r="P108" s="11">
        <v>4.34</v>
      </c>
      <c r="Q108" s="11">
        <v>3</v>
      </c>
      <c r="R108" s="11">
        <v>3.88</v>
      </c>
      <c r="S108" s="11">
        <v>3.07</v>
      </c>
      <c r="T108" s="11">
        <v>4.08</v>
      </c>
      <c r="U108" s="11">
        <v>3.62</v>
      </c>
      <c r="V108" s="11">
        <v>3.07</v>
      </c>
      <c r="W108" s="11">
        <v>2.94</v>
      </c>
      <c r="X108" s="11">
        <v>3.2</v>
      </c>
      <c r="Y108" s="11">
        <v>3.24</v>
      </c>
    </row>
    <row r="109" spans="1:48">
      <c r="A109" s="11">
        <v>-13.48</v>
      </c>
      <c r="B109" s="11">
        <v>-13.73</v>
      </c>
      <c r="C109" s="11">
        <v>-13.87</v>
      </c>
      <c r="D109" s="11">
        <v>-13.27</v>
      </c>
      <c r="E109" s="11">
        <v>-13.56</v>
      </c>
      <c r="F109" s="11">
        <v>-13.95</v>
      </c>
      <c r="G109" s="11">
        <v>-13.83</v>
      </c>
      <c r="H109" s="11">
        <v>-13.5</v>
      </c>
      <c r="I109" s="11">
        <v>-13.66</v>
      </c>
      <c r="J109" s="11">
        <v>-13.71</v>
      </c>
      <c r="K109" s="11">
        <v>-13.5</v>
      </c>
      <c r="L109" s="11">
        <v>-13.96</v>
      </c>
      <c r="M109" s="11">
        <v>-13.91</v>
      </c>
      <c r="N109" s="11">
        <v>-13.85</v>
      </c>
      <c r="O109" s="11">
        <v>-13.67</v>
      </c>
      <c r="P109" s="11">
        <v>-13.93</v>
      </c>
      <c r="Q109" s="11">
        <v>-13.75</v>
      </c>
      <c r="R109" s="11">
        <v>-14.17</v>
      </c>
      <c r="S109" s="11">
        <v>-13.92</v>
      </c>
      <c r="T109" s="11">
        <v>-14.28</v>
      </c>
      <c r="U109" s="11">
        <v>-13.82</v>
      </c>
      <c r="V109" s="11">
        <v>-14.08</v>
      </c>
      <c r="W109" s="11">
        <v>-13.82</v>
      </c>
      <c r="X109" s="11">
        <v>-14.15</v>
      </c>
      <c r="Y109" s="11">
        <v>-13.74</v>
      </c>
    </row>
    <row r="110" spans="1:48" ht="14.45" customHeight="1">
      <c r="A110" s="11">
        <v>45.29</v>
      </c>
      <c r="B110" s="11">
        <v>45.13</v>
      </c>
      <c r="C110" s="11">
        <v>45.11</v>
      </c>
      <c r="D110" s="11">
        <v>45.63</v>
      </c>
      <c r="E110" s="11">
        <v>45.3</v>
      </c>
      <c r="F110" s="11">
        <v>45.2</v>
      </c>
      <c r="G110" s="11">
        <v>45.08</v>
      </c>
      <c r="H110" s="11">
        <v>45.27</v>
      </c>
      <c r="I110" s="11">
        <v>45.41</v>
      </c>
      <c r="J110" s="11">
        <v>45.23</v>
      </c>
      <c r="K110" s="11">
        <v>45.27</v>
      </c>
      <c r="L110" s="11">
        <v>45.25</v>
      </c>
      <c r="M110" s="11">
        <v>45.07</v>
      </c>
      <c r="N110" s="11">
        <v>45.19</v>
      </c>
      <c r="O110" s="11">
        <v>45.19</v>
      </c>
      <c r="P110" s="11">
        <v>45.27</v>
      </c>
      <c r="Q110" s="11">
        <v>45.08</v>
      </c>
      <c r="R110" s="11">
        <v>44.92</v>
      </c>
      <c r="S110" s="11">
        <v>44.94</v>
      </c>
      <c r="T110" s="11">
        <v>44.86</v>
      </c>
      <c r="U110" s="11">
        <v>45.2</v>
      </c>
      <c r="V110" s="11">
        <v>44.78</v>
      </c>
      <c r="W110" s="11">
        <v>44.99</v>
      </c>
      <c r="X110" s="11">
        <v>44.75</v>
      </c>
      <c r="Y110" s="11">
        <v>45.17</v>
      </c>
    </row>
    <row r="111" spans="1:48" ht="20.100000000000001" customHeight="1">
      <c r="A111" s="11">
        <v>19.5</v>
      </c>
      <c r="B111" s="11">
        <v>19.649999999999999</v>
      </c>
      <c r="C111" s="11">
        <v>18.93</v>
      </c>
      <c r="D111" s="11">
        <v>18.59</v>
      </c>
      <c r="E111" s="11">
        <v>19.59</v>
      </c>
      <c r="F111" s="11">
        <v>19.420000000000002</v>
      </c>
      <c r="G111" s="11">
        <v>19.18</v>
      </c>
      <c r="H111" s="11">
        <v>20.41</v>
      </c>
      <c r="I111" s="11">
        <v>18.93</v>
      </c>
      <c r="J111" s="11">
        <v>20</v>
      </c>
      <c r="K111" s="11">
        <v>18.45</v>
      </c>
      <c r="L111" s="11">
        <v>20.55</v>
      </c>
      <c r="M111" s="11">
        <v>20.45</v>
      </c>
      <c r="N111" s="11">
        <v>19.7</v>
      </c>
      <c r="O111" s="11">
        <v>19.54</v>
      </c>
      <c r="P111" s="11">
        <v>20.170000000000002</v>
      </c>
      <c r="Q111" s="11">
        <v>19.3</v>
      </c>
      <c r="R111" s="11">
        <v>20.68</v>
      </c>
      <c r="S111" s="11">
        <v>20.51</v>
      </c>
      <c r="T111" s="11">
        <v>20.7</v>
      </c>
      <c r="U111" s="11">
        <v>19.45</v>
      </c>
      <c r="V111" s="11">
        <v>19.899999999999999</v>
      </c>
      <c r="W111" s="11">
        <v>19.489999999999998</v>
      </c>
      <c r="X111" s="11">
        <v>20.89</v>
      </c>
      <c r="Y111" s="11">
        <v>19.170000000000002</v>
      </c>
    </row>
    <row r="112" spans="1:48">
      <c r="A112" s="11">
        <v>-26.27</v>
      </c>
      <c r="B112" s="11">
        <v>-26.26</v>
      </c>
      <c r="C112" s="11">
        <v>-27.17</v>
      </c>
      <c r="D112" s="11">
        <v>-27.39</v>
      </c>
      <c r="E112" s="11">
        <v>-26.32</v>
      </c>
      <c r="F112" s="11">
        <v>-26.97</v>
      </c>
      <c r="G112" s="11">
        <v>-26.83</v>
      </c>
      <c r="H112" s="11">
        <v>-25.36</v>
      </c>
      <c r="I112" s="11">
        <v>-27.34</v>
      </c>
      <c r="J112" s="11">
        <v>-26.04</v>
      </c>
      <c r="K112" s="11">
        <v>-27.32</v>
      </c>
      <c r="L112" s="11">
        <v>-25.94</v>
      </c>
      <c r="M112" s="11">
        <v>-25.65</v>
      </c>
      <c r="N112" s="11">
        <v>-26.51</v>
      </c>
      <c r="O112" s="11">
        <v>-26.37</v>
      </c>
      <c r="P112" s="11">
        <v>-26.29</v>
      </c>
      <c r="Q112" s="11">
        <v>-26.58</v>
      </c>
      <c r="R112" s="11">
        <v>-25.61</v>
      </c>
      <c r="S112" s="11">
        <v>-25.41</v>
      </c>
      <c r="T112" s="11">
        <v>-25.67</v>
      </c>
      <c r="U112" s="11">
        <v>-26.73</v>
      </c>
      <c r="V112" s="11">
        <v>-26.02</v>
      </c>
      <c r="W112" s="11">
        <v>-26.35</v>
      </c>
      <c r="X112" s="11">
        <v>-25.09</v>
      </c>
      <c r="Y112" s="11">
        <v>-26.83</v>
      </c>
    </row>
    <row r="113" spans="1:25">
      <c r="A113" s="11">
        <v>7.8961000000000006</v>
      </c>
      <c r="B113" s="11">
        <v>9.4248999999999992</v>
      </c>
      <c r="C113" s="11">
        <v>11.902500000000002</v>
      </c>
      <c r="D113" s="11">
        <v>10.1761</v>
      </c>
      <c r="E113" s="11">
        <v>9.4248999999999992</v>
      </c>
      <c r="F113" s="11">
        <v>17.222500000000004</v>
      </c>
      <c r="G113" s="11">
        <v>10.627599999999999</v>
      </c>
      <c r="H113" s="11">
        <v>7.8961000000000006</v>
      </c>
      <c r="I113" s="11">
        <v>14.668900000000001</v>
      </c>
      <c r="J113" s="11">
        <v>11.022399999999999</v>
      </c>
      <c r="K113" s="11">
        <v>7.8961000000000006</v>
      </c>
      <c r="L113" s="11">
        <v>19.360000000000003</v>
      </c>
      <c r="M113" s="11">
        <v>11.902500000000002</v>
      </c>
      <c r="N113" s="11">
        <v>13.690000000000001</v>
      </c>
      <c r="O113" s="11">
        <v>9.4248999999999992</v>
      </c>
      <c r="P113" s="11">
        <v>18.835599999999999</v>
      </c>
      <c r="Q113" s="11">
        <v>9</v>
      </c>
      <c r="R113" s="11">
        <v>15.054399999999999</v>
      </c>
      <c r="S113" s="11">
        <v>9.4248999999999992</v>
      </c>
      <c r="T113" s="11">
        <v>16.6464</v>
      </c>
      <c r="U113" s="11">
        <v>13.1044</v>
      </c>
      <c r="V113" s="11">
        <v>9.4248999999999992</v>
      </c>
      <c r="W113" s="11">
        <v>8.6435999999999993</v>
      </c>
      <c r="X113" s="11">
        <v>10.240000000000002</v>
      </c>
      <c r="Y113" s="11">
        <v>10.497600000000002</v>
      </c>
    </row>
    <row r="114" spans="1:25">
      <c r="A114" s="11">
        <v>-37.878800000000005</v>
      </c>
      <c r="B114" s="11">
        <v>-42.1511</v>
      </c>
      <c r="C114" s="11">
        <v>-47.851500000000001</v>
      </c>
      <c r="D114" s="11">
        <v>-42.331299999999999</v>
      </c>
      <c r="E114" s="11">
        <v>-41.629199999999997</v>
      </c>
      <c r="F114" s="11">
        <v>-57.892500000000005</v>
      </c>
      <c r="G114" s="11">
        <v>-45.085799999999999</v>
      </c>
      <c r="H114" s="11">
        <v>-37.935000000000002</v>
      </c>
      <c r="I114" s="11">
        <v>-52.317799999999998</v>
      </c>
      <c r="J114" s="11">
        <v>-45.517200000000003</v>
      </c>
      <c r="K114" s="11">
        <v>-37.935000000000002</v>
      </c>
      <c r="L114" s="11">
        <v>-61.424000000000007</v>
      </c>
      <c r="M114" s="11">
        <v>-47.9895</v>
      </c>
      <c r="N114" s="11">
        <v>-51.245000000000005</v>
      </c>
      <c r="O114" s="11">
        <v>-41.966899999999995</v>
      </c>
      <c r="P114" s="11">
        <v>-60.456199999999995</v>
      </c>
      <c r="Q114" s="11">
        <v>-41.25</v>
      </c>
      <c r="R114" s="11">
        <v>-54.979599999999998</v>
      </c>
      <c r="S114" s="11">
        <v>-42.734400000000001</v>
      </c>
      <c r="T114" s="11">
        <v>-58.2624</v>
      </c>
      <c r="U114" s="11">
        <v>-50.028400000000005</v>
      </c>
      <c r="V114" s="11">
        <v>-43.2256</v>
      </c>
      <c r="W114" s="11">
        <v>-40.630800000000001</v>
      </c>
      <c r="X114" s="11">
        <v>-45.28</v>
      </c>
      <c r="Y114" s="11">
        <v>-44.517600000000002</v>
      </c>
    </row>
    <row r="115" spans="1:25">
      <c r="A115" s="9">
        <v>127.2649</v>
      </c>
      <c r="B115" s="9">
        <v>138.54910000000001</v>
      </c>
      <c r="C115" s="9">
        <v>155.62950000000001</v>
      </c>
      <c r="D115" s="9">
        <v>145.55969999999999</v>
      </c>
      <c r="E115" s="9">
        <v>139.071</v>
      </c>
      <c r="F115" s="9">
        <v>187.58000000000004</v>
      </c>
      <c r="G115" s="9">
        <v>146.96079999999998</v>
      </c>
      <c r="H115" s="9">
        <v>127.20870000000001</v>
      </c>
      <c r="I115" s="9">
        <v>173.9203</v>
      </c>
      <c r="J115" s="9">
        <v>150.16359999999997</v>
      </c>
      <c r="K115" s="9">
        <v>127.20870000000001</v>
      </c>
      <c r="L115" s="9">
        <v>199.10000000000002</v>
      </c>
      <c r="M115" s="9">
        <v>155.4915</v>
      </c>
      <c r="N115" s="9">
        <v>167.203</v>
      </c>
      <c r="O115" s="9">
        <v>138.73329999999999</v>
      </c>
      <c r="P115" s="9">
        <v>196.4718</v>
      </c>
      <c r="Q115" s="9">
        <v>135.24</v>
      </c>
      <c r="R115" s="9">
        <v>174.28960000000001</v>
      </c>
      <c r="S115" s="9">
        <v>137.96579999999997</v>
      </c>
      <c r="T115" s="9">
        <v>183.02879999999999</v>
      </c>
      <c r="U115" s="9">
        <v>163.62400000000002</v>
      </c>
      <c r="V115" s="9">
        <v>137.47460000000001</v>
      </c>
      <c r="W115" s="9">
        <v>132.2706</v>
      </c>
      <c r="X115" s="9">
        <v>143.20000000000002</v>
      </c>
      <c r="Y115" s="9">
        <v>146.35080000000002</v>
      </c>
    </row>
    <row r="116" spans="1:25">
      <c r="A116" s="9">
        <v>54.795000000000002</v>
      </c>
      <c r="B116" s="9">
        <v>60.325499999999991</v>
      </c>
      <c r="C116" s="9">
        <v>65.308500000000009</v>
      </c>
      <c r="D116" s="9">
        <v>59.302099999999996</v>
      </c>
      <c r="E116" s="9">
        <v>60.141299999999994</v>
      </c>
      <c r="F116" s="9">
        <v>80.593000000000018</v>
      </c>
      <c r="G116" s="9">
        <v>62.526799999999994</v>
      </c>
      <c r="H116" s="9">
        <v>57.3521</v>
      </c>
      <c r="I116" s="9">
        <v>72.501900000000006</v>
      </c>
      <c r="J116" s="9">
        <v>66.399999999999991</v>
      </c>
      <c r="K116" s="9">
        <v>51.844499999999996</v>
      </c>
      <c r="L116" s="9">
        <v>90.420000000000016</v>
      </c>
      <c r="M116" s="9">
        <v>70.552499999999995</v>
      </c>
      <c r="N116" s="9">
        <v>72.89</v>
      </c>
      <c r="O116" s="9">
        <v>59.987799999999993</v>
      </c>
      <c r="P116" s="9">
        <v>87.537800000000004</v>
      </c>
      <c r="Q116" s="9">
        <v>57.900000000000006</v>
      </c>
      <c r="R116" s="9">
        <v>80.238399999999999</v>
      </c>
      <c r="S116" s="9">
        <v>62.965699999999998</v>
      </c>
      <c r="T116" s="9">
        <v>84.456000000000003</v>
      </c>
      <c r="U116" s="9">
        <v>70.409000000000006</v>
      </c>
      <c r="V116" s="9">
        <v>61.092999999999989</v>
      </c>
      <c r="W116" s="9">
        <v>57.300599999999996</v>
      </c>
      <c r="X116" s="9">
        <v>66.847999999999999</v>
      </c>
      <c r="Y116" s="9">
        <v>62.110800000000012</v>
      </c>
    </row>
    <row r="117" spans="1:25">
      <c r="A117" s="9">
        <v>-73.818700000000007</v>
      </c>
      <c r="B117" s="9">
        <v>-80.618200000000002</v>
      </c>
      <c r="C117" s="9">
        <v>-93.736500000000007</v>
      </c>
      <c r="D117" s="9">
        <v>-87.374099999999999</v>
      </c>
      <c r="E117" s="9">
        <v>-80.802399999999992</v>
      </c>
      <c r="F117" s="9">
        <v>-111.9255</v>
      </c>
      <c r="G117" s="9">
        <v>-87.465799999999987</v>
      </c>
      <c r="H117" s="9">
        <v>-71.261600000000001</v>
      </c>
      <c r="I117" s="9">
        <v>-104.7122</v>
      </c>
      <c r="J117" s="9">
        <v>-86.452799999999996</v>
      </c>
      <c r="K117" s="9">
        <v>-76.769199999999998</v>
      </c>
      <c r="L117" s="9">
        <v>-114.13600000000001</v>
      </c>
      <c r="M117" s="9">
        <v>-88.492499999999993</v>
      </c>
      <c r="N117" s="9">
        <v>-98.087000000000018</v>
      </c>
      <c r="O117" s="9">
        <v>-80.9559</v>
      </c>
      <c r="P117" s="9">
        <v>-114.09859999999999</v>
      </c>
      <c r="Q117" s="9">
        <v>-79.739999999999995</v>
      </c>
      <c r="R117" s="9">
        <v>-99.366799999999998</v>
      </c>
      <c r="S117" s="9">
        <v>-78.00869999999999</v>
      </c>
      <c r="T117" s="9">
        <v>-104.73360000000001</v>
      </c>
      <c r="U117" s="9">
        <v>-96.762600000000006</v>
      </c>
      <c r="V117" s="9">
        <v>-79.881399999999999</v>
      </c>
      <c r="W117" s="9">
        <v>-77.469000000000008</v>
      </c>
      <c r="X117" s="9">
        <v>-80.288000000000011</v>
      </c>
      <c r="Y117" s="9">
        <v>-86.929199999999994</v>
      </c>
    </row>
    <row r="118" spans="1:25">
      <c r="A118" s="9">
        <v>181.71040000000002</v>
      </c>
      <c r="B118" s="9">
        <v>188.5129</v>
      </c>
      <c r="C118" s="9">
        <v>192.37689999999998</v>
      </c>
      <c r="D118" s="9">
        <v>176.09289999999999</v>
      </c>
      <c r="E118" s="9">
        <v>183.87360000000001</v>
      </c>
      <c r="F118" s="9">
        <v>194.60249999999999</v>
      </c>
      <c r="G118" s="9">
        <v>191.2689</v>
      </c>
      <c r="H118" s="9">
        <v>182.25</v>
      </c>
      <c r="I118" s="9">
        <v>186.59559999999999</v>
      </c>
      <c r="J118" s="9">
        <v>187.96410000000003</v>
      </c>
      <c r="K118" s="9">
        <v>182.25</v>
      </c>
      <c r="L118" s="9">
        <v>194.88160000000002</v>
      </c>
      <c r="M118" s="9">
        <v>193.4881</v>
      </c>
      <c r="N118" s="9">
        <v>191.82249999999999</v>
      </c>
      <c r="O118" s="9">
        <v>186.8689</v>
      </c>
      <c r="P118" s="9">
        <v>194.04489999999998</v>
      </c>
      <c r="Q118" s="9">
        <v>189.0625</v>
      </c>
      <c r="R118" s="9">
        <v>200.78889999999998</v>
      </c>
      <c r="S118" s="9">
        <v>193.7664</v>
      </c>
      <c r="T118" s="9">
        <v>203.91839999999999</v>
      </c>
      <c r="U118" s="9">
        <v>190.9924</v>
      </c>
      <c r="V118" s="9">
        <v>198.24639999999999</v>
      </c>
      <c r="W118" s="9">
        <v>190.9924</v>
      </c>
      <c r="X118" s="9">
        <v>200.2225</v>
      </c>
      <c r="Y118" s="9">
        <v>188.7876</v>
      </c>
    </row>
    <row r="119" spans="1:25">
      <c r="A119" s="9">
        <v>-610.50919999999996</v>
      </c>
      <c r="B119" s="9">
        <v>-619.63490000000002</v>
      </c>
      <c r="C119" s="9">
        <v>-625.67570000000001</v>
      </c>
      <c r="D119" s="9">
        <v>-605.51009999999997</v>
      </c>
      <c r="E119" s="9">
        <v>-614.26800000000003</v>
      </c>
      <c r="F119" s="9">
        <v>-630.54</v>
      </c>
      <c r="G119" s="9">
        <v>-623.45640000000003</v>
      </c>
      <c r="H119" s="9">
        <v>-611.1450000000001</v>
      </c>
      <c r="I119" s="9">
        <v>-620.30059999999992</v>
      </c>
      <c r="J119" s="9">
        <v>-620.10329999999999</v>
      </c>
      <c r="K119" s="9">
        <v>-611.1450000000001</v>
      </c>
      <c r="L119" s="9">
        <v>-631.69000000000005</v>
      </c>
      <c r="M119" s="9">
        <v>-626.92370000000005</v>
      </c>
      <c r="N119" s="9">
        <v>-625.88149999999996</v>
      </c>
      <c r="O119" s="9">
        <v>-617.7473</v>
      </c>
      <c r="P119" s="9">
        <v>-630.61110000000008</v>
      </c>
      <c r="Q119" s="9">
        <v>-619.85</v>
      </c>
      <c r="R119" s="9">
        <v>-636.51639999999998</v>
      </c>
      <c r="S119" s="9">
        <v>-625.56479999999999</v>
      </c>
      <c r="T119" s="9">
        <v>-640.60079999999994</v>
      </c>
      <c r="U119" s="9">
        <v>-624.6640000000001</v>
      </c>
      <c r="V119" s="9">
        <v>-630.50239999999997</v>
      </c>
      <c r="W119" s="9">
        <v>-621.76179999999999</v>
      </c>
      <c r="X119" s="9">
        <v>-633.21249999999998</v>
      </c>
      <c r="Y119" s="9">
        <v>-620.63580000000002</v>
      </c>
    </row>
    <row r="120" spans="1:25">
      <c r="A120" s="9">
        <v>-262.86</v>
      </c>
      <c r="B120" s="9">
        <v>-269.79449999999997</v>
      </c>
      <c r="C120" s="9">
        <v>-262.5591</v>
      </c>
      <c r="D120" s="9">
        <v>-246.6893</v>
      </c>
      <c r="E120" s="9">
        <v>-265.6404</v>
      </c>
      <c r="F120" s="9">
        <v>-270.90899999999999</v>
      </c>
      <c r="G120" s="9">
        <v>-265.25939999999997</v>
      </c>
      <c r="H120" s="9">
        <v>-275.53500000000003</v>
      </c>
      <c r="I120" s="9">
        <v>-258.5838</v>
      </c>
      <c r="J120" s="9">
        <v>-274.20000000000005</v>
      </c>
      <c r="K120" s="9">
        <v>-249.07499999999999</v>
      </c>
      <c r="L120" s="9">
        <v>-286.87800000000004</v>
      </c>
      <c r="M120" s="9">
        <v>-284.45949999999999</v>
      </c>
      <c r="N120" s="9">
        <v>-272.84499999999997</v>
      </c>
      <c r="O120" s="9">
        <v>-267.11179999999996</v>
      </c>
      <c r="P120" s="9">
        <v>-280.96809999999999</v>
      </c>
      <c r="Q120" s="9">
        <v>-265.375</v>
      </c>
      <c r="R120" s="9">
        <v>-293.03559999999999</v>
      </c>
      <c r="S120" s="9">
        <v>-285.49920000000003</v>
      </c>
      <c r="T120" s="9">
        <v>-295.596</v>
      </c>
      <c r="U120" s="9">
        <v>-268.79899999999998</v>
      </c>
      <c r="V120" s="9">
        <v>-280.19200000000001</v>
      </c>
      <c r="W120" s="9">
        <v>-269.35179999999997</v>
      </c>
      <c r="X120" s="9">
        <v>-295.59350000000001</v>
      </c>
      <c r="Y120" s="9">
        <v>-263.39580000000001</v>
      </c>
    </row>
    <row r="121" spans="1:25">
      <c r="A121" s="9">
        <v>354.11959999999999</v>
      </c>
      <c r="B121" s="9">
        <v>360.5498</v>
      </c>
      <c r="C121" s="9">
        <v>376.84789999999998</v>
      </c>
      <c r="D121" s="9">
        <v>363.46530000000001</v>
      </c>
      <c r="E121" s="9">
        <v>356.89920000000001</v>
      </c>
      <c r="F121" s="9">
        <v>376.23149999999998</v>
      </c>
      <c r="G121" s="9">
        <v>371.05889999999999</v>
      </c>
      <c r="H121" s="9">
        <v>342.36</v>
      </c>
      <c r="I121" s="9">
        <v>373.46440000000001</v>
      </c>
      <c r="J121" s="9">
        <v>357.00839999999999</v>
      </c>
      <c r="K121" s="9">
        <v>368.82</v>
      </c>
      <c r="L121" s="9">
        <v>362.12240000000003</v>
      </c>
      <c r="M121" s="9">
        <v>356.79149999999998</v>
      </c>
      <c r="N121" s="9">
        <v>367.1635</v>
      </c>
      <c r="O121" s="9">
        <v>360.47790000000003</v>
      </c>
      <c r="P121" s="9">
        <v>366.21969999999999</v>
      </c>
      <c r="Q121" s="9">
        <v>365.47499999999997</v>
      </c>
      <c r="R121" s="9">
        <v>362.89369999999997</v>
      </c>
      <c r="S121" s="9">
        <v>353.7072</v>
      </c>
      <c r="T121" s="9">
        <v>366.56760000000003</v>
      </c>
      <c r="U121" s="9">
        <v>369.40860000000004</v>
      </c>
      <c r="V121" s="9">
        <v>366.36160000000001</v>
      </c>
      <c r="W121" s="9">
        <v>364.15700000000004</v>
      </c>
      <c r="X121" s="9">
        <v>355.02350000000001</v>
      </c>
      <c r="Y121" s="9">
        <v>368.64419999999996</v>
      </c>
    </row>
    <row r="122" spans="1:25">
      <c r="A122" s="9">
        <v>2051.1840999999999</v>
      </c>
      <c r="B122" s="9">
        <v>2036.7169000000001</v>
      </c>
      <c r="C122" s="9">
        <v>2034.9121</v>
      </c>
      <c r="D122" s="9">
        <v>2082.0969000000005</v>
      </c>
      <c r="E122" s="9">
        <v>2052.0899999999997</v>
      </c>
      <c r="F122" s="9">
        <v>2043.0400000000002</v>
      </c>
      <c r="G122" s="9">
        <v>2032.2063999999998</v>
      </c>
      <c r="H122" s="9">
        <v>2049.3729000000003</v>
      </c>
      <c r="I122" s="9">
        <v>2062.0680999999995</v>
      </c>
      <c r="J122" s="9">
        <v>2045.7528999999997</v>
      </c>
      <c r="K122" s="9">
        <v>2049.3729000000003</v>
      </c>
      <c r="L122" s="9">
        <v>2047.5625</v>
      </c>
      <c r="M122" s="9">
        <v>2031.3049000000001</v>
      </c>
      <c r="N122" s="9">
        <v>2042.1360999999997</v>
      </c>
      <c r="O122" s="9">
        <v>2042.1360999999997</v>
      </c>
      <c r="P122" s="9">
        <v>2049.3729000000003</v>
      </c>
      <c r="Q122" s="9">
        <v>2032.2063999999998</v>
      </c>
      <c r="R122" s="9">
        <v>2017.8064000000002</v>
      </c>
      <c r="S122" s="9">
        <v>2019.6035999999997</v>
      </c>
      <c r="T122" s="9">
        <v>2012.4195999999999</v>
      </c>
      <c r="U122" s="9">
        <v>2043.0400000000002</v>
      </c>
      <c r="V122" s="9">
        <v>2005.2484000000002</v>
      </c>
      <c r="W122" s="9">
        <v>2024.1001000000001</v>
      </c>
      <c r="X122" s="9">
        <v>2002.5625</v>
      </c>
      <c r="Y122" s="9">
        <v>2040.3289000000002</v>
      </c>
    </row>
    <row r="123" spans="1:25">
      <c r="A123" s="9">
        <v>883.15499999999997</v>
      </c>
      <c r="B123" s="9">
        <v>886.80449999999996</v>
      </c>
      <c r="C123" s="9">
        <v>853.93229999999994</v>
      </c>
      <c r="D123" s="9">
        <v>848.26170000000002</v>
      </c>
      <c r="E123" s="9">
        <v>887.42699999999991</v>
      </c>
      <c r="F123" s="9">
        <v>877.78400000000011</v>
      </c>
      <c r="G123" s="9">
        <v>864.63439999999991</v>
      </c>
      <c r="H123" s="9">
        <v>923.96070000000009</v>
      </c>
      <c r="I123" s="9">
        <v>859.61129999999991</v>
      </c>
      <c r="J123" s="9">
        <v>904.59999999999991</v>
      </c>
      <c r="K123" s="9">
        <v>835.23149999999998</v>
      </c>
      <c r="L123" s="9">
        <v>929.88750000000005</v>
      </c>
      <c r="M123" s="9">
        <v>921.68150000000003</v>
      </c>
      <c r="N123" s="9">
        <v>890.24299999999994</v>
      </c>
      <c r="O123" s="9">
        <v>883.01259999999991</v>
      </c>
      <c r="P123" s="9">
        <v>913.09590000000014</v>
      </c>
      <c r="Q123" s="9">
        <v>870.04399999999998</v>
      </c>
      <c r="R123" s="9">
        <v>928.94560000000001</v>
      </c>
      <c r="S123" s="9">
        <v>921.71940000000006</v>
      </c>
      <c r="T123" s="9">
        <v>928.60199999999998</v>
      </c>
      <c r="U123" s="9">
        <v>879.14</v>
      </c>
      <c r="V123" s="9">
        <v>891.12199999999996</v>
      </c>
      <c r="W123" s="9">
        <v>876.85509999999999</v>
      </c>
      <c r="X123" s="9">
        <v>934.82749999999999</v>
      </c>
      <c r="Y123" s="9">
        <v>865.90890000000013</v>
      </c>
    </row>
    <row r="124" spans="1:25">
      <c r="A124" s="9">
        <v>-1189.7683</v>
      </c>
      <c r="B124" s="9">
        <v>-1185.1138000000001</v>
      </c>
      <c r="C124" s="9">
        <v>-1225.6387</v>
      </c>
      <c r="D124" s="9">
        <v>-1249.8057000000001</v>
      </c>
      <c r="E124" s="9">
        <v>-1192.296</v>
      </c>
      <c r="F124" s="9">
        <v>-1219.0440000000001</v>
      </c>
      <c r="G124" s="9">
        <v>-1209.4963999999998</v>
      </c>
      <c r="H124" s="9">
        <v>-1148.0472</v>
      </c>
      <c r="I124" s="9">
        <v>-1241.5093999999999</v>
      </c>
      <c r="J124" s="9">
        <v>-1177.7891999999999</v>
      </c>
      <c r="K124" s="9">
        <v>-1236.7764000000002</v>
      </c>
      <c r="L124" s="9">
        <v>-1173.7850000000001</v>
      </c>
      <c r="M124" s="9">
        <v>-1156.0454999999999</v>
      </c>
      <c r="N124" s="9">
        <v>-1197.9869000000001</v>
      </c>
      <c r="O124" s="9">
        <v>-1191.6603</v>
      </c>
      <c r="P124" s="9">
        <v>-1190.1483000000001</v>
      </c>
      <c r="Q124" s="9">
        <v>-1198.2263999999998</v>
      </c>
      <c r="R124" s="9">
        <v>-1150.4012</v>
      </c>
      <c r="S124" s="9">
        <v>-1141.9253999999999</v>
      </c>
      <c r="T124" s="9">
        <v>-1151.5562</v>
      </c>
      <c r="U124" s="9">
        <v>-1208.1960000000001</v>
      </c>
      <c r="V124" s="9">
        <v>-1165.1756</v>
      </c>
      <c r="W124" s="9">
        <v>-1185.4865000000002</v>
      </c>
      <c r="X124" s="9">
        <v>-1122.7774999999999</v>
      </c>
      <c r="Y124" s="9">
        <v>-1211.9111</v>
      </c>
    </row>
    <row r="125" spans="1:25">
      <c r="A125" s="9">
        <v>380.25</v>
      </c>
      <c r="B125" s="9">
        <v>386.12249999999995</v>
      </c>
      <c r="C125" s="9">
        <v>358.3449</v>
      </c>
      <c r="D125" s="9">
        <v>345.5881</v>
      </c>
      <c r="E125" s="9">
        <v>383.7681</v>
      </c>
      <c r="F125" s="9">
        <v>377.13640000000009</v>
      </c>
      <c r="G125" s="9">
        <v>367.87239999999997</v>
      </c>
      <c r="H125" s="9">
        <v>416.56810000000002</v>
      </c>
      <c r="I125" s="9">
        <v>358.3449</v>
      </c>
      <c r="J125" s="9">
        <v>400</v>
      </c>
      <c r="K125" s="9">
        <v>340.40249999999997</v>
      </c>
      <c r="L125" s="9">
        <v>422.30250000000001</v>
      </c>
      <c r="M125" s="9">
        <v>418.20249999999999</v>
      </c>
      <c r="N125" s="9">
        <v>388.09</v>
      </c>
      <c r="O125" s="9">
        <v>381.81159999999994</v>
      </c>
      <c r="P125" s="9">
        <v>406.82890000000009</v>
      </c>
      <c r="Q125" s="9">
        <v>372.49</v>
      </c>
      <c r="R125" s="9">
        <v>427.66239999999999</v>
      </c>
      <c r="S125" s="9">
        <v>420.66010000000006</v>
      </c>
      <c r="T125" s="9">
        <v>428.48999999999995</v>
      </c>
      <c r="U125" s="9">
        <v>378.30249999999995</v>
      </c>
      <c r="V125" s="9">
        <v>396.00999999999993</v>
      </c>
      <c r="W125" s="9">
        <v>379.86009999999993</v>
      </c>
      <c r="X125" s="9">
        <v>436.39210000000003</v>
      </c>
      <c r="Y125" s="9">
        <v>367.48890000000006</v>
      </c>
    </row>
    <row r="126" spans="1:25">
      <c r="A126" s="9">
        <v>-512.26499999999999</v>
      </c>
      <c r="B126" s="9">
        <v>-516.00900000000001</v>
      </c>
      <c r="C126" s="9">
        <v>-514.32810000000006</v>
      </c>
      <c r="D126" s="9">
        <v>-509.18009999999998</v>
      </c>
      <c r="E126" s="9">
        <v>-515.60879999999997</v>
      </c>
      <c r="F126" s="9">
        <v>-523.75740000000008</v>
      </c>
      <c r="G126" s="9">
        <v>-514.59939999999995</v>
      </c>
      <c r="H126" s="9">
        <v>-517.59759999999994</v>
      </c>
      <c r="I126" s="9">
        <v>-517.5462</v>
      </c>
      <c r="J126" s="9">
        <v>-520.79999999999995</v>
      </c>
      <c r="K126" s="9">
        <v>-504.05399999999997</v>
      </c>
      <c r="L126" s="9">
        <v>-533.06700000000001</v>
      </c>
      <c r="M126" s="9">
        <v>-524.5424999999999</v>
      </c>
      <c r="N126" s="9">
        <v>-522.24699999999996</v>
      </c>
      <c r="O126" s="9">
        <v>-515.26980000000003</v>
      </c>
      <c r="P126" s="9">
        <v>-530.26930000000004</v>
      </c>
      <c r="Q126" s="9">
        <v>-512.99400000000003</v>
      </c>
      <c r="R126" s="9">
        <v>-529.61479999999995</v>
      </c>
      <c r="S126" s="9">
        <v>-521.15910000000008</v>
      </c>
      <c r="T126" s="9">
        <v>-531.36900000000003</v>
      </c>
      <c r="U126" s="9">
        <v>-519.89850000000001</v>
      </c>
      <c r="V126" s="9">
        <v>-517.798</v>
      </c>
      <c r="W126" s="9">
        <v>-513.56150000000002</v>
      </c>
      <c r="X126" s="9">
        <v>-524.13009999999997</v>
      </c>
      <c r="Y126" s="9">
        <v>-514.33109999999999</v>
      </c>
    </row>
    <row r="127" spans="1:25">
      <c r="A127" s="9">
        <v>690.11289999999997</v>
      </c>
      <c r="B127" s="9">
        <v>689.58760000000007</v>
      </c>
      <c r="C127" s="9">
        <v>738.20890000000009</v>
      </c>
      <c r="D127" s="9">
        <v>750.21210000000008</v>
      </c>
      <c r="E127" s="9">
        <v>692.74239999999998</v>
      </c>
      <c r="F127" s="9">
        <v>727.38089999999988</v>
      </c>
      <c r="G127" s="9">
        <v>719.84889999999996</v>
      </c>
      <c r="H127" s="9">
        <v>643.12959999999998</v>
      </c>
      <c r="I127" s="9">
        <v>747.47559999999999</v>
      </c>
      <c r="J127" s="9">
        <v>678.08159999999998</v>
      </c>
      <c r="K127" s="9">
        <v>746.38239999999996</v>
      </c>
      <c r="L127" s="9">
        <v>672.88360000000011</v>
      </c>
      <c r="M127" s="9">
        <v>657.9224999999999</v>
      </c>
      <c r="N127" s="9">
        <v>702.78010000000006</v>
      </c>
      <c r="O127" s="9">
        <v>695.37690000000009</v>
      </c>
      <c r="P127" s="9">
        <v>691.16409999999996</v>
      </c>
      <c r="Q127" s="9">
        <v>706.49639999999988</v>
      </c>
      <c r="R127" s="9">
        <v>655.87209999999993</v>
      </c>
      <c r="S127" s="9">
        <v>645.66809999999998</v>
      </c>
      <c r="T127" s="9">
        <v>658.94890000000009</v>
      </c>
      <c r="U127" s="9">
        <v>714.49290000000008</v>
      </c>
      <c r="V127" s="9">
        <v>677.04039999999998</v>
      </c>
      <c r="W127" s="9">
        <v>694.3225000000001</v>
      </c>
      <c r="X127" s="9">
        <v>629.50810000000001</v>
      </c>
      <c r="Y127" s="9">
        <v>719.84889999999996</v>
      </c>
    </row>
    <row r="128" spans="1:25">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row>
    <row r="131" spans="1:21">
      <c r="A131" s="179" t="s">
        <v>40</v>
      </c>
      <c r="B131" s="179"/>
      <c r="C131" s="179"/>
      <c r="D131" s="179"/>
      <c r="E131" s="179"/>
      <c r="F131" s="179"/>
      <c r="G131" s="179"/>
      <c r="H131" s="179"/>
      <c r="I131" s="179"/>
      <c r="J131" s="179"/>
      <c r="K131" s="179"/>
      <c r="L131" s="179"/>
      <c r="M131" s="179"/>
      <c r="N131" s="179"/>
      <c r="O131" s="179"/>
      <c r="P131" s="179"/>
      <c r="Q131" s="179"/>
      <c r="R131" s="179"/>
      <c r="S131" s="179"/>
      <c r="T131" s="179"/>
      <c r="U131" s="179"/>
    </row>
    <row r="132" spans="1:21">
      <c r="A132" s="179"/>
      <c r="B132" s="179"/>
      <c r="C132" s="179"/>
      <c r="D132" s="179"/>
      <c r="E132" s="179"/>
      <c r="F132" s="179"/>
      <c r="G132" s="179"/>
      <c r="H132" s="179"/>
      <c r="I132" s="179"/>
      <c r="J132" s="179"/>
      <c r="K132" s="179"/>
      <c r="L132" s="179"/>
      <c r="M132" s="179"/>
      <c r="N132" s="179"/>
      <c r="O132" s="179"/>
      <c r="P132" s="179"/>
      <c r="Q132" s="179"/>
      <c r="R132" s="179"/>
      <c r="S132" s="179"/>
      <c r="T132" s="179"/>
      <c r="U132" s="179"/>
    </row>
    <row r="133" spans="1:21">
      <c r="A133" s="11" cm="1">
        <f t="array" ref="A133:U153">MMULT(A107:Y127,Z77:AT101)</f>
        <v>25</v>
      </c>
      <c r="B133" s="11">
        <v>84.83</v>
      </c>
      <c r="C133" s="11">
        <v>-345.1099999999999</v>
      </c>
      <c r="D133" s="11">
        <v>1128.5800000000002</v>
      </c>
      <c r="E133" s="11">
        <v>493.15000000000003</v>
      </c>
      <c r="F133" s="11">
        <v>-658.32</v>
      </c>
      <c r="G133" s="11">
        <v>293.40729999999996</v>
      </c>
      <c r="H133" s="11">
        <v>-1172.5155999999999</v>
      </c>
      <c r="I133" s="11">
        <v>3829.5600999999992</v>
      </c>
      <c r="J133" s="11">
        <v>1675.8003000000001</v>
      </c>
      <c r="K133" s="11">
        <v>-2233.8863000000001</v>
      </c>
      <c r="L133" s="11">
        <v>4765.3813</v>
      </c>
      <c r="M133" s="11">
        <v>-15578.4503</v>
      </c>
      <c r="N133" s="11">
        <v>-6810.2058000000006</v>
      </c>
      <c r="O133" s="11">
        <v>9085.8383999999987</v>
      </c>
      <c r="P133" s="11">
        <v>50948.641600000003</v>
      </c>
      <c r="Q133" s="11">
        <v>22260.487399999998</v>
      </c>
      <c r="R133" s="11">
        <v>-29720.566999999999</v>
      </c>
      <c r="S133" s="11">
        <v>9738.9894999999997</v>
      </c>
      <c r="T133" s="11">
        <v>-12975.997300000001</v>
      </c>
      <c r="U133" s="11">
        <v>17345.488400000002</v>
      </c>
    </row>
    <row r="134" spans="1:21">
      <c r="A134" s="11">
        <v>84.83</v>
      </c>
      <c r="B134" s="11">
        <v>293.40729999999996</v>
      </c>
      <c r="C134" s="11">
        <v>-1172.5155999999999</v>
      </c>
      <c r="D134" s="11">
        <v>3829.5600999999992</v>
      </c>
      <c r="E134" s="11">
        <v>1675.8003000000001</v>
      </c>
      <c r="F134" s="11">
        <v>-2233.8863000000001</v>
      </c>
      <c r="G134" s="11">
        <v>1035.263177</v>
      </c>
      <c r="H134" s="11">
        <v>-4060.7152219999998</v>
      </c>
      <c r="I134" s="11">
        <v>13245.955131000001</v>
      </c>
      <c r="J134" s="11">
        <v>5805.5524310000001</v>
      </c>
      <c r="K134" s="11">
        <v>-7726.3255169999984</v>
      </c>
      <c r="L134" s="11">
        <v>16210.960776</v>
      </c>
      <c r="M134" s="11">
        <v>-52928.944420999993</v>
      </c>
      <c r="N134" s="11">
        <v>-23171.746363999999</v>
      </c>
      <c r="O134" s="11">
        <v>30870.146682999999</v>
      </c>
      <c r="P134" s="11">
        <v>172884.52243099999</v>
      </c>
      <c r="Q134" s="11">
        <v>75645.886597000004</v>
      </c>
      <c r="R134" s="11">
        <v>-100852.88529700002</v>
      </c>
      <c r="S134" s="11">
        <v>33142.951705000007</v>
      </c>
      <c r="T134" s="11">
        <v>-44096.285034000008</v>
      </c>
      <c r="U134" s="11">
        <v>58860.171452999995</v>
      </c>
    </row>
    <row r="135" spans="1:21">
      <c r="A135" s="11">
        <v>-345.1099999999999</v>
      </c>
      <c r="B135" s="11">
        <v>-1172.5155999999999</v>
      </c>
      <c r="C135" s="11">
        <v>4765.3813</v>
      </c>
      <c r="D135" s="11">
        <v>-15578.4503</v>
      </c>
      <c r="E135" s="11">
        <v>-6810.2058000000006</v>
      </c>
      <c r="F135" s="11">
        <v>9085.8383999999987</v>
      </c>
      <c r="G135" s="11">
        <v>-4060.7152219999998</v>
      </c>
      <c r="H135" s="11">
        <v>16210.960776000004</v>
      </c>
      <c r="I135" s="11">
        <v>-52928.944421</v>
      </c>
      <c r="J135" s="11">
        <v>-23171.746363999999</v>
      </c>
      <c r="K135" s="11">
        <v>30870.146682999999</v>
      </c>
      <c r="L135" s="11">
        <v>-65820.324107000008</v>
      </c>
      <c r="M135" s="11">
        <v>215099.20420899999</v>
      </c>
      <c r="N135" s="11">
        <v>94072.856489999991</v>
      </c>
      <c r="O135" s="11">
        <v>-125433.97444000001</v>
      </c>
      <c r="P135" s="11">
        <v>-703232.40954300005</v>
      </c>
      <c r="Q135" s="11">
        <v>-307390.34573200002</v>
      </c>
      <c r="R135" s="11">
        <v>410165.83830900013</v>
      </c>
      <c r="S135" s="11">
        <v>-134542.238174</v>
      </c>
      <c r="T135" s="11">
        <v>179156.48133299997</v>
      </c>
      <c r="U135" s="11">
        <v>-239345.24398199999</v>
      </c>
    </row>
    <row r="136" spans="1:21">
      <c r="A136" s="11">
        <v>1128.5800000000002</v>
      </c>
      <c r="B136" s="11">
        <v>3829.5600999999992</v>
      </c>
      <c r="C136" s="11">
        <v>-15578.4503</v>
      </c>
      <c r="D136" s="11">
        <v>50948.641600000003</v>
      </c>
      <c r="E136" s="11">
        <v>22260.487399999998</v>
      </c>
      <c r="F136" s="11">
        <v>-29720.566999999999</v>
      </c>
      <c r="G136" s="11">
        <v>13245.955131000001</v>
      </c>
      <c r="H136" s="11">
        <v>-52928.944421</v>
      </c>
      <c r="I136" s="11">
        <v>172884.52243099999</v>
      </c>
      <c r="J136" s="11">
        <v>75645.886597000004</v>
      </c>
      <c r="K136" s="11">
        <v>-100852.88529700002</v>
      </c>
      <c r="L136" s="11">
        <v>215099.20420899999</v>
      </c>
      <c r="M136" s="11">
        <v>-703232.40954300005</v>
      </c>
      <c r="N136" s="11">
        <v>-307390.34573200002</v>
      </c>
      <c r="O136" s="11">
        <v>410165.83830900013</v>
      </c>
      <c r="P136" s="11">
        <v>2300068.5829780004</v>
      </c>
      <c r="Q136" s="11">
        <v>1004843.0408499999</v>
      </c>
      <c r="R136" s="11">
        <v>-1341791.4917859999</v>
      </c>
      <c r="S136" s="11">
        <v>439574.87303599983</v>
      </c>
      <c r="T136" s="11">
        <v>-585765.92906499992</v>
      </c>
      <c r="U136" s="11">
        <v>783130.67292600009</v>
      </c>
    </row>
    <row r="137" spans="1:21">
      <c r="A137" s="11">
        <v>493.15000000000003</v>
      </c>
      <c r="B137" s="11">
        <v>1675.8003000000001</v>
      </c>
      <c r="C137" s="11">
        <v>-6810.2058000000006</v>
      </c>
      <c r="D137" s="11">
        <v>22260.487399999998</v>
      </c>
      <c r="E137" s="11">
        <v>9738.9894999999997</v>
      </c>
      <c r="F137" s="11">
        <v>-12975.997300000001</v>
      </c>
      <c r="G137" s="11">
        <v>5805.5524310000001</v>
      </c>
      <c r="H137" s="11">
        <v>-23171.746363999999</v>
      </c>
      <c r="I137" s="11">
        <v>75645.886597000004</v>
      </c>
      <c r="J137" s="11">
        <v>33142.951705000007</v>
      </c>
      <c r="K137" s="11">
        <v>-44096.285034000008</v>
      </c>
      <c r="L137" s="11">
        <v>94072.856489999991</v>
      </c>
      <c r="M137" s="11">
        <v>-307390.34573200002</v>
      </c>
      <c r="N137" s="11">
        <v>-134542.238174</v>
      </c>
      <c r="O137" s="11">
        <v>179156.481333</v>
      </c>
      <c r="P137" s="11">
        <v>1004843.04085</v>
      </c>
      <c r="Q137" s="11">
        <v>439574.87303599995</v>
      </c>
      <c r="R137" s="11">
        <v>-585765.92906499992</v>
      </c>
      <c r="S137" s="11">
        <v>192549.89677899997</v>
      </c>
      <c r="T137" s="11">
        <v>-256059.352705</v>
      </c>
      <c r="U137" s="11">
        <v>341629.43354500009</v>
      </c>
    </row>
    <row r="138" spans="1:21">
      <c r="A138" s="11">
        <v>-658.32</v>
      </c>
      <c r="B138" s="11">
        <v>-2233.8863000000001</v>
      </c>
      <c r="C138" s="11">
        <v>9085.8383999999987</v>
      </c>
      <c r="D138" s="11">
        <v>-29720.566999999999</v>
      </c>
      <c r="E138" s="11">
        <v>-12975.997300000001</v>
      </c>
      <c r="F138" s="11">
        <v>17345.488400000002</v>
      </c>
      <c r="G138" s="11">
        <v>-7726.3255169999984</v>
      </c>
      <c r="H138" s="11">
        <v>30870.146682999999</v>
      </c>
      <c r="I138" s="11">
        <v>-100852.88529700002</v>
      </c>
      <c r="J138" s="11">
        <v>-44096.285034000008</v>
      </c>
      <c r="K138" s="11">
        <v>58860.171452999995</v>
      </c>
      <c r="L138" s="11">
        <v>-125433.97444000001</v>
      </c>
      <c r="M138" s="11">
        <v>410165.83830900013</v>
      </c>
      <c r="N138" s="11">
        <v>179156.481333</v>
      </c>
      <c r="O138" s="11">
        <v>-239345.24398199999</v>
      </c>
      <c r="P138" s="11">
        <v>-1341791.4917859999</v>
      </c>
      <c r="Q138" s="11">
        <v>-585765.92906499992</v>
      </c>
      <c r="R138" s="11">
        <v>783130.67292600009</v>
      </c>
      <c r="S138" s="11">
        <v>-256059.352705</v>
      </c>
      <c r="T138" s="11">
        <v>341629.43354500004</v>
      </c>
      <c r="U138" s="11">
        <v>-457285.73010599997</v>
      </c>
    </row>
    <row r="139" spans="1:21">
      <c r="A139" s="11">
        <v>293.40729999999996</v>
      </c>
      <c r="B139" s="11">
        <v>1035.263177</v>
      </c>
      <c r="C139" s="11">
        <v>-4060.7152219999998</v>
      </c>
      <c r="D139" s="11">
        <v>13245.955131000001</v>
      </c>
      <c r="E139" s="11">
        <v>5805.5524310000001</v>
      </c>
      <c r="F139" s="11">
        <v>-7726.3255169999984</v>
      </c>
      <c r="G139" s="11">
        <v>3727.5486721299994</v>
      </c>
      <c r="H139" s="11">
        <v>-14346.386226340001</v>
      </c>
      <c r="I139" s="11">
        <v>46739.250600190011</v>
      </c>
      <c r="J139" s="11">
        <v>20520.025002209997</v>
      </c>
      <c r="K139" s="11">
        <v>-27259.373846810005</v>
      </c>
      <c r="L139" s="11">
        <v>56215.009244700013</v>
      </c>
      <c r="M139" s="11">
        <v>-183312.04545498997</v>
      </c>
      <c r="N139" s="11">
        <v>-80379.342448260009</v>
      </c>
      <c r="O139" s="11">
        <v>106908.36201323</v>
      </c>
      <c r="P139" s="11">
        <v>598002.90550201002</v>
      </c>
      <c r="Q139" s="11">
        <v>262071.76302722999</v>
      </c>
      <c r="R139" s="11">
        <v>-348829.40669323003</v>
      </c>
      <c r="S139" s="11">
        <v>115003.44635509003</v>
      </c>
      <c r="T139" s="11">
        <v>-152762.93069648003</v>
      </c>
      <c r="U139" s="11">
        <v>203572.73136679002</v>
      </c>
    </row>
    <row r="140" spans="1:21">
      <c r="A140" s="11">
        <v>-1172.5155999999999</v>
      </c>
      <c r="B140" s="11">
        <v>-4060.7152219999998</v>
      </c>
      <c r="C140" s="11">
        <v>16210.960776000004</v>
      </c>
      <c r="D140" s="11">
        <v>-52928.944421</v>
      </c>
      <c r="E140" s="11">
        <v>-23171.746363999999</v>
      </c>
      <c r="F140" s="11">
        <v>30870.146682999999</v>
      </c>
      <c r="G140" s="11">
        <v>-14346.386226340001</v>
      </c>
      <c r="H140" s="11">
        <v>56215.009244700006</v>
      </c>
      <c r="I140" s="11">
        <v>-183312.04545498997</v>
      </c>
      <c r="J140" s="11">
        <v>-80379.342448260009</v>
      </c>
      <c r="K140" s="11">
        <v>106908.36201323</v>
      </c>
      <c r="L140" s="11">
        <v>-224191.63390510003</v>
      </c>
      <c r="M140" s="11">
        <v>731743.06922906998</v>
      </c>
      <c r="N140" s="11">
        <v>320491.38726987998</v>
      </c>
      <c r="O140" s="11">
        <v>-426714.09640696994</v>
      </c>
      <c r="P140" s="11">
        <v>-2389327.2423171704</v>
      </c>
      <c r="Q140" s="11">
        <v>-1045916.49180328</v>
      </c>
      <c r="R140" s="11">
        <v>1393609.8113693197</v>
      </c>
      <c r="S140" s="11">
        <v>-458452.90007246006</v>
      </c>
      <c r="T140" s="11">
        <v>609603.10796302988</v>
      </c>
      <c r="U140" s="11">
        <v>-813218.96625518985</v>
      </c>
    </row>
    <row r="141" spans="1:21">
      <c r="A141" s="11">
        <v>3829.5600999999992</v>
      </c>
      <c r="B141" s="11">
        <v>13245.955131000001</v>
      </c>
      <c r="C141" s="11">
        <v>-52928.944421</v>
      </c>
      <c r="D141" s="11">
        <v>172884.52243099999</v>
      </c>
      <c r="E141" s="11">
        <v>75645.886597000004</v>
      </c>
      <c r="F141" s="11">
        <v>-100852.88529700002</v>
      </c>
      <c r="G141" s="11">
        <v>46739.250600190011</v>
      </c>
      <c r="H141" s="11">
        <v>-183312.04545498997</v>
      </c>
      <c r="I141" s="11">
        <v>598002.90550201014</v>
      </c>
      <c r="J141" s="11">
        <v>262071.76302722999</v>
      </c>
      <c r="K141" s="11">
        <v>-348829.40669323003</v>
      </c>
      <c r="L141" s="11">
        <v>731743.06922906998</v>
      </c>
      <c r="M141" s="11">
        <v>-2389327.2423171699</v>
      </c>
      <c r="N141" s="11">
        <v>-1045916.49180328</v>
      </c>
      <c r="O141" s="11">
        <v>1393609.8113693199</v>
      </c>
      <c r="P141" s="11">
        <v>7804968.2326138299</v>
      </c>
      <c r="Q141" s="11">
        <v>3414728.5318415505</v>
      </c>
      <c r="R141" s="11">
        <v>-4553269.6817663908</v>
      </c>
      <c r="S141" s="11">
        <v>1495952.94960143</v>
      </c>
      <c r="T141" s="11">
        <v>-1990640.9158168901</v>
      </c>
      <c r="U141" s="11">
        <v>2657520.1794613698</v>
      </c>
    </row>
    <row r="142" spans="1:21">
      <c r="A142" s="11">
        <v>1675.8003000000001</v>
      </c>
      <c r="B142" s="11">
        <v>5805.5524310000001</v>
      </c>
      <c r="C142" s="11">
        <v>-23171.746363999999</v>
      </c>
      <c r="D142" s="11">
        <v>75645.886597000004</v>
      </c>
      <c r="E142" s="11">
        <v>33142.951705000007</v>
      </c>
      <c r="F142" s="11">
        <v>-44096.285034000008</v>
      </c>
      <c r="G142" s="11">
        <v>20520.025002209997</v>
      </c>
      <c r="H142" s="11">
        <v>-80379.342448260009</v>
      </c>
      <c r="I142" s="11">
        <v>262071.76302722999</v>
      </c>
      <c r="J142" s="11">
        <v>115003.44635509003</v>
      </c>
      <c r="K142" s="11">
        <v>-152762.93069648001</v>
      </c>
      <c r="L142" s="11">
        <v>320491.38726987998</v>
      </c>
      <c r="M142" s="11">
        <v>-1045916.49180328</v>
      </c>
      <c r="N142" s="11">
        <v>-458452.90007246006</v>
      </c>
      <c r="O142" s="11">
        <v>609603.10796302988</v>
      </c>
      <c r="P142" s="11">
        <v>3414728.53184155</v>
      </c>
      <c r="Q142" s="11">
        <v>1495952.9496014297</v>
      </c>
      <c r="R142" s="11">
        <v>-1990640.9158168901</v>
      </c>
      <c r="S142" s="11">
        <v>656227.38432939001</v>
      </c>
      <c r="T142" s="11">
        <v>-871444.61942536</v>
      </c>
      <c r="U142" s="11">
        <v>1160996.0572402799</v>
      </c>
    </row>
    <row r="143" spans="1:21">
      <c r="A143" s="11">
        <v>-2233.8863000000001</v>
      </c>
      <c r="B143" s="11">
        <v>-7726.3255169999984</v>
      </c>
      <c r="C143" s="11">
        <v>30870.146682999999</v>
      </c>
      <c r="D143" s="11">
        <v>-100852.88529700002</v>
      </c>
      <c r="E143" s="11">
        <v>-44096.285034000008</v>
      </c>
      <c r="F143" s="11">
        <v>58860.171452999995</v>
      </c>
      <c r="G143" s="11">
        <v>-27259.373846810005</v>
      </c>
      <c r="H143" s="11">
        <v>106908.36201323</v>
      </c>
      <c r="I143" s="11">
        <v>-348829.40669323003</v>
      </c>
      <c r="J143" s="11">
        <v>-152762.93069648001</v>
      </c>
      <c r="K143" s="11">
        <v>203572.73136679002</v>
      </c>
      <c r="L143" s="11">
        <v>-426714.09640696994</v>
      </c>
      <c r="M143" s="11">
        <v>1393609.8113693199</v>
      </c>
      <c r="N143" s="11">
        <v>609603.10796302999</v>
      </c>
      <c r="O143" s="11">
        <v>-813218.96625518973</v>
      </c>
      <c r="P143" s="11">
        <v>-4553269.6817663908</v>
      </c>
      <c r="Q143" s="11">
        <v>-1990640.9158168901</v>
      </c>
      <c r="R143" s="11">
        <v>2657520.1794613698</v>
      </c>
      <c r="S143" s="11">
        <v>-871444.61942536</v>
      </c>
      <c r="T143" s="11">
        <v>1160996.0572402799</v>
      </c>
      <c r="U143" s="11">
        <v>-1551780.0897991701</v>
      </c>
    </row>
    <row r="144" spans="1:21">
      <c r="A144" s="11">
        <v>4765.3813</v>
      </c>
      <c r="B144" s="11">
        <v>16210.960776</v>
      </c>
      <c r="C144" s="11">
        <v>-65820.324107000008</v>
      </c>
      <c r="D144" s="11">
        <v>215099.20420899999</v>
      </c>
      <c r="E144" s="11">
        <v>94072.856489999991</v>
      </c>
      <c r="F144" s="11">
        <v>-125433.97444000001</v>
      </c>
      <c r="G144" s="11">
        <v>56215.009244700013</v>
      </c>
      <c r="H144" s="11">
        <v>-224191.63390510003</v>
      </c>
      <c r="I144" s="11">
        <v>731743.06922906998</v>
      </c>
      <c r="J144" s="11">
        <v>320491.38726987998</v>
      </c>
      <c r="K144" s="11">
        <v>-426714.09640696994</v>
      </c>
      <c r="L144" s="11">
        <v>909377.67825229</v>
      </c>
      <c r="M144" s="11">
        <v>-2970815.4269712497</v>
      </c>
      <c r="N144" s="11">
        <v>-1299843.27418782</v>
      </c>
      <c r="O144" s="11">
        <v>1732156.9412485799</v>
      </c>
      <c r="P144" s="11">
        <v>9709298.7299933285</v>
      </c>
      <c r="Q144" s="11">
        <v>4245890.0179204205</v>
      </c>
      <c r="R144" s="11">
        <v>-5662186.5170252305</v>
      </c>
      <c r="S144" s="11">
        <v>1859202.1477147401</v>
      </c>
      <c r="T144" s="11">
        <v>-2474268.5038779499</v>
      </c>
      <c r="U144" s="11">
        <v>3303580.8367551798</v>
      </c>
    </row>
    <row r="145" spans="1:21">
      <c r="A145" s="11">
        <v>-15578.4503</v>
      </c>
      <c r="B145" s="11">
        <v>-52928.944420999993</v>
      </c>
      <c r="C145" s="11">
        <v>215099.20420899999</v>
      </c>
      <c r="D145" s="11">
        <v>-703232.40954300005</v>
      </c>
      <c r="E145" s="11">
        <v>-307390.34573200002</v>
      </c>
      <c r="F145" s="11">
        <v>410165.83830900013</v>
      </c>
      <c r="G145" s="11">
        <v>-183312.04545498997</v>
      </c>
      <c r="H145" s="11">
        <v>731743.06922906998</v>
      </c>
      <c r="I145" s="11">
        <v>-2389327.2423171699</v>
      </c>
      <c r="J145" s="11">
        <v>-1045916.49180328</v>
      </c>
      <c r="K145" s="11">
        <v>1393609.8113693199</v>
      </c>
      <c r="L145" s="11">
        <v>-2970815.4269712497</v>
      </c>
      <c r="M145" s="11">
        <v>9709298.7299933303</v>
      </c>
      <c r="N145" s="11">
        <v>4245890.0179204205</v>
      </c>
      <c r="O145" s="11">
        <v>-5662186.5170252295</v>
      </c>
      <c r="P145" s="11">
        <v>-31745444.736297715</v>
      </c>
      <c r="Q145" s="11">
        <v>-13874844.904691698</v>
      </c>
      <c r="R145" s="11">
        <v>18516626.290170953</v>
      </c>
      <c r="S145" s="11">
        <v>-6072282.2411086997</v>
      </c>
      <c r="T145" s="11">
        <v>8087053.4437742112</v>
      </c>
      <c r="U145" s="11">
        <v>-10805553.18041731</v>
      </c>
    </row>
    <row r="146" spans="1:21">
      <c r="A146" s="11">
        <v>-6810.2058000000006</v>
      </c>
      <c r="B146" s="11">
        <v>-23171.746363999999</v>
      </c>
      <c r="C146" s="11">
        <v>94072.856489999991</v>
      </c>
      <c r="D146" s="11">
        <v>-307390.34573200002</v>
      </c>
      <c r="E146" s="11">
        <v>-134542.238174</v>
      </c>
      <c r="F146" s="11">
        <v>179156.481333</v>
      </c>
      <c r="G146" s="11">
        <v>-80379.342448260009</v>
      </c>
      <c r="H146" s="11">
        <v>320491.38726987998</v>
      </c>
      <c r="I146" s="11">
        <v>-1045916.49180328</v>
      </c>
      <c r="J146" s="11">
        <v>-458452.90007246006</v>
      </c>
      <c r="K146" s="11">
        <v>609603.10796302999</v>
      </c>
      <c r="L146" s="11">
        <v>-1299843.27418782</v>
      </c>
      <c r="M146" s="11">
        <v>4245890.0179204205</v>
      </c>
      <c r="N146" s="11">
        <v>1859202.1477147397</v>
      </c>
      <c r="O146" s="11">
        <v>-2474268.5038779499</v>
      </c>
      <c r="P146" s="11">
        <v>-13874844.904691702</v>
      </c>
      <c r="Q146" s="11">
        <v>-6072282.2411086997</v>
      </c>
      <c r="R146" s="11">
        <v>8087053.4437742112</v>
      </c>
      <c r="S146" s="11">
        <v>-2661039.9190909201</v>
      </c>
      <c r="T146" s="11">
        <v>3536683.4284014292</v>
      </c>
      <c r="U146" s="11">
        <v>-4715822.8345304504</v>
      </c>
    </row>
    <row r="147" spans="1:21">
      <c r="A147" s="11">
        <v>9085.8383999999987</v>
      </c>
      <c r="B147" s="11">
        <v>30870.146682999999</v>
      </c>
      <c r="C147" s="11">
        <v>-125433.97444000001</v>
      </c>
      <c r="D147" s="11">
        <v>410165.83830900013</v>
      </c>
      <c r="E147" s="11">
        <v>179156.481333</v>
      </c>
      <c r="F147" s="11">
        <v>-239345.24398199999</v>
      </c>
      <c r="G147" s="11">
        <v>106908.36201323</v>
      </c>
      <c r="H147" s="11">
        <v>-426714.09640696994</v>
      </c>
      <c r="I147" s="11">
        <v>1393609.8113693199</v>
      </c>
      <c r="J147" s="11">
        <v>609603.10796302988</v>
      </c>
      <c r="K147" s="11">
        <v>-813218.96625518973</v>
      </c>
      <c r="L147" s="11">
        <v>1732156.9412485799</v>
      </c>
      <c r="M147" s="11">
        <v>-5662186.5170252295</v>
      </c>
      <c r="N147" s="11">
        <v>-2474268.5038779499</v>
      </c>
      <c r="O147" s="11">
        <v>3303580.8367551798</v>
      </c>
      <c r="P147" s="11">
        <v>18516626.290170949</v>
      </c>
      <c r="Q147" s="11">
        <v>8087053.4437742094</v>
      </c>
      <c r="R147" s="11">
        <v>-10805553.18041731</v>
      </c>
      <c r="S147" s="11">
        <v>3536683.4284014292</v>
      </c>
      <c r="T147" s="11">
        <v>-4715822.8345304504</v>
      </c>
      <c r="U147" s="11">
        <v>6308645.8397390395</v>
      </c>
    </row>
    <row r="148" spans="1:21">
      <c r="A148" s="11">
        <v>50948.641600000003</v>
      </c>
      <c r="B148" s="11">
        <v>172884.52243099999</v>
      </c>
      <c r="C148" s="11">
        <v>-703232.40954300005</v>
      </c>
      <c r="D148" s="11">
        <v>2300068.5829780004</v>
      </c>
      <c r="E148" s="11">
        <v>1004843.04085</v>
      </c>
      <c r="F148" s="11">
        <v>-1341791.4917859999</v>
      </c>
      <c r="G148" s="11">
        <v>598002.90550201002</v>
      </c>
      <c r="H148" s="11">
        <v>-2389327.2423171704</v>
      </c>
      <c r="I148" s="11">
        <v>7804968.2326138299</v>
      </c>
      <c r="J148" s="11">
        <v>3414728.53184155</v>
      </c>
      <c r="K148" s="11">
        <v>-4553269.6817663908</v>
      </c>
      <c r="L148" s="11">
        <v>9709298.7299933285</v>
      </c>
      <c r="M148" s="11">
        <v>-31745444.736297715</v>
      </c>
      <c r="N148" s="11">
        <v>-13874844.904691702</v>
      </c>
      <c r="O148" s="11">
        <v>18516626.290170949</v>
      </c>
      <c r="P148" s="11">
        <v>103838134.73351438</v>
      </c>
      <c r="Q148" s="11">
        <v>45359652.15286728</v>
      </c>
      <c r="R148" s="11">
        <v>-60578829.52300635</v>
      </c>
      <c r="S148" s="11">
        <v>19840826.560062479</v>
      </c>
      <c r="T148" s="11">
        <v>-26443283.371757392</v>
      </c>
      <c r="U148" s="11">
        <v>35358173.466181174</v>
      </c>
    </row>
    <row r="149" spans="1:21">
      <c r="A149" s="11">
        <v>22260.487399999998</v>
      </c>
      <c r="B149" s="11">
        <v>75645.886597000004</v>
      </c>
      <c r="C149" s="11">
        <v>-307390.34573200002</v>
      </c>
      <c r="D149" s="11">
        <v>1004843.0408499999</v>
      </c>
      <c r="E149" s="11">
        <v>439574.87303599995</v>
      </c>
      <c r="F149" s="11">
        <v>-585765.92906499992</v>
      </c>
      <c r="G149" s="11">
        <v>262071.76302722999</v>
      </c>
      <c r="H149" s="11">
        <v>-1045916.49180328</v>
      </c>
      <c r="I149" s="11">
        <v>3414728.5318415505</v>
      </c>
      <c r="J149" s="11">
        <v>1495952.9496014297</v>
      </c>
      <c r="K149" s="11">
        <v>-1990640.9158168901</v>
      </c>
      <c r="L149" s="11">
        <v>4245890.0179204205</v>
      </c>
      <c r="M149" s="11">
        <v>-13874844.904691698</v>
      </c>
      <c r="N149" s="11">
        <v>-6072282.2411086997</v>
      </c>
      <c r="O149" s="11">
        <v>8087053.4437742094</v>
      </c>
      <c r="P149" s="11">
        <v>45359652.15286728</v>
      </c>
      <c r="Q149" s="11">
        <v>19840826.560062479</v>
      </c>
      <c r="R149" s="11">
        <v>-26443283.371757392</v>
      </c>
      <c r="S149" s="11">
        <v>8690117.2836209591</v>
      </c>
      <c r="T149" s="11">
        <v>-11558124.082548449</v>
      </c>
      <c r="U149" s="11">
        <v>15422910.539006893</v>
      </c>
    </row>
    <row r="150" spans="1:21">
      <c r="A150" s="11">
        <v>-29720.566999999999</v>
      </c>
      <c r="B150" s="11">
        <v>-100852.88529700002</v>
      </c>
      <c r="C150" s="11">
        <v>410165.83830900013</v>
      </c>
      <c r="D150" s="11">
        <v>-1341791.4917859999</v>
      </c>
      <c r="E150" s="11">
        <v>-585765.92906499992</v>
      </c>
      <c r="F150" s="11">
        <v>783130.67292600009</v>
      </c>
      <c r="G150" s="11">
        <v>-348829.40669323003</v>
      </c>
      <c r="H150" s="11">
        <v>1393609.8113693197</v>
      </c>
      <c r="I150" s="11">
        <v>-4553269.6817663908</v>
      </c>
      <c r="J150" s="11">
        <v>-1990640.9158168901</v>
      </c>
      <c r="K150" s="11">
        <v>2657520.1794613698</v>
      </c>
      <c r="L150" s="11">
        <v>-5662186.5170252305</v>
      </c>
      <c r="M150" s="11">
        <v>18516626.290170953</v>
      </c>
      <c r="N150" s="11">
        <v>8087053.4437742112</v>
      </c>
      <c r="O150" s="11">
        <v>-10805553.18041731</v>
      </c>
      <c r="P150" s="11">
        <v>-60578829.52300635</v>
      </c>
      <c r="Q150" s="11">
        <v>-26443283.371757392</v>
      </c>
      <c r="R150" s="11">
        <v>35358173.466181181</v>
      </c>
      <c r="S150" s="11">
        <v>-11558124.082548451</v>
      </c>
      <c r="T150" s="11">
        <v>15422910.539006893</v>
      </c>
      <c r="U150" s="11">
        <v>-20647285.552981518</v>
      </c>
    </row>
    <row r="151" spans="1:21">
      <c r="A151" s="11">
        <v>9738.9894999999997</v>
      </c>
      <c r="B151" s="11">
        <v>33142.951705000007</v>
      </c>
      <c r="C151" s="11">
        <v>-134542.238174</v>
      </c>
      <c r="D151" s="11">
        <v>439574.87303599983</v>
      </c>
      <c r="E151" s="11">
        <v>192549.89677899997</v>
      </c>
      <c r="F151" s="11">
        <v>-256059.352705</v>
      </c>
      <c r="G151" s="11">
        <v>115003.44635509003</v>
      </c>
      <c r="H151" s="11">
        <v>-458452.90007246006</v>
      </c>
      <c r="I151" s="11">
        <v>1495952.94960143</v>
      </c>
      <c r="J151" s="11">
        <v>656227.38432939001</v>
      </c>
      <c r="K151" s="11">
        <v>-871444.61942536</v>
      </c>
      <c r="L151" s="11">
        <v>1859202.1477147401</v>
      </c>
      <c r="M151" s="11">
        <v>-6072282.2411086997</v>
      </c>
      <c r="N151" s="11">
        <v>-2661039.9190909201</v>
      </c>
      <c r="O151" s="11">
        <v>3536683.4284014292</v>
      </c>
      <c r="P151" s="11">
        <v>19840826.560062479</v>
      </c>
      <c r="Q151" s="11">
        <v>8690117.2836209591</v>
      </c>
      <c r="R151" s="11">
        <v>-11558124.082548451</v>
      </c>
      <c r="S151" s="11">
        <v>3811232.1969199898</v>
      </c>
      <c r="T151" s="11">
        <v>-5058663.5664831707</v>
      </c>
      <c r="U151" s="11">
        <v>6736283.3624897311</v>
      </c>
    </row>
    <row r="152" spans="1:21">
      <c r="A152" s="11">
        <v>-12975.997300000001</v>
      </c>
      <c r="B152" s="11">
        <v>-44096.285034000008</v>
      </c>
      <c r="C152" s="11">
        <v>179156.48133299997</v>
      </c>
      <c r="D152" s="11">
        <v>-585765.92906499992</v>
      </c>
      <c r="E152" s="11">
        <v>-256059.352705</v>
      </c>
      <c r="F152" s="11">
        <v>341629.43354500004</v>
      </c>
      <c r="G152" s="11">
        <v>-152762.93069648003</v>
      </c>
      <c r="H152" s="11">
        <v>609603.10796302988</v>
      </c>
      <c r="I152" s="11">
        <v>-1990640.9158168901</v>
      </c>
      <c r="J152" s="11">
        <v>-871444.61942536</v>
      </c>
      <c r="K152" s="11">
        <v>1160996.0572402799</v>
      </c>
      <c r="L152" s="11">
        <v>-2474268.5038779499</v>
      </c>
      <c r="M152" s="11">
        <v>8087053.4437742112</v>
      </c>
      <c r="N152" s="11">
        <v>3536683.4284014292</v>
      </c>
      <c r="O152" s="11">
        <v>-4715822.8345304504</v>
      </c>
      <c r="P152" s="11">
        <v>-26443283.371757392</v>
      </c>
      <c r="Q152" s="11">
        <v>-11558124.082548449</v>
      </c>
      <c r="R152" s="11">
        <v>15422910.539006893</v>
      </c>
      <c r="S152" s="11">
        <v>-5058663.5664831707</v>
      </c>
      <c r="T152" s="11">
        <v>6736283.3624897311</v>
      </c>
      <c r="U152" s="11">
        <v>-8999575.0489125103</v>
      </c>
    </row>
    <row r="153" spans="1:21">
      <c r="A153" s="11">
        <v>17345.488400000002</v>
      </c>
      <c r="B153" s="11">
        <v>58860.171452999995</v>
      </c>
      <c r="C153" s="11">
        <v>-239345.24398199999</v>
      </c>
      <c r="D153" s="11">
        <v>783130.67292600009</v>
      </c>
      <c r="E153" s="11">
        <v>341629.43354500009</v>
      </c>
      <c r="F153" s="11">
        <v>-457285.73010599997</v>
      </c>
      <c r="G153" s="11">
        <v>203572.73136679002</v>
      </c>
      <c r="H153" s="11">
        <v>-813218.96625518985</v>
      </c>
      <c r="I153" s="11">
        <v>2657520.1794613698</v>
      </c>
      <c r="J153" s="11">
        <v>1160996.0572402799</v>
      </c>
      <c r="K153" s="11">
        <v>-1551780.0897991701</v>
      </c>
      <c r="L153" s="11">
        <v>3303580.8367551798</v>
      </c>
      <c r="M153" s="11">
        <v>-10805553.18041731</v>
      </c>
      <c r="N153" s="11">
        <v>-4715822.8345304504</v>
      </c>
      <c r="O153" s="11">
        <v>6308645.8397390395</v>
      </c>
      <c r="P153" s="11">
        <v>35358173.466181174</v>
      </c>
      <c r="Q153" s="11">
        <v>15422910.539006893</v>
      </c>
      <c r="R153" s="11">
        <v>-20647285.552981518</v>
      </c>
      <c r="S153" s="11">
        <v>6736283.3624897311</v>
      </c>
      <c r="T153" s="11">
        <v>-8999575.0489125103</v>
      </c>
      <c r="U153" s="11">
        <v>12062559.51281888</v>
      </c>
    </row>
    <row r="155" spans="1:21">
      <c r="A155" s="179" t="s">
        <v>93</v>
      </c>
      <c r="B155" s="179"/>
      <c r="C155" s="179"/>
      <c r="D155" s="179"/>
      <c r="E155" s="179"/>
      <c r="F155" s="179"/>
      <c r="G155" s="179"/>
      <c r="H155" s="179"/>
      <c r="I155" s="179"/>
      <c r="J155" s="179"/>
      <c r="K155" s="179"/>
      <c r="L155" s="179"/>
      <c r="M155" s="179"/>
      <c r="N155" s="179"/>
      <c r="O155" s="179"/>
      <c r="P155" s="179"/>
      <c r="Q155" s="179"/>
      <c r="R155" s="179"/>
      <c r="S155" s="179"/>
      <c r="T155" s="179"/>
      <c r="U155" s="179"/>
    </row>
    <row r="156" spans="1:21">
      <c r="A156" s="179"/>
      <c r="B156" s="179"/>
      <c r="C156" s="179"/>
      <c r="D156" s="179"/>
      <c r="E156" s="179"/>
      <c r="F156" s="179"/>
      <c r="G156" s="179"/>
      <c r="H156" s="179"/>
      <c r="I156" s="179"/>
      <c r="J156" s="179"/>
      <c r="K156" s="179"/>
      <c r="L156" s="179"/>
      <c r="M156" s="179"/>
      <c r="N156" s="179"/>
      <c r="O156" s="179"/>
      <c r="P156" s="179"/>
      <c r="Q156" s="179"/>
      <c r="R156" s="179"/>
      <c r="S156" s="179"/>
      <c r="T156" s="179"/>
      <c r="U156" s="179"/>
    </row>
    <row r="157" spans="1:21">
      <c r="A157" s="9" cm="1">
        <f t="array" ref="A157:U177">MINVERSE(_xlfn.ANCHORARRAY(A133))</f>
        <v>-3184925024022.9053</v>
      </c>
      <c r="B157" s="9">
        <v>407072963863.9361</v>
      </c>
      <c r="C157" s="9">
        <v>-1106352060375.8333</v>
      </c>
      <c r="D157" s="9">
        <v>1317269098296.1736</v>
      </c>
      <c r="E157" s="9">
        <v>-1504754138294.5137</v>
      </c>
      <c r="F157" s="9">
        <v>1520024067535.3108</v>
      </c>
      <c r="G157" s="9">
        <v>3764013921.9818988</v>
      </c>
      <c r="H157" s="9">
        <v>-10833259708.82748</v>
      </c>
      <c r="I157" s="9">
        <v>10255880442.775234</v>
      </c>
      <c r="J157" s="9">
        <v>-22798792481.889103</v>
      </c>
      <c r="K157" s="9">
        <v>22604210928.927139</v>
      </c>
      <c r="L157" s="9">
        <v>5395021801.7568493</v>
      </c>
      <c r="M157" s="9">
        <v>-1977465737.4113729</v>
      </c>
      <c r="N157" s="9">
        <v>30672316409.158024</v>
      </c>
      <c r="O157" s="9">
        <v>-29507618771.830463</v>
      </c>
      <c r="P157" s="9">
        <v>-3331690745.528461</v>
      </c>
      <c r="Q157" s="9">
        <v>-24077043706.153934</v>
      </c>
      <c r="R157" s="9">
        <v>22950555385.982773</v>
      </c>
      <c r="S157" s="9">
        <v>33895400742.923084</v>
      </c>
      <c r="T157" s="9">
        <v>-66656451036.625839</v>
      </c>
      <c r="U157" s="9">
        <v>32759590039.287006</v>
      </c>
    </row>
    <row r="158" spans="1:21">
      <c r="A158" s="9">
        <v>337962954673.54663</v>
      </c>
      <c r="B158" s="9">
        <v>11155412644.235659</v>
      </c>
      <c r="C158" s="9">
        <v>-9183384330.3548164</v>
      </c>
      <c r="D158" s="9">
        <v>10999454888.701561</v>
      </c>
      <c r="E158" s="9">
        <v>-28967456663.997162</v>
      </c>
      <c r="F158" s="9">
        <v>29059996893.991791</v>
      </c>
      <c r="G158" s="9">
        <v>63963392.182133839</v>
      </c>
      <c r="H158" s="9">
        <v>-45295368.497302301</v>
      </c>
      <c r="I158" s="9">
        <v>37940299.184397943</v>
      </c>
      <c r="J158" s="9">
        <v>-303391449.62148368</v>
      </c>
      <c r="K158" s="9">
        <v>301554642.04305381</v>
      </c>
      <c r="L158" s="9">
        <v>-11892414.298141597</v>
      </c>
      <c r="M158" s="9">
        <v>106092160.87411724</v>
      </c>
      <c r="N158" s="9">
        <v>96931130.992486417</v>
      </c>
      <c r="O158" s="9">
        <v>-87935143.104458377</v>
      </c>
      <c r="P158" s="9">
        <v>-93586856.667982325</v>
      </c>
      <c r="Q158" s="9">
        <v>-31556736.54625025</v>
      </c>
      <c r="R158" s="9">
        <v>22783857.819777649</v>
      </c>
      <c r="S158" s="9">
        <v>358313740.00641119</v>
      </c>
      <c r="T158" s="9">
        <v>-707255968.96569049</v>
      </c>
      <c r="U158" s="9">
        <v>348898985.6242069</v>
      </c>
    </row>
    <row r="159" spans="1:21">
      <c r="A159" s="9">
        <v>-855164211911.78162</v>
      </c>
      <c r="B159" s="9">
        <v>-5604177498.8533211</v>
      </c>
      <c r="C159" s="9">
        <v>-23346786306.25452</v>
      </c>
      <c r="D159" s="9">
        <v>32983531754.830334</v>
      </c>
      <c r="E159" s="9">
        <v>-1292607934.6877847</v>
      </c>
      <c r="F159" s="9">
        <v>2085944206.5510607</v>
      </c>
      <c r="G159" s="9">
        <v>44896061.723928347</v>
      </c>
      <c r="H159" s="9">
        <v>-465950106.19284213</v>
      </c>
      <c r="I159" s="9">
        <v>453875749.10991764</v>
      </c>
      <c r="J159" s="9">
        <v>-473511959.33687729</v>
      </c>
      <c r="K159" s="9">
        <v>466122769.1496076</v>
      </c>
      <c r="L159" s="9">
        <v>580111386.005018</v>
      </c>
      <c r="M159" s="9">
        <v>-799640695.66460645</v>
      </c>
      <c r="N159" s="9">
        <v>1703093908.3659105</v>
      </c>
      <c r="O159" s="9">
        <v>-1650943453.1754634</v>
      </c>
      <c r="P159" s="9">
        <v>223571332.22663683</v>
      </c>
      <c r="Q159" s="9">
        <v>-1456810734.3588326</v>
      </c>
      <c r="R159" s="9">
        <v>1406502442.0134594</v>
      </c>
      <c r="S159" s="9">
        <v>1014430176.013899</v>
      </c>
      <c r="T159" s="9">
        <v>-1980586810.8298559</v>
      </c>
      <c r="U159" s="9">
        <v>966167442.11127806</v>
      </c>
    </row>
    <row r="160" spans="1:21">
      <c r="A160" s="9">
        <v>1085623092811.9313</v>
      </c>
      <c r="B160" s="9">
        <v>6821600854.4142199</v>
      </c>
      <c r="C160" s="9">
        <v>36136729401.02459</v>
      </c>
      <c r="D160" s="9">
        <v>-44255965505.300674</v>
      </c>
      <c r="E160" s="9">
        <v>6141948779.9889956</v>
      </c>
      <c r="F160" s="9">
        <v>-6831541305.2359934</v>
      </c>
      <c r="G160" s="9">
        <v>-48322578.907893121</v>
      </c>
      <c r="H160" s="9">
        <v>532013943.83027428</v>
      </c>
      <c r="I160" s="9">
        <v>-517905223.90245175</v>
      </c>
      <c r="J160" s="9">
        <v>529891737.56529051</v>
      </c>
      <c r="K160" s="9">
        <v>-522984910.33031696</v>
      </c>
      <c r="L160" s="9">
        <v>-459439247.22212076</v>
      </c>
      <c r="M160" s="9">
        <v>602133052.0301764</v>
      </c>
      <c r="N160" s="9">
        <v>-1716738021.0384645</v>
      </c>
      <c r="O160" s="9">
        <v>1669661047.5989537</v>
      </c>
      <c r="P160" s="9">
        <v>-146360484.04377574</v>
      </c>
      <c r="Q160" s="9">
        <v>1492775221.4680252</v>
      </c>
      <c r="R160" s="9">
        <v>-1447457220.8895619</v>
      </c>
      <c r="S160" s="9">
        <v>-1087625340.6671004</v>
      </c>
      <c r="T160" s="9">
        <v>2131147734.6906977</v>
      </c>
      <c r="U160" s="9">
        <v>-1043554613.9476218</v>
      </c>
    </row>
    <row r="161" spans="1:21">
      <c r="A161" s="9">
        <v>-1195645089468.78</v>
      </c>
      <c r="B161" s="9">
        <v>-26828129494.0172</v>
      </c>
      <c r="C161" s="9">
        <v>6973493568.5469408</v>
      </c>
      <c r="D161" s="9">
        <v>-5361622552.28578</v>
      </c>
      <c r="E161" s="9">
        <v>61384599998.495193</v>
      </c>
      <c r="F161" s="9">
        <v>-61127826055.985046</v>
      </c>
      <c r="G161" s="9">
        <v>-107557140.87900515</v>
      </c>
      <c r="H161" s="9">
        <v>-184683470.04326898</v>
      </c>
      <c r="I161" s="9">
        <v>192940964.78591195</v>
      </c>
      <c r="J161" s="9">
        <v>353630683.9337182</v>
      </c>
      <c r="K161" s="9">
        <v>-354041760.56392199</v>
      </c>
      <c r="L161" s="9">
        <v>397966805.83011138</v>
      </c>
      <c r="M161" s="9">
        <v>-764503158.67089403</v>
      </c>
      <c r="N161" s="9">
        <v>856304989.95121372</v>
      </c>
      <c r="O161" s="9">
        <v>-845305648.23760319</v>
      </c>
      <c r="P161" s="9">
        <v>367578361.74597377</v>
      </c>
      <c r="Q161" s="9">
        <v>-853371506.22025836</v>
      </c>
      <c r="R161" s="9">
        <v>842972838.06889725</v>
      </c>
      <c r="S161" s="9">
        <v>-130578786.45697814</v>
      </c>
      <c r="T161" s="9">
        <v>269217629.715074</v>
      </c>
      <c r="U161" s="9">
        <v>-138538519.07788685</v>
      </c>
    </row>
    <row r="162" spans="1:21">
      <c r="A162" s="9">
        <v>1213745645319.5051</v>
      </c>
      <c r="B162" s="9">
        <v>26876549721.628323</v>
      </c>
      <c r="C162" s="9">
        <v>-5874920205.3653984</v>
      </c>
      <c r="D162" s="9">
        <v>4355729250.0057898</v>
      </c>
      <c r="E162" s="9">
        <v>-60846028191.12989</v>
      </c>
      <c r="F162" s="9">
        <v>60610969664.820335</v>
      </c>
      <c r="G162" s="9">
        <v>107154971.58228184</v>
      </c>
      <c r="H162" s="9">
        <v>188991732.936681</v>
      </c>
      <c r="I162" s="9">
        <v>-197094914.3494347</v>
      </c>
      <c r="J162" s="9">
        <v>-349265836.90724385</v>
      </c>
      <c r="K162" s="9">
        <v>349661630.65719867</v>
      </c>
      <c r="L162" s="9">
        <v>-386232955.79921681</v>
      </c>
      <c r="M162" s="9">
        <v>743618050.13167</v>
      </c>
      <c r="N162" s="9">
        <v>-852525156.97160637</v>
      </c>
      <c r="O162" s="9">
        <v>842288780.91076279</v>
      </c>
      <c r="P162" s="9">
        <v>-358412665.81098109</v>
      </c>
      <c r="Q162" s="9">
        <v>850844775.35274887</v>
      </c>
      <c r="R162" s="9">
        <v>-841209962.93232441</v>
      </c>
      <c r="S162" s="9">
        <v>126520132.61747105</v>
      </c>
      <c r="T162" s="9">
        <v>-260595396.39957318</v>
      </c>
      <c r="U162" s="9">
        <v>133973093.07564764</v>
      </c>
    </row>
    <row r="163" spans="1:21">
      <c r="A163" s="9">
        <v>3737784497.5560331</v>
      </c>
      <c r="B163" s="9">
        <v>59710723.9616073</v>
      </c>
      <c r="C163" s="9">
        <v>59792146.53350541</v>
      </c>
      <c r="D163" s="9">
        <v>-61126160.495359987</v>
      </c>
      <c r="E163" s="9">
        <v>-88942797.66196385</v>
      </c>
      <c r="F163" s="9">
        <v>88786918.432479829</v>
      </c>
      <c r="G163" s="9">
        <v>274143.38170109526</v>
      </c>
      <c r="H163" s="9">
        <v>186939.66441713419</v>
      </c>
      <c r="I163" s="9">
        <v>-211940.88573255806</v>
      </c>
      <c r="J163" s="9">
        <v>-1074246.2505489571</v>
      </c>
      <c r="K163" s="9">
        <v>1072006.3419176671</v>
      </c>
      <c r="L163" s="9">
        <v>779302.26035202935</v>
      </c>
      <c r="M163" s="9">
        <v>-1531847.7902855296</v>
      </c>
      <c r="N163" s="9">
        <v>656855.30839245685</v>
      </c>
      <c r="O163" s="9">
        <v>-656977.99991359853</v>
      </c>
      <c r="P163" s="9">
        <v>751651.06215022411</v>
      </c>
      <c r="Q163" s="9">
        <v>-590519.51944569987</v>
      </c>
      <c r="R163" s="9">
        <v>589867.93107152299</v>
      </c>
      <c r="S163" s="9">
        <v>1394061.2170219522</v>
      </c>
      <c r="T163" s="9">
        <v>-2784242.0217093397</v>
      </c>
      <c r="U163" s="9">
        <v>1389945.5076394277</v>
      </c>
    </row>
    <row r="164" spans="1:21">
      <c r="A164" s="9">
        <v>-12941409304.501793</v>
      </c>
      <c r="B164" s="9">
        <v>-18328231.669576254</v>
      </c>
      <c r="C164" s="9">
        <v>-678443555.80244684</v>
      </c>
      <c r="D164" s="9">
        <v>750784546.53202605</v>
      </c>
      <c r="E164" s="9">
        <v>-373290383.6069386</v>
      </c>
      <c r="F164" s="9">
        <v>377474429.03018367</v>
      </c>
      <c r="G164" s="9">
        <v>325920.16788045107</v>
      </c>
      <c r="H164" s="9">
        <v>-2612585.8874947038</v>
      </c>
      <c r="I164" s="9">
        <v>2542594.0301648676</v>
      </c>
      <c r="J164" s="9">
        <v>-2950930.2529781586</v>
      </c>
      <c r="K164" s="9">
        <v>2904110.5493194712</v>
      </c>
      <c r="L164" s="9">
        <v>-5351616.10577197</v>
      </c>
      <c r="M164" s="9">
        <v>13334877.544501858</v>
      </c>
      <c r="N164" s="9">
        <v>-1177622.5735390608</v>
      </c>
      <c r="O164" s="9">
        <v>1481545.9770160131</v>
      </c>
      <c r="P164" s="9">
        <v>-7956666.7063025022</v>
      </c>
      <c r="Q164" s="9">
        <v>2935240.2171760811</v>
      </c>
      <c r="R164" s="9">
        <v>-3226718.2990044747</v>
      </c>
      <c r="S164" s="9">
        <v>2628968.5634440933</v>
      </c>
      <c r="T164" s="9">
        <v>-4968495.522617586</v>
      </c>
      <c r="U164" s="9">
        <v>2339566.2611135934</v>
      </c>
    </row>
    <row r="165" spans="1:21">
      <c r="A165" s="9">
        <v>12329805269.495426</v>
      </c>
      <c r="B165" s="9">
        <v>11868627.379681943</v>
      </c>
      <c r="C165" s="9">
        <v>661163947.83579862</v>
      </c>
      <c r="D165" s="9">
        <v>-731573657.97697401</v>
      </c>
      <c r="E165" s="9">
        <v>376391251.15248752</v>
      </c>
      <c r="F165" s="9">
        <v>-380448091.6210019</v>
      </c>
      <c r="G165" s="9">
        <v>-348512.86271661532</v>
      </c>
      <c r="H165" s="9">
        <v>2556584.3120212033</v>
      </c>
      <c r="I165" s="9">
        <v>-2479116.1393559459</v>
      </c>
      <c r="J165" s="9">
        <v>3015468.263397729</v>
      </c>
      <c r="K165" s="9">
        <v>-2968737.2214336791</v>
      </c>
      <c r="L165" s="9">
        <v>5174351.2364908224</v>
      </c>
      <c r="M165" s="9">
        <v>-12939675.676549897</v>
      </c>
      <c r="N165" s="9">
        <v>1066108.4074586236</v>
      </c>
      <c r="O165" s="9">
        <v>-1365228.9347024192</v>
      </c>
      <c r="P165" s="9">
        <v>7739188.534091156</v>
      </c>
      <c r="Q165" s="9">
        <v>-2814966.5637585102</v>
      </c>
      <c r="R165" s="9">
        <v>3101786.4506684318</v>
      </c>
      <c r="S165" s="9">
        <v>-2739730.093059653</v>
      </c>
      <c r="T165" s="9">
        <v>5193263.2655763309</v>
      </c>
      <c r="U165" s="9">
        <v>-2453577.1808098857</v>
      </c>
    </row>
    <row r="166" spans="1:21">
      <c r="A166" s="9">
        <v>-23970807905.705215</v>
      </c>
      <c r="B166" s="9">
        <v>-268877508.7069062</v>
      </c>
      <c r="C166" s="9">
        <v>-666385819.28260386</v>
      </c>
      <c r="D166" s="9">
        <v>717610877.45484376</v>
      </c>
      <c r="E166" s="9">
        <v>159517585.22239581</v>
      </c>
      <c r="F166" s="9">
        <v>-156283059.74282593</v>
      </c>
      <c r="G166" s="9">
        <v>-990048.18539479643</v>
      </c>
      <c r="H166" s="9">
        <v>-2356915.8357693795</v>
      </c>
      <c r="I166" s="9">
        <v>2423272.7368355617</v>
      </c>
      <c r="J166" s="9">
        <v>2891311.3477313654</v>
      </c>
      <c r="K166" s="9">
        <v>-2910658.9962955937</v>
      </c>
      <c r="L166" s="9">
        <v>-6587694.2649388211</v>
      </c>
      <c r="M166" s="9">
        <v>14705111.544516761</v>
      </c>
      <c r="N166" s="9">
        <v>-3611532.6337291338</v>
      </c>
      <c r="O166" s="9">
        <v>3799262.4521334679</v>
      </c>
      <c r="P166" s="9">
        <v>-8097131.4462661687</v>
      </c>
      <c r="Q166" s="9">
        <v>4418926.8556093639</v>
      </c>
      <c r="R166" s="9">
        <v>-4595640.3074605176</v>
      </c>
      <c r="S166" s="9">
        <v>-4498661.4204346677</v>
      </c>
      <c r="T166" s="9">
        <v>9159184.1120926291</v>
      </c>
      <c r="U166" s="9">
        <v>-4659491.2434822498</v>
      </c>
    </row>
    <row r="167" spans="1:21">
      <c r="A167" s="9">
        <v>23754867866.087746</v>
      </c>
      <c r="B167" s="9">
        <v>267497543.26378211</v>
      </c>
      <c r="C167" s="9">
        <v>656217282.03785121</v>
      </c>
      <c r="D167" s="9">
        <v>-707895222.2062608</v>
      </c>
      <c r="E167" s="9">
        <v>-162624662.14750406</v>
      </c>
      <c r="F167" s="9">
        <v>159368109.4792752</v>
      </c>
      <c r="G167" s="9">
        <v>989657.95029740734</v>
      </c>
      <c r="H167" s="9">
        <v>2313278.0187441655</v>
      </c>
      <c r="I167" s="9">
        <v>-2379855.5034030718</v>
      </c>
      <c r="J167" s="9">
        <v>-2916648.629260127</v>
      </c>
      <c r="K167" s="9">
        <v>2936502.4225828703</v>
      </c>
      <c r="L167" s="9">
        <v>6486279.7425481835</v>
      </c>
      <c r="M167" s="9">
        <v>-14516865.244982243</v>
      </c>
      <c r="N167" s="9">
        <v>3588788.1617383994</v>
      </c>
      <c r="O167" s="9">
        <v>-3778940.2750980477</v>
      </c>
      <c r="P167" s="9">
        <v>8010056.9240457136</v>
      </c>
      <c r="Q167" s="9">
        <v>-4404565.6037911782</v>
      </c>
      <c r="R167" s="9">
        <v>4583625.2440859489</v>
      </c>
      <c r="S167" s="9">
        <v>4522137.1842724299</v>
      </c>
      <c r="T167" s="9">
        <v>-9208714.3038458172</v>
      </c>
      <c r="U167" s="9">
        <v>4685550.9951484948</v>
      </c>
    </row>
    <row r="168" spans="1:21">
      <c r="A168" s="9">
        <v>13365585434.079618</v>
      </c>
      <c r="B168" s="9">
        <v>-10435085.353620708</v>
      </c>
      <c r="C168" s="9">
        <v>996397027.56143725</v>
      </c>
      <c r="D168" s="9">
        <v>-936923546.15093899</v>
      </c>
      <c r="E168" s="9">
        <v>641738170.88405073</v>
      </c>
      <c r="F168" s="9">
        <v>-634495273.83306801</v>
      </c>
      <c r="G168" s="9">
        <v>267435.85417271295</v>
      </c>
      <c r="H168" s="9">
        <v>-2040436.5945073371</v>
      </c>
      <c r="I168" s="9">
        <v>1972481.0178985626</v>
      </c>
      <c r="J168" s="9">
        <v>-2385970.9558341661</v>
      </c>
      <c r="K168" s="9">
        <v>2334058.5403560596</v>
      </c>
      <c r="L168" s="9">
        <v>20869286.686988469</v>
      </c>
      <c r="M168" s="9">
        <v>-39527383.182932176</v>
      </c>
      <c r="N168" s="9">
        <v>30011718.982059363</v>
      </c>
      <c r="O168" s="9">
        <v>-29594132.38934515</v>
      </c>
      <c r="P168" s="9">
        <v>18685848.332232565</v>
      </c>
      <c r="Q168" s="9">
        <v>-28516269.488334205</v>
      </c>
      <c r="R168" s="9">
        <v>28109324.017716348</v>
      </c>
      <c r="S168" s="9">
        <v>11699339.602476323</v>
      </c>
      <c r="T168" s="9">
        <v>-23028414.401016705</v>
      </c>
      <c r="U168" s="9">
        <v>11328775.055812519</v>
      </c>
    </row>
    <row r="169" spans="1:21">
      <c r="A169" s="9">
        <v>-17144016157.040014</v>
      </c>
      <c r="B169" s="9">
        <v>80376239.523674801</v>
      </c>
      <c r="C169" s="9">
        <v>-1509809199.6047072</v>
      </c>
      <c r="D169" s="9">
        <v>1434906691.374836</v>
      </c>
      <c r="E169" s="9">
        <v>-1127291561.705951</v>
      </c>
      <c r="F169" s="9">
        <v>1115834514.3835974</v>
      </c>
      <c r="G169" s="9">
        <v>-586419.93392343097</v>
      </c>
      <c r="H169" s="9">
        <v>6464521.2430209694</v>
      </c>
      <c r="I169" s="9">
        <v>-6284312.164339453</v>
      </c>
      <c r="J169" s="9">
        <v>6486577.634617635</v>
      </c>
      <c r="K169" s="9">
        <v>-6398644.5441572946</v>
      </c>
      <c r="L169" s="9">
        <v>-37139675.190580778</v>
      </c>
      <c r="M169" s="9">
        <v>71176573.793057203</v>
      </c>
      <c r="N169" s="9">
        <v>-60116227.496928006</v>
      </c>
      <c r="O169" s="9">
        <v>59434691.818062901</v>
      </c>
      <c r="P169" s="9">
        <v>-34081006.512790449</v>
      </c>
      <c r="Q169" s="9">
        <v>57833802.502852865</v>
      </c>
      <c r="R169" s="9">
        <v>-57171080.187735759</v>
      </c>
      <c r="S169" s="9">
        <v>-25527030.784327589</v>
      </c>
      <c r="T169" s="9">
        <v>50442392.6089167</v>
      </c>
      <c r="U169" s="9">
        <v>-24915436.988735225</v>
      </c>
    </row>
    <row r="170" spans="1:21">
      <c r="A170" s="9">
        <v>45114891651.054688</v>
      </c>
      <c r="B170" s="9">
        <v>41530837.345061511</v>
      </c>
      <c r="C170" s="9">
        <v>2675879499.5333953</v>
      </c>
      <c r="D170" s="9">
        <v>-2778653130.6843204</v>
      </c>
      <c r="E170" s="9">
        <v>1562295763.4254036</v>
      </c>
      <c r="F170" s="9">
        <v>-1563798718.9610982</v>
      </c>
      <c r="G170" s="9">
        <v>-271952.19772139686</v>
      </c>
      <c r="H170" s="9">
        <v>2923359.1543832566</v>
      </c>
      <c r="I170" s="9">
        <v>-2869821.8592794593</v>
      </c>
      <c r="J170" s="9">
        <v>2852478.8757834062</v>
      </c>
      <c r="K170" s="9">
        <v>-2807209.2173194182</v>
      </c>
      <c r="L170" s="9">
        <v>37140939.711948723</v>
      </c>
      <c r="M170" s="9">
        <v>-77858484.774013922</v>
      </c>
      <c r="N170" s="9">
        <v>40133815.405033693</v>
      </c>
      <c r="O170" s="9">
        <v>-40350684.969601303</v>
      </c>
      <c r="P170" s="9">
        <v>40688512.415281199</v>
      </c>
      <c r="Q170" s="9">
        <v>-42436096.026241474</v>
      </c>
      <c r="R170" s="9">
        <v>42637031.334448099</v>
      </c>
      <c r="S170" s="9">
        <v>9678691.0531219654</v>
      </c>
      <c r="T170" s="9">
        <v>-19590475.524918996</v>
      </c>
      <c r="U170" s="9">
        <v>9911397.9496959578</v>
      </c>
    </row>
    <row r="171" spans="1:21">
      <c r="A171" s="9">
        <v>-43780805542.207558</v>
      </c>
      <c r="B171" s="9">
        <v>-35587911.411575645</v>
      </c>
      <c r="C171" s="9">
        <v>-2603874986.3619809</v>
      </c>
      <c r="D171" s="9">
        <v>2711240132.075727</v>
      </c>
      <c r="E171" s="9">
        <v>-1532533090.9007616</v>
      </c>
      <c r="F171" s="9">
        <v>1534821545.526109</v>
      </c>
      <c r="G171" s="9">
        <v>257152.96827501591</v>
      </c>
      <c r="H171" s="9">
        <v>-2625939.8185014231</v>
      </c>
      <c r="I171" s="9">
        <v>2578578.4392908048</v>
      </c>
      <c r="J171" s="9">
        <v>-2605841.9919829983</v>
      </c>
      <c r="K171" s="9">
        <v>2558382.6781794331</v>
      </c>
      <c r="L171" s="9">
        <v>-36402173.143764004</v>
      </c>
      <c r="M171" s="9">
        <v>76514774.825003132</v>
      </c>
      <c r="N171" s="9">
        <v>-39939760.171533637</v>
      </c>
      <c r="O171" s="9">
        <v>40189810.298670895</v>
      </c>
      <c r="P171" s="9">
        <v>-40082198.572036192</v>
      </c>
      <c r="Q171" s="9">
        <v>42310643.247001901</v>
      </c>
      <c r="R171" s="9">
        <v>-42544496.604626775</v>
      </c>
      <c r="S171" s="9">
        <v>-9913099.0038319863</v>
      </c>
      <c r="T171" s="9">
        <v>20084524.524834458</v>
      </c>
      <c r="U171" s="9">
        <v>-10171112.64600206</v>
      </c>
    </row>
    <row r="172" spans="1:21">
      <c r="A172" s="9">
        <v>3876310614.5233583</v>
      </c>
      <c r="B172" s="9">
        <v>-69568142.885272592</v>
      </c>
      <c r="C172" s="9">
        <v>518947158.89829606</v>
      </c>
      <c r="D172" s="9">
        <v>-503170284.14802057</v>
      </c>
      <c r="E172" s="9">
        <v>488030446.0353235</v>
      </c>
      <c r="F172" s="9">
        <v>-483799300.99532104</v>
      </c>
      <c r="G172" s="9">
        <v>317036.63066134474</v>
      </c>
      <c r="H172" s="9">
        <v>-4398642.0939078722</v>
      </c>
      <c r="I172" s="9">
        <v>4286933.947552559</v>
      </c>
      <c r="J172" s="9">
        <v>-4076511.8570451303</v>
      </c>
      <c r="K172" s="9">
        <v>4040257.7958149933</v>
      </c>
      <c r="L172" s="9">
        <v>16323575.779020546</v>
      </c>
      <c r="M172" s="9">
        <v>-31745312.445868373</v>
      </c>
      <c r="N172" s="9">
        <v>30109403.970048718</v>
      </c>
      <c r="O172" s="9">
        <v>-29844027.350396667</v>
      </c>
      <c r="P172" s="9">
        <v>15438332.40618816</v>
      </c>
      <c r="Q172" s="9">
        <v>-29317322.752826814</v>
      </c>
      <c r="R172" s="9">
        <v>29060197.750442196</v>
      </c>
      <c r="S172" s="9">
        <v>13800941.022001998</v>
      </c>
      <c r="T172" s="9">
        <v>-27359080.540399197</v>
      </c>
      <c r="U172" s="9">
        <v>13558514.25433865</v>
      </c>
    </row>
    <row r="173" spans="1:21">
      <c r="A173" s="9">
        <v>-37970319391.583549</v>
      </c>
      <c r="B173" s="9">
        <v>7999930.5107592968</v>
      </c>
      <c r="C173" s="9">
        <v>-2343542612.4775071</v>
      </c>
      <c r="D173" s="9">
        <v>2468956722.1226225</v>
      </c>
      <c r="E173" s="9">
        <v>-1472036406.8093629</v>
      </c>
      <c r="F173" s="9">
        <v>1475120938.3652899</v>
      </c>
      <c r="G173" s="9">
        <v>285113.43446828623</v>
      </c>
      <c r="H173" s="9">
        <v>-1345953.2988500495</v>
      </c>
      <c r="I173" s="9">
        <v>1303430.2912130454</v>
      </c>
      <c r="J173" s="9">
        <v>-1926699.1276389796</v>
      </c>
      <c r="K173" s="9">
        <v>1871985.2783163663</v>
      </c>
      <c r="L173" s="9">
        <v>-33953249.941621765</v>
      </c>
      <c r="M173" s="9">
        <v>72198296.419918731</v>
      </c>
      <c r="N173" s="9">
        <v>-39957635.753715366</v>
      </c>
      <c r="O173" s="9">
        <v>40258008.079775289</v>
      </c>
      <c r="P173" s="9">
        <v>-38210035.746404015</v>
      </c>
      <c r="Q173" s="9">
        <v>42671871.794769384</v>
      </c>
      <c r="R173" s="9">
        <v>-42955103.943118408</v>
      </c>
      <c r="S173" s="9">
        <v>-10761281.964961562</v>
      </c>
      <c r="T173" s="9">
        <v>21827254.099035773</v>
      </c>
      <c r="U173" s="9">
        <v>-11065982.222577702</v>
      </c>
    </row>
    <row r="174" spans="1:21">
      <c r="A174" s="9">
        <v>36680133445.467331</v>
      </c>
      <c r="B174" s="9">
        <v>-13830476.960972169</v>
      </c>
      <c r="C174" s="9">
        <v>2274079671.7641215</v>
      </c>
      <c r="D174" s="9">
        <v>-2404014568.0904517</v>
      </c>
      <c r="E174" s="9">
        <v>1443543470.4165146</v>
      </c>
      <c r="F174" s="9">
        <v>-1447413151.9785242</v>
      </c>
      <c r="G174" s="9">
        <v>-271565.15270864079</v>
      </c>
      <c r="H174" s="9">
        <v>1060385.7361055398</v>
      </c>
      <c r="I174" s="9">
        <v>-1023856.1028612717</v>
      </c>
      <c r="J174" s="9">
        <v>1692758.2406172347</v>
      </c>
      <c r="K174" s="9">
        <v>-1635927.1040612422</v>
      </c>
      <c r="L174" s="9">
        <v>33237145.959831007</v>
      </c>
      <c r="M174" s="9">
        <v>-70897955.953285769</v>
      </c>
      <c r="N174" s="9">
        <v>39763795.330548167</v>
      </c>
      <c r="O174" s="9">
        <v>-40097055.455229685</v>
      </c>
      <c r="P174" s="9">
        <v>37624508.412479751</v>
      </c>
      <c r="Q174" s="9">
        <v>-42545817.347259693</v>
      </c>
      <c r="R174" s="9">
        <v>42861706.83872851</v>
      </c>
      <c r="S174" s="9">
        <v>10981273.238584023</v>
      </c>
      <c r="T174" s="9">
        <v>-22292126.195856608</v>
      </c>
      <c r="U174" s="9">
        <v>11310938.868254399</v>
      </c>
    </row>
    <row r="175" spans="1:21">
      <c r="A175" s="9">
        <v>39599151264.837936</v>
      </c>
      <c r="B175" s="9">
        <v>305308464.00867355</v>
      </c>
      <c r="C175" s="9">
        <v>1517369593.5420723</v>
      </c>
      <c r="D175" s="9">
        <v>-1612527144.813736</v>
      </c>
      <c r="E175" s="9">
        <v>290543467.75122356</v>
      </c>
      <c r="F175" s="9">
        <v>-295034837.78203785</v>
      </c>
      <c r="G175" s="9">
        <v>1020980.5781201837</v>
      </c>
      <c r="H175" s="9">
        <v>3269167.7747773295</v>
      </c>
      <c r="I175" s="9">
        <v>-3331134.4321504403</v>
      </c>
      <c r="J175" s="9">
        <v>-2513279.9373753401</v>
      </c>
      <c r="K175" s="9">
        <v>2551353.6383446543</v>
      </c>
      <c r="L175" s="9">
        <v>18320663.770841774</v>
      </c>
      <c r="M175" s="9">
        <v>-39645584.797663338</v>
      </c>
      <c r="N175" s="9">
        <v>16480865.731198812</v>
      </c>
      <c r="O175" s="9">
        <v>-16779537.749933966</v>
      </c>
      <c r="P175" s="9">
        <v>21291746.063234609</v>
      </c>
      <c r="Q175" s="9">
        <v>-18200449.834516671</v>
      </c>
      <c r="R175" s="9">
        <v>18481501.986625735</v>
      </c>
      <c r="S175" s="9">
        <v>8249833.2178880358</v>
      </c>
      <c r="T175" s="9">
        <v>-16771328.886240559</v>
      </c>
      <c r="U175" s="9">
        <v>8520299.5879114587</v>
      </c>
    </row>
    <row r="176" spans="1:21">
      <c r="A176" s="9">
        <v>-77912323602.46199</v>
      </c>
      <c r="B176" s="9">
        <v>-604120079.604509</v>
      </c>
      <c r="C176" s="9">
        <v>-2968147344.489356</v>
      </c>
      <c r="D176" s="9">
        <v>3162264206.2586479</v>
      </c>
      <c r="E176" s="9">
        <v>-555578407.45194077</v>
      </c>
      <c r="F176" s="9">
        <v>565094038.36297417</v>
      </c>
      <c r="G176" s="9">
        <v>-2051200.8719056172</v>
      </c>
      <c r="H176" s="9">
        <v>-6259475.0052999686</v>
      </c>
      <c r="I176" s="9">
        <v>6387797.4030203074</v>
      </c>
      <c r="J176" s="9">
        <v>5238185.871857224</v>
      </c>
      <c r="K176" s="9">
        <v>-5316762.6487421198</v>
      </c>
      <c r="L176" s="9">
        <v>-35965579.177721426</v>
      </c>
      <c r="M176" s="9">
        <v>78053182.985276997</v>
      </c>
      <c r="N176" s="9">
        <v>-32794535.512368932</v>
      </c>
      <c r="O176" s="9">
        <v>33417578.465594284</v>
      </c>
      <c r="P176" s="9">
        <v>-42019874.466969445</v>
      </c>
      <c r="Q176" s="9">
        <v>36293607.372198276</v>
      </c>
      <c r="R176" s="9">
        <v>-36881078.984078087</v>
      </c>
      <c r="S176" s="9">
        <v>-16700698.34909399</v>
      </c>
      <c r="T176" s="9">
        <v>33965834.43184793</v>
      </c>
      <c r="U176" s="9">
        <v>-17262799.237359349</v>
      </c>
    </row>
    <row r="177" spans="1:21">
      <c r="A177" s="9">
        <v>38311965101.686264</v>
      </c>
      <c r="B177" s="9">
        <v>298768482.91476983</v>
      </c>
      <c r="C177" s="9">
        <v>1450801795.7078848</v>
      </c>
      <c r="D177" s="9">
        <v>-1549784443.2767513</v>
      </c>
      <c r="E177" s="9">
        <v>265143012.74647748</v>
      </c>
      <c r="F177" s="9">
        <v>-270169256.23907101</v>
      </c>
      <c r="G177" s="9">
        <v>1029972.8402510628</v>
      </c>
      <c r="H177" s="9">
        <v>2990426.9087998946</v>
      </c>
      <c r="I177" s="9">
        <v>-3056784.7498704693</v>
      </c>
      <c r="J177" s="9">
        <v>-2723774.00719195</v>
      </c>
      <c r="K177" s="9">
        <v>2764283.8164027515</v>
      </c>
      <c r="L177" s="9">
        <v>17644660.116040535</v>
      </c>
      <c r="M177" s="9">
        <v>-38407834.678224199</v>
      </c>
      <c r="N177" s="9">
        <v>16313169.190971261</v>
      </c>
      <c r="O177" s="9">
        <v>-16637623.204838648</v>
      </c>
      <c r="P177" s="9">
        <v>20728619.261602789</v>
      </c>
      <c r="Q177" s="9">
        <v>-18093103.381284278</v>
      </c>
      <c r="R177" s="9">
        <v>18399607.747449588</v>
      </c>
      <c r="S177" s="9">
        <v>8449530.1105663832</v>
      </c>
      <c r="T177" s="9">
        <v>-17191899.699835494</v>
      </c>
      <c r="U177" s="9">
        <v>8741230.0262632035</v>
      </c>
    </row>
    <row r="180" spans="1:21">
      <c r="A180" s="179" t="s">
        <v>94</v>
      </c>
      <c r="D180" s="179" t="s">
        <v>95</v>
      </c>
    </row>
    <row r="181" spans="1:21">
      <c r="A181" s="179"/>
      <c r="D181" s="179"/>
    </row>
    <row r="182" spans="1:21">
      <c r="A182" s="10" cm="1">
        <f t="array" ref="A182:A202">MMULT(A107:Y127,V77:V101)</f>
        <v>5.6045485514744087E-5</v>
      </c>
      <c r="D182" s="9" cm="1">
        <f t="array" ref="D182:D202">MMULT(_xlfn.ANCHORARRAY(A157),A182:A202)</f>
        <v>-4854314.6889648438</v>
      </c>
      <c r="E182" s="92" t="s">
        <v>96</v>
      </c>
    </row>
    <row r="183" spans="1:21">
      <c r="A183" s="10">
        <v>1.9013386586586023E-4</v>
      </c>
      <c r="D183" s="9">
        <v>-157187.93264198303</v>
      </c>
      <c r="E183" s="92" t="s">
        <v>97</v>
      </c>
    </row>
    <row r="184" spans="1:21">
      <c r="A184" s="10">
        <v>-7.7366330284789342E-4</v>
      </c>
      <c r="D184" s="9">
        <v>-134637.5471496582</v>
      </c>
      <c r="E184" s="92" t="s">
        <v>98</v>
      </c>
    </row>
    <row r="185" spans="1:21">
      <c r="A185" s="10">
        <v>2.5300959035092774E-3</v>
      </c>
      <c r="D185" s="9">
        <v>-79420.96150970459</v>
      </c>
      <c r="E185" s="92" t="s">
        <v>99</v>
      </c>
    </row>
    <row r="186" spans="1:21">
      <c r="A186" s="10">
        <v>1.1053492894603778E-3</v>
      </c>
      <c r="D186" s="9">
        <v>247302.46718788147</v>
      </c>
      <c r="E186" s="92" t="s">
        <v>100</v>
      </c>
    </row>
    <row r="187" spans="1:21">
      <c r="A187" s="10">
        <v>-1.4760565775446821E-3</v>
      </c>
      <c r="D187" s="9">
        <v>-268094.35316562653</v>
      </c>
      <c r="E187" s="92" t="s">
        <v>101</v>
      </c>
    </row>
    <row r="188" spans="1:21">
      <c r="A188" s="10">
        <v>-0.66326287927812189</v>
      </c>
      <c r="D188" s="9">
        <v>-1048.2315800562501</v>
      </c>
      <c r="E188" s="92" t="s">
        <v>102</v>
      </c>
    </row>
    <row r="189" spans="1:21">
      <c r="A189" s="10">
        <v>-0.75736029978760655</v>
      </c>
      <c r="D189" s="9">
        <v>773.76238961517811</v>
      </c>
      <c r="E189" s="92" t="s">
        <v>103</v>
      </c>
    </row>
    <row r="190" spans="1:21">
      <c r="A190" s="10">
        <v>-0.6514410999080269</v>
      </c>
      <c r="D190" s="9">
        <v>-939.79703910648823</v>
      </c>
      <c r="E190" s="92" t="s">
        <v>104</v>
      </c>
    </row>
    <row r="191" spans="1:21">
      <c r="A191" s="10">
        <v>-32.266705852419875</v>
      </c>
      <c r="D191" s="9">
        <v>4780.9080903232098</v>
      </c>
      <c r="E191" s="92" t="s">
        <v>105</v>
      </c>
    </row>
    <row r="192" spans="1:21">
      <c r="A192" s="10">
        <v>-32.454517244344117</v>
      </c>
      <c r="D192" s="9">
        <v>-4669.6296591460705</v>
      </c>
      <c r="E192" s="92" t="s">
        <v>106</v>
      </c>
    </row>
    <row r="193" spans="1:32">
      <c r="A193" s="10">
        <v>-2.6360518215160482</v>
      </c>
      <c r="D193" s="9">
        <v>-6868.5599987506866</v>
      </c>
      <c r="E193" s="92" t="s">
        <v>107</v>
      </c>
    </row>
    <row r="194" spans="1:32">
      <c r="A194" s="10">
        <v>-3.0792292218923194</v>
      </c>
      <c r="D194" s="9">
        <v>7826.4477813243866</v>
      </c>
      <c r="E194" s="92" t="s">
        <v>108</v>
      </c>
    </row>
    <row r="195" spans="1:32">
      <c r="A195" s="10">
        <v>26.762719006955649</v>
      </c>
      <c r="D195" s="9">
        <v>-9402.773028075695</v>
      </c>
      <c r="E195" s="92" t="s">
        <v>109</v>
      </c>
    </row>
    <row r="196" spans="1:32">
      <c r="A196" s="10">
        <v>27.405865104011013</v>
      </c>
      <c r="D196" s="9">
        <v>8583.2867160439491</v>
      </c>
      <c r="E196" s="92" t="s">
        <v>110</v>
      </c>
    </row>
    <row r="197" spans="1:32">
      <c r="A197" s="10">
        <v>-3.211018470570707</v>
      </c>
      <c r="D197" s="9">
        <v>-729.37149059772491</v>
      </c>
      <c r="E197" s="92" t="s">
        <v>111</v>
      </c>
    </row>
    <row r="198" spans="1:32">
      <c r="A198" s="10">
        <v>16.834735356374949</v>
      </c>
      <c r="D198" s="9">
        <v>6163.50595921278</v>
      </c>
      <c r="E198" s="92" t="s">
        <v>112</v>
      </c>
    </row>
    <row r="199" spans="1:32">
      <c r="A199" s="10">
        <v>17.134448269980112</v>
      </c>
      <c r="D199" s="9">
        <v>-5144.4149636626244</v>
      </c>
      <c r="E199" s="92" t="s">
        <v>113</v>
      </c>
    </row>
    <row r="200" spans="1:32">
      <c r="A200" s="10">
        <v>8.1904321824263207</v>
      </c>
      <c r="D200" s="9">
        <v>-7505.2668528556824</v>
      </c>
      <c r="E200" s="92" t="s">
        <v>114</v>
      </c>
    </row>
    <row r="201" spans="1:32">
      <c r="A201" s="10">
        <v>24.16723596689917</v>
      </c>
      <c r="D201" s="9">
        <v>14259.777493715286</v>
      </c>
      <c r="E201" s="92" t="s">
        <v>115</v>
      </c>
    </row>
    <row r="202" spans="1:32">
      <c r="A202" s="10">
        <v>40.57943141153487</v>
      </c>
      <c r="D202" s="9">
        <v>-6710.2610334157944</v>
      </c>
      <c r="E202" s="92" t="s">
        <v>116</v>
      </c>
    </row>
    <row r="205" spans="1:32">
      <c r="A205" s="170" t="s">
        <v>117</v>
      </c>
      <c r="B205" s="171"/>
      <c r="C205" s="171"/>
      <c r="D205" s="172"/>
    </row>
    <row r="206" spans="1:32">
      <c r="A206" s="173"/>
      <c r="B206" s="174"/>
      <c r="C206" s="174"/>
      <c r="D206" s="175"/>
    </row>
    <row r="207" spans="1:32">
      <c r="A207" s="176" t="s">
        <v>118</v>
      </c>
      <c r="B207" s="176"/>
      <c r="C207" s="176"/>
      <c r="D207" s="176"/>
      <c r="E207" s="177"/>
      <c r="F207" s="177"/>
      <c r="G207" s="177"/>
      <c r="H207" s="177"/>
      <c r="I207" s="177"/>
      <c r="J207" s="177"/>
      <c r="K207" s="177"/>
      <c r="L207" s="177"/>
      <c r="M207" s="177"/>
      <c r="N207" s="177"/>
      <c r="O207" s="177"/>
      <c r="P207" s="177"/>
      <c r="Q207" s="177"/>
      <c r="R207" s="177"/>
      <c r="S207" s="177"/>
      <c r="T207" s="177"/>
      <c r="U207" s="177"/>
      <c r="V207" s="177"/>
      <c r="W207" s="177"/>
      <c r="X207" s="177"/>
      <c r="Y207" s="177"/>
      <c r="Z207" s="177"/>
      <c r="AA207" s="177"/>
      <c r="AB207" s="177"/>
      <c r="AC207" s="177"/>
      <c r="AD207" s="177"/>
      <c r="AE207" s="177"/>
      <c r="AF207" s="177"/>
    </row>
    <row r="208" spans="1:32">
      <c r="A208" s="177"/>
      <c r="B208" s="177"/>
      <c r="C208" s="177"/>
      <c r="D208" s="177"/>
      <c r="E208" s="177"/>
      <c r="F208" s="177"/>
      <c r="G208" s="177"/>
      <c r="H208" s="177"/>
      <c r="I208" s="177"/>
      <c r="J208" s="177"/>
      <c r="K208" s="177"/>
      <c r="L208" s="177"/>
      <c r="M208" s="177"/>
      <c r="N208" s="177"/>
      <c r="O208" s="177"/>
      <c r="P208" s="177"/>
      <c r="Q208" s="177"/>
      <c r="R208" s="177"/>
      <c r="S208" s="177"/>
      <c r="T208" s="177"/>
      <c r="U208" s="177"/>
      <c r="V208" s="177"/>
      <c r="W208" s="177"/>
      <c r="X208" s="177"/>
      <c r="Y208" s="177"/>
      <c r="Z208" s="177"/>
      <c r="AA208" s="177"/>
      <c r="AB208" s="177"/>
      <c r="AC208" s="177"/>
      <c r="AD208" s="177"/>
      <c r="AE208" s="177"/>
      <c r="AF208" s="177"/>
    </row>
    <row r="209" spans="1:32">
      <c r="A209" s="177"/>
      <c r="B209" s="177"/>
      <c r="C209" s="177"/>
      <c r="D209" s="177"/>
      <c r="E209" s="177"/>
      <c r="F209" s="177"/>
      <c r="G209" s="177"/>
      <c r="H209" s="177"/>
      <c r="I209" s="177"/>
      <c r="J209" s="177"/>
      <c r="K209" s="177"/>
      <c r="L209" s="177"/>
      <c r="M209" s="177"/>
      <c r="N209" s="177"/>
      <c r="O209" s="177"/>
      <c r="P209" s="177"/>
      <c r="Q209" s="177"/>
      <c r="R209" s="177"/>
      <c r="S209" s="177"/>
      <c r="T209" s="177"/>
      <c r="U209" s="177"/>
      <c r="V209" s="177"/>
      <c r="W209" s="177"/>
      <c r="X209" s="177"/>
      <c r="Y209" s="177"/>
      <c r="Z209" s="177"/>
      <c r="AA209" s="177"/>
      <c r="AB209" s="177"/>
      <c r="AC209" s="177"/>
      <c r="AD209" s="177"/>
      <c r="AE209" s="177"/>
      <c r="AF209" s="177"/>
    </row>
    <row r="212" spans="1:32">
      <c r="A212" s="178" t="s">
        <v>119</v>
      </c>
      <c r="B212" s="178"/>
      <c r="C212" s="178"/>
      <c r="D212" s="178"/>
    </row>
    <row r="213" spans="1:32">
      <c r="A213" s="178"/>
      <c r="B213" s="178"/>
      <c r="C213" s="178"/>
      <c r="D213" s="178"/>
    </row>
    <row r="214" spans="1:32">
      <c r="A214" s="178"/>
      <c r="B214" s="178"/>
      <c r="C214" s="178"/>
      <c r="D214" s="178"/>
    </row>
    <row r="216" spans="1:32" ht="15">
      <c r="A216" s="102" t="s">
        <v>35</v>
      </c>
      <c r="B216" s="11">
        <f>1-(H217/H216)</f>
        <v>0.99999096242588337</v>
      </c>
      <c r="D216" s="168" t="s">
        <v>120</v>
      </c>
      <c r="G216" s="106" t="s">
        <v>76</v>
      </c>
      <c r="H216" s="30">
        <v>7757147.8438591855</v>
      </c>
    </row>
    <row r="217" spans="1:32" ht="15">
      <c r="A217" s="102" t="s">
        <v>121</v>
      </c>
      <c r="B217" s="11">
        <f>1-(H217/H216)*((B218-1)/(B218-H218-1))</f>
        <v>0.99998858411690528</v>
      </c>
      <c r="D217" s="168"/>
      <c r="E217" s="10">
        <f>_xlfn.CHISQ.INV(1-0.05,5)</f>
        <v>11.070497693516351</v>
      </c>
      <c r="G217" s="106" t="s">
        <v>75</v>
      </c>
      <c r="H217" s="30">
        <v>70.105798572794299</v>
      </c>
    </row>
    <row r="218" spans="1:32" ht="15">
      <c r="A218" s="103" t="s">
        <v>122</v>
      </c>
      <c r="B218" s="13">
        <v>25</v>
      </c>
      <c r="D218" s="169"/>
      <c r="G218" s="106" t="s">
        <v>123</v>
      </c>
      <c r="H218" s="30">
        <v>5</v>
      </c>
    </row>
    <row r="219" spans="1:32" ht="15">
      <c r="A219" s="104" t="s">
        <v>124</v>
      </c>
      <c r="B219" s="101">
        <f>B218*B216</f>
        <v>24.999774060647084</v>
      </c>
      <c r="D219" s="105" t="s">
        <v>125</v>
      </c>
      <c r="E219" s="22">
        <f>1-_xlfn.CHISQ.DIST(B219,H218,TRUE)</f>
        <v>1.3934778806656833E-4</v>
      </c>
      <c r="G219" s="104" t="s">
        <v>126</v>
      </c>
      <c r="H219" s="30">
        <f>1-_xlfn.CHISQ.DIST(B219,H218,FALSE)</f>
        <v>0.99993804719492896</v>
      </c>
    </row>
    <row r="221" spans="1:32">
      <c r="A221" s="31" t="s">
        <v>127</v>
      </c>
      <c r="B221" s="165" t="s">
        <v>128</v>
      </c>
      <c r="C221" s="166"/>
      <c r="D221" s="166"/>
      <c r="E221" s="166"/>
    </row>
    <row r="222" spans="1:32">
      <c r="A222" s="31" t="s">
        <v>129</v>
      </c>
      <c r="B222" s="165" t="s">
        <v>130</v>
      </c>
      <c r="C222" s="166"/>
      <c r="D222" s="166"/>
      <c r="E222" s="166"/>
    </row>
    <row r="224" spans="1:32" ht="15">
      <c r="A224" s="27" t="s">
        <v>131</v>
      </c>
      <c r="B224" s="167" t="s">
        <v>132</v>
      </c>
      <c r="C224" s="167"/>
      <c r="D224" s="167"/>
      <c r="E224" s="167"/>
      <c r="F224" s="167"/>
      <c r="G224" s="167"/>
      <c r="H224" s="167"/>
    </row>
    <row r="225" spans="1:19" ht="15" customHeight="1">
      <c r="A225" s="94" t="s">
        <v>133</v>
      </c>
      <c r="B225" s="162" t="s">
        <v>134</v>
      </c>
      <c r="C225" s="163"/>
      <c r="D225" s="163"/>
      <c r="E225" s="163"/>
      <c r="F225" s="163"/>
      <c r="G225" s="163"/>
      <c r="H225" s="163"/>
      <c r="I225" s="163"/>
      <c r="J225" s="163"/>
      <c r="K225" s="163"/>
      <c r="L225" s="163"/>
      <c r="M225" s="163"/>
      <c r="N225" s="164"/>
      <c r="O225" s="93"/>
      <c r="P225" s="93"/>
      <c r="Q225" s="93"/>
      <c r="R225" s="93"/>
      <c r="S225" s="93"/>
    </row>
    <row r="226" spans="1:19" ht="15"/>
  </sheetData>
  <mergeCells count="47">
    <mergeCell ref="Z75:AT76"/>
    <mergeCell ref="A105:Y106"/>
    <mergeCell ref="A68:E68"/>
    <mergeCell ref="A69:E69"/>
    <mergeCell ref="A73:E74"/>
    <mergeCell ref="A75:A76"/>
    <mergeCell ref="V75:V76"/>
    <mergeCell ref="A50:F50"/>
    <mergeCell ref="AF25:AO28"/>
    <mergeCell ref="AF29:AO29"/>
    <mergeCell ref="AF30:AO33"/>
    <mergeCell ref="A32:Y32"/>
    <mergeCell ref="AF34:AO34"/>
    <mergeCell ref="AF35:AO37"/>
    <mergeCell ref="AF38:AO38"/>
    <mergeCell ref="AF39:AO41"/>
    <mergeCell ref="A41:F41"/>
    <mergeCell ref="AF42:AO42"/>
    <mergeCell ref="AF43:AO45"/>
    <mergeCell ref="AF24:AO24"/>
    <mergeCell ref="F1:G2"/>
    <mergeCell ref="K4:P4"/>
    <mergeCell ref="AF4:AO5"/>
    <mergeCell ref="AF6:AO6"/>
    <mergeCell ref="AF7:AO10"/>
    <mergeCell ref="AF11:AO11"/>
    <mergeCell ref="AF12:AO14"/>
    <mergeCell ref="AF15:AO15"/>
    <mergeCell ref="AF16:AO18"/>
    <mergeCell ref="AF19:AO19"/>
    <mergeCell ref="AF20:AO23"/>
    <mergeCell ref="AU75:AU76"/>
    <mergeCell ref="B225:N225"/>
    <mergeCell ref="B221:E221"/>
    <mergeCell ref="B222:E222"/>
    <mergeCell ref="B224:H224"/>
    <mergeCell ref="D216:D218"/>
    <mergeCell ref="A205:D206"/>
    <mergeCell ref="A207:AF209"/>
    <mergeCell ref="A212:D214"/>
    <mergeCell ref="A131:U132"/>
    <mergeCell ref="A155:U156"/>
    <mergeCell ref="A180:A181"/>
    <mergeCell ref="D180:D181"/>
    <mergeCell ref="W75:W76"/>
    <mergeCell ref="X75:X76"/>
    <mergeCell ref="Y75:Y76"/>
  </mergeCells>
  <phoneticPr fontId="1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1DB77-6A44-B845-99B8-61D31AA88A37}">
  <dimension ref="A1:AC72"/>
  <sheetViews>
    <sheetView topLeftCell="A2" zoomScale="89" workbookViewId="0">
      <selection activeCell="R47" sqref="R47"/>
    </sheetView>
  </sheetViews>
  <sheetFormatPr defaultColWidth="8.5703125" defaultRowHeight="14.45"/>
  <cols>
    <col min="1" max="1" width="12" customWidth="1"/>
    <col min="2" max="3" width="12.42578125" bestFit="1" customWidth="1"/>
    <col min="4" max="4" width="15.42578125" bestFit="1" customWidth="1"/>
    <col min="5" max="5" width="12.42578125" bestFit="1" customWidth="1"/>
    <col min="6" max="6" width="14.5703125" bestFit="1" customWidth="1"/>
    <col min="7" max="7" width="19.42578125" bestFit="1" customWidth="1"/>
    <col min="8" max="8" width="16.5703125" customWidth="1"/>
    <col min="9" max="9" width="10" customWidth="1"/>
    <col min="11" max="12" width="10.42578125" customWidth="1"/>
    <col min="15" max="15" width="14.5703125" customWidth="1"/>
  </cols>
  <sheetData>
    <row r="1" spans="1:29">
      <c r="A1" s="2"/>
      <c r="B1" s="2"/>
      <c r="C1" s="2"/>
      <c r="D1" s="2"/>
      <c r="E1" s="2"/>
      <c r="F1" s="182" t="s">
        <v>135</v>
      </c>
      <c r="G1" s="183"/>
    </row>
    <row r="2" spans="1:29" ht="15" thickBot="1">
      <c r="A2" s="2"/>
      <c r="B2" s="2"/>
      <c r="C2" s="2"/>
      <c r="D2" s="2"/>
      <c r="E2" s="2"/>
      <c r="F2" s="184"/>
      <c r="G2" s="185"/>
    </row>
    <row r="3" spans="1:29" ht="15" thickBot="1">
      <c r="A3" s="2"/>
      <c r="B3" s="2"/>
      <c r="C3" s="2"/>
      <c r="D3" s="2"/>
      <c r="E3" s="2"/>
      <c r="F3" s="2"/>
    </row>
    <row r="4" spans="1:29" ht="45.75" customHeight="1" thickBot="1">
      <c r="A4" s="36" t="s">
        <v>18</v>
      </c>
      <c r="B4" s="37" t="s">
        <v>19</v>
      </c>
      <c r="C4" s="37" t="s">
        <v>20</v>
      </c>
      <c r="D4" s="37" t="s">
        <v>21</v>
      </c>
      <c r="E4" s="37" t="s">
        <v>22</v>
      </c>
      <c r="F4" s="37" t="s">
        <v>136</v>
      </c>
      <c r="G4" s="37" t="s">
        <v>137</v>
      </c>
      <c r="H4" s="38" t="s">
        <v>25</v>
      </c>
      <c r="I4" s="225" t="s">
        <v>28</v>
      </c>
      <c r="J4" s="225"/>
      <c r="K4" s="225"/>
      <c r="L4" s="225"/>
      <c r="M4" s="225"/>
      <c r="N4" s="225"/>
      <c r="O4" s="39" t="s">
        <v>26</v>
      </c>
    </row>
    <row r="5" spans="1:29" ht="14.45" customHeight="1">
      <c r="A5" s="18">
        <v>1</v>
      </c>
      <c r="B5" s="18">
        <v>2.81</v>
      </c>
      <c r="C5" s="18">
        <v>-13.48</v>
      </c>
      <c r="D5" s="18">
        <v>45.29</v>
      </c>
      <c r="E5" s="18">
        <v>19.5</v>
      </c>
      <c r="F5" s="18">
        <v>-26.27</v>
      </c>
      <c r="G5" s="18">
        <v>117</v>
      </c>
      <c r="H5" s="18">
        <v>136.91121474849911</v>
      </c>
      <c r="I5" s="18">
        <v>1</v>
      </c>
      <c r="J5" s="18">
        <v>2.81</v>
      </c>
      <c r="K5" s="18">
        <v>-13.48</v>
      </c>
      <c r="L5" s="18">
        <v>45.29</v>
      </c>
      <c r="M5" s="18">
        <v>19.5</v>
      </c>
      <c r="N5" s="18">
        <v>-26.27</v>
      </c>
      <c r="O5" s="18">
        <v>-19.911214748499106</v>
      </c>
    </row>
    <row r="6" spans="1:29">
      <c r="A6" s="17">
        <v>2</v>
      </c>
      <c r="B6" s="17">
        <v>3.07</v>
      </c>
      <c r="C6" s="17">
        <v>-13.73</v>
      </c>
      <c r="D6" s="17">
        <v>45.13</v>
      </c>
      <c r="E6" s="17">
        <v>19.649999999999999</v>
      </c>
      <c r="F6" s="17">
        <v>-26.26</v>
      </c>
      <c r="G6" s="17">
        <v>82</v>
      </c>
      <c r="H6" s="17">
        <v>93.119890162357706</v>
      </c>
      <c r="I6" s="17">
        <v>1</v>
      </c>
      <c r="J6" s="17">
        <v>3.07</v>
      </c>
      <c r="K6" s="17">
        <v>-13.73</v>
      </c>
      <c r="L6" s="17">
        <v>45.13</v>
      </c>
      <c r="M6" s="17">
        <v>19.649999999999999</v>
      </c>
      <c r="N6" s="17">
        <v>-26.26</v>
      </c>
      <c r="O6" s="17">
        <v>-11.119890162357706</v>
      </c>
      <c r="V6" s="224" t="s">
        <v>138</v>
      </c>
      <c r="W6" s="224"/>
      <c r="X6" s="224"/>
      <c r="Y6" s="224"/>
      <c r="Z6" s="224"/>
      <c r="AA6" s="224"/>
      <c r="AB6" s="224"/>
      <c r="AC6" s="224"/>
    </row>
    <row r="7" spans="1:29">
      <c r="A7" s="17">
        <v>3</v>
      </c>
      <c r="B7" s="17">
        <v>3.45</v>
      </c>
      <c r="C7" s="17">
        <v>-13.87</v>
      </c>
      <c r="D7" s="17">
        <v>45.11</v>
      </c>
      <c r="E7" s="17">
        <v>18.93</v>
      </c>
      <c r="F7" s="17">
        <v>-27.17</v>
      </c>
      <c r="G7" s="17">
        <v>33</v>
      </c>
      <c r="H7" s="17">
        <v>1.6845076796698777</v>
      </c>
      <c r="I7" s="17">
        <v>1</v>
      </c>
      <c r="J7" s="17">
        <v>3.45</v>
      </c>
      <c r="K7" s="17">
        <v>-13.87</v>
      </c>
      <c r="L7" s="17">
        <v>45.11</v>
      </c>
      <c r="M7" s="17">
        <v>18.93</v>
      </c>
      <c r="N7" s="17">
        <v>-27.17</v>
      </c>
      <c r="O7" s="17">
        <v>31.315492320330122</v>
      </c>
      <c r="V7" s="189"/>
      <c r="W7" s="189"/>
      <c r="X7" s="235" t="s">
        <v>139</v>
      </c>
      <c r="Y7" s="235"/>
      <c r="Z7" s="235"/>
      <c r="AA7" s="236"/>
      <c r="AB7" s="236"/>
      <c r="AC7" s="236"/>
    </row>
    <row r="8" spans="1:29">
      <c r="A8" s="17">
        <v>4</v>
      </c>
      <c r="B8" s="17">
        <v>3.19</v>
      </c>
      <c r="C8" s="17">
        <v>-13.27</v>
      </c>
      <c r="D8" s="17">
        <v>45.63</v>
      </c>
      <c r="E8" s="17">
        <v>18.59</v>
      </c>
      <c r="F8" s="17">
        <v>-27.39</v>
      </c>
      <c r="G8" s="17">
        <v>92</v>
      </c>
      <c r="H8" s="17">
        <v>101.31798134391192</v>
      </c>
      <c r="I8" s="17">
        <v>1</v>
      </c>
      <c r="J8" s="17">
        <v>3.19</v>
      </c>
      <c r="K8" s="17">
        <v>-13.27</v>
      </c>
      <c r="L8" s="17">
        <v>45.63</v>
      </c>
      <c r="M8" s="17">
        <v>18.59</v>
      </c>
      <c r="N8" s="17">
        <v>-27.39</v>
      </c>
      <c r="O8" s="17">
        <v>-9.3179813439119243</v>
      </c>
      <c r="V8" s="198"/>
      <c r="W8" s="200"/>
      <c r="X8" s="198"/>
      <c r="Y8" s="199"/>
      <c r="Z8" s="200"/>
      <c r="AA8" s="198"/>
      <c r="AB8" s="199"/>
      <c r="AC8" s="200"/>
    </row>
    <row r="9" spans="1:29">
      <c r="A9" s="17">
        <v>5</v>
      </c>
      <c r="B9" s="17">
        <v>3.07</v>
      </c>
      <c r="C9" s="17">
        <v>-13.56</v>
      </c>
      <c r="D9" s="17">
        <v>45.3</v>
      </c>
      <c r="E9" s="17">
        <v>19.59</v>
      </c>
      <c r="F9" s="17">
        <v>-26.32</v>
      </c>
      <c r="G9" s="17">
        <v>114</v>
      </c>
      <c r="H9" s="17">
        <v>124.86333819375545</v>
      </c>
      <c r="I9" s="17">
        <v>1</v>
      </c>
      <c r="J9" s="17">
        <v>3.07</v>
      </c>
      <c r="K9" s="17">
        <v>-13.56</v>
      </c>
      <c r="L9" s="17">
        <v>45.3</v>
      </c>
      <c r="M9" s="17">
        <v>19.59</v>
      </c>
      <c r="N9" s="17">
        <v>-26.32</v>
      </c>
      <c r="O9" s="17">
        <v>-10.863338193755453</v>
      </c>
      <c r="V9" s="201"/>
      <c r="W9" s="203"/>
      <c r="X9" s="201"/>
      <c r="Y9" s="202"/>
      <c r="Z9" s="203"/>
      <c r="AA9" s="201"/>
      <c r="AB9" s="202"/>
      <c r="AC9" s="203"/>
    </row>
    <row r="10" spans="1:29">
      <c r="A10" s="17">
        <v>6</v>
      </c>
      <c r="B10" s="17">
        <v>4.1500000000000004</v>
      </c>
      <c r="C10" s="17">
        <v>-13.95</v>
      </c>
      <c r="D10" s="17">
        <v>45.2</v>
      </c>
      <c r="E10" s="17">
        <v>19.420000000000002</v>
      </c>
      <c r="F10" s="17">
        <v>-26.97</v>
      </c>
      <c r="G10" s="17">
        <v>50</v>
      </c>
      <c r="H10" s="17">
        <v>43.771782565462445</v>
      </c>
      <c r="I10" s="17">
        <v>1</v>
      </c>
      <c r="J10" s="17">
        <v>4.1500000000000004</v>
      </c>
      <c r="K10" s="17">
        <v>-13.95</v>
      </c>
      <c r="L10" s="17">
        <v>45.2</v>
      </c>
      <c r="M10" s="17">
        <v>19.420000000000002</v>
      </c>
      <c r="N10" s="17">
        <v>-26.97</v>
      </c>
      <c r="O10" s="17">
        <v>6.2282174345375552</v>
      </c>
      <c r="V10" s="204"/>
      <c r="W10" s="206"/>
      <c r="X10" s="204"/>
      <c r="Y10" s="205"/>
      <c r="Z10" s="206"/>
      <c r="AA10" s="204"/>
      <c r="AB10" s="205"/>
      <c r="AC10" s="206"/>
    </row>
    <row r="11" spans="1:29">
      <c r="A11" s="17">
        <v>7</v>
      </c>
      <c r="B11" s="17">
        <v>3.26</v>
      </c>
      <c r="C11" s="17">
        <v>-13.83</v>
      </c>
      <c r="D11" s="17">
        <v>45.08</v>
      </c>
      <c r="E11" s="17">
        <v>19.18</v>
      </c>
      <c r="F11" s="17">
        <v>-26.83</v>
      </c>
      <c r="G11" s="17">
        <v>43</v>
      </c>
      <c r="H11" s="17">
        <v>33.726771468389416</v>
      </c>
      <c r="I11" s="17">
        <v>1</v>
      </c>
      <c r="J11" s="17">
        <v>3.26</v>
      </c>
      <c r="K11" s="17">
        <v>-13.83</v>
      </c>
      <c r="L11" s="17">
        <v>45.08</v>
      </c>
      <c r="M11" s="17">
        <v>19.18</v>
      </c>
      <c r="N11" s="17">
        <v>-26.83</v>
      </c>
      <c r="O11" s="17">
        <v>9.2732285316105845</v>
      </c>
      <c r="V11" s="237" t="s">
        <v>38</v>
      </c>
      <c r="W11" s="238"/>
      <c r="X11" s="237" t="s">
        <v>140</v>
      </c>
      <c r="Y11" s="239"/>
      <c r="Z11" s="238"/>
      <c r="AA11" s="237" t="s">
        <v>141</v>
      </c>
      <c r="AB11" s="239"/>
      <c r="AC11" s="238"/>
    </row>
    <row r="12" spans="1:29">
      <c r="A12" s="17">
        <v>8</v>
      </c>
      <c r="B12" s="17">
        <v>2.81</v>
      </c>
      <c r="C12" s="17">
        <v>-13.5</v>
      </c>
      <c r="D12" s="17">
        <v>45.27</v>
      </c>
      <c r="E12" s="17">
        <v>20.41</v>
      </c>
      <c r="F12" s="17">
        <v>-25.36</v>
      </c>
      <c r="G12" s="17">
        <v>259</v>
      </c>
      <c r="H12" s="17">
        <v>210.26843895691218</v>
      </c>
      <c r="I12" s="17">
        <v>1</v>
      </c>
      <c r="J12" s="17">
        <v>2.81</v>
      </c>
      <c r="K12" s="17">
        <v>-13.5</v>
      </c>
      <c r="L12" s="17">
        <v>45.27</v>
      </c>
      <c r="M12" s="17">
        <v>20.41</v>
      </c>
      <c r="N12" s="17">
        <v>-25.36</v>
      </c>
      <c r="O12" s="17">
        <v>48.731561043087822</v>
      </c>
      <c r="V12" s="198"/>
      <c r="W12" s="200"/>
      <c r="X12" s="198"/>
      <c r="Y12" s="199"/>
      <c r="Z12" s="200"/>
      <c r="AA12" s="198"/>
      <c r="AB12" s="199"/>
      <c r="AC12" s="200"/>
    </row>
    <row r="13" spans="1:29">
      <c r="A13" s="17">
        <v>9</v>
      </c>
      <c r="B13" s="17">
        <v>3.83</v>
      </c>
      <c r="C13" s="17">
        <v>-13.66</v>
      </c>
      <c r="D13" s="17">
        <v>45.41</v>
      </c>
      <c r="E13" s="17">
        <v>18.93</v>
      </c>
      <c r="F13" s="17">
        <v>-27.34</v>
      </c>
      <c r="G13" s="17">
        <v>58</v>
      </c>
      <c r="H13" s="17">
        <v>56.549331905142708</v>
      </c>
      <c r="I13" s="17">
        <v>1</v>
      </c>
      <c r="J13" s="17">
        <v>3.83</v>
      </c>
      <c r="K13" s="17">
        <v>-13.66</v>
      </c>
      <c r="L13" s="17">
        <v>45.41</v>
      </c>
      <c r="M13" s="17">
        <v>18.93</v>
      </c>
      <c r="N13" s="17">
        <v>-27.34</v>
      </c>
      <c r="O13" s="17">
        <v>1.4506680948572921</v>
      </c>
      <c r="V13" s="201"/>
      <c r="W13" s="203"/>
      <c r="X13" s="201"/>
      <c r="Y13" s="202"/>
      <c r="Z13" s="203"/>
      <c r="AA13" s="201"/>
      <c r="AB13" s="202"/>
      <c r="AC13" s="203"/>
    </row>
    <row r="14" spans="1:29" ht="14.45" customHeight="1">
      <c r="A14" s="17">
        <v>10</v>
      </c>
      <c r="B14" s="17">
        <v>3.32</v>
      </c>
      <c r="C14" s="17">
        <v>-13.71</v>
      </c>
      <c r="D14" s="17">
        <v>45.23</v>
      </c>
      <c r="E14" s="17">
        <v>20</v>
      </c>
      <c r="F14" s="17">
        <v>-26.04</v>
      </c>
      <c r="G14" s="17">
        <v>126</v>
      </c>
      <c r="H14" s="17">
        <v>127.01019833434589</v>
      </c>
      <c r="I14" s="17">
        <v>1</v>
      </c>
      <c r="J14" s="17">
        <v>3.32</v>
      </c>
      <c r="K14" s="17">
        <v>-13.71</v>
      </c>
      <c r="L14" s="17">
        <v>45.23</v>
      </c>
      <c r="M14" s="17">
        <v>20</v>
      </c>
      <c r="N14" s="17">
        <v>-26.04</v>
      </c>
      <c r="O14" s="17">
        <v>-1.0101983343458869</v>
      </c>
      <c r="V14" s="204"/>
      <c r="W14" s="206"/>
      <c r="X14" s="204"/>
      <c r="Y14" s="205"/>
      <c r="Z14" s="206"/>
      <c r="AA14" s="204"/>
      <c r="AB14" s="205"/>
      <c r="AC14" s="206"/>
    </row>
    <row r="15" spans="1:29">
      <c r="A15" s="17">
        <v>11</v>
      </c>
      <c r="B15" s="17">
        <v>2.81</v>
      </c>
      <c r="C15" s="17">
        <v>-13.5</v>
      </c>
      <c r="D15" s="17">
        <v>45.27</v>
      </c>
      <c r="E15" s="17">
        <v>18.45</v>
      </c>
      <c r="F15" s="17">
        <v>-27.32</v>
      </c>
      <c r="G15" s="17">
        <v>42</v>
      </c>
      <c r="H15" s="17">
        <v>42.926613099749602</v>
      </c>
      <c r="I15" s="17">
        <v>1</v>
      </c>
      <c r="J15" s="17">
        <v>2.81</v>
      </c>
      <c r="K15" s="17">
        <v>-13.5</v>
      </c>
      <c r="L15" s="17">
        <v>45.27</v>
      </c>
      <c r="M15" s="17">
        <v>18.45</v>
      </c>
      <c r="N15" s="17">
        <v>-27.32</v>
      </c>
      <c r="O15" s="17">
        <v>-0.92661309974960204</v>
      </c>
      <c r="V15" s="241"/>
      <c r="W15" s="241"/>
      <c r="X15" s="242" t="s">
        <v>142</v>
      </c>
      <c r="Y15" s="242"/>
      <c r="Z15" s="242"/>
      <c r="AA15" s="242"/>
      <c r="AB15" s="242"/>
      <c r="AC15" s="242"/>
    </row>
    <row r="16" spans="1:29">
      <c r="A16" s="17">
        <v>12</v>
      </c>
      <c r="B16" s="17">
        <v>4.4000000000000004</v>
      </c>
      <c r="C16" s="17">
        <v>-13.96</v>
      </c>
      <c r="D16" s="17">
        <v>45.25</v>
      </c>
      <c r="E16" s="17">
        <v>20.55</v>
      </c>
      <c r="F16" s="17">
        <v>-25.94</v>
      </c>
      <c r="G16" s="17">
        <v>146</v>
      </c>
      <c r="H16" s="17">
        <v>144.7792750350402</v>
      </c>
      <c r="I16" s="17">
        <v>1</v>
      </c>
      <c r="J16" s="17">
        <v>4.4000000000000004</v>
      </c>
      <c r="K16" s="17">
        <v>-13.96</v>
      </c>
      <c r="L16" s="17">
        <v>45.25</v>
      </c>
      <c r="M16" s="17">
        <v>20.55</v>
      </c>
      <c r="N16" s="17">
        <v>-25.94</v>
      </c>
      <c r="O16" s="17">
        <v>1.2207249649597998</v>
      </c>
      <c r="V16" s="243"/>
      <c r="W16" s="243"/>
      <c r="X16" s="243"/>
      <c r="Y16" s="243"/>
      <c r="Z16" s="243"/>
      <c r="AA16" s="243"/>
      <c r="AB16" s="243"/>
      <c r="AC16" s="243"/>
    </row>
    <row r="17" spans="1:29">
      <c r="A17" s="17">
        <v>13</v>
      </c>
      <c r="B17" s="17">
        <v>3.45</v>
      </c>
      <c r="C17" s="17">
        <v>-13.91</v>
      </c>
      <c r="D17" s="17">
        <v>45.07</v>
      </c>
      <c r="E17" s="17">
        <v>20.45</v>
      </c>
      <c r="F17" s="17">
        <v>-25.65</v>
      </c>
      <c r="G17" s="17">
        <v>124</v>
      </c>
      <c r="H17" s="17">
        <v>122.78541132244277</v>
      </c>
      <c r="I17" s="17">
        <v>1</v>
      </c>
      <c r="J17" s="17">
        <v>3.45</v>
      </c>
      <c r="K17" s="17">
        <v>-13.91</v>
      </c>
      <c r="L17" s="17">
        <v>45.07</v>
      </c>
      <c r="M17" s="17">
        <v>20.45</v>
      </c>
      <c r="N17" s="17">
        <v>-25.65</v>
      </c>
      <c r="O17" s="17">
        <v>1.2145886775572308</v>
      </c>
      <c r="V17" s="243"/>
      <c r="W17" s="243"/>
      <c r="X17" s="243"/>
      <c r="Y17" s="243"/>
      <c r="Z17" s="243"/>
      <c r="AA17" s="243"/>
      <c r="AB17" s="243"/>
      <c r="AC17" s="243"/>
    </row>
    <row r="18" spans="1:29">
      <c r="A18" s="17">
        <v>14</v>
      </c>
      <c r="B18" s="17">
        <v>3.7</v>
      </c>
      <c r="C18" s="17">
        <v>-13.85</v>
      </c>
      <c r="D18" s="17">
        <v>45.19</v>
      </c>
      <c r="E18" s="17">
        <v>19.7</v>
      </c>
      <c r="F18" s="17">
        <v>-26.51</v>
      </c>
      <c r="G18" s="17">
        <v>75</v>
      </c>
      <c r="H18" s="17">
        <v>77.815597776379491</v>
      </c>
      <c r="I18" s="17">
        <v>1</v>
      </c>
      <c r="J18" s="17">
        <v>3.7</v>
      </c>
      <c r="K18" s="17">
        <v>-13.85</v>
      </c>
      <c r="L18" s="17">
        <v>45.19</v>
      </c>
      <c r="M18" s="17">
        <v>19.7</v>
      </c>
      <c r="N18" s="17">
        <v>-26.51</v>
      </c>
      <c r="O18" s="17">
        <v>-2.8155977763794908</v>
      </c>
      <c r="V18" s="244" t="s">
        <v>41</v>
      </c>
      <c r="W18" s="244"/>
      <c r="X18" s="244"/>
      <c r="Y18" s="244"/>
      <c r="Z18" s="244"/>
      <c r="AA18" s="244"/>
      <c r="AB18" s="244"/>
      <c r="AC18" s="244"/>
    </row>
    <row r="19" spans="1:29">
      <c r="A19" s="17">
        <v>15</v>
      </c>
      <c r="B19" s="17">
        <v>3.07</v>
      </c>
      <c r="C19" s="17">
        <v>-13.67</v>
      </c>
      <c r="D19" s="17">
        <v>45.19</v>
      </c>
      <c r="E19" s="17">
        <v>19.54</v>
      </c>
      <c r="F19" s="17">
        <v>-26.37</v>
      </c>
      <c r="G19" s="17">
        <v>85</v>
      </c>
      <c r="H19" s="17">
        <v>96.739841897200677</v>
      </c>
      <c r="I19" s="17">
        <v>1</v>
      </c>
      <c r="J19" s="17">
        <v>3.07</v>
      </c>
      <c r="K19" s="17">
        <v>-13.67</v>
      </c>
      <c r="L19" s="17">
        <v>45.19</v>
      </c>
      <c r="M19" s="17">
        <v>19.54</v>
      </c>
      <c r="N19" s="17">
        <v>-26.37</v>
      </c>
      <c r="O19" s="17">
        <v>-11.739841897200677</v>
      </c>
      <c r="V19" s="245"/>
      <c r="W19" s="245"/>
      <c r="X19" s="245"/>
      <c r="Y19" s="245"/>
      <c r="Z19" s="245"/>
      <c r="AA19" s="245"/>
      <c r="AB19" s="245"/>
      <c r="AC19" s="245"/>
    </row>
    <row r="20" spans="1:29">
      <c r="A20" s="17">
        <v>16</v>
      </c>
      <c r="B20" s="17">
        <v>4.34</v>
      </c>
      <c r="C20" s="17">
        <v>-13.93</v>
      </c>
      <c r="D20" s="17">
        <v>45.27</v>
      </c>
      <c r="E20" s="17">
        <v>20.170000000000002</v>
      </c>
      <c r="F20" s="17">
        <v>-26.29</v>
      </c>
      <c r="G20" s="17">
        <v>109</v>
      </c>
      <c r="H20" s="17">
        <v>116.50140541663336</v>
      </c>
      <c r="I20" s="17">
        <v>1</v>
      </c>
      <c r="J20" s="17">
        <v>4.34</v>
      </c>
      <c r="K20" s="17">
        <v>-13.93</v>
      </c>
      <c r="L20" s="17">
        <v>45.27</v>
      </c>
      <c r="M20" s="17">
        <v>20.170000000000002</v>
      </c>
      <c r="N20" s="17">
        <v>-26.29</v>
      </c>
      <c r="O20" s="17">
        <v>-7.5014054166333608</v>
      </c>
      <c r="V20" s="245"/>
      <c r="W20" s="245"/>
      <c r="X20" s="245"/>
      <c r="Y20" s="245"/>
      <c r="Z20" s="245"/>
      <c r="AA20" s="245"/>
      <c r="AB20" s="245"/>
      <c r="AC20" s="245"/>
    </row>
    <row r="21" spans="1:29">
      <c r="A21" s="17">
        <v>17</v>
      </c>
      <c r="B21" s="17">
        <v>3</v>
      </c>
      <c r="C21" s="17">
        <v>-13.75</v>
      </c>
      <c r="D21" s="17">
        <v>45.08</v>
      </c>
      <c r="E21" s="17">
        <v>19.3</v>
      </c>
      <c r="F21" s="17">
        <v>-26.58</v>
      </c>
      <c r="G21" s="17">
        <v>55</v>
      </c>
      <c r="H21" s="17">
        <v>60.513219744452499</v>
      </c>
      <c r="I21" s="17">
        <v>1</v>
      </c>
      <c r="J21" s="17">
        <v>3</v>
      </c>
      <c r="K21" s="17">
        <v>-13.75</v>
      </c>
      <c r="L21" s="17">
        <v>45.08</v>
      </c>
      <c r="M21" s="17">
        <v>19.3</v>
      </c>
      <c r="N21" s="17">
        <v>-26.58</v>
      </c>
      <c r="O21" s="17">
        <v>-5.5132197444524991</v>
      </c>
      <c r="V21" s="245"/>
      <c r="W21" s="245"/>
      <c r="X21" s="245"/>
      <c r="Y21" s="245"/>
      <c r="Z21" s="245"/>
      <c r="AA21" s="245"/>
      <c r="AB21" s="245"/>
      <c r="AC21" s="245"/>
    </row>
    <row r="22" spans="1:29">
      <c r="A22" s="17">
        <v>18</v>
      </c>
      <c r="B22" s="17">
        <v>3.88</v>
      </c>
      <c r="C22" s="17">
        <v>-14.17</v>
      </c>
      <c r="D22" s="17">
        <v>44.92</v>
      </c>
      <c r="E22" s="17">
        <v>20.68</v>
      </c>
      <c r="F22" s="17">
        <v>-25.61</v>
      </c>
      <c r="G22" s="17">
        <v>91</v>
      </c>
      <c r="H22" s="17">
        <v>94.666911532840686</v>
      </c>
      <c r="I22" s="17">
        <v>1</v>
      </c>
      <c r="J22" s="17">
        <v>3.88</v>
      </c>
      <c r="K22" s="17">
        <v>-14.17</v>
      </c>
      <c r="L22" s="17">
        <v>44.92</v>
      </c>
      <c r="M22" s="17">
        <v>20.68</v>
      </c>
      <c r="N22" s="17">
        <v>-25.61</v>
      </c>
      <c r="O22" s="17">
        <v>-3.666911532840686</v>
      </c>
    </row>
    <row r="23" spans="1:29">
      <c r="A23" s="17">
        <v>19</v>
      </c>
      <c r="B23" s="17">
        <v>3.07</v>
      </c>
      <c r="C23" s="17">
        <v>-13.92</v>
      </c>
      <c r="D23" s="17">
        <v>44.94</v>
      </c>
      <c r="E23" s="17">
        <v>20.51</v>
      </c>
      <c r="F23" s="17">
        <v>-25.41</v>
      </c>
      <c r="G23" s="17">
        <v>116</v>
      </c>
      <c r="H23" s="17">
        <v>124.69609220222765</v>
      </c>
      <c r="I23" s="17">
        <v>1</v>
      </c>
      <c r="J23" s="17">
        <v>3.07</v>
      </c>
      <c r="K23" s="17">
        <v>-13.92</v>
      </c>
      <c r="L23" s="17">
        <v>44.94</v>
      </c>
      <c r="M23" s="17">
        <v>20.51</v>
      </c>
      <c r="N23" s="17">
        <v>-25.41</v>
      </c>
      <c r="O23" s="17">
        <v>-8.6960922022276463</v>
      </c>
    </row>
    <row r="24" spans="1:29">
      <c r="A24" s="17">
        <v>20</v>
      </c>
      <c r="B24" s="17">
        <v>4.08</v>
      </c>
      <c r="C24" s="17">
        <v>-14.28</v>
      </c>
      <c r="D24" s="17">
        <v>44.86</v>
      </c>
      <c r="E24" s="17">
        <v>20.7</v>
      </c>
      <c r="F24" s="17">
        <v>-25.67</v>
      </c>
      <c r="G24" s="17">
        <v>75</v>
      </c>
      <c r="H24" s="17">
        <v>77.369639002459962</v>
      </c>
      <c r="I24" s="17">
        <v>1</v>
      </c>
      <c r="J24" s="17">
        <v>4.08</v>
      </c>
      <c r="K24" s="17">
        <v>-14.28</v>
      </c>
      <c r="L24" s="17">
        <v>44.86</v>
      </c>
      <c r="M24" s="17">
        <v>20.7</v>
      </c>
      <c r="N24" s="17">
        <v>-25.67</v>
      </c>
      <c r="O24" s="17">
        <v>-2.3696390024599623</v>
      </c>
    </row>
    <row r="25" spans="1:29">
      <c r="A25" s="17">
        <v>21</v>
      </c>
      <c r="B25" s="17">
        <v>3.62</v>
      </c>
      <c r="C25" s="17">
        <v>-13.82</v>
      </c>
      <c r="D25" s="17">
        <v>45.2</v>
      </c>
      <c r="E25" s="17">
        <v>19.45</v>
      </c>
      <c r="F25" s="17">
        <v>-26.73</v>
      </c>
      <c r="G25" s="17">
        <v>63</v>
      </c>
      <c r="H25" s="17">
        <v>60.907689335773284</v>
      </c>
      <c r="I25" s="17">
        <v>1</v>
      </c>
      <c r="J25" s="17">
        <v>3.62</v>
      </c>
      <c r="K25" s="17">
        <v>-13.82</v>
      </c>
      <c r="L25" s="17">
        <v>45.2</v>
      </c>
      <c r="M25" s="17">
        <v>19.45</v>
      </c>
      <c r="N25" s="17">
        <v>-26.73</v>
      </c>
      <c r="O25" s="17">
        <v>2.0923106642267157</v>
      </c>
    </row>
    <row r="26" spans="1:29">
      <c r="A26" s="17">
        <v>22</v>
      </c>
      <c r="B26" s="17">
        <v>3.07</v>
      </c>
      <c r="C26" s="17">
        <v>-14.08</v>
      </c>
      <c r="D26" s="17">
        <v>44.78</v>
      </c>
      <c r="E26" s="17">
        <v>19.899999999999999</v>
      </c>
      <c r="F26" s="17">
        <v>-26.02</v>
      </c>
      <c r="G26" s="17">
        <v>46</v>
      </c>
      <c r="H26" s="17">
        <v>37.917658311883542</v>
      </c>
      <c r="I26" s="17">
        <v>1</v>
      </c>
      <c r="J26" s="17">
        <v>3.07</v>
      </c>
      <c r="K26" s="17">
        <v>-14.08</v>
      </c>
      <c r="L26" s="17">
        <v>44.78</v>
      </c>
      <c r="M26" s="17">
        <v>19.899999999999999</v>
      </c>
      <c r="N26" s="17">
        <v>-26.02</v>
      </c>
      <c r="O26" s="17">
        <v>8.0823416881164576</v>
      </c>
    </row>
    <row r="27" spans="1:29">
      <c r="A27" s="17">
        <v>23</v>
      </c>
      <c r="B27" s="17">
        <v>2.94</v>
      </c>
      <c r="C27" s="17">
        <v>-13.82</v>
      </c>
      <c r="D27" s="17">
        <v>44.99</v>
      </c>
      <c r="E27" s="17">
        <v>19.489999999999998</v>
      </c>
      <c r="F27" s="17">
        <v>-26.35</v>
      </c>
      <c r="G27" s="17">
        <v>55</v>
      </c>
      <c r="H27" s="17">
        <v>62.406020119507275</v>
      </c>
      <c r="I27" s="17">
        <v>1</v>
      </c>
      <c r="J27" s="17">
        <v>2.94</v>
      </c>
      <c r="K27" s="17">
        <v>-13.82</v>
      </c>
      <c r="L27" s="17">
        <v>44.99</v>
      </c>
      <c r="M27" s="17">
        <v>19.489999999999998</v>
      </c>
      <c r="N27" s="17">
        <v>-26.35</v>
      </c>
      <c r="O27" s="17">
        <v>-7.406020119507275</v>
      </c>
    </row>
    <row r="28" spans="1:29">
      <c r="A28" s="17">
        <v>24</v>
      </c>
      <c r="B28" s="17">
        <v>3.2</v>
      </c>
      <c r="C28" s="17">
        <v>-14.15</v>
      </c>
      <c r="D28" s="17">
        <v>44.75</v>
      </c>
      <c r="E28" s="17">
        <v>20.89</v>
      </c>
      <c r="F28" s="17">
        <v>-25.09</v>
      </c>
      <c r="G28" s="17">
        <v>99</v>
      </c>
      <c r="H28" s="17">
        <v>107.98901900038277</v>
      </c>
      <c r="I28" s="17">
        <v>1</v>
      </c>
      <c r="J28" s="17">
        <v>3.2</v>
      </c>
      <c r="K28" s="17">
        <v>-14.15</v>
      </c>
      <c r="L28" s="17">
        <v>44.75</v>
      </c>
      <c r="M28" s="17">
        <v>20.89</v>
      </c>
      <c r="N28" s="17">
        <v>-25.09</v>
      </c>
      <c r="O28" s="17">
        <v>-8.9890190003827684</v>
      </c>
      <c r="P28" s="8"/>
      <c r="Q28" s="8"/>
      <c r="R28" s="8"/>
      <c r="S28" s="8"/>
      <c r="T28" s="8"/>
      <c r="U28" s="8"/>
      <c r="V28" s="8"/>
      <c r="W28" s="8"/>
      <c r="X28" s="8"/>
      <c r="Y28" s="8"/>
    </row>
    <row r="29" spans="1:29">
      <c r="A29" s="17">
        <v>25</v>
      </c>
      <c r="B29" s="17">
        <v>3.24</v>
      </c>
      <c r="C29" s="17">
        <v>-13.74</v>
      </c>
      <c r="D29" s="17">
        <v>45.17</v>
      </c>
      <c r="E29" s="17">
        <v>19.170000000000002</v>
      </c>
      <c r="F29" s="17">
        <v>-26.82</v>
      </c>
      <c r="G29" s="17">
        <v>53</v>
      </c>
      <c r="H29" s="17">
        <v>50.762094799094029</v>
      </c>
      <c r="I29" s="17">
        <v>1</v>
      </c>
      <c r="J29" s="17">
        <v>3.24</v>
      </c>
      <c r="K29" s="17">
        <v>-13.74</v>
      </c>
      <c r="L29" s="17">
        <v>45.17</v>
      </c>
      <c r="M29" s="17">
        <v>19.170000000000002</v>
      </c>
      <c r="N29" s="17">
        <v>-26.83</v>
      </c>
      <c r="O29" s="17">
        <v>2.2379052009059706</v>
      </c>
      <c r="P29" s="8"/>
      <c r="Q29" s="8"/>
      <c r="R29" s="8"/>
      <c r="S29" s="8"/>
      <c r="T29" s="8"/>
      <c r="U29" s="8"/>
      <c r="V29" s="8"/>
      <c r="W29" s="8"/>
      <c r="X29" s="8"/>
      <c r="Y29" s="8"/>
    </row>
    <row r="30" spans="1:29">
      <c r="A30" s="35" t="s">
        <v>36</v>
      </c>
      <c r="B30" s="26">
        <v>84.83</v>
      </c>
      <c r="C30" s="26">
        <v>-345.1099999999999</v>
      </c>
      <c r="D30" s="26">
        <v>1128.5800000000002</v>
      </c>
      <c r="E30" s="26">
        <v>493.15000000000003</v>
      </c>
      <c r="F30" s="26">
        <v>-658.32</v>
      </c>
      <c r="G30" s="26">
        <v>2208</v>
      </c>
      <c r="H30" s="26">
        <v>2207.999943954514</v>
      </c>
      <c r="I30" s="26"/>
      <c r="J30" s="26"/>
      <c r="K30" s="26"/>
      <c r="L30" s="26"/>
      <c r="M30" s="26"/>
      <c r="N30" s="26"/>
      <c r="O30" s="26">
        <f>SUM(O5:O29)</f>
        <v>5.6045485507638659E-5</v>
      </c>
      <c r="P30" s="8"/>
      <c r="Q30" s="8"/>
      <c r="R30" s="8"/>
      <c r="S30" s="8"/>
      <c r="T30" s="8"/>
      <c r="U30" s="8"/>
      <c r="V30" s="8"/>
      <c r="W30" s="8"/>
      <c r="X30" s="8"/>
      <c r="Y30" s="8"/>
    </row>
    <row r="32" spans="1:29" ht="15" thickBot="1">
      <c r="A32" s="226" t="s">
        <v>143</v>
      </c>
      <c r="B32" s="227"/>
      <c r="C32" s="227"/>
      <c r="D32" s="227"/>
      <c r="E32" s="227"/>
      <c r="F32" s="228"/>
    </row>
    <row r="33" spans="1:19" ht="15" thickBot="1">
      <c r="A33" s="51" t="s">
        <v>144</v>
      </c>
      <c r="B33" s="51" t="s">
        <v>145</v>
      </c>
      <c r="C33" s="51" t="s">
        <v>146</v>
      </c>
      <c r="D33" s="51" t="s">
        <v>147</v>
      </c>
      <c r="E33" s="51" t="s">
        <v>148</v>
      </c>
      <c r="F33" s="51" t="s">
        <v>149</v>
      </c>
      <c r="H33" s="229" t="s">
        <v>150</v>
      </c>
      <c r="I33" s="230"/>
      <c r="J33" s="230"/>
      <c r="K33" s="230"/>
      <c r="L33" s="230"/>
      <c r="M33" s="231"/>
      <c r="O33" s="232" t="s">
        <v>151</v>
      </c>
      <c r="P33" s="233"/>
      <c r="Q33" s="233"/>
      <c r="R33" s="233"/>
      <c r="S33" s="234"/>
    </row>
    <row r="34" spans="1:19">
      <c r="A34" s="17">
        <f t="shared" ref="A34:A58" si="0">LOG(B5)</f>
        <v>0.44870631990507992</v>
      </c>
      <c r="B34" s="17">
        <f t="shared" ref="B34:B58" si="1">LOG(ABS(C5))</f>
        <v>1.129689892199301</v>
      </c>
      <c r="C34" s="17">
        <f>LOG(D5)</f>
        <v>1.6560023206829573</v>
      </c>
      <c r="D34" s="17">
        <f>LOG(E5)</f>
        <v>1.2900346113625181</v>
      </c>
      <c r="E34" s="17">
        <f>LOG(ABS(F5))</f>
        <v>1.4194600727860702</v>
      </c>
      <c r="F34" s="17" cm="1">
        <f t="array" ref="F34:F58">H34+(I34*A34:A58)+(J34*B34:B58)+(K34*C34:C58)+(L34*D34:D58)+(M34*E34:E58)</f>
        <v>26804.349111928626</v>
      </c>
      <c r="H34" s="50" cm="1">
        <f t="array" ref="H34:M34">LINEST(G5:G29,(B5:F29),TRUE,FALSE)</f>
        <v>86.024427473516795</v>
      </c>
      <c r="I34" s="50">
        <v>-0.68928711150459998</v>
      </c>
      <c r="J34" s="50">
        <v>-227.5939652692162</v>
      </c>
      <c r="K34" s="50">
        <v>444.23749792808559</v>
      </c>
      <c r="L34" s="50">
        <v>115.89841044893186</v>
      </c>
      <c r="M34" s="50">
        <v>18380.632034569604</v>
      </c>
      <c r="O34" s="66">
        <f>SUM(A34:A58)</f>
        <v>13.165350427698879</v>
      </c>
      <c r="P34" s="66">
        <f>SUM(B34:B58)</f>
        <v>28.49890343901496</v>
      </c>
      <c r="Q34" s="66">
        <f>SUM(C34:C58)</f>
        <v>41.364709531405843</v>
      </c>
      <c r="R34" s="66">
        <f>SUM(D34:D58)</f>
        <v>32.369770164664907</v>
      </c>
      <c r="S34" s="66">
        <f>SUM(E34:E58)</f>
        <v>35.509102582611881</v>
      </c>
    </row>
    <row r="35" spans="1:19">
      <c r="A35" s="17">
        <f t="shared" si="0"/>
        <v>0.48713837547718647</v>
      </c>
      <c r="B35" s="17">
        <f t="shared" si="1"/>
        <v>1.137670537236755</v>
      </c>
      <c r="C35" s="17">
        <f>LOG(D6)</f>
        <v>1.6544653335201458</v>
      </c>
      <c r="D35" s="17">
        <f>LOG(E6)</f>
        <v>1.2933625547114456</v>
      </c>
      <c r="E35" s="17">
        <f t="shared" ref="E35:E58" si="2">LOG(ABS(F6))</f>
        <v>1.4192947217534606</v>
      </c>
      <c r="F35" s="17">
        <v>26799.16993408429</v>
      </c>
      <c r="H35" s="49" t="s">
        <v>152</v>
      </c>
      <c r="I35" s="49" t="s">
        <v>153</v>
      </c>
      <c r="J35" s="49" t="s">
        <v>154</v>
      </c>
      <c r="K35" s="49" t="s">
        <v>155</v>
      </c>
      <c r="L35" s="49" t="s">
        <v>156</v>
      </c>
      <c r="M35" s="49" t="s">
        <v>157</v>
      </c>
      <c r="O35" s="66" t="s">
        <v>158</v>
      </c>
      <c r="P35" s="66" t="s">
        <v>159</v>
      </c>
      <c r="Q35" s="66" t="s">
        <v>160</v>
      </c>
      <c r="R35" s="66" t="s">
        <v>161</v>
      </c>
      <c r="S35" s="66" t="s">
        <v>162</v>
      </c>
    </row>
    <row r="36" spans="1:19">
      <c r="A36" s="17">
        <f t="shared" si="0"/>
        <v>0.53781909507327419</v>
      </c>
      <c r="B36" s="17">
        <f t="shared" si="1"/>
        <v>1.1420764610732848</v>
      </c>
      <c r="C36" s="17">
        <f t="shared" ref="C36:D51" si="3">LOG(D7)</f>
        <v>1.6542728270977105</v>
      </c>
      <c r="D36" s="17">
        <f t="shared" si="3"/>
        <v>1.2771506139637967</v>
      </c>
      <c r="E36" s="17">
        <f t="shared" si="2"/>
        <v>1.4340896384178907</v>
      </c>
      <c r="F36" s="17">
        <v>27068.107701297471</v>
      </c>
    </row>
    <row r="37" spans="1:19">
      <c r="A37" s="17">
        <f t="shared" si="0"/>
        <v>0.50379068305718111</v>
      </c>
      <c r="B37" s="17">
        <f t="shared" si="1"/>
        <v>1.1228709228644356</v>
      </c>
      <c r="C37" s="17">
        <f t="shared" si="3"/>
        <v>1.6592504687726608</v>
      </c>
      <c r="D37" s="17">
        <f t="shared" si="3"/>
        <v>1.2692793897718986</v>
      </c>
      <c r="E37" s="17">
        <f t="shared" si="2"/>
        <v>1.4375920322539615</v>
      </c>
      <c r="F37" s="17">
        <v>27138.177426291477</v>
      </c>
    </row>
    <row r="38" spans="1:19" ht="14.45" customHeight="1">
      <c r="A38" s="17">
        <f t="shared" si="0"/>
        <v>0.48713837547718647</v>
      </c>
      <c r="B38" s="17">
        <f t="shared" si="1"/>
        <v>1.1322596895310446</v>
      </c>
      <c r="C38" s="17">
        <f t="shared" si="3"/>
        <v>1.6560982020128319</v>
      </c>
      <c r="D38" s="17">
        <f t="shared" si="3"/>
        <v>1.2920344359947364</v>
      </c>
      <c r="E38" s="17">
        <f t="shared" si="2"/>
        <v>1.420285884941918</v>
      </c>
      <c r="F38" s="17">
        <v>26819.191070787827</v>
      </c>
    </row>
    <row r="39" spans="1:19" ht="14.45" customHeight="1">
      <c r="A39" s="17">
        <f t="shared" si="0"/>
        <v>0.61804809671209271</v>
      </c>
      <c r="B39" s="17">
        <f t="shared" si="1"/>
        <v>1.1445742076096164</v>
      </c>
      <c r="C39" s="17">
        <f t="shared" si="3"/>
        <v>1.6551384348113822</v>
      </c>
      <c r="D39" s="17">
        <f t="shared" si="3"/>
        <v>1.2882492255719862</v>
      </c>
      <c r="E39" s="17">
        <f t="shared" si="2"/>
        <v>1.4308809464528911</v>
      </c>
      <c r="F39" s="17">
        <v>27010.176988969783</v>
      </c>
      <c r="H39" s="224" t="s">
        <v>138</v>
      </c>
      <c r="I39" s="224"/>
      <c r="J39" s="224"/>
      <c r="K39" s="224"/>
      <c r="L39" s="224"/>
      <c r="M39" s="224"/>
      <c r="N39" s="224"/>
      <c r="O39" s="224"/>
    </row>
    <row r="40" spans="1:19" ht="14.45" customHeight="1">
      <c r="A40" s="17">
        <f t="shared" si="0"/>
        <v>0.51321760006793893</v>
      </c>
      <c r="B40" s="17">
        <f t="shared" si="1"/>
        <v>1.1408221801093106</v>
      </c>
      <c r="C40" s="17">
        <f t="shared" si="3"/>
        <v>1.653983907374069</v>
      </c>
      <c r="D40" s="17">
        <f t="shared" si="3"/>
        <v>1.2828486028346449</v>
      </c>
      <c r="E40" s="17">
        <f t="shared" si="2"/>
        <v>1.428620672671939</v>
      </c>
      <c r="F40" s="17">
        <v>26968.419117460806</v>
      </c>
      <c r="H40" s="189"/>
      <c r="I40" s="189"/>
      <c r="J40" s="235" t="s">
        <v>139</v>
      </c>
      <c r="K40" s="235"/>
      <c r="L40" s="235"/>
      <c r="M40" s="236"/>
      <c r="N40" s="236"/>
      <c r="O40" s="236"/>
    </row>
    <row r="41" spans="1:19" ht="14.45" customHeight="1">
      <c r="A41" s="17">
        <f t="shared" si="0"/>
        <v>0.44870631990507992</v>
      </c>
      <c r="B41" s="17">
        <f t="shared" si="1"/>
        <v>1.1303337684950061</v>
      </c>
      <c r="C41" s="17">
        <f t="shared" si="3"/>
        <v>1.6558104944952523</v>
      </c>
      <c r="D41" s="17">
        <f t="shared" si="3"/>
        <v>1.3098430047160705</v>
      </c>
      <c r="E41" s="17">
        <f t="shared" si="2"/>
        <v>1.404149249209695</v>
      </c>
      <c r="F41" s="17">
        <v>26524.990500183339</v>
      </c>
      <c r="H41" s="198"/>
      <c r="I41" s="200"/>
      <c r="J41" s="198"/>
      <c r="K41" s="199"/>
      <c r="L41" s="200"/>
      <c r="M41" s="198"/>
      <c r="N41" s="199"/>
      <c r="O41" s="200"/>
    </row>
    <row r="42" spans="1:19" ht="15">
      <c r="A42" s="17">
        <f t="shared" si="0"/>
        <v>0.58319877396862274</v>
      </c>
      <c r="B42" s="17">
        <f t="shared" si="1"/>
        <v>1.1354506993455138</v>
      </c>
      <c r="C42" s="17">
        <f t="shared" si="3"/>
        <v>1.6571515019009666</v>
      </c>
      <c r="D42" s="17">
        <f t="shared" si="3"/>
        <v>1.2771506139637967</v>
      </c>
      <c r="E42" s="17">
        <f t="shared" si="2"/>
        <v>1.4367985102318035</v>
      </c>
      <c r="F42" s="17">
        <v>27120.653996386529</v>
      </c>
      <c r="H42" s="201"/>
      <c r="I42" s="203"/>
      <c r="J42" s="201"/>
      <c r="K42" s="202"/>
      <c r="L42" s="203"/>
      <c r="M42" s="201"/>
      <c r="N42" s="202"/>
      <c r="O42" s="203"/>
    </row>
    <row r="43" spans="1:19" ht="15">
      <c r="A43" s="17">
        <f t="shared" si="0"/>
        <v>0.52113808370403625</v>
      </c>
      <c r="B43" s="17">
        <f t="shared" si="1"/>
        <v>1.1370374547895128</v>
      </c>
      <c r="C43" s="17">
        <f t="shared" si="3"/>
        <v>1.6554265877459187</v>
      </c>
      <c r="D43" s="17">
        <f t="shared" si="3"/>
        <v>1.3010299956639813</v>
      </c>
      <c r="E43" s="17">
        <f t="shared" si="2"/>
        <v>1.4156409798961542</v>
      </c>
      <c r="F43" s="17">
        <v>26733.448169030413</v>
      </c>
      <c r="H43" s="204"/>
      <c r="I43" s="206"/>
      <c r="J43" s="204"/>
      <c r="K43" s="205"/>
      <c r="L43" s="206"/>
      <c r="M43" s="204"/>
      <c r="N43" s="205"/>
      <c r="O43" s="206"/>
    </row>
    <row r="44" spans="1:19" ht="15">
      <c r="A44" s="17">
        <f t="shared" si="0"/>
        <v>0.44870631990507992</v>
      </c>
      <c r="B44" s="17">
        <f t="shared" si="1"/>
        <v>1.1303337684950061</v>
      </c>
      <c r="C44" s="17">
        <f>LOG(D15)</f>
        <v>1.6558104944952523</v>
      </c>
      <c r="D44" s="17">
        <f t="shared" si="3"/>
        <v>1.2659963704950792</v>
      </c>
      <c r="E44" s="17">
        <f t="shared" si="2"/>
        <v>1.436480695009495</v>
      </c>
      <c r="F44" s="17">
        <v>27114.181153365345</v>
      </c>
      <c r="H44" s="237" t="s">
        <v>38</v>
      </c>
      <c r="I44" s="238"/>
      <c r="J44" s="237" t="s">
        <v>140</v>
      </c>
      <c r="K44" s="239"/>
      <c r="L44" s="238"/>
      <c r="M44" s="237" t="s">
        <v>141</v>
      </c>
      <c r="N44" s="239"/>
      <c r="O44" s="238"/>
    </row>
    <row r="45" spans="1:19" ht="15">
      <c r="A45" s="17">
        <f t="shared" si="0"/>
        <v>0.64345267648618742</v>
      </c>
      <c r="B45" s="17">
        <f t="shared" si="1"/>
        <v>1.1448854182871424</v>
      </c>
      <c r="C45" s="17">
        <f>LOG(D16)</f>
        <v>1.655618583541222</v>
      </c>
      <c r="D45" s="17">
        <f t="shared" si="3"/>
        <v>1.312811826212088</v>
      </c>
      <c r="E45" s="17">
        <f t="shared" si="2"/>
        <v>1.4139699717480614</v>
      </c>
      <c r="F45" s="17">
        <v>26702.314311293903</v>
      </c>
      <c r="H45" s="198"/>
      <c r="I45" s="200"/>
      <c r="J45" s="198"/>
      <c r="K45" s="199"/>
      <c r="L45" s="200"/>
      <c r="M45" s="198"/>
      <c r="N45" s="199"/>
      <c r="O45" s="200"/>
    </row>
    <row r="46" spans="1:19" ht="15">
      <c r="A46" s="17">
        <f t="shared" si="0"/>
        <v>0.53781909507327419</v>
      </c>
      <c r="B46" s="17">
        <f t="shared" si="1"/>
        <v>1.1433271299920464</v>
      </c>
      <c r="C46" s="17">
        <f t="shared" ref="C46:C51" si="4">LOG(D17)</f>
        <v>1.6538875580709775</v>
      </c>
      <c r="D46" s="17">
        <f t="shared" si="3"/>
        <v>1.3106933123433606</v>
      </c>
      <c r="E46" s="17">
        <f t="shared" si="2"/>
        <v>1.409087369447835</v>
      </c>
      <c r="F46" s="17">
        <v>26611.981945106974</v>
      </c>
      <c r="H46" s="201"/>
      <c r="I46" s="203"/>
      <c r="J46" s="201"/>
      <c r="K46" s="202"/>
      <c r="L46" s="203"/>
      <c r="M46" s="201"/>
      <c r="N46" s="202"/>
      <c r="O46" s="203"/>
    </row>
    <row r="47" spans="1:19" ht="15">
      <c r="A47" s="17">
        <f t="shared" si="0"/>
        <v>0.56820172406699498</v>
      </c>
      <c r="B47" s="17">
        <f t="shared" si="1"/>
        <v>1.1414497734004674</v>
      </c>
      <c r="C47" s="17">
        <f t="shared" si="4"/>
        <v>1.6550423413312016</v>
      </c>
      <c r="D47" s="17">
        <f t="shared" si="3"/>
        <v>1.2944662261615929</v>
      </c>
      <c r="E47" s="17">
        <f t="shared" si="2"/>
        <v>1.4234097277330935</v>
      </c>
      <c r="F47" s="17">
        <v>26874.274579823388</v>
      </c>
      <c r="H47" s="204"/>
      <c r="I47" s="206"/>
      <c r="J47" s="204"/>
      <c r="K47" s="205"/>
      <c r="L47" s="206"/>
      <c r="M47" s="204"/>
      <c r="N47" s="205"/>
      <c r="O47" s="206"/>
    </row>
    <row r="48" spans="1:19" ht="15">
      <c r="A48" s="17">
        <f t="shared" si="0"/>
        <v>0.48713837547718647</v>
      </c>
      <c r="B48" s="17">
        <f t="shared" si="1"/>
        <v>1.1357685145678222</v>
      </c>
      <c r="C48" s="17">
        <f t="shared" si="4"/>
        <v>1.6550423413312016</v>
      </c>
      <c r="D48" s="17">
        <f t="shared" si="3"/>
        <v>1.2909245593827543</v>
      </c>
      <c r="E48" s="17">
        <f t="shared" si="2"/>
        <v>1.4211101297934343</v>
      </c>
      <c r="F48" s="17">
        <v>26832.944938863893</v>
      </c>
      <c r="H48" s="241"/>
      <c r="I48" s="241"/>
      <c r="J48" s="242" t="s">
        <v>142</v>
      </c>
      <c r="K48" s="242"/>
      <c r="L48" s="242"/>
      <c r="M48" s="242"/>
      <c r="N48" s="242"/>
      <c r="O48" s="242"/>
    </row>
    <row r="49" spans="1:15" ht="15">
      <c r="A49" s="17">
        <f t="shared" si="0"/>
        <v>0.63748972951251071</v>
      </c>
      <c r="B49" s="17">
        <f t="shared" si="1"/>
        <v>1.1439511164239635</v>
      </c>
      <c r="C49" s="17">
        <f t="shared" si="4"/>
        <v>1.6558104944952523</v>
      </c>
      <c r="D49" s="17">
        <f t="shared" si="3"/>
        <v>1.3047058982127655</v>
      </c>
      <c r="E49" s="17">
        <f t="shared" si="2"/>
        <v>1.4197905861063627</v>
      </c>
      <c r="F49" s="17">
        <v>26808.663423548976</v>
      </c>
      <c r="H49" s="243"/>
      <c r="I49" s="243"/>
      <c r="J49" s="243"/>
      <c r="K49" s="243"/>
      <c r="L49" s="243"/>
      <c r="M49" s="243"/>
      <c r="N49" s="243"/>
      <c r="O49" s="243"/>
    </row>
    <row r="50" spans="1:15" ht="15">
      <c r="A50" s="17">
        <f t="shared" si="0"/>
        <v>0.47712125471966244</v>
      </c>
      <c r="B50" s="17">
        <f t="shared" si="1"/>
        <v>1.1383026981662814</v>
      </c>
      <c r="C50" s="17">
        <f t="shared" si="4"/>
        <v>1.653983907374069</v>
      </c>
      <c r="D50" s="17">
        <f t="shared" si="3"/>
        <v>1.2855573090077739</v>
      </c>
      <c r="E50" s="17">
        <f t="shared" si="2"/>
        <v>1.4245549766067132</v>
      </c>
      <c r="F50" s="17">
        <v>26894.601288492791</v>
      </c>
      <c r="H50" s="243"/>
      <c r="I50" s="243"/>
      <c r="J50" s="243"/>
      <c r="K50" s="243"/>
      <c r="L50" s="243"/>
      <c r="M50" s="243"/>
      <c r="N50" s="243"/>
      <c r="O50" s="243"/>
    </row>
    <row r="51" spans="1:15" ht="14.45" customHeight="1">
      <c r="A51" s="17">
        <f t="shared" si="0"/>
        <v>0.58883172559420727</v>
      </c>
      <c r="B51" s="17">
        <f t="shared" si="1"/>
        <v>1.1513698502474603</v>
      </c>
      <c r="C51" s="17">
        <f t="shared" si="4"/>
        <v>1.6524397475894201</v>
      </c>
      <c r="D51" s="17">
        <f t="shared" si="3"/>
        <v>1.3155505344219049</v>
      </c>
      <c r="E51" s="17">
        <f t="shared" si="2"/>
        <v>1.4084095784684296</v>
      </c>
      <c r="F51" s="17">
        <v>26597.57785418725</v>
      </c>
      <c r="H51" s="244" t="s">
        <v>41</v>
      </c>
      <c r="I51" s="244"/>
      <c r="J51" s="244"/>
      <c r="K51" s="244"/>
      <c r="L51" s="244"/>
      <c r="M51" s="244"/>
      <c r="N51" s="244"/>
      <c r="O51" s="244"/>
    </row>
    <row r="52" spans="1:15" ht="15" customHeight="1">
      <c r="A52" s="17">
        <f t="shared" si="0"/>
        <v>0.48713837547718647</v>
      </c>
      <c r="B52" s="17">
        <f t="shared" si="1"/>
        <v>1.1436392352745433</v>
      </c>
      <c r="C52" s="17">
        <f>LOG(D23)</f>
        <v>1.6526330680831101</v>
      </c>
      <c r="D52" s="17">
        <f>LOG(E23)</f>
        <v>1.3119656603683663</v>
      </c>
      <c r="E52" s="17">
        <f t="shared" si="2"/>
        <v>1.4050046650503694</v>
      </c>
      <c r="F52" s="17">
        <v>26536.493329779481</v>
      </c>
      <c r="H52" s="245"/>
      <c r="I52" s="245"/>
      <c r="J52" s="245"/>
      <c r="K52" s="245"/>
      <c r="L52" s="245"/>
      <c r="M52" s="245"/>
      <c r="N52" s="245"/>
      <c r="O52" s="245"/>
    </row>
    <row r="53" spans="1:15" ht="15">
      <c r="A53" s="17">
        <f t="shared" si="0"/>
        <v>0.61066016308987991</v>
      </c>
      <c r="B53" s="17">
        <f t="shared" si="1"/>
        <v>1.1547282074401555</v>
      </c>
      <c r="C53" s="17">
        <f t="shared" ref="C53:D58" si="5">LOG(D24)</f>
        <v>1.6518592692469489</v>
      </c>
      <c r="D53" s="17">
        <f t="shared" si="5"/>
        <v>1.3159703454569178</v>
      </c>
      <c r="E53" s="17">
        <f t="shared" si="2"/>
        <v>1.4094258686714434</v>
      </c>
      <c r="F53" s="17">
        <v>26615.269307743463</v>
      </c>
      <c r="H53" s="245"/>
      <c r="I53" s="245"/>
      <c r="J53" s="245"/>
      <c r="K53" s="245"/>
      <c r="L53" s="245"/>
      <c r="M53" s="245"/>
      <c r="N53" s="245"/>
      <c r="O53" s="245"/>
    </row>
    <row r="54" spans="1:15" ht="14.45" customHeight="1">
      <c r="A54" s="17">
        <f t="shared" si="0"/>
        <v>0.55870857053316569</v>
      </c>
      <c r="B54" s="17">
        <f t="shared" si="1"/>
        <v>1.1405080430381795</v>
      </c>
      <c r="C54" s="17">
        <f t="shared" si="5"/>
        <v>1.6551384348113822</v>
      </c>
      <c r="D54" s="17">
        <f t="shared" si="5"/>
        <v>1.2889196056617265</v>
      </c>
      <c r="E54" s="17">
        <f t="shared" si="2"/>
        <v>1.4269989587565373</v>
      </c>
      <c r="F54" s="17">
        <v>26939.867634036022</v>
      </c>
      <c r="H54" s="245"/>
      <c r="I54" s="245"/>
      <c r="J54" s="245"/>
      <c r="K54" s="245"/>
      <c r="L54" s="245"/>
      <c r="M54" s="245"/>
      <c r="N54" s="245"/>
      <c r="O54" s="245"/>
    </row>
    <row r="55" spans="1:15" ht="15">
      <c r="A55" s="17">
        <f t="shared" si="0"/>
        <v>0.48713837547718647</v>
      </c>
      <c r="B55" s="17">
        <f t="shared" si="1"/>
        <v>1.1486026548060935</v>
      </c>
      <c r="C55" s="17">
        <f t="shared" si="5"/>
        <v>1.6510840892430114</v>
      </c>
      <c r="D55" s="17">
        <f t="shared" si="5"/>
        <v>1.2988530764097066</v>
      </c>
      <c r="E55" s="17">
        <f t="shared" si="2"/>
        <v>1.4153072922255674</v>
      </c>
      <c r="F55" s="17">
        <v>26722.524642421718</v>
      </c>
      <c r="H55" s="64"/>
      <c r="I55" s="64"/>
      <c r="J55" s="64"/>
      <c r="K55" s="64"/>
      <c r="L55" s="64"/>
      <c r="M55" s="64"/>
      <c r="N55" s="64"/>
      <c r="O55" s="64"/>
    </row>
    <row r="56" spans="1:15">
      <c r="A56" s="17">
        <f t="shared" si="0"/>
        <v>0.46834733041215726</v>
      </c>
      <c r="B56" s="17">
        <f t="shared" si="1"/>
        <v>1.1405080430381795</v>
      </c>
      <c r="C56" s="17">
        <f t="shared" si="5"/>
        <v>1.6531159931655668</v>
      </c>
      <c r="D56" s="17">
        <f t="shared" si="5"/>
        <v>1.2898118391176214</v>
      </c>
      <c r="E56" s="17">
        <f t="shared" si="2"/>
        <v>1.4207806195485655</v>
      </c>
      <c r="F56" s="17">
        <v>26824.837878049191</v>
      </c>
      <c r="H56" s="246" t="s">
        <v>163</v>
      </c>
      <c r="I56" s="247"/>
      <c r="J56" s="247"/>
      <c r="K56" s="247"/>
      <c r="L56" s="247"/>
      <c r="M56" s="247"/>
      <c r="N56" s="247"/>
      <c r="O56" s="248"/>
    </row>
    <row r="57" spans="1:15">
      <c r="A57" s="17">
        <f t="shared" si="0"/>
        <v>0.50514997831990605</v>
      </c>
      <c r="B57" s="17">
        <f t="shared" si="1"/>
        <v>1.150756439860309</v>
      </c>
      <c r="C57" s="17">
        <f t="shared" si="5"/>
        <v>1.6507930396519308</v>
      </c>
      <c r="D57" s="17">
        <f t="shared" si="5"/>
        <v>1.3199384399803087</v>
      </c>
      <c r="E57" s="17">
        <f t="shared" si="2"/>
        <v>1.3995006613146106</v>
      </c>
      <c r="F57" s="17">
        <v>26433.8006372741</v>
      </c>
      <c r="H57" s="249" t="s">
        <v>164</v>
      </c>
      <c r="I57" s="249"/>
      <c r="J57" s="249"/>
      <c r="K57" s="249"/>
      <c r="L57" s="249"/>
      <c r="M57" s="249"/>
      <c r="N57" s="249"/>
      <c r="O57" s="249"/>
    </row>
    <row r="58" spans="1:15">
      <c r="A58" s="17">
        <f t="shared" si="0"/>
        <v>0.51054501020661214</v>
      </c>
      <c r="B58" s="17">
        <f t="shared" si="1"/>
        <v>1.1379867327235316</v>
      </c>
      <c r="C58" s="17">
        <f t="shared" si="5"/>
        <v>1.6548500905613943</v>
      </c>
      <c r="D58" s="17">
        <f t="shared" si="5"/>
        <v>1.2826221128780626</v>
      </c>
      <c r="E58" s="17">
        <f t="shared" si="2"/>
        <v>1.42845877351558</v>
      </c>
      <c r="F58" s="17">
        <v>26966.449022762587</v>
      </c>
      <c r="H58" s="64"/>
      <c r="I58" s="64"/>
      <c r="J58" s="64"/>
      <c r="K58" s="64"/>
      <c r="L58" s="64"/>
      <c r="M58" s="64"/>
      <c r="N58" s="64"/>
      <c r="O58" s="64"/>
    </row>
    <row r="59" spans="1:15">
      <c r="A59" s="52" t="s">
        <v>36</v>
      </c>
      <c r="B59" s="45"/>
      <c r="C59" s="45"/>
      <c r="D59" s="45"/>
      <c r="E59" s="45"/>
      <c r="F59" s="46">
        <f>SUM(_xlfn.ANCHORARRAY(F34))</f>
        <v>670462.46596316958</v>
      </c>
      <c r="H59" s="64"/>
      <c r="I59" s="64"/>
      <c r="J59" s="64"/>
      <c r="K59" s="64"/>
      <c r="L59" s="64"/>
      <c r="M59" s="64"/>
      <c r="N59" s="64"/>
      <c r="O59" s="64"/>
    </row>
    <row r="60" spans="1:15">
      <c r="A60" s="2"/>
      <c r="B60" s="2"/>
      <c r="C60" s="2"/>
      <c r="H60" s="64"/>
      <c r="I60" s="64"/>
      <c r="J60" s="64"/>
      <c r="K60" s="64"/>
      <c r="L60" s="64"/>
      <c r="M60" s="64"/>
      <c r="N60" s="64"/>
      <c r="O60" s="64"/>
    </row>
    <row r="61" spans="1:15">
      <c r="A61" s="2"/>
      <c r="B61" s="2"/>
      <c r="C61" s="2"/>
      <c r="H61" s="64"/>
      <c r="I61" s="64"/>
      <c r="J61" s="64"/>
      <c r="K61" s="64"/>
      <c r="L61" s="64"/>
      <c r="M61" s="64"/>
      <c r="N61" s="64"/>
      <c r="O61" s="64"/>
    </row>
    <row r="62" spans="1:15">
      <c r="A62" s="47" t="s">
        <v>35</v>
      </c>
      <c r="B62" s="17">
        <f>F59+O30</f>
        <v>670462.46601921506</v>
      </c>
      <c r="C62" s="2"/>
      <c r="D62" s="47" t="s">
        <v>122</v>
      </c>
      <c r="E62" s="17">
        <v>25</v>
      </c>
      <c r="H62" s="64"/>
      <c r="I62" s="64"/>
      <c r="J62" s="64"/>
      <c r="K62" s="64"/>
      <c r="L62" s="64"/>
      <c r="M62" s="64"/>
      <c r="N62" s="64"/>
      <c r="O62" s="64"/>
    </row>
    <row r="63" spans="1:15">
      <c r="A63" s="2"/>
      <c r="B63" s="2"/>
      <c r="C63" s="2"/>
      <c r="D63" s="2"/>
      <c r="E63" s="2"/>
      <c r="H63" s="64"/>
      <c r="I63" s="64"/>
      <c r="J63" s="64"/>
      <c r="K63" s="64"/>
      <c r="L63" s="64"/>
      <c r="M63" s="64"/>
      <c r="N63" s="64"/>
      <c r="O63" s="64"/>
    </row>
    <row r="64" spans="1:15">
      <c r="A64" s="47" t="s">
        <v>38</v>
      </c>
      <c r="B64" s="22">
        <f>B62*E62</f>
        <v>16761561.650480377</v>
      </c>
      <c r="C64" s="2"/>
      <c r="D64" s="47" t="s">
        <v>39</v>
      </c>
      <c r="E64" s="17">
        <f>_xlfn.CHISQ.INV(1-0.05,5)</f>
        <v>11.070497693516351</v>
      </c>
    </row>
    <row r="65" spans="1:21">
      <c r="A65" s="2"/>
      <c r="B65" s="2"/>
      <c r="C65" s="2"/>
      <c r="D65" s="2"/>
      <c r="E65" s="2"/>
    </row>
    <row r="66" spans="1:21">
      <c r="A66" s="47" t="s">
        <v>141</v>
      </c>
      <c r="B66" s="17">
        <f>1-_xlfn.CHISQ.DIST.RT(E64, 5)</f>
        <v>0.95</v>
      </c>
      <c r="C66" s="2"/>
      <c r="D66" s="47" t="s">
        <v>165</v>
      </c>
      <c r="E66" s="17">
        <f>E64*B66</f>
        <v>10.516972808840533</v>
      </c>
      <c r="F66" s="21"/>
    </row>
    <row r="68" spans="1:21" ht="14.85" customHeight="1">
      <c r="A68" s="48" t="s">
        <v>127</v>
      </c>
      <c r="B68" s="166" t="s">
        <v>128</v>
      </c>
      <c r="C68" s="166"/>
      <c r="D68" s="166"/>
      <c r="E68" s="166"/>
      <c r="F68" s="166"/>
    </row>
    <row r="69" spans="1:21">
      <c r="A69" s="48" t="s">
        <v>129</v>
      </c>
      <c r="B69" s="166" t="s">
        <v>130</v>
      </c>
      <c r="C69" s="166"/>
      <c r="D69" s="166"/>
      <c r="E69" s="166"/>
      <c r="F69" s="166"/>
    </row>
    <row r="71" spans="1:21">
      <c r="A71" s="27" t="s">
        <v>131</v>
      </c>
      <c r="B71" s="166" t="s">
        <v>132</v>
      </c>
      <c r="C71" s="166"/>
      <c r="D71" s="166"/>
      <c r="E71" s="166"/>
      <c r="F71" s="166"/>
      <c r="G71" s="166"/>
    </row>
    <row r="72" spans="1:21" ht="52.5" customHeight="1">
      <c r="A72" s="28" t="s">
        <v>133</v>
      </c>
      <c r="B72" s="240" t="s">
        <v>166</v>
      </c>
      <c r="C72" s="240"/>
      <c r="D72" s="240"/>
      <c r="E72" s="240"/>
      <c r="F72" s="240"/>
      <c r="G72" s="240"/>
      <c r="H72" s="29"/>
      <c r="I72" s="29"/>
      <c r="J72" s="29"/>
      <c r="K72" s="29"/>
      <c r="L72" s="29"/>
      <c r="M72" s="29"/>
      <c r="N72" s="29"/>
      <c r="O72" s="29"/>
      <c r="P72" s="29"/>
      <c r="Q72" s="29"/>
      <c r="R72" s="29"/>
      <c r="S72" s="29"/>
      <c r="T72" s="29"/>
      <c r="U72" s="29"/>
    </row>
  </sheetData>
  <mergeCells count="49">
    <mergeCell ref="V19:AC21"/>
    <mergeCell ref="V11:W11"/>
    <mergeCell ref="X11:Z11"/>
    <mergeCell ref="AA11:AC11"/>
    <mergeCell ref="V12:W14"/>
    <mergeCell ref="X12:Z14"/>
    <mergeCell ref="AA12:AC14"/>
    <mergeCell ref="V15:W15"/>
    <mergeCell ref="X15:AC15"/>
    <mergeCell ref="V16:W17"/>
    <mergeCell ref="X16:AC17"/>
    <mergeCell ref="V18:AC18"/>
    <mergeCell ref="V6:AC6"/>
    <mergeCell ref="V7:W7"/>
    <mergeCell ref="X7:Z7"/>
    <mergeCell ref="AA7:AC7"/>
    <mergeCell ref="V8:W10"/>
    <mergeCell ref="X8:Z10"/>
    <mergeCell ref="AA8:AC10"/>
    <mergeCell ref="B72:G72"/>
    <mergeCell ref="H48:I48"/>
    <mergeCell ref="J48:O48"/>
    <mergeCell ref="H49:I50"/>
    <mergeCell ref="J49:O50"/>
    <mergeCell ref="H51:O51"/>
    <mergeCell ref="H52:O54"/>
    <mergeCell ref="H56:O56"/>
    <mergeCell ref="H57:O57"/>
    <mergeCell ref="B68:F68"/>
    <mergeCell ref="B69:F69"/>
    <mergeCell ref="B71:G71"/>
    <mergeCell ref="H44:I44"/>
    <mergeCell ref="J44:L44"/>
    <mergeCell ref="M44:O44"/>
    <mergeCell ref="H45:I47"/>
    <mergeCell ref="J45:L47"/>
    <mergeCell ref="M45:O47"/>
    <mergeCell ref="H40:I40"/>
    <mergeCell ref="J40:L40"/>
    <mergeCell ref="M40:O40"/>
    <mergeCell ref="H41:I43"/>
    <mergeCell ref="J41:L43"/>
    <mergeCell ref="M41:O43"/>
    <mergeCell ref="H39:O39"/>
    <mergeCell ref="F1:G2"/>
    <mergeCell ref="I4:N4"/>
    <mergeCell ref="A32:F32"/>
    <mergeCell ref="H33:M33"/>
    <mergeCell ref="O33:S3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AAC3-CD41-477E-A728-885E4F1E1841}">
  <dimension ref="A1:P53"/>
  <sheetViews>
    <sheetView tabSelected="1" zoomScale="69" zoomScaleNormal="100" workbookViewId="0">
      <selection activeCell="A40" sqref="A40"/>
    </sheetView>
  </sheetViews>
  <sheetFormatPr defaultColWidth="8.5703125" defaultRowHeight="14.45"/>
  <cols>
    <col min="1" max="1" width="12.42578125" customWidth="1"/>
    <col min="2" max="2" width="11.5703125" customWidth="1"/>
    <col min="3" max="3" width="13.140625" customWidth="1"/>
    <col min="4" max="4" width="16" customWidth="1"/>
    <col min="5" max="5" width="15.5703125" customWidth="1"/>
    <col min="6" max="6" width="13" customWidth="1"/>
    <col min="7" max="7" width="11.42578125" customWidth="1"/>
    <col min="15" max="15" width="13.42578125" customWidth="1"/>
    <col min="16" max="16" width="10.5703125" customWidth="1"/>
  </cols>
  <sheetData>
    <row r="1" spans="1:16">
      <c r="F1" s="182" t="s">
        <v>167</v>
      </c>
      <c r="G1" s="183"/>
    </row>
    <row r="2" spans="1:16">
      <c r="F2" s="184"/>
      <c r="G2" s="185"/>
    </row>
    <row r="4" spans="1:16" ht="48.75" customHeight="1">
      <c r="A4" s="36" t="s">
        <v>18</v>
      </c>
      <c r="B4" s="37" t="s">
        <v>19</v>
      </c>
      <c r="C4" s="37" t="s">
        <v>20</v>
      </c>
      <c r="D4" s="37" t="s">
        <v>21</v>
      </c>
      <c r="E4" s="37" t="s">
        <v>22</v>
      </c>
      <c r="F4" s="37" t="s">
        <v>136</v>
      </c>
      <c r="G4" s="37" t="s">
        <v>24</v>
      </c>
      <c r="H4" s="38" t="s">
        <v>25</v>
      </c>
      <c r="I4" s="225" t="s">
        <v>28</v>
      </c>
      <c r="J4" s="225"/>
      <c r="K4" s="225"/>
      <c r="L4" s="225"/>
      <c r="M4" s="225"/>
      <c r="N4" s="225"/>
      <c r="O4" s="54" t="s">
        <v>26</v>
      </c>
      <c r="P4" s="39" t="s">
        <v>168</v>
      </c>
    </row>
    <row r="5" spans="1:16">
      <c r="A5" s="18">
        <v>1</v>
      </c>
      <c r="B5" s="18">
        <v>2.81</v>
      </c>
      <c r="C5" s="18">
        <v>-13.48</v>
      </c>
      <c r="D5" s="18">
        <v>45.29</v>
      </c>
      <c r="E5" s="18">
        <v>19.5</v>
      </c>
      <c r="F5" s="18">
        <v>-26.27</v>
      </c>
      <c r="G5" s="18">
        <v>117</v>
      </c>
      <c r="H5" s="18">
        <v>136.91121474849911</v>
      </c>
      <c r="I5" s="18">
        <v>1</v>
      </c>
      <c r="J5" s="18">
        <v>2.81</v>
      </c>
      <c r="K5" s="18">
        <v>-13.48</v>
      </c>
      <c r="L5" s="18">
        <v>45.29</v>
      </c>
      <c r="M5" s="18">
        <v>19.5</v>
      </c>
      <c r="N5" s="18">
        <v>-26.27</v>
      </c>
      <c r="O5" s="18">
        <v>-19.911214748499106</v>
      </c>
      <c r="P5" s="18" cm="1">
        <f t="array" ref="P5:P29">A33+(B33*B5:B29)+(C33*C5:C29)+(D33*D5:D29)+(E33*E5:E29)+(F5:F29)</f>
        <v>25505.319467436391</v>
      </c>
    </row>
    <row r="6" spans="1:16">
      <c r="A6" s="17">
        <v>2</v>
      </c>
      <c r="B6" s="17">
        <v>3.07</v>
      </c>
      <c r="C6" s="17">
        <v>-13.73</v>
      </c>
      <c r="D6" s="17">
        <v>45.13</v>
      </c>
      <c r="E6" s="17">
        <v>19.649999999999999</v>
      </c>
      <c r="F6" s="17">
        <v>-26.26</v>
      </c>
      <c r="G6" s="17">
        <v>82</v>
      </c>
      <c r="H6" s="17">
        <v>93.119890162357706</v>
      </c>
      <c r="I6" s="17">
        <v>1</v>
      </c>
      <c r="J6" s="17">
        <v>3.07</v>
      </c>
      <c r="K6" s="17">
        <v>-13.73</v>
      </c>
      <c r="L6" s="17">
        <v>45.13</v>
      </c>
      <c r="M6" s="17">
        <v>19.649999999999999</v>
      </c>
      <c r="N6" s="17">
        <v>-26.26</v>
      </c>
      <c r="O6" s="17">
        <v>-11.119890162357706</v>
      </c>
      <c r="P6" s="17">
        <v>25508.355506003554</v>
      </c>
    </row>
    <row r="7" spans="1:16">
      <c r="A7" s="17">
        <v>3</v>
      </c>
      <c r="B7" s="17">
        <v>3.45</v>
      </c>
      <c r="C7" s="17">
        <v>-13.87</v>
      </c>
      <c r="D7" s="17">
        <v>45.11</v>
      </c>
      <c r="E7" s="17">
        <v>18.93</v>
      </c>
      <c r="F7" s="17">
        <v>-27.17</v>
      </c>
      <c r="G7" s="17">
        <v>33</v>
      </c>
      <c r="H7" s="17">
        <v>1.6845076796698777</v>
      </c>
      <c r="I7" s="17">
        <v>1</v>
      </c>
      <c r="J7" s="17">
        <v>3.45</v>
      </c>
      <c r="K7" s="17">
        <v>-13.87</v>
      </c>
      <c r="L7" s="17">
        <v>45.11</v>
      </c>
      <c r="M7" s="17">
        <v>18.93</v>
      </c>
      <c r="N7" s="17">
        <v>-27.17</v>
      </c>
      <c r="O7" s="17">
        <v>31.315492320330122</v>
      </c>
      <c r="P7" s="17">
        <v>25446.715126557076</v>
      </c>
    </row>
    <row r="8" spans="1:16">
      <c r="A8" s="17">
        <v>4</v>
      </c>
      <c r="B8" s="17">
        <v>3.19</v>
      </c>
      <c r="C8" s="17">
        <v>-13.27</v>
      </c>
      <c r="D8" s="17">
        <v>45.63</v>
      </c>
      <c r="E8" s="17">
        <v>18.59</v>
      </c>
      <c r="F8" s="17">
        <v>-27.39</v>
      </c>
      <c r="G8" s="17">
        <v>92</v>
      </c>
      <c r="H8" s="17">
        <v>101.31798134391192</v>
      </c>
      <c r="I8" s="17">
        <v>1</v>
      </c>
      <c r="J8" s="17">
        <v>3.19</v>
      </c>
      <c r="K8" s="17">
        <v>-13.27</v>
      </c>
      <c r="L8" s="17">
        <v>45.63</v>
      </c>
      <c r="M8" s="17">
        <v>18.59</v>
      </c>
      <c r="N8" s="17">
        <v>-27.39</v>
      </c>
      <c r="O8" s="17">
        <v>-9.3179813439119243</v>
      </c>
      <c r="P8" s="17">
        <v>25501.716001414505</v>
      </c>
    </row>
    <row r="9" spans="1:16">
      <c r="A9" s="17">
        <v>5</v>
      </c>
      <c r="B9" s="17">
        <v>3.07</v>
      </c>
      <c r="C9" s="17">
        <v>-13.56</v>
      </c>
      <c r="D9" s="17">
        <v>45.3</v>
      </c>
      <c r="E9" s="17">
        <v>19.59</v>
      </c>
      <c r="F9" s="17">
        <v>-26.32</v>
      </c>
      <c r="G9" s="17">
        <v>114</v>
      </c>
      <c r="H9" s="17">
        <v>124.86333819375545</v>
      </c>
      <c r="I9" s="17">
        <v>1</v>
      </c>
      <c r="J9" s="17">
        <v>3.07</v>
      </c>
      <c r="K9" s="17">
        <v>-13.56</v>
      </c>
      <c r="L9" s="17">
        <v>45.3</v>
      </c>
      <c r="M9" s="17">
        <v>19.59</v>
      </c>
      <c r="N9" s="17">
        <v>-26.32</v>
      </c>
      <c r="O9" s="17">
        <v>-10.863338193755453</v>
      </c>
      <c r="P9" s="17">
        <v>25538.171001928622</v>
      </c>
    </row>
    <row r="10" spans="1:16">
      <c r="A10" s="17">
        <v>6</v>
      </c>
      <c r="B10" s="17">
        <v>4.1500000000000004</v>
      </c>
      <c r="C10" s="17">
        <v>-13.95</v>
      </c>
      <c r="D10" s="17">
        <v>45.2</v>
      </c>
      <c r="E10" s="17">
        <v>19.420000000000002</v>
      </c>
      <c r="F10" s="17">
        <v>-26.97</v>
      </c>
      <c r="G10" s="17">
        <v>50</v>
      </c>
      <c r="H10" s="17">
        <v>43.771782565462445</v>
      </c>
      <c r="I10" s="17">
        <v>1</v>
      </c>
      <c r="J10" s="17">
        <v>4.1500000000000004</v>
      </c>
      <c r="K10" s="17">
        <v>-13.95</v>
      </c>
      <c r="L10" s="17">
        <v>45.2</v>
      </c>
      <c r="M10" s="17">
        <v>19.420000000000002</v>
      </c>
      <c r="N10" s="17">
        <v>-26.97</v>
      </c>
      <c r="O10" s="17">
        <v>6.2282174345375552</v>
      </c>
      <c r="P10" s="17">
        <v>25561.411738734063</v>
      </c>
    </row>
    <row r="11" spans="1:16">
      <c r="A11" s="17">
        <v>7</v>
      </c>
      <c r="B11" s="17">
        <v>3.26</v>
      </c>
      <c r="C11" s="17">
        <v>-13.83</v>
      </c>
      <c r="D11" s="17">
        <v>45.08</v>
      </c>
      <c r="E11" s="17">
        <v>19.18</v>
      </c>
      <c r="F11" s="17">
        <v>-26.83</v>
      </c>
      <c r="G11" s="17">
        <v>43</v>
      </c>
      <c r="H11" s="17">
        <v>33.726771468389416</v>
      </c>
      <c r="I11" s="17">
        <v>1</v>
      </c>
      <c r="J11" s="17">
        <v>3.26</v>
      </c>
      <c r="K11" s="17">
        <v>-13.83</v>
      </c>
      <c r="L11" s="17">
        <v>45.08</v>
      </c>
      <c r="M11" s="17">
        <v>19.18</v>
      </c>
      <c r="N11" s="17">
        <v>-26.83</v>
      </c>
      <c r="O11" s="17">
        <v>9.2732285316105845</v>
      </c>
      <c r="P11" s="17">
        <v>25453.729810171877</v>
      </c>
    </row>
    <row r="12" spans="1:16">
      <c r="A12" s="17">
        <v>8</v>
      </c>
      <c r="B12" s="17">
        <v>2.81</v>
      </c>
      <c r="C12" s="17">
        <v>-13.5</v>
      </c>
      <c r="D12" s="17">
        <v>45.27</v>
      </c>
      <c r="E12" s="17">
        <v>20.41</v>
      </c>
      <c r="F12" s="17">
        <v>-25.36</v>
      </c>
      <c r="G12" s="17">
        <v>259</v>
      </c>
      <c r="H12" s="17">
        <v>210.26843895691218</v>
      </c>
      <c r="I12" s="17">
        <v>1</v>
      </c>
      <c r="J12" s="17">
        <v>2.81</v>
      </c>
      <c r="K12" s="17">
        <v>-13.5</v>
      </c>
      <c r="L12" s="17">
        <v>45.27</v>
      </c>
      <c r="M12" s="17">
        <v>20.41</v>
      </c>
      <c r="N12" s="17">
        <v>-25.36</v>
      </c>
      <c r="O12" s="17">
        <v>48.731561043087822</v>
      </c>
      <c r="P12" s="17">
        <v>25607.364150291742</v>
      </c>
    </row>
    <row r="13" spans="1:16">
      <c r="A13" s="17">
        <v>9</v>
      </c>
      <c r="B13" s="17">
        <v>3.83</v>
      </c>
      <c r="C13" s="17">
        <v>-13.66</v>
      </c>
      <c r="D13" s="17">
        <v>45.41</v>
      </c>
      <c r="E13" s="17">
        <v>18.93</v>
      </c>
      <c r="F13" s="17">
        <v>-27.34</v>
      </c>
      <c r="G13" s="17">
        <v>58</v>
      </c>
      <c r="H13" s="17">
        <v>56.549331905142708</v>
      </c>
      <c r="I13" s="17">
        <v>1</v>
      </c>
      <c r="J13" s="17">
        <v>3.83</v>
      </c>
      <c r="K13" s="17">
        <v>-13.66</v>
      </c>
      <c r="L13" s="17">
        <v>45.41</v>
      </c>
      <c r="M13" s="17">
        <v>18.93</v>
      </c>
      <c r="N13" s="17">
        <v>-27.34</v>
      </c>
      <c r="O13" s="17">
        <v>1.4506680948572921</v>
      </c>
      <c r="P13" s="17">
        <v>25531.759714126591</v>
      </c>
    </row>
    <row r="14" spans="1:16">
      <c r="A14" s="17">
        <v>10</v>
      </c>
      <c r="B14" s="17">
        <v>3.32</v>
      </c>
      <c r="C14" s="17">
        <v>-13.71</v>
      </c>
      <c r="D14" s="17">
        <v>45.23</v>
      </c>
      <c r="E14" s="17">
        <v>20</v>
      </c>
      <c r="F14" s="17">
        <v>-26.04</v>
      </c>
      <c r="G14" s="17">
        <v>126</v>
      </c>
      <c r="H14" s="17">
        <v>127.01019833434589</v>
      </c>
      <c r="I14" s="17">
        <v>1</v>
      </c>
      <c r="J14" s="17">
        <v>3.32</v>
      </c>
      <c r="K14" s="17">
        <v>-13.71</v>
      </c>
      <c r="L14" s="17">
        <v>45.23</v>
      </c>
      <c r="M14" s="17">
        <v>20</v>
      </c>
      <c r="N14" s="17">
        <v>-26.04</v>
      </c>
      <c r="O14" s="17">
        <v>-1.0101983343458869</v>
      </c>
      <c r="P14" s="17">
        <v>25588.83949837022</v>
      </c>
    </row>
    <row r="15" spans="1:16">
      <c r="A15" s="17">
        <v>11</v>
      </c>
      <c r="B15" s="17">
        <v>2.81</v>
      </c>
      <c r="C15" s="17">
        <v>-13.5</v>
      </c>
      <c r="D15" s="17">
        <v>45.27</v>
      </c>
      <c r="E15" s="17">
        <v>18.45</v>
      </c>
      <c r="F15" s="17">
        <v>-27.32</v>
      </c>
      <c r="G15" s="17">
        <v>42</v>
      </c>
      <c r="H15" s="17">
        <v>42.926613099749602</v>
      </c>
      <c r="I15" s="17">
        <v>1</v>
      </c>
      <c r="J15" s="17">
        <v>2.81</v>
      </c>
      <c r="K15" s="17">
        <v>-13.5</v>
      </c>
      <c r="L15" s="17">
        <v>45.27</v>
      </c>
      <c r="M15" s="17">
        <v>18.45</v>
      </c>
      <c r="N15" s="17">
        <v>-27.32</v>
      </c>
      <c r="O15" s="17">
        <v>-0.92661309974960204</v>
      </c>
      <c r="P15" s="17">
        <v>25378.243265811838</v>
      </c>
    </row>
    <row r="16" spans="1:16">
      <c r="A16" s="17">
        <v>12</v>
      </c>
      <c r="B16" s="17">
        <v>4.4000000000000004</v>
      </c>
      <c r="C16" s="17">
        <v>-13.96</v>
      </c>
      <c r="D16" s="17">
        <v>45.25</v>
      </c>
      <c r="E16" s="17">
        <v>20.55</v>
      </c>
      <c r="F16" s="17">
        <v>-25.94</v>
      </c>
      <c r="G16" s="17">
        <v>146</v>
      </c>
      <c r="H16" s="17">
        <v>144.7792750350402</v>
      </c>
      <c r="I16" s="17">
        <v>1</v>
      </c>
      <c r="J16" s="17">
        <v>4.4000000000000004</v>
      </c>
      <c r="K16" s="17">
        <v>-13.96</v>
      </c>
      <c r="L16" s="17">
        <v>45.25</v>
      </c>
      <c r="M16" s="17">
        <v>20.55</v>
      </c>
      <c r="N16" s="17">
        <v>-25.94</v>
      </c>
      <c r="O16" s="17">
        <v>1.2207249649597998</v>
      </c>
      <c r="P16" s="17">
        <v>25717.722435312582</v>
      </c>
    </row>
    <row r="17" spans="1:16">
      <c r="A17" s="17">
        <v>13</v>
      </c>
      <c r="B17" s="17">
        <v>3.45</v>
      </c>
      <c r="C17" s="17">
        <v>-13.91</v>
      </c>
      <c r="D17" s="17">
        <v>45.07</v>
      </c>
      <c r="E17" s="17">
        <v>20.45</v>
      </c>
      <c r="F17" s="17">
        <v>-25.65</v>
      </c>
      <c r="G17" s="17">
        <v>124</v>
      </c>
      <c r="H17" s="17">
        <v>122.78541132244277</v>
      </c>
      <c r="I17" s="17">
        <v>1</v>
      </c>
      <c r="J17" s="17">
        <v>3.45</v>
      </c>
      <c r="K17" s="17">
        <v>-13.91</v>
      </c>
      <c r="L17" s="17">
        <v>45.07</v>
      </c>
      <c r="M17" s="17">
        <v>20.45</v>
      </c>
      <c r="N17" s="17">
        <v>-25.65</v>
      </c>
      <c r="O17" s="17">
        <v>1.2145886775572308</v>
      </c>
      <c r="P17" s="17">
        <v>25615.734969133096</v>
      </c>
    </row>
    <row r="18" spans="1:16">
      <c r="A18" s="17">
        <v>14</v>
      </c>
      <c r="B18" s="17">
        <v>3.7</v>
      </c>
      <c r="C18" s="17">
        <v>-13.85</v>
      </c>
      <c r="D18" s="17">
        <v>45.19</v>
      </c>
      <c r="E18" s="17">
        <v>19.7</v>
      </c>
      <c r="F18" s="17">
        <v>-26.51</v>
      </c>
      <c r="G18" s="17">
        <v>75</v>
      </c>
      <c r="H18" s="17">
        <v>77.815597776379491</v>
      </c>
      <c r="I18" s="17">
        <v>1</v>
      </c>
      <c r="J18" s="17">
        <v>3.7</v>
      </c>
      <c r="K18" s="17">
        <v>-13.85</v>
      </c>
      <c r="L18" s="17">
        <v>45.19</v>
      </c>
      <c r="M18" s="17">
        <v>19.7</v>
      </c>
      <c r="N18" s="17">
        <v>-26.51</v>
      </c>
      <c r="O18" s="17">
        <v>-2.8155977763794908</v>
      </c>
      <c r="P18" s="17">
        <v>25567.43170135374</v>
      </c>
    </row>
    <row r="19" spans="1:16">
      <c r="A19" s="17">
        <v>15</v>
      </c>
      <c r="B19" s="17">
        <v>3.07</v>
      </c>
      <c r="C19" s="17">
        <v>-13.67</v>
      </c>
      <c r="D19" s="17">
        <v>45.19</v>
      </c>
      <c r="E19" s="17">
        <v>19.54</v>
      </c>
      <c r="F19" s="17">
        <v>-26.37</v>
      </c>
      <c r="G19" s="17">
        <v>85</v>
      </c>
      <c r="H19" s="17">
        <v>96.739841897200677</v>
      </c>
      <c r="I19" s="17">
        <v>1</v>
      </c>
      <c r="J19" s="17">
        <v>3.07</v>
      </c>
      <c r="K19" s="17">
        <v>-13.67</v>
      </c>
      <c r="L19" s="17">
        <v>45.19</v>
      </c>
      <c r="M19" s="17">
        <v>19.54</v>
      </c>
      <c r="N19" s="17">
        <v>-26.37</v>
      </c>
      <c r="O19" s="17">
        <v>-11.739841897200677</v>
      </c>
      <c r="P19" s="17">
        <v>25508.495292813699</v>
      </c>
    </row>
    <row r="20" spans="1:16">
      <c r="A20" s="17">
        <v>16</v>
      </c>
      <c r="B20" s="17">
        <v>4.34</v>
      </c>
      <c r="C20" s="17">
        <v>-13.93</v>
      </c>
      <c r="D20" s="17">
        <v>45.27</v>
      </c>
      <c r="E20" s="17">
        <v>20.170000000000002</v>
      </c>
      <c r="F20" s="17">
        <v>-26.29</v>
      </c>
      <c r="G20" s="17">
        <v>109</v>
      </c>
      <c r="H20" s="17">
        <v>116.50140541663336</v>
      </c>
      <c r="I20" s="17">
        <v>1</v>
      </c>
      <c r="J20" s="17">
        <v>4.34</v>
      </c>
      <c r="K20" s="17">
        <v>-13.93</v>
      </c>
      <c r="L20" s="17">
        <v>45.27</v>
      </c>
      <c r="M20" s="17">
        <v>20.170000000000002</v>
      </c>
      <c r="N20" s="17">
        <v>-26.29</v>
      </c>
      <c r="O20" s="17">
        <v>-7.5014054166333608</v>
      </c>
      <c r="P20" s="17">
        <v>25675.42932756916</v>
      </c>
    </row>
    <row r="21" spans="1:16">
      <c r="A21" s="17">
        <v>17</v>
      </c>
      <c r="B21" s="17">
        <v>3</v>
      </c>
      <c r="C21" s="17">
        <v>-13.75</v>
      </c>
      <c r="D21" s="17">
        <v>45.08</v>
      </c>
      <c r="E21" s="17">
        <v>19.3</v>
      </c>
      <c r="F21" s="17">
        <v>-26.58</v>
      </c>
      <c r="G21" s="17">
        <v>55</v>
      </c>
      <c r="H21" s="17">
        <v>60.513219744452499</v>
      </c>
      <c r="I21" s="17">
        <v>1</v>
      </c>
      <c r="J21" s="17">
        <v>3</v>
      </c>
      <c r="K21" s="17">
        <v>-13.75</v>
      </c>
      <c r="L21" s="17">
        <v>45.08</v>
      </c>
      <c r="M21" s="17">
        <v>19.3</v>
      </c>
      <c r="N21" s="17">
        <v>-26.58</v>
      </c>
      <c r="O21" s="17">
        <v>-5.5132197444524991</v>
      </c>
      <c r="P21" s="17">
        <v>25449.859316853206</v>
      </c>
    </row>
    <row r="22" spans="1:16">
      <c r="A22" s="17">
        <v>18</v>
      </c>
      <c r="B22" s="17">
        <v>3.88</v>
      </c>
      <c r="C22" s="17">
        <v>-14.17</v>
      </c>
      <c r="D22" s="17">
        <v>44.92</v>
      </c>
      <c r="E22" s="17">
        <v>20.68</v>
      </c>
      <c r="F22" s="17">
        <v>-25.61</v>
      </c>
      <c r="G22" s="17">
        <v>91</v>
      </c>
      <c r="H22" s="17">
        <v>94.666911532840686</v>
      </c>
      <c r="I22" s="17">
        <v>1</v>
      </c>
      <c r="J22" s="17">
        <v>3.88</v>
      </c>
      <c r="K22" s="17">
        <v>-14.17</v>
      </c>
      <c r="L22" s="17">
        <v>44.92</v>
      </c>
      <c r="M22" s="17">
        <v>20.68</v>
      </c>
      <c r="N22" s="17">
        <v>-25.61</v>
      </c>
      <c r="O22" s="17">
        <v>-3.666911532840686</v>
      </c>
      <c r="P22" s="17">
        <v>25634.674016359189</v>
      </c>
    </row>
    <row r="23" spans="1:16">
      <c r="A23" s="17">
        <v>19</v>
      </c>
      <c r="B23" s="17">
        <v>3.07</v>
      </c>
      <c r="C23" s="17">
        <v>-13.92</v>
      </c>
      <c r="D23" s="17">
        <v>44.94</v>
      </c>
      <c r="E23" s="17">
        <v>20.51</v>
      </c>
      <c r="F23" s="17">
        <v>-25.41</v>
      </c>
      <c r="G23" s="17">
        <v>116</v>
      </c>
      <c r="H23" s="17">
        <v>124.69609220222765</v>
      </c>
      <c r="I23" s="17">
        <v>1</v>
      </c>
      <c r="J23" s="17">
        <v>3.07</v>
      </c>
      <c r="K23" s="17">
        <v>-13.92</v>
      </c>
      <c r="L23" s="17">
        <v>44.94</v>
      </c>
      <c r="M23" s="17">
        <v>20.51</v>
      </c>
      <c r="N23" s="17">
        <v>-25.41</v>
      </c>
      <c r="O23" s="17">
        <v>-8.6960922022276463</v>
      </c>
      <c r="P23" s="17">
        <v>25567.715867784445</v>
      </c>
    </row>
    <row r="24" spans="1:16">
      <c r="A24" s="17">
        <v>20</v>
      </c>
      <c r="B24" s="17">
        <v>4.08</v>
      </c>
      <c r="C24" s="17">
        <v>-14.28</v>
      </c>
      <c r="D24" s="17">
        <v>44.86</v>
      </c>
      <c r="E24" s="17">
        <v>20.7</v>
      </c>
      <c r="F24" s="17">
        <v>-25.67</v>
      </c>
      <c r="G24" s="17">
        <v>75</v>
      </c>
      <c r="H24" s="17">
        <v>77.369639002459962</v>
      </c>
      <c r="I24" s="17">
        <v>1</v>
      </c>
      <c r="J24" s="17">
        <v>4.08</v>
      </c>
      <c r="K24" s="17">
        <v>-14.28</v>
      </c>
      <c r="L24" s="17">
        <v>44.86</v>
      </c>
      <c r="M24" s="17">
        <v>20.7</v>
      </c>
      <c r="N24" s="17">
        <v>-25.67</v>
      </c>
      <c r="O24" s="17">
        <v>-2.3696390024599623</v>
      </c>
      <c r="P24" s="17">
        <v>25635.175213449795</v>
      </c>
    </row>
    <row r="25" spans="1:16">
      <c r="A25" s="17">
        <v>21</v>
      </c>
      <c r="B25" s="17">
        <v>3.62</v>
      </c>
      <c r="C25" s="17">
        <v>-13.82</v>
      </c>
      <c r="D25" s="17">
        <v>45.2</v>
      </c>
      <c r="E25" s="17">
        <v>19.45</v>
      </c>
      <c r="F25" s="17">
        <v>-26.73</v>
      </c>
      <c r="G25" s="17">
        <v>63</v>
      </c>
      <c r="H25" s="17">
        <v>60.907689335773284</v>
      </c>
      <c r="I25" s="17">
        <v>1</v>
      </c>
      <c r="J25" s="17">
        <v>3.62</v>
      </c>
      <c r="K25" s="17">
        <v>-13.82</v>
      </c>
      <c r="L25" s="17">
        <v>45.2</v>
      </c>
      <c r="M25" s="17">
        <v>19.45</v>
      </c>
      <c r="N25" s="17">
        <v>-26.73</v>
      </c>
      <c r="O25" s="17">
        <v>2.0923106642267157</v>
      </c>
      <c r="P25" s="17">
        <v>25535.906797731634</v>
      </c>
    </row>
    <row r="26" spans="1:16">
      <c r="A26" s="17">
        <v>22</v>
      </c>
      <c r="B26" s="17">
        <v>3.07</v>
      </c>
      <c r="C26" s="17">
        <v>-14.08</v>
      </c>
      <c r="D26" s="17">
        <v>44.78</v>
      </c>
      <c r="E26" s="17">
        <v>19.899999999999999</v>
      </c>
      <c r="F26" s="17">
        <v>-26.02</v>
      </c>
      <c r="G26" s="17">
        <v>46</v>
      </c>
      <c r="H26" s="17">
        <v>37.917658311883542</v>
      </c>
      <c r="I26" s="17">
        <v>1</v>
      </c>
      <c r="J26" s="17">
        <v>3.07</v>
      </c>
      <c r="K26" s="17">
        <v>-14.08</v>
      </c>
      <c r="L26" s="17">
        <v>44.78</v>
      </c>
      <c r="M26" s="17">
        <v>19.899999999999999</v>
      </c>
      <c r="N26" s="17">
        <v>-26.02</v>
      </c>
      <c r="O26" s="17">
        <v>8.0823416881164576</v>
      </c>
      <c r="P26" s="17">
        <v>25461.744872185176</v>
      </c>
    </row>
    <row r="27" spans="1:16">
      <c r="A27" s="17">
        <v>23</v>
      </c>
      <c r="B27" s="17">
        <v>2.94</v>
      </c>
      <c r="C27" s="17">
        <v>-13.82</v>
      </c>
      <c r="D27" s="17">
        <v>44.99</v>
      </c>
      <c r="E27" s="17">
        <v>19.489999999999998</v>
      </c>
      <c r="F27" s="17">
        <v>-26.35</v>
      </c>
      <c r="G27" s="17">
        <v>55</v>
      </c>
      <c r="H27" s="17">
        <v>62.406020119507275</v>
      </c>
      <c r="I27" s="17">
        <v>1</v>
      </c>
      <c r="J27" s="17">
        <v>2.94</v>
      </c>
      <c r="K27" s="17">
        <v>-13.82</v>
      </c>
      <c r="L27" s="17">
        <v>44.99</v>
      </c>
      <c r="M27" s="17">
        <v>19.489999999999998</v>
      </c>
      <c r="N27" s="17">
        <v>-26.35</v>
      </c>
      <c r="O27" s="17">
        <v>-7.406020119507275</v>
      </c>
      <c r="P27" s="17">
        <v>25448.101574820517</v>
      </c>
    </row>
    <row r="28" spans="1:16">
      <c r="A28" s="17">
        <v>24</v>
      </c>
      <c r="B28" s="17">
        <v>3.2</v>
      </c>
      <c r="C28" s="17">
        <v>-14.15</v>
      </c>
      <c r="D28" s="17">
        <v>44.75</v>
      </c>
      <c r="E28" s="17">
        <v>20.89</v>
      </c>
      <c r="F28" s="17">
        <v>-25.09</v>
      </c>
      <c r="G28" s="17">
        <v>99</v>
      </c>
      <c r="H28" s="17">
        <v>107.98901900038277</v>
      </c>
      <c r="I28" s="17">
        <v>1</v>
      </c>
      <c r="J28" s="17">
        <v>3.2</v>
      </c>
      <c r="K28" s="17">
        <v>-14.15</v>
      </c>
      <c r="L28" s="17">
        <v>44.75</v>
      </c>
      <c r="M28" s="17">
        <v>20.89</v>
      </c>
      <c r="N28" s="17">
        <v>-25.09</v>
      </c>
      <c r="O28" s="17">
        <v>-8.9890190003827684</v>
      </c>
      <c r="P28" s="17">
        <v>25579.929143836129</v>
      </c>
    </row>
    <row r="29" spans="1:16">
      <c r="A29" s="17">
        <v>25</v>
      </c>
      <c r="B29" s="17">
        <v>3.24</v>
      </c>
      <c r="C29" s="17">
        <v>-13.74</v>
      </c>
      <c r="D29" s="17">
        <v>45.17</v>
      </c>
      <c r="E29" s="17">
        <v>19.170000000000002</v>
      </c>
      <c r="F29" s="17">
        <v>-26.82</v>
      </c>
      <c r="G29" s="17">
        <v>53</v>
      </c>
      <c r="H29" s="17">
        <v>50.762094799094029</v>
      </c>
      <c r="I29" s="17">
        <v>1</v>
      </c>
      <c r="J29" s="17">
        <v>3.24</v>
      </c>
      <c r="K29" s="17">
        <v>-13.74</v>
      </c>
      <c r="L29" s="17">
        <v>45.17</v>
      </c>
      <c r="M29" s="17">
        <v>19.170000000000002</v>
      </c>
      <c r="N29" s="17">
        <v>-26.83</v>
      </c>
      <c r="O29" s="17">
        <v>2.2379052009059706</v>
      </c>
      <c r="P29" s="17">
        <v>25472.092529748927</v>
      </c>
    </row>
    <row r="30" spans="1:16">
      <c r="A30" s="35" t="s">
        <v>36</v>
      </c>
      <c r="B30" s="53"/>
      <c r="C30" s="53"/>
      <c r="D30" s="53"/>
      <c r="E30" s="53"/>
      <c r="F30" s="53"/>
      <c r="G30" s="53"/>
      <c r="H30" s="53"/>
      <c r="I30" s="53"/>
      <c r="J30" s="53"/>
      <c r="K30" s="53"/>
      <c r="L30" s="53"/>
      <c r="M30" s="53"/>
      <c r="N30" s="53"/>
      <c r="O30" s="53">
        <f>SUM(O5:O29)</f>
        <v>5.6045485507638659E-5</v>
      </c>
      <c r="P30" s="53">
        <f>SUM(P5:P29)</f>
        <v>638491.63833979773</v>
      </c>
    </row>
    <row r="32" spans="1:16" ht="14.85" customHeight="1">
      <c r="A32" s="259" t="s">
        <v>150</v>
      </c>
      <c r="B32" s="260"/>
      <c r="C32" s="260"/>
      <c r="D32" s="260"/>
      <c r="E32" s="260"/>
      <c r="F32" s="261"/>
    </row>
    <row r="33" spans="1:16">
      <c r="A33" s="50">
        <v>86.024427473516795</v>
      </c>
      <c r="B33" s="50">
        <v>-0.68928711150459998</v>
      </c>
      <c r="C33" s="50">
        <v>-227.5939652692162</v>
      </c>
      <c r="D33" s="50">
        <v>444.23749792808559</v>
      </c>
      <c r="E33" s="50">
        <v>115.89841044893186</v>
      </c>
      <c r="F33" s="50">
        <v>18380.632034569604</v>
      </c>
      <c r="I33" s="224" t="s">
        <v>138</v>
      </c>
      <c r="J33" s="224"/>
      <c r="K33" s="224"/>
      <c r="L33" s="224"/>
      <c r="M33" s="224"/>
      <c r="N33" s="224"/>
      <c r="O33" s="224"/>
      <c r="P33" s="224"/>
    </row>
    <row r="34" spans="1:16">
      <c r="A34" s="49" t="s">
        <v>152</v>
      </c>
      <c r="B34" s="49" t="s">
        <v>153</v>
      </c>
      <c r="C34" s="49" t="s">
        <v>154</v>
      </c>
      <c r="D34" s="49" t="s">
        <v>155</v>
      </c>
      <c r="E34" s="49" t="s">
        <v>156</v>
      </c>
      <c r="F34" s="49" t="s">
        <v>157</v>
      </c>
      <c r="I34" s="262" t="s">
        <v>139</v>
      </c>
      <c r="J34" s="262"/>
      <c r="K34" s="236"/>
      <c r="L34" s="236"/>
      <c r="M34" s="236"/>
      <c r="N34" s="236"/>
      <c r="O34" s="236"/>
      <c r="P34" s="236"/>
    </row>
    <row r="35" spans="1:16" ht="15" thickBot="1">
      <c r="A35" s="67"/>
      <c r="B35" s="67"/>
      <c r="C35" s="67"/>
      <c r="D35" s="67"/>
      <c r="E35" s="67"/>
      <c r="F35" s="67"/>
      <c r="I35" s="198"/>
      <c r="J35" s="200"/>
      <c r="K35" s="198"/>
      <c r="L35" s="199"/>
      <c r="M35" s="200"/>
      <c r="N35" s="198"/>
      <c r="O35" s="199"/>
      <c r="P35" s="200"/>
    </row>
    <row r="36" spans="1:16" ht="15" thickBot="1">
      <c r="A36" s="250" t="s">
        <v>169</v>
      </c>
      <c r="B36" s="251"/>
      <c r="C36" s="251"/>
      <c r="D36" s="251"/>
      <c r="E36" s="252"/>
      <c r="F36" s="7"/>
      <c r="I36" s="201"/>
      <c r="J36" s="203"/>
      <c r="K36" s="201"/>
      <c r="L36" s="202"/>
      <c r="M36" s="203"/>
      <c r="N36" s="201"/>
      <c r="O36" s="202"/>
      <c r="P36" s="203"/>
    </row>
    <row r="37" spans="1:16">
      <c r="A37" s="68">
        <f>SUM(B5:B29)</f>
        <v>84.83</v>
      </c>
      <c r="B37" s="68">
        <f>SUM(C5:C29)</f>
        <v>-345.1099999999999</v>
      </c>
      <c r="C37" s="68">
        <f>SUM(D5:D29)</f>
        <v>1128.5800000000002</v>
      </c>
      <c r="D37" s="69">
        <f>SUM(E5:E29)</f>
        <v>493.15000000000003</v>
      </c>
      <c r="E37" s="68">
        <f>SUM(F5:F29)</f>
        <v>-658.31000000000006</v>
      </c>
      <c r="F37" s="7"/>
      <c r="I37" s="204"/>
      <c r="J37" s="206"/>
      <c r="K37" s="204"/>
      <c r="L37" s="205"/>
      <c r="M37" s="206"/>
      <c r="N37" s="204"/>
      <c r="O37" s="205"/>
      <c r="P37" s="206"/>
    </row>
    <row r="38" spans="1:16">
      <c r="A38" s="70" t="s">
        <v>158</v>
      </c>
      <c r="B38" s="70" t="s">
        <v>159</v>
      </c>
      <c r="C38" s="70" t="s">
        <v>160</v>
      </c>
      <c r="D38" s="71" t="s">
        <v>161</v>
      </c>
      <c r="E38" s="70" t="s">
        <v>162</v>
      </c>
      <c r="F38" s="7"/>
      <c r="I38" s="237" t="s">
        <v>38</v>
      </c>
      <c r="J38" s="238"/>
      <c r="K38" s="237" t="s">
        <v>140</v>
      </c>
      <c r="L38" s="239"/>
      <c r="M38" s="238"/>
      <c r="N38" s="237" t="s">
        <v>141</v>
      </c>
      <c r="O38" s="239"/>
      <c r="P38" s="238"/>
    </row>
    <row r="39" spans="1:16">
      <c r="I39" s="198"/>
      <c r="J39" s="200"/>
      <c r="K39" s="198"/>
      <c r="L39" s="199"/>
      <c r="M39" s="200"/>
      <c r="N39" s="198"/>
      <c r="O39" s="199"/>
      <c r="P39" s="200"/>
    </row>
    <row r="40" spans="1:16">
      <c r="A40" s="80" t="s">
        <v>35</v>
      </c>
      <c r="B40" s="17">
        <f>P30+O30</f>
        <v>638491.63839584321</v>
      </c>
      <c r="D40" s="55" t="s">
        <v>122</v>
      </c>
      <c r="E40" s="22">
        <v>25</v>
      </c>
      <c r="I40" s="201"/>
      <c r="J40" s="203"/>
      <c r="K40" s="201"/>
      <c r="L40" s="202"/>
      <c r="M40" s="203"/>
      <c r="N40" s="201"/>
      <c r="O40" s="202"/>
      <c r="P40" s="203"/>
    </row>
    <row r="41" spans="1:16">
      <c r="I41" s="204"/>
      <c r="J41" s="206"/>
      <c r="K41" s="204"/>
      <c r="L41" s="205"/>
      <c r="M41" s="206"/>
      <c r="N41" s="204"/>
      <c r="O41" s="205"/>
      <c r="P41" s="206"/>
    </row>
    <row r="42" spans="1:16" ht="14.85" customHeight="1">
      <c r="A42" s="55" t="s">
        <v>38</v>
      </c>
      <c r="B42" s="22">
        <f>B40*E40</f>
        <v>15962290.95989608</v>
      </c>
      <c r="D42" s="55" t="s">
        <v>140</v>
      </c>
      <c r="E42" s="22">
        <f>_xlfn.CHISQ.INV(1-0.05, 5)</f>
        <v>11.070497693516351</v>
      </c>
      <c r="I42" s="241"/>
      <c r="J42" s="241"/>
      <c r="K42" s="242" t="s">
        <v>142</v>
      </c>
      <c r="L42" s="242"/>
      <c r="M42" s="242"/>
      <c r="N42" s="242"/>
      <c r="O42" s="242"/>
      <c r="P42" s="242"/>
    </row>
    <row r="43" spans="1:16" ht="14.85" customHeight="1">
      <c r="I43" s="243"/>
      <c r="J43" s="243"/>
      <c r="K43" s="243"/>
      <c r="L43" s="243"/>
      <c r="M43" s="243"/>
      <c r="N43" s="243"/>
      <c r="O43" s="243"/>
      <c r="P43" s="243"/>
    </row>
    <row r="44" spans="1:16">
      <c r="A44" s="55" t="s">
        <v>141</v>
      </c>
      <c r="B44" s="22">
        <f>1-_xlfn.CHISQ.DIST.RT(E42, 5)</f>
        <v>0.95</v>
      </c>
      <c r="D44" s="55" t="s">
        <v>165</v>
      </c>
      <c r="E44" s="22">
        <f>E42*B44</f>
        <v>10.516972808840533</v>
      </c>
      <c r="I44" s="243"/>
      <c r="J44" s="243"/>
      <c r="K44" s="243"/>
      <c r="L44" s="243"/>
      <c r="M44" s="243"/>
      <c r="N44" s="243"/>
      <c r="O44" s="243"/>
      <c r="P44" s="243"/>
    </row>
    <row r="45" spans="1:16" ht="15" thickBot="1">
      <c r="I45" s="256" t="s">
        <v>170</v>
      </c>
      <c r="J45" s="256"/>
      <c r="K45" s="256"/>
      <c r="L45" s="256"/>
      <c r="M45" s="256"/>
      <c r="N45" s="256"/>
      <c r="O45" s="256"/>
      <c r="P45" s="256"/>
    </row>
    <row r="46" spans="1:16">
      <c r="A46" s="266" t="s">
        <v>41</v>
      </c>
      <c r="B46" s="267"/>
      <c r="C46" s="267"/>
      <c r="D46" s="267"/>
      <c r="E46" s="267"/>
      <c r="F46" s="268"/>
      <c r="I46" s="243"/>
      <c r="J46" s="243"/>
      <c r="K46" s="243"/>
      <c r="L46" s="243"/>
      <c r="M46" s="243"/>
      <c r="N46" s="243"/>
      <c r="O46" s="243"/>
      <c r="P46" s="243"/>
    </row>
    <row r="47" spans="1:16" ht="28.5" customHeight="1">
      <c r="A47" s="263" t="s">
        <v>171</v>
      </c>
      <c r="B47" s="264"/>
      <c r="C47" s="264"/>
      <c r="D47" s="264"/>
      <c r="E47" s="264"/>
      <c r="F47" s="265"/>
      <c r="I47" s="243"/>
      <c r="J47" s="243"/>
      <c r="K47" s="243"/>
      <c r="L47" s="243"/>
      <c r="M47" s="243"/>
      <c r="N47" s="243"/>
      <c r="O47" s="243"/>
      <c r="P47" s="243"/>
    </row>
    <row r="48" spans="1:16" ht="35.25" customHeight="1">
      <c r="G48" s="8"/>
    </row>
    <row r="49" spans="1:7" ht="14.45" customHeight="1">
      <c r="A49" s="31" t="s">
        <v>127</v>
      </c>
      <c r="B49" s="165" t="s">
        <v>128</v>
      </c>
      <c r="C49" s="166"/>
      <c r="D49" s="166"/>
      <c r="E49" s="166"/>
      <c r="G49" s="65"/>
    </row>
    <row r="50" spans="1:7">
      <c r="A50" s="31" t="s">
        <v>129</v>
      </c>
      <c r="B50" s="165" t="s">
        <v>130</v>
      </c>
      <c r="C50" s="166"/>
      <c r="D50" s="166"/>
      <c r="E50" s="166"/>
    </row>
    <row r="52" spans="1:7" ht="12.75" customHeight="1">
      <c r="A52" s="27" t="s">
        <v>131</v>
      </c>
      <c r="B52" s="257" t="s">
        <v>132</v>
      </c>
      <c r="C52" s="258"/>
      <c r="D52" s="258"/>
      <c r="E52" s="258"/>
      <c r="F52" s="165"/>
    </row>
    <row r="53" spans="1:7" ht="43.35" customHeight="1">
      <c r="A53" s="28" t="s">
        <v>133</v>
      </c>
      <c r="B53" s="253" t="s">
        <v>166</v>
      </c>
      <c r="C53" s="254"/>
      <c r="D53" s="254"/>
      <c r="E53" s="254"/>
      <c r="F53" s="255"/>
    </row>
  </sheetData>
  <mergeCells count="29">
    <mergeCell ref="F1:G2"/>
    <mergeCell ref="I4:N4"/>
    <mergeCell ref="A32:F32"/>
    <mergeCell ref="B49:E49"/>
    <mergeCell ref="B50:E50"/>
    <mergeCell ref="I33:P33"/>
    <mergeCell ref="I34:J34"/>
    <mergeCell ref="K34:M34"/>
    <mergeCell ref="N34:P34"/>
    <mergeCell ref="I35:J37"/>
    <mergeCell ref="K35:M37"/>
    <mergeCell ref="N35:P37"/>
    <mergeCell ref="I38:J38"/>
    <mergeCell ref="K38:M38"/>
    <mergeCell ref="A47:F47"/>
    <mergeCell ref="A46:F46"/>
    <mergeCell ref="A36:E36"/>
    <mergeCell ref="B53:F53"/>
    <mergeCell ref="I42:J42"/>
    <mergeCell ref="I43:J44"/>
    <mergeCell ref="K43:P44"/>
    <mergeCell ref="K42:P42"/>
    <mergeCell ref="N38:P38"/>
    <mergeCell ref="I39:J41"/>
    <mergeCell ref="K39:M41"/>
    <mergeCell ref="N39:P41"/>
    <mergeCell ref="I45:P45"/>
    <mergeCell ref="I46:P47"/>
    <mergeCell ref="B52:F5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96F4-F8B6-4362-B840-1E7D626FAFA3}">
  <dimension ref="A1:R51"/>
  <sheetViews>
    <sheetView topLeftCell="A39" zoomScale="75" zoomScaleNormal="85" workbookViewId="0">
      <selection activeCell="H57" sqref="H57"/>
    </sheetView>
  </sheetViews>
  <sheetFormatPr defaultColWidth="8.5703125" defaultRowHeight="14.45"/>
  <cols>
    <col min="1" max="1" width="12.140625" customWidth="1"/>
    <col min="2" max="2" width="8.5703125" customWidth="1"/>
    <col min="4" max="4" width="14.140625" customWidth="1"/>
    <col min="5" max="5" width="12.42578125" customWidth="1"/>
    <col min="6" max="6" width="15.42578125" customWidth="1"/>
    <col min="7" max="7" width="22.42578125" customWidth="1"/>
    <col min="8" max="8" width="13.5703125" bestFit="1" customWidth="1"/>
    <col min="9" max="9" width="12.5703125" bestFit="1" customWidth="1"/>
    <col min="11" max="11" width="8.5703125" customWidth="1"/>
    <col min="12" max="12" width="12.42578125" customWidth="1"/>
    <col min="18" max="18" width="8.5703125" customWidth="1"/>
  </cols>
  <sheetData>
    <row r="1" spans="1:9">
      <c r="E1" s="182" t="s">
        <v>172</v>
      </c>
      <c r="F1" s="183"/>
    </row>
    <row r="2" spans="1:9">
      <c r="E2" s="184"/>
      <c r="F2" s="185"/>
    </row>
    <row r="4" spans="1:9" ht="36.75" customHeight="1">
      <c r="A4" s="40" t="s">
        <v>18</v>
      </c>
      <c r="B4" s="41" t="s">
        <v>19</v>
      </c>
      <c r="C4" s="41" t="s">
        <v>20</v>
      </c>
      <c r="D4" s="41" t="s">
        <v>21</v>
      </c>
      <c r="E4" s="41" t="s">
        <v>22</v>
      </c>
      <c r="F4" s="41" t="s">
        <v>23</v>
      </c>
      <c r="G4" s="61" t="s">
        <v>24</v>
      </c>
      <c r="H4" s="63" t="s">
        <v>26</v>
      </c>
      <c r="I4" s="39" t="s">
        <v>168</v>
      </c>
    </row>
    <row r="5" spans="1:9">
      <c r="A5" s="24">
        <v>1</v>
      </c>
      <c r="B5" s="12">
        <v>2.81</v>
      </c>
      <c r="C5" s="12">
        <v>-13.48</v>
      </c>
      <c r="D5" s="12">
        <v>45.29</v>
      </c>
      <c r="E5" s="12">
        <v>19.5</v>
      </c>
      <c r="F5" s="12">
        <v>-26.27</v>
      </c>
      <c r="G5" s="58">
        <v>117</v>
      </c>
      <c r="H5" s="59">
        <v>-19.911214748499106</v>
      </c>
      <c r="I5" s="60">
        <v>25505.319467436391</v>
      </c>
    </row>
    <row r="6" spans="1:9">
      <c r="A6" s="11">
        <v>2</v>
      </c>
      <c r="B6" s="9">
        <v>3.07</v>
      </c>
      <c r="C6" s="9">
        <v>-13.73</v>
      </c>
      <c r="D6" s="9">
        <v>45.13</v>
      </c>
      <c r="E6" s="9">
        <v>19.649999999999999</v>
      </c>
      <c r="F6" s="9">
        <v>-26.26</v>
      </c>
      <c r="G6" s="32">
        <v>82</v>
      </c>
      <c r="H6" s="56">
        <v>-11.119890162357706</v>
      </c>
      <c r="I6" s="23">
        <v>25508.355506003554</v>
      </c>
    </row>
    <row r="7" spans="1:9">
      <c r="A7" s="11">
        <v>3</v>
      </c>
      <c r="B7" s="9">
        <v>3.45</v>
      </c>
      <c r="C7" s="9">
        <v>-13.87</v>
      </c>
      <c r="D7" s="9">
        <v>45.11</v>
      </c>
      <c r="E7" s="9">
        <v>18.93</v>
      </c>
      <c r="F7" s="9">
        <v>-27.17</v>
      </c>
      <c r="G7" s="32">
        <v>33</v>
      </c>
      <c r="H7" s="56">
        <v>31.315492320330122</v>
      </c>
      <c r="I7" s="23">
        <v>25446.715126557076</v>
      </c>
    </row>
    <row r="8" spans="1:9">
      <c r="A8" s="11">
        <v>4</v>
      </c>
      <c r="B8" s="9">
        <v>3.19</v>
      </c>
      <c r="C8" s="9">
        <v>-13.27</v>
      </c>
      <c r="D8" s="9">
        <v>45.63</v>
      </c>
      <c r="E8" s="9">
        <v>18.59</v>
      </c>
      <c r="F8" s="9">
        <v>-27.39</v>
      </c>
      <c r="G8" s="32">
        <v>92</v>
      </c>
      <c r="H8" s="56">
        <v>-9.3179813439119243</v>
      </c>
      <c r="I8" s="23">
        <v>25501.716001414505</v>
      </c>
    </row>
    <row r="9" spans="1:9">
      <c r="A9" s="11">
        <v>5</v>
      </c>
      <c r="B9" s="9">
        <v>3.07</v>
      </c>
      <c r="C9" s="9">
        <v>-13.56</v>
      </c>
      <c r="D9" s="9">
        <v>45.3</v>
      </c>
      <c r="E9" s="9">
        <v>19.59</v>
      </c>
      <c r="F9" s="9">
        <v>-26.32</v>
      </c>
      <c r="G9" s="32">
        <v>114</v>
      </c>
      <c r="H9" s="56">
        <v>-10.863338193755453</v>
      </c>
      <c r="I9" s="23">
        <v>25538.171001928622</v>
      </c>
    </row>
    <row r="10" spans="1:9">
      <c r="A10" s="11">
        <v>6</v>
      </c>
      <c r="B10" s="9">
        <v>4.1500000000000004</v>
      </c>
      <c r="C10" s="9">
        <v>-13.95</v>
      </c>
      <c r="D10" s="9">
        <v>45.2</v>
      </c>
      <c r="E10" s="9">
        <v>19.420000000000002</v>
      </c>
      <c r="F10" s="9">
        <v>-26.97</v>
      </c>
      <c r="G10" s="32">
        <v>50</v>
      </c>
      <c r="H10" s="56">
        <v>6.2282174345375552</v>
      </c>
      <c r="I10" s="23">
        <v>25561.411738734063</v>
      </c>
    </row>
    <row r="11" spans="1:9">
      <c r="A11" s="11">
        <v>7</v>
      </c>
      <c r="B11" s="9">
        <v>3.26</v>
      </c>
      <c r="C11" s="9">
        <v>-13.83</v>
      </c>
      <c r="D11" s="9">
        <v>45.08</v>
      </c>
      <c r="E11" s="9">
        <v>19.18</v>
      </c>
      <c r="F11" s="9">
        <v>-26.83</v>
      </c>
      <c r="G11" s="32">
        <v>43</v>
      </c>
      <c r="H11" s="56">
        <v>9.2732285316105845</v>
      </c>
      <c r="I11" s="23">
        <v>25453.729810171877</v>
      </c>
    </row>
    <row r="12" spans="1:9">
      <c r="A12" s="11">
        <v>8</v>
      </c>
      <c r="B12" s="9">
        <v>2.81</v>
      </c>
      <c r="C12" s="9">
        <v>-13.5</v>
      </c>
      <c r="D12" s="9">
        <v>45.27</v>
      </c>
      <c r="E12" s="9">
        <v>20.41</v>
      </c>
      <c r="F12" s="9">
        <v>-25.36</v>
      </c>
      <c r="G12" s="32">
        <v>259</v>
      </c>
      <c r="H12" s="56">
        <v>48.731561043087822</v>
      </c>
      <c r="I12" s="23">
        <v>25607.364150291742</v>
      </c>
    </row>
    <row r="13" spans="1:9">
      <c r="A13" s="11">
        <v>9</v>
      </c>
      <c r="B13" s="9">
        <v>3.83</v>
      </c>
      <c r="C13" s="9">
        <v>-13.66</v>
      </c>
      <c r="D13" s="9">
        <v>45.41</v>
      </c>
      <c r="E13" s="9">
        <v>18.93</v>
      </c>
      <c r="F13" s="9">
        <v>-27.34</v>
      </c>
      <c r="G13" s="32">
        <v>58</v>
      </c>
      <c r="H13" s="56">
        <v>1.4506680948572921</v>
      </c>
      <c r="I13" s="23">
        <v>25531.759714126591</v>
      </c>
    </row>
    <row r="14" spans="1:9">
      <c r="A14" s="11">
        <v>10</v>
      </c>
      <c r="B14" s="9">
        <v>3.32</v>
      </c>
      <c r="C14" s="9">
        <v>-13.71</v>
      </c>
      <c r="D14" s="9">
        <v>45.23</v>
      </c>
      <c r="E14" s="9">
        <v>20</v>
      </c>
      <c r="F14" s="9">
        <v>-26.04</v>
      </c>
      <c r="G14" s="32">
        <v>126</v>
      </c>
      <c r="H14" s="56">
        <v>-1.0101983343458869</v>
      </c>
      <c r="I14" s="23">
        <v>25588.83949837022</v>
      </c>
    </row>
    <row r="15" spans="1:9">
      <c r="A15" s="11">
        <v>11</v>
      </c>
      <c r="B15" s="9">
        <v>2.81</v>
      </c>
      <c r="C15" s="9">
        <v>-13.5</v>
      </c>
      <c r="D15" s="9">
        <v>45.27</v>
      </c>
      <c r="E15" s="9">
        <v>18.45</v>
      </c>
      <c r="F15" s="9">
        <v>-27.32</v>
      </c>
      <c r="G15" s="32">
        <v>42</v>
      </c>
      <c r="H15" s="56">
        <v>-0.92661309974960204</v>
      </c>
      <c r="I15" s="23">
        <v>25378.243265811838</v>
      </c>
    </row>
    <row r="16" spans="1:9">
      <c r="A16" s="11">
        <v>12</v>
      </c>
      <c r="B16" s="9">
        <v>4.4000000000000004</v>
      </c>
      <c r="C16" s="9">
        <v>-13.96</v>
      </c>
      <c r="D16" s="9">
        <v>45.25</v>
      </c>
      <c r="E16" s="9">
        <v>20.55</v>
      </c>
      <c r="F16" s="9">
        <v>-25.94</v>
      </c>
      <c r="G16" s="32">
        <v>146</v>
      </c>
      <c r="H16" s="56">
        <v>1.2207249649597998</v>
      </c>
      <c r="I16" s="23">
        <v>25717.722435312582</v>
      </c>
    </row>
    <row r="17" spans="1:9">
      <c r="A17" s="11">
        <v>13</v>
      </c>
      <c r="B17" s="9">
        <v>3.45</v>
      </c>
      <c r="C17" s="9">
        <v>-13.91</v>
      </c>
      <c r="D17" s="9">
        <v>45.07</v>
      </c>
      <c r="E17" s="9">
        <v>20.45</v>
      </c>
      <c r="F17" s="9">
        <v>-25.65</v>
      </c>
      <c r="G17" s="32">
        <v>124</v>
      </c>
      <c r="H17" s="57">
        <v>1.2145886775572308</v>
      </c>
      <c r="I17" s="22">
        <v>25615.734969133096</v>
      </c>
    </row>
    <row r="18" spans="1:9">
      <c r="A18" s="11">
        <v>14</v>
      </c>
      <c r="B18" s="9">
        <v>3.7</v>
      </c>
      <c r="C18" s="9">
        <v>-13.85</v>
      </c>
      <c r="D18" s="9">
        <v>45.19</v>
      </c>
      <c r="E18" s="9">
        <v>19.7</v>
      </c>
      <c r="F18" s="9">
        <v>-26.51</v>
      </c>
      <c r="G18" s="32">
        <v>75</v>
      </c>
      <c r="H18" s="57">
        <v>-2.8155977763794908</v>
      </c>
      <c r="I18" s="22">
        <v>25567.43170135374</v>
      </c>
    </row>
    <row r="19" spans="1:9">
      <c r="A19" s="11">
        <v>15</v>
      </c>
      <c r="B19" s="9">
        <v>3.07</v>
      </c>
      <c r="C19" s="9">
        <v>-13.67</v>
      </c>
      <c r="D19" s="9">
        <v>45.19</v>
      </c>
      <c r="E19" s="9">
        <v>19.54</v>
      </c>
      <c r="F19" s="9">
        <v>-26.37</v>
      </c>
      <c r="G19" s="32">
        <v>85</v>
      </c>
      <c r="H19" s="57">
        <v>-11.739841897200677</v>
      </c>
      <c r="I19" s="22">
        <v>25508.495292813699</v>
      </c>
    </row>
    <row r="20" spans="1:9">
      <c r="A20" s="11">
        <v>16</v>
      </c>
      <c r="B20" s="9">
        <v>4.34</v>
      </c>
      <c r="C20" s="9">
        <v>-13.93</v>
      </c>
      <c r="D20" s="9">
        <v>45.27</v>
      </c>
      <c r="E20" s="9">
        <v>20.170000000000002</v>
      </c>
      <c r="F20" s="9">
        <v>-26.29</v>
      </c>
      <c r="G20" s="32">
        <v>109</v>
      </c>
      <c r="H20" s="57">
        <v>-7.5014054166333608</v>
      </c>
      <c r="I20" s="22">
        <v>25675.42932756916</v>
      </c>
    </row>
    <row r="21" spans="1:9">
      <c r="A21" s="11">
        <v>17</v>
      </c>
      <c r="B21" s="9">
        <v>3</v>
      </c>
      <c r="C21" s="9">
        <v>-13.75</v>
      </c>
      <c r="D21" s="9">
        <v>45.08</v>
      </c>
      <c r="E21" s="9">
        <v>19.3</v>
      </c>
      <c r="F21" s="9">
        <v>-26.58</v>
      </c>
      <c r="G21" s="32">
        <v>55</v>
      </c>
      <c r="H21" s="57">
        <v>-5.5132197444524991</v>
      </c>
      <c r="I21" s="22">
        <v>25449.859316853206</v>
      </c>
    </row>
    <row r="22" spans="1:9">
      <c r="A22" s="11">
        <v>18</v>
      </c>
      <c r="B22" s="9">
        <v>3.88</v>
      </c>
      <c r="C22" s="9">
        <v>-14.17</v>
      </c>
      <c r="D22" s="9">
        <v>44.92</v>
      </c>
      <c r="E22" s="9">
        <v>20.68</v>
      </c>
      <c r="F22" s="9">
        <v>-25.61</v>
      </c>
      <c r="G22" s="32">
        <v>91</v>
      </c>
      <c r="H22" s="57">
        <v>-3.666911532840686</v>
      </c>
      <c r="I22" s="22">
        <v>25634.674016359189</v>
      </c>
    </row>
    <row r="23" spans="1:9">
      <c r="A23" s="11">
        <v>19</v>
      </c>
      <c r="B23" s="9">
        <v>3.07</v>
      </c>
      <c r="C23" s="9">
        <v>-13.92</v>
      </c>
      <c r="D23" s="9">
        <v>44.94</v>
      </c>
      <c r="E23" s="9">
        <v>20.51</v>
      </c>
      <c r="F23" s="9">
        <v>-25.41</v>
      </c>
      <c r="G23" s="32">
        <v>116</v>
      </c>
      <c r="H23" s="57">
        <v>-8.6960922022276463</v>
      </c>
      <c r="I23" s="22">
        <v>25567.715867784445</v>
      </c>
    </row>
    <row r="24" spans="1:9">
      <c r="A24" s="11">
        <v>20</v>
      </c>
      <c r="B24" s="9">
        <v>4.08</v>
      </c>
      <c r="C24" s="9">
        <v>-14.28</v>
      </c>
      <c r="D24" s="9">
        <v>44.86</v>
      </c>
      <c r="E24" s="9">
        <v>20.7</v>
      </c>
      <c r="F24" s="9">
        <v>-25.67</v>
      </c>
      <c r="G24" s="32">
        <v>75</v>
      </c>
      <c r="H24" s="57">
        <v>-2.3696390024599623</v>
      </c>
      <c r="I24" s="22">
        <v>25635.175213449795</v>
      </c>
    </row>
    <row r="25" spans="1:9">
      <c r="A25" s="11">
        <v>21</v>
      </c>
      <c r="B25" s="9">
        <v>3.62</v>
      </c>
      <c r="C25" s="9">
        <v>-13.82</v>
      </c>
      <c r="D25" s="9">
        <v>45.2</v>
      </c>
      <c r="E25" s="9">
        <v>19.45</v>
      </c>
      <c r="F25" s="9">
        <v>-26.73</v>
      </c>
      <c r="G25" s="32">
        <v>63</v>
      </c>
      <c r="H25" s="57">
        <v>2.0923106642267157</v>
      </c>
      <c r="I25" s="22">
        <v>25535.906797731634</v>
      </c>
    </row>
    <row r="26" spans="1:9">
      <c r="A26" s="11">
        <v>22</v>
      </c>
      <c r="B26" s="9">
        <v>3.07</v>
      </c>
      <c r="C26" s="9">
        <v>-14.08</v>
      </c>
      <c r="D26" s="9">
        <v>44.78</v>
      </c>
      <c r="E26" s="9">
        <v>19.899999999999999</v>
      </c>
      <c r="F26" s="9">
        <v>-26.02</v>
      </c>
      <c r="G26" s="32">
        <v>46</v>
      </c>
      <c r="H26" s="57">
        <v>8.0823416881164576</v>
      </c>
      <c r="I26" s="22">
        <v>25461.744872185176</v>
      </c>
    </row>
    <row r="27" spans="1:9">
      <c r="A27" s="11">
        <v>23</v>
      </c>
      <c r="B27" s="9">
        <v>2.94</v>
      </c>
      <c r="C27" s="9">
        <v>-13.82</v>
      </c>
      <c r="D27" s="9">
        <v>44.99</v>
      </c>
      <c r="E27" s="9">
        <v>19.489999999999998</v>
      </c>
      <c r="F27" s="9">
        <v>-26.35</v>
      </c>
      <c r="G27" s="32">
        <v>55</v>
      </c>
      <c r="H27" s="57">
        <v>-7.406020119507275</v>
      </c>
      <c r="I27" s="22">
        <v>25448.101574820517</v>
      </c>
    </row>
    <row r="28" spans="1:9">
      <c r="A28" s="11">
        <v>24</v>
      </c>
      <c r="B28" s="9">
        <v>3.2</v>
      </c>
      <c r="C28" s="9">
        <v>-14.15</v>
      </c>
      <c r="D28" s="9">
        <v>44.75</v>
      </c>
      <c r="E28" s="9">
        <v>20.89</v>
      </c>
      <c r="F28" s="9">
        <v>-25.09</v>
      </c>
      <c r="G28" s="32">
        <v>99</v>
      </c>
      <c r="H28" s="57">
        <v>-8.9890190003827684</v>
      </c>
      <c r="I28" s="22">
        <v>25579.929143836129</v>
      </c>
    </row>
    <row r="29" spans="1:9">
      <c r="A29" s="13">
        <v>25</v>
      </c>
      <c r="B29" s="14">
        <v>3.24</v>
      </c>
      <c r="C29" s="14">
        <v>-13.74</v>
      </c>
      <c r="D29" s="14">
        <v>45.17</v>
      </c>
      <c r="E29" s="14">
        <v>19.170000000000002</v>
      </c>
      <c r="F29" s="14">
        <v>-26.83</v>
      </c>
      <c r="G29" s="33">
        <v>53</v>
      </c>
      <c r="H29" s="57">
        <v>2.2379052009059706</v>
      </c>
      <c r="I29" s="22">
        <v>25472.092529748927</v>
      </c>
    </row>
    <row r="30" spans="1:9">
      <c r="A30" s="35" t="s">
        <v>36</v>
      </c>
      <c r="B30" s="16">
        <f t="shared" ref="B30:I30" si="0">SUM(B5:B29)</f>
        <v>84.83</v>
      </c>
      <c r="C30" s="16">
        <f t="shared" si="0"/>
        <v>-345.1099999999999</v>
      </c>
      <c r="D30" s="16">
        <f t="shared" si="0"/>
        <v>1128.5800000000002</v>
      </c>
      <c r="E30" s="16">
        <f t="shared" si="0"/>
        <v>493.15000000000003</v>
      </c>
      <c r="F30" s="16">
        <f t="shared" si="0"/>
        <v>-658.32</v>
      </c>
      <c r="G30" s="34">
        <f t="shared" si="0"/>
        <v>2208</v>
      </c>
      <c r="H30" s="34">
        <f t="shared" si="0"/>
        <v>5.6045485507638659E-5</v>
      </c>
      <c r="I30" s="16">
        <f t="shared" si="0"/>
        <v>638491.63833979773</v>
      </c>
    </row>
    <row r="33" spans="1:18" ht="14.85" customHeight="1">
      <c r="A33" s="259" t="s">
        <v>150</v>
      </c>
      <c r="B33" s="260"/>
      <c r="C33" s="260"/>
      <c r="D33" s="260"/>
      <c r="E33" s="260"/>
      <c r="F33" s="261"/>
      <c r="K33" s="224" t="s">
        <v>138</v>
      </c>
      <c r="L33" s="224"/>
      <c r="M33" s="224"/>
      <c r="N33" s="224"/>
      <c r="O33" s="224"/>
      <c r="P33" s="224"/>
      <c r="Q33" s="224"/>
      <c r="R33" s="224"/>
    </row>
    <row r="34" spans="1:18">
      <c r="A34" s="50">
        <v>86.024427473516795</v>
      </c>
      <c r="B34" s="50">
        <v>-0.68928711150459998</v>
      </c>
      <c r="C34" s="50">
        <v>-227.5939652692162</v>
      </c>
      <c r="D34" s="50">
        <v>444.23749792808559</v>
      </c>
      <c r="E34" s="50">
        <v>115.89841044893186</v>
      </c>
      <c r="F34" s="50">
        <v>18380.632034569604</v>
      </c>
      <c r="K34" s="262" t="s">
        <v>139</v>
      </c>
      <c r="L34" s="262"/>
      <c r="M34" s="235"/>
      <c r="N34" s="235"/>
      <c r="O34" s="235"/>
      <c r="P34" s="235"/>
      <c r="Q34" s="235"/>
      <c r="R34" s="235"/>
    </row>
    <row r="35" spans="1:18">
      <c r="A35" s="49" t="s">
        <v>152</v>
      </c>
      <c r="B35" s="49" t="s">
        <v>153</v>
      </c>
      <c r="C35" s="49" t="s">
        <v>154</v>
      </c>
      <c r="D35" s="49" t="s">
        <v>155</v>
      </c>
      <c r="E35" s="49" t="s">
        <v>156</v>
      </c>
      <c r="F35" s="49" t="s">
        <v>157</v>
      </c>
      <c r="K35" s="198"/>
      <c r="L35" s="200"/>
      <c r="M35" s="198"/>
      <c r="N35" s="199"/>
      <c r="O35" s="200"/>
      <c r="P35" s="198"/>
      <c r="Q35" s="199"/>
      <c r="R35" s="200"/>
    </row>
    <row r="36" spans="1:18">
      <c r="K36" s="201"/>
      <c r="L36" s="203"/>
      <c r="M36" s="201"/>
      <c r="N36" s="202"/>
      <c r="O36" s="203"/>
      <c r="P36" s="201"/>
      <c r="Q36" s="202"/>
      <c r="R36" s="203"/>
    </row>
    <row r="37" spans="1:18">
      <c r="A37" s="55" t="s">
        <v>35</v>
      </c>
      <c r="B37" s="22">
        <f>(I30/(I30/E37))+H30</f>
        <v>25.000056045485508</v>
      </c>
      <c r="D37" s="55" t="s">
        <v>122</v>
      </c>
      <c r="E37" s="22">
        <v>25</v>
      </c>
      <c r="K37" s="204"/>
      <c r="L37" s="206"/>
      <c r="M37" s="204"/>
      <c r="N37" s="205"/>
      <c r="O37" s="206"/>
      <c r="P37" s="204"/>
      <c r="Q37" s="205"/>
      <c r="R37" s="206"/>
    </row>
    <row r="38" spans="1:18">
      <c r="G38" s="74"/>
      <c r="H38" s="74"/>
      <c r="I38" s="74"/>
      <c r="K38" s="237" t="s">
        <v>38</v>
      </c>
      <c r="L38" s="238"/>
      <c r="M38" s="237" t="s">
        <v>140</v>
      </c>
      <c r="N38" s="239"/>
      <c r="O38" s="238"/>
      <c r="P38" s="237" t="s">
        <v>141</v>
      </c>
      <c r="Q38" s="239"/>
      <c r="R38" s="238"/>
    </row>
    <row r="39" spans="1:18">
      <c r="A39" s="55" t="s">
        <v>38</v>
      </c>
      <c r="B39" s="22">
        <f>B37*E37</f>
        <v>625.00140113713769</v>
      </c>
      <c r="D39" s="55" t="s">
        <v>140</v>
      </c>
      <c r="E39" s="22">
        <f>_xlfn.CHISQ.INV(1-0.05, 5)</f>
        <v>11.070497693516351</v>
      </c>
      <c r="G39" s="74"/>
      <c r="H39" s="74"/>
      <c r="I39" s="74"/>
      <c r="K39" s="198"/>
      <c r="L39" s="200"/>
      <c r="M39" s="198"/>
      <c r="N39" s="199"/>
      <c r="O39" s="200"/>
      <c r="P39" s="198"/>
      <c r="Q39" s="199"/>
      <c r="R39" s="200"/>
    </row>
    <row r="40" spans="1:18">
      <c r="G40" s="74"/>
      <c r="H40" s="74"/>
      <c r="I40" s="74"/>
      <c r="K40" s="201"/>
      <c r="L40" s="203"/>
      <c r="M40" s="201"/>
      <c r="N40" s="202"/>
      <c r="O40" s="203"/>
      <c r="P40" s="201"/>
      <c r="Q40" s="202"/>
      <c r="R40" s="203"/>
    </row>
    <row r="41" spans="1:18">
      <c r="A41" s="55" t="s">
        <v>141</v>
      </c>
      <c r="B41" s="22">
        <f>1-_xlfn.CHISQ.DIST.RT(E39, 5)</f>
        <v>0.95</v>
      </c>
      <c r="D41" s="55" t="s">
        <v>165</v>
      </c>
      <c r="E41" s="22">
        <f>E39*B41</f>
        <v>10.516972808840533</v>
      </c>
      <c r="K41" s="204"/>
      <c r="L41" s="206"/>
      <c r="M41" s="204"/>
      <c r="N41" s="205"/>
      <c r="O41" s="206"/>
      <c r="P41" s="204"/>
      <c r="Q41" s="205"/>
      <c r="R41" s="206"/>
    </row>
    <row r="42" spans="1:18" ht="15" thickBot="1">
      <c r="K42" s="237" t="s">
        <v>142</v>
      </c>
      <c r="L42" s="239"/>
      <c r="M42" s="239"/>
      <c r="N42" s="239"/>
      <c r="O42" s="239"/>
      <c r="P42" s="239"/>
      <c r="Q42" s="239"/>
      <c r="R42" s="238"/>
    </row>
    <row r="43" spans="1:18">
      <c r="A43" s="266" t="s">
        <v>41</v>
      </c>
      <c r="B43" s="267"/>
      <c r="C43" s="267"/>
      <c r="D43" s="267"/>
      <c r="E43" s="267"/>
      <c r="F43" s="267"/>
      <c r="G43" s="268"/>
      <c r="K43" s="198"/>
      <c r="L43" s="199"/>
      <c r="M43" s="199"/>
      <c r="N43" s="199"/>
      <c r="O43" s="199"/>
      <c r="P43" s="199"/>
      <c r="Q43" s="199"/>
      <c r="R43" s="200"/>
    </row>
    <row r="44" spans="1:18" ht="25.35" customHeight="1">
      <c r="A44" s="270" t="s">
        <v>173</v>
      </c>
      <c r="B44" s="271"/>
      <c r="C44" s="271"/>
      <c r="D44" s="271"/>
      <c r="E44" s="271"/>
      <c r="F44" s="271"/>
      <c r="G44" s="272"/>
      <c r="K44" s="204"/>
      <c r="L44" s="205"/>
      <c r="M44" s="205"/>
      <c r="N44" s="205"/>
      <c r="O44" s="205"/>
      <c r="P44" s="205"/>
      <c r="Q44" s="205"/>
      <c r="R44" s="206"/>
    </row>
    <row r="45" spans="1:18" ht="16.350000000000001" customHeight="1">
      <c r="K45" s="256" t="s">
        <v>170</v>
      </c>
      <c r="L45" s="256"/>
      <c r="M45" s="256"/>
      <c r="N45" s="256"/>
      <c r="O45" s="256"/>
      <c r="P45" s="256"/>
      <c r="Q45" s="256"/>
      <c r="R45" s="256"/>
    </row>
    <row r="46" spans="1:18" ht="18" customHeight="1">
      <c r="A46" s="78" t="s">
        <v>127</v>
      </c>
      <c r="B46" s="79" t="s">
        <v>128</v>
      </c>
      <c r="C46" s="79"/>
      <c r="D46" s="79"/>
      <c r="E46" s="79"/>
      <c r="F46" s="10"/>
      <c r="K46" s="243"/>
      <c r="L46" s="243"/>
      <c r="M46" s="243"/>
      <c r="N46" s="243"/>
      <c r="O46" s="243"/>
      <c r="P46" s="243"/>
      <c r="Q46" s="243"/>
      <c r="R46" s="243"/>
    </row>
    <row r="47" spans="1:18" ht="14.85" customHeight="1">
      <c r="A47" s="72" t="s">
        <v>129</v>
      </c>
      <c r="B47" s="73" t="s">
        <v>130</v>
      </c>
      <c r="C47" s="75"/>
      <c r="D47" s="76"/>
      <c r="E47" s="76"/>
      <c r="F47" s="77"/>
      <c r="K47" s="243"/>
      <c r="L47" s="243"/>
      <c r="M47" s="243"/>
      <c r="N47" s="243"/>
      <c r="O47" s="243"/>
      <c r="P47" s="243"/>
      <c r="Q47" s="243"/>
      <c r="R47" s="243"/>
    </row>
    <row r="48" spans="1:18" ht="12.75" customHeight="1"/>
    <row r="49" spans="1:7" ht="15.75" customHeight="1">
      <c r="A49" s="62" t="s">
        <v>131</v>
      </c>
      <c r="B49" s="257" t="s">
        <v>132</v>
      </c>
      <c r="C49" s="258"/>
      <c r="D49" s="258"/>
      <c r="E49" s="258"/>
      <c r="F49" s="258"/>
      <c r="G49" s="165"/>
    </row>
    <row r="50" spans="1:7" ht="57" customHeight="1">
      <c r="A50" s="28" t="s">
        <v>133</v>
      </c>
      <c r="B50" s="253" t="s">
        <v>166</v>
      </c>
      <c r="C50" s="254"/>
      <c r="D50" s="254"/>
      <c r="E50" s="254"/>
      <c r="F50" s="254"/>
      <c r="G50" s="255"/>
    </row>
    <row r="51" spans="1:7">
      <c r="A51" s="7"/>
      <c r="B51" s="269"/>
      <c r="C51" s="269"/>
      <c r="D51" s="269"/>
      <c r="E51" s="269"/>
      <c r="F51" s="269"/>
      <c r="G51" s="269"/>
    </row>
  </sheetData>
  <mergeCells count="24">
    <mergeCell ref="B51:G51"/>
    <mergeCell ref="B50:G50"/>
    <mergeCell ref="B49:G49"/>
    <mergeCell ref="M38:O38"/>
    <mergeCell ref="A44:G44"/>
    <mergeCell ref="A43:G43"/>
    <mergeCell ref="K45:R45"/>
    <mergeCell ref="K46:R47"/>
    <mergeCell ref="P38:R38"/>
    <mergeCell ref="E1:F2"/>
    <mergeCell ref="A33:F33"/>
    <mergeCell ref="K43:R44"/>
    <mergeCell ref="K33:R33"/>
    <mergeCell ref="K34:L34"/>
    <mergeCell ref="M34:O34"/>
    <mergeCell ref="P34:R34"/>
    <mergeCell ref="K39:L41"/>
    <mergeCell ref="M39:O41"/>
    <mergeCell ref="P39:R41"/>
    <mergeCell ref="K42:R42"/>
    <mergeCell ref="K35:L37"/>
    <mergeCell ref="M35:O37"/>
    <mergeCell ref="P35:R37"/>
    <mergeCell ref="K38:L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kanessa jasmine</dc:creator>
  <cp:keywords/>
  <dc:description/>
  <cp:lastModifiedBy/>
  <cp:revision/>
  <dcterms:created xsi:type="dcterms:W3CDTF">2023-11-16T07:35:00Z</dcterms:created>
  <dcterms:modified xsi:type="dcterms:W3CDTF">2023-11-27T13:18:31Z</dcterms:modified>
  <cp:category/>
  <cp:contentStatus/>
</cp:coreProperties>
</file>