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rrezaputria/Documents/Semester-3/Statistika Regresi/Penugasan/Regresi Polinomial_Kelompok07_StatRegB/"/>
    </mc:Choice>
  </mc:AlternateContent>
  <xr:revisionPtr revIDLastSave="0" documentId="13_ncr:1_{5F752268-74F5-B74E-8AF5-9C4A24E95217}" xr6:coauthVersionLast="47" xr6:coauthVersionMax="47" xr10:uidLastSave="{00000000-0000-0000-0000-000000000000}"/>
  <bookViews>
    <workbookView xWindow="0" yWindow="500" windowWidth="23140" windowHeight="12340" xr2:uid="{AC2E69B1-6D5F-47CB-871E-AF36A524C836}"/>
  </bookViews>
  <sheets>
    <sheet name="Polynomial Regression" sheetId="1" r:id="rId1"/>
    <sheet name="Quadratic Model"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N6" i="1" l="1"/>
  <c r="AM6" i="1"/>
  <c r="AN18" i="1"/>
  <c r="AN19" i="1"/>
  <c r="AN20" i="1"/>
  <c r="AN21" i="1"/>
  <c r="AN22" i="1"/>
  <c r="AM24" i="1"/>
  <c r="AN24" i="1" s="1"/>
  <c r="AM23" i="1"/>
  <c r="AN23" i="1" s="1"/>
  <c r="AM7" i="1"/>
  <c r="AN7" i="1" s="1"/>
  <c r="AM8" i="1"/>
  <c r="AN8" i="1" s="1"/>
  <c r="AM9" i="1"/>
  <c r="AN9" i="1" s="1"/>
  <c r="AM10" i="1"/>
  <c r="AN10" i="1" s="1"/>
  <c r="AM11" i="1"/>
  <c r="AN11" i="1" s="1"/>
  <c r="AM12" i="1"/>
  <c r="AN12" i="1" s="1"/>
  <c r="AM13" i="1"/>
  <c r="AN13" i="1" s="1"/>
  <c r="AM14" i="1"/>
  <c r="AN14" i="1" s="1"/>
  <c r="AM15" i="1"/>
  <c r="AN15" i="1" s="1"/>
  <c r="AM16" i="1"/>
  <c r="AN16" i="1" s="1"/>
  <c r="AM17" i="1"/>
  <c r="AN17" i="1" s="1"/>
  <c r="AM18" i="1"/>
  <c r="AM19" i="1"/>
  <c r="AM20" i="1"/>
  <c r="AM21" i="1"/>
  <c r="AM22" i="1"/>
  <c r="AF26" i="1"/>
  <c r="AE26" i="1"/>
  <c r="AF8" i="2" l="1"/>
  <c r="AF9" i="2"/>
  <c r="AF10" i="2"/>
  <c r="AF11" i="2"/>
  <c r="AF12" i="2"/>
  <c r="AF13" i="2"/>
  <c r="AF14" i="2"/>
  <c r="AF15" i="2"/>
  <c r="AF16" i="2"/>
  <c r="AF17" i="2"/>
  <c r="AF18" i="2"/>
  <c r="AF19" i="2"/>
  <c r="AF20" i="2"/>
  <c r="AF21" i="2"/>
  <c r="AF22" i="2"/>
  <c r="AF23" i="2"/>
  <c r="AF24" i="2"/>
  <c r="AF25" i="2"/>
  <c r="AF7" i="2"/>
  <c r="AJ8" i="2"/>
  <c r="AJ9" i="2"/>
  <c r="AJ10" i="2"/>
  <c r="AJ11" i="2"/>
  <c r="AJ12" i="2"/>
  <c r="AJ13" i="2"/>
  <c r="AJ14" i="2"/>
  <c r="AJ15" i="2"/>
  <c r="AJ16" i="2"/>
  <c r="AJ17" i="2"/>
  <c r="AJ18" i="2"/>
  <c r="AJ19" i="2"/>
  <c r="AJ20" i="2"/>
  <c r="AJ21" i="2"/>
  <c r="AJ22" i="2"/>
  <c r="AJ23" i="2"/>
  <c r="AJ24" i="2"/>
  <c r="AJ25" i="2"/>
  <c r="AJ7" i="2"/>
  <c r="AI8" i="2"/>
  <c r="AI9" i="2"/>
  <c r="AI10" i="2"/>
  <c r="AI11" i="2"/>
  <c r="AI12" i="2"/>
  <c r="AI13" i="2"/>
  <c r="AI14" i="2"/>
  <c r="AI15" i="2"/>
  <c r="AI16" i="2"/>
  <c r="AI17" i="2"/>
  <c r="AI18" i="2"/>
  <c r="AI19" i="2"/>
  <c r="AI20" i="2"/>
  <c r="AI21" i="2"/>
  <c r="AI22" i="2"/>
  <c r="AI23" i="2"/>
  <c r="AI24" i="2"/>
  <c r="AI25" i="2"/>
  <c r="AI7" i="2"/>
  <c r="D151" i="2" l="1"/>
  <c r="D186" i="1"/>
  <c r="B151" i="2"/>
  <c r="B81" i="2" a="1"/>
  <c r="B81" i="2" s="1"/>
  <c r="D152" i="2"/>
  <c r="B152" i="2"/>
  <c r="D153" i="2"/>
  <c r="B154" i="2"/>
  <c r="D154" i="2" s="1"/>
  <c r="B153" i="2"/>
  <c r="B203" i="1" l="1"/>
  <c r="B176" i="1"/>
  <c r="B175" i="1"/>
  <c r="B183" i="1" s="1"/>
  <c r="K200" i="2"/>
  <c r="K196" i="2"/>
  <c r="G202" i="2"/>
  <c r="G200" i="2"/>
  <c r="G196" i="2"/>
  <c r="C202" i="2"/>
  <c r="C200" i="2"/>
  <c r="C196" i="2"/>
  <c r="E133" i="2"/>
  <c r="B161" i="1"/>
  <c r="B129" i="2"/>
  <c r="D188" i="2"/>
  <c r="D187" i="2"/>
  <c r="C188" i="2"/>
  <c r="C187" i="2"/>
  <c r="B131" i="2"/>
  <c r="C189" i="2"/>
  <c r="B189" i="2"/>
  <c r="B188" i="2"/>
  <c r="B187" i="2"/>
  <c r="B167" i="2"/>
  <c r="B150" i="2"/>
  <c r="B149" i="2"/>
  <c r="E143" i="2"/>
  <c r="E142" i="2"/>
  <c r="B120" i="2"/>
  <c r="B121" i="2" s="1"/>
  <c r="A96" i="2" a="1"/>
  <c r="A96" i="2" s="1"/>
  <c r="B122" i="2" s="1" a="1"/>
  <c r="B122" i="2" s="1"/>
  <c r="B130" i="2" s="1"/>
  <c r="B83" i="2"/>
  <c r="B82" i="2"/>
  <c r="D83" i="2" s="1"/>
  <c r="H36" i="2" a="1"/>
  <c r="H36" i="2" s="1"/>
  <c r="E36" i="2" a="1"/>
  <c r="E36" i="2" s="1"/>
  <c r="E40" i="2" s="1" a="1"/>
  <c r="E40" i="2" s="1"/>
  <c r="H40" i="2" s="1" a="1"/>
  <c r="H40" i="2" s="1"/>
  <c r="A126" i="1" a="1"/>
  <c r="A126" i="1" s="1"/>
  <c r="B184" i="1" l="1"/>
  <c r="D184" i="1" s="1"/>
  <c r="D183" i="1"/>
  <c r="D82" i="2"/>
  <c r="F20" i="2"/>
  <c r="G20" i="2" s="1"/>
  <c r="F14" i="2"/>
  <c r="G14" i="2" s="1"/>
  <c r="F15" i="2"/>
  <c r="G15" i="2" s="1"/>
  <c r="F16" i="2"/>
  <c r="G16" i="2" s="1"/>
  <c r="F21" i="2"/>
  <c r="G21" i="2" s="1"/>
  <c r="F8" i="2"/>
  <c r="G8" i="2" s="1"/>
  <c r="F24" i="2"/>
  <c r="G24" i="2" s="1"/>
  <c r="F10" i="2"/>
  <c r="G10" i="2" s="1"/>
  <c r="F12" i="2"/>
  <c r="G12" i="2" s="1"/>
  <c r="F17" i="2"/>
  <c r="G17" i="2" s="1"/>
  <c r="F18" i="2"/>
  <c r="G18" i="2" s="1"/>
  <c r="F22" i="2"/>
  <c r="G22" i="2" s="1"/>
  <c r="F13" i="2"/>
  <c r="G13" i="2" s="1"/>
  <c r="F19" i="2"/>
  <c r="G19" i="2" s="1"/>
  <c r="F23" i="2"/>
  <c r="G23" i="2" s="1"/>
  <c r="F9" i="2"/>
  <c r="G9" i="2" s="1"/>
  <c r="F25" i="2"/>
  <c r="G25" i="2" s="1"/>
  <c r="F7" i="2"/>
  <c r="G7" i="2" s="1"/>
  <c r="F11" i="2"/>
  <c r="G11" i="2" s="1"/>
  <c r="K232" i="1" l="1"/>
  <c r="G232" i="1" a="1"/>
  <c r="G232" i="1" s="1"/>
  <c r="B104" i="1" a="1"/>
  <c r="B104" i="1" s="1"/>
  <c r="E156" i="1" l="1" a="1"/>
  <c r="E156" i="1" s="1"/>
  <c r="G238" i="1" s="1"/>
  <c r="D224" i="1"/>
  <c r="B223" i="1"/>
  <c r="E130" i="2" s="1"/>
  <c r="B133" i="2" s="1"/>
  <c r="B224" i="1"/>
  <c r="B211" i="1"/>
  <c r="B210" i="1"/>
  <c r="B204" i="1"/>
  <c r="B181" i="1"/>
  <c r="B182" i="1"/>
  <c r="B158" i="1"/>
  <c r="C223" i="1" s="1"/>
  <c r="B185" i="1" l="1"/>
  <c r="C205" i="2"/>
  <c r="E187" i="2"/>
  <c r="C225" i="1"/>
  <c r="K236" i="1"/>
  <c r="B225" i="1"/>
  <c r="B186" i="1" l="1"/>
  <c r="D185" i="1"/>
  <c r="B149" i="1"/>
  <c r="B150" i="1" s="1"/>
  <c r="B151" i="1" a="1"/>
  <c r="B151" i="1" s="1"/>
  <c r="B156" i="1" s="1"/>
  <c r="B157" i="1" s="1"/>
  <c r="B106" i="1"/>
  <c r="C224" i="1" s="1"/>
  <c r="B105" i="1"/>
  <c r="E109" i="1" s="1"/>
  <c r="M11" i="1" a="1"/>
  <c r="M11" i="1" s="1"/>
  <c r="C232" i="1" l="1"/>
  <c r="E110" i="1"/>
  <c r="E111" i="1"/>
  <c r="C26" i="1"/>
  <c r="B26" i="1"/>
  <c r="E6" i="1" s="1"/>
  <c r="F6" i="1" s="1"/>
  <c r="C25" i="1"/>
  <c r="B25" i="1"/>
  <c r="B160" i="1" l="1"/>
  <c r="C238" i="1"/>
  <c r="D223" i="1"/>
  <c r="E22" i="1"/>
  <c r="F22" i="1" s="1"/>
  <c r="E21" i="1"/>
  <c r="F21" i="1" s="1"/>
  <c r="E17" i="1"/>
  <c r="F17" i="1" s="1"/>
  <c r="E14" i="1"/>
  <c r="F14" i="1" s="1"/>
  <c r="E19" i="1"/>
  <c r="F19" i="1" s="1"/>
  <c r="E12" i="1"/>
  <c r="F12" i="1" s="1"/>
  <c r="E9" i="1"/>
  <c r="F9" i="1" s="1"/>
  <c r="E10" i="1"/>
  <c r="F10" i="1" s="1"/>
  <c r="E24" i="1"/>
  <c r="F24" i="1" s="1"/>
  <c r="E8" i="1"/>
  <c r="F8" i="1" s="1"/>
  <c r="E20" i="1"/>
  <c r="F20" i="1" s="1"/>
  <c r="E18" i="1"/>
  <c r="F18" i="1" s="1"/>
  <c r="E16" i="1"/>
  <c r="F16" i="1" s="1"/>
  <c r="E15" i="1"/>
  <c r="F15" i="1" s="1"/>
  <c r="E13" i="1"/>
  <c r="F13" i="1" s="1"/>
  <c r="E11" i="1"/>
  <c r="F11" i="1" s="1"/>
  <c r="E23" i="1"/>
  <c r="F23" i="1" s="1"/>
  <c r="E7" i="1"/>
  <c r="F7" i="1" s="1"/>
  <c r="C241" i="1" l="1"/>
  <c r="E223" i="1"/>
  <c r="I11" i="1" a="1"/>
  <c r="I11" i="1" s="1"/>
  <c r="I17" i="1" s="1" a="1"/>
  <c r="I17" i="1" s="1"/>
  <c r="M17" i="1" s="1" a="1"/>
  <c r="M17" i="1" s="1"/>
  <c r="G56" i="1" l="1"/>
  <c r="AJ24" i="1"/>
  <c r="AK24" i="1" s="1"/>
  <c r="AJ8" i="1"/>
  <c r="AK8" i="1" s="1"/>
  <c r="AJ6" i="1"/>
  <c r="AK6" i="1" s="1"/>
  <c r="AJ18" i="1"/>
  <c r="AK18" i="1" s="1"/>
  <c r="AJ16" i="1"/>
  <c r="AK16" i="1" s="1"/>
  <c r="AJ14" i="1"/>
  <c r="AK14" i="1" s="1"/>
  <c r="AJ12" i="1"/>
  <c r="AK12" i="1" s="1"/>
  <c r="AJ10" i="1"/>
  <c r="AK10" i="1" s="1"/>
  <c r="AJ23" i="1"/>
  <c r="AK23" i="1" s="1"/>
  <c r="AJ7" i="1"/>
  <c r="AK7" i="1" s="1"/>
  <c r="AJ22" i="1"/>
  <c r="AK22" i="1" s="1"/>
  <c r="AJ21" i="1"/>
  <c r="AK21" i="1" s="1"/>
  <c r="AJ20" i="1"/>
  <c r="AK20" i="1" s="1"/>
  <c r="AJ19" i="1"/>
  <c r="AK19" i="1" s="1"/>
  <c r="AJ17" i="1"/>
  <c r="AK17" i="1" s="1"/>
  <c r="AJ15" i="1"/>
  <c r="AK15" i="1" s="1"/>
  <c r="AJ13" i="1"/>
  <c r="AK13" i="1" s="1"/>
  <c r="AJ11" i="1"/>
  <c r="AK11" i="1" s="1"/>
  <c r="AJ9" i="1"/>
  <c r="AK9" i="1" s="1"/>
  <c r="G65" i="1"/>
  <c r="H65" i="1" s="1"/>
  <c r="G66" i="1"/>
  <c r="H66" i="1" s="1"/>
  <c r="G68" i="1"/>
  <c r="H68" i="1" s="1"/>
  <c r="G62" i="1"/>
  <c r="H62" i="1" s="1"/>
  <c r="G67" i="1"/>
  <c r="H67" i="1" s="1"/>
  <c r="G69" i="1"/>
  <c r="H69" i="1" s="1"/>
  <c r="G70" i="1"/>
  <c r="H70" i="1" s="1"/>
  <c r="G71" i="1"/>
  <c r="H71" i="1" s="1"/>
  <c r="G72" i="1"/>
  <c r="H72" i="1" s="1"/>
  <c r="G57" i="1"/>
  <c r="H57" i="1" s="1"/>
  <c r="G73" i="1"/>
  <c r="H73" i="1" s="1"/>
  <c r="G58" i="1"/>
  <c r="H58" i="1" s="1"/>
  <c r="G74" i="1"/>
  <c r="H74" i="1" s="1"/>
  <c r="G59" i="1"/>
  <c r="H59" i="1" s="1"/>
  <c r="G60" i="1"/>
  <c r="H60" i="1" s="1"/>
  <c r="G61" i="1"/>
  <c r="H61" i="1" s="1"/>
  <c r="G63" i="1"/>
  <c r="H63" i="1" s="1"/>
  <c r="G64" i="1"/>
  <c r="H64" i="1" s="1"/>
  <c r="H5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<sst xmlns="http://schemas.openxmlformats.org/spreadsheetml/2006/main" count="313" uniqueCount="133">
  <si>
    <t>POLYNOMIAL REGRESSION MODELS</t>
  </si>
  <si>
    <t>Hardwood Concetration</t>
  </si>
  <si>
    <t>Tensile Strength</t>
  </si>
  <si>
    <t>X</t>
  </si>
  <si>
    <t>X'</t>
  </si>
  <si>
    <t>Xi (%)</t>
  </si>
  <si>
    <t>Y (psi)</t>
  </si>
  <si>
    <t>C</t>
  </si>
  <si>
    <t>X'X</t>
  </si>
  <si>
    <t>X'Y</t>
  </si>
  <si>
    <t>X'X INVERS</t>
  </si>
  <si>
    <t>Hasil Beta</t>
  </si>
  <si>
    <t>Model Prediksi</t>
  </si>
  <si>
    <t>Jumlah</t>
  </si>
  <si>
    <t>Rata-rata</t>
  </si>
  <si>
    <t>Scatter Plot of Data</t>
  </si>
  <si>
    <t>Perhitungan Data Analysis Manual Secara Stratch</t>
  </si>
  <si>
    <t>Estimasi Sigma</t>
  </si>
  <si>
    <t xml:space="preserve">Y Topi </t>
  </si>
  <si>
    <t>Error</t>
  </si>
  <si>
    <t>Error'</t>
  </si>
  <si>
    <t>Y'</t>
  </si>
  <si>
    <t>BetaTopi'</t>
  </si>
  <si>
    <t>Inisiasi Nilai Dan Perhitungan</t>
  </si>
  <si>
    <t>p</t>
  </si>
  <si>
    <t>SSRes</t>
  </si>
  <si>
    <t>MSRes</t>
  </si>
  <si>
    <t>n</t>
  </si>
  <si>
    <t>k</t>
  </si>
  <si>
    <t>DFRes</t>
  </si>
  <si>
    <t>Standar Error Estimasi Beta</t>
  </si>
  <si>
    <t>UJI F</t>
  </si>
  <si>
    <t>BetaTopi'X'Y</t>
  </si>
  <si>
    <t>BetaTopi'X'</t>
  </si>
  <si>
    <t xml:space="preserve">Jumlah </t>
  </si>
  <si>
    <t>Kuadrat/n</t>
  </si>
  <si>
    <t>SSReg</t>
  </si>
  <si>
    <t>MSReg</t>
  </si>
  <si>
    <t>DFReg</t>
  </si>
  <si>
    <t xml:space="preserve">k </t>
  </si>
  <si>
    <t>F-Hitung</t>
  </si>
  <si>
    <t>F-Tabel</t>
  </si>
  <si>
    <t>Kesimpulan dan Interpretasi</t>
  </si>
  <si>
    <t>H0 ditolak jika F-hitung &gt; F-tabel, pada analisis di atas, diperoleh F-hitung = 79,4335  &gt; F-tabel maka dapat disimpulkan bahwa Ho ditolak  yang artinya bahwa ada minimal satu variabel independen yang berpengaruh terhadap variabel dependen.</t>
  </si>
  <si>
    <t>R-Square</t>
  </si>
  <si>
    <t>SST</t>
  </si>
  <si>
    <t>DFT</t>
  </si>
  <si>
    <t>Perhitungan Nilai R-Square</t>
  </si>
  <si>
    <t>F0</t>
  </si>
  <si>
    <t>SSRes/(n-p)</t>
  </si>
  <si>
    <t>SST/(n-1)</t>
  </si>
  <si>
    <t>R^2(Adj) %</t>
  </si>
  <si>
    <t>Sisa</t>
  </si>
  <si>
    <t>Sisa %</t>
  </si>
  <si>
    <t>UJI T</t>
  </si>
  <si>
    <t>X'X Invers</t>
  </si>
  <si>
    <t>Hasil dari Beta</t>
  </si>
  <si>
    <t>Standar Error Estimasi</t>
  </si>
  <si>
    <t>Beta 0</t>
  </si>
  <si>
    <t>Beta 1</t>
  </si>
  <si>
    <t>Beta 2</t>
  </si>
  <si>
    <t>Uji T untuk Beta Topi 1</t>
  </si>
  <si>
    <t>T-Hitung</t>
  </si>
  <si>
    <t>T-Tabel</t>
  </si>
  <si>
    <t>Kesimpulan</t>
  </si>
  <si>
    <t>Interpretasi</t>
  </si>
  <si>
    <t>H0 ditolak</t>
  </si>
  <si>
    <t>Variabel X1 berpengaruh 
terhadap variabel Y-nya</t>
  </si>
  <si>
    <t>Uji T untuk Beta Topi 2</t>
  </si>
  <si>
    <t>PERBANDINGAN TABEL</t>
  </si>
  <si>
    <t>Source of 
Variation</t>
  </si>
  <si>
    <t>Sum of 
Squares</t>
  </si>
  <si>
    <t>Degrees of 
Freedom</t>
  </si>
  <si>
    <t>Mean 
Square</t>
  </si>
  <si>
    <t>Regression</t>
  </si>
  <si>
    <t>Residual</t>
  </si>
  <si>
    <t>Total</t>
  </si>
  <si>
    <t>Tabel Analisis Secara Manual</t>
  </si>
  <si>
    <t>Hardwood 
Concetration</t>
  </si>
  <si>
    <t>Tensile 
Strength</t>
  </si>
  <si>
    <t>RUMUS PERHITUNGAN</t>
  </si>
  <si>
    <t>Rumus</t>
  </si>
  <si>
    <t>Nilai</t>
  </si>
  <si>
    <t>Hasil</t>
  </si>
  <si>
    <t>(Jumlah variabel X)</t>
  </si>
  <si>
    <t xml:space="preserve">Tabel Analisis Sesuai Tabel 7.2 </t>
  </si>
  <si>
    <t xml:space="preserve"> </t>
  </si>
  <si>
    <t>RUMUS</t>
  </si>
  <si>
    <t>R^2 (Adj)</t>
  </si>
  <si>
    <t>INTERPRETASI</t>
  </si>
  <si>
    <t>Model regresi secara keseluruhan berhasil menjelaskan variasi sebesar 3104,25 dengan menggunakan dua variabel independen. Rata-rata kuadrat regresi adalah 1552,12, yang mencerminkan seberapa baik model mampu menjelaskan variasi.</t>
  </si>
  <si>
    <t>Total variasi dalam data adalah 3416,89, yang merupakan gabungan dari variasi yang dijelaskan oleh model dan variasi yang tidak dijelaskan.</t>
  </si>
  <si>
    <t>Interpretasi 
Akhir</t>
  </si>
  <si>
    <t>QUADRATIC MODEL / SECOND-ORDER MODEL</t>
  </si>
  <si>
    <t>Beta Topi'X'</t>
  </si>
  <si>
    <t>Errror'</t>
  </si>
  <si>
    <t>Hasil dari Beta'</t>
  </si>
  <si>
    <t>BetaTopi'(X')Y</t>
  </si>
  <si>
    <t>H0 ditolak jika F-hitung &gt; F-tabel, pada analisis di atas, diperoleh F-hitung = 7,4735  &gt; F-tabel = 4,4513 maka dapat disimpulkan bahwa Ho ditolak  yang artinya bahwa ada minimal satu variabel independen yang berpengaruh terhadap variabel dependen.</t>
  </si>
  <si>
    <t>Kedua uji T menunjukkan bahwa kedua variabel independen (X1 dan X2) memiliki pengaruh yang signifikan terhadap variabel dependen (Y). Oleh karena itu, model kuadratik (yang melibatkan kedua variabel independen ini) dapat dianggap signifikan dan berkontribusi secara signifikan terhadap variasi dalam variabel dependen.</t>
  </si>
  <si>
    <t>R-squared</t>
  </si>
  <si>
    <t>Terdapat variasi yang tidak dapat dijelaskan oleh model (sisa) sebesar 312,64. Rata-rata kuadrat sisa adalah 19,54, yang mencerminkan seberapa besar variasi yang tidak dijelaskan oleh model.</t>
  </si>
  <si>
    <t>SSReg(B1|B0)</t>
  </si>
  <si>
    <t>SSReg(B1,B2|B0)</t>
  </si>
  <si>
    <t>MSRes(1st Order)</t>
  </si>
  <si>
    <t>MSRes(2nd order)</t>
  </si>
  <si>
    <t>ESS/SSR(B2|B1,B0)</t>
  </si>
  <si>
    <t>KESIMPULAN DAN INTERPRETASI</t>
  </si>
  <si>
    <t xml:space="preserve">Model tersebut menggambarkan hubungan antara variabel input (x) dan variabel output (y topi) dalam bentuk fungsi kuadrat. Model ini memiliki tiga parameter utama, yaitu 45.295, 2.456, dan -0.635. Jadi, model tersebut dapat memperkirakan nilai y topi berdasarkan nilai x yang diberikan. </t>
  </si>
  <si>
    <t xml:space="preserve">Beta 0 </t>
  </si>
  <si>
    <r>
      <t xml:space="preserve">Diperoleh 
SSR(B2|B1,B0) memiliki nilai sebesar </t>
    </r>
    <r>
      <rPr>
        <b/>
        <sz val="11"/>
        <color theme="1"/>
        <rFont val="Calibri"/>
        <family val="2"/>
        <scheme val="minor"/>
      </rPr>
      <t>2060,8195</t>
    </r>
    <r>
      <rPr>
        <sz val="11"/>
        <color theme="1"/>
        <rFont val="Calibri"/>
        <family val="2"/>
        <scheme val="minor"/>
      </rPr>
      <t xml:space="preserve">
F-Hitung memiliki nilai sebesar </t>
    </r>
    <r>
      <rPr>
        <b/>
        <sz val="11"/>
        <color theme="1"/>
        <rFont val="Calibri"/>
        <family val="2"/>
        <scheme val="minor"/>
      </rPr>
      <t>105,47</t>
    </r>
    <r>
      <rPr>
        <sz val="11"/>
        <color theme="1"/>
        <rFont val="Calibri"/>
        <family val="2"/>
        <scheme val="minor"/>
      </rPr>
      <t xml:space="preserve">
F-Tabel memiliki nilai </t>
    </r>
    <r>
      <rPr>
        <b/>
        <sz val="11"/>
        <color theme="1"/>
        <rFont val="Calibri"/>
        <family val="2"/>
        <scheme val="minor"/>
      </rPr>
      <t>8,53</t>
    </r>
  </si>
  <si>
    <t>Jika F-Hitung &gt; F-Tabel, maka B2 tidak sama dengan 0.  Pada analisis di atas, diperoleh F-Hitung = 105.47 &gt; F-Tabel = 8.53,  sehingga dapat disimpulkan bahwa quadratic term berkontribusi secara signifikan terhadap model</t>
  </si>
  <si>
    <t>Tabel Analisis Secara Manual (ANOVA)</t>
  </si>
  <si>
    <t>R-^2(Adj)</t>
  </si>
  <si>
    <t>R-^2(Adj) (%)</t>
  </si>
  <si>
    <t>Sisa (%)</t>
  </si>
  <si>
    <t>Sisa(%)</t>
  </si>
  <si>
    <t xml:space="preserve">R^2(Adj) </t>
  </si>
  <si>
    <t>R-Squared %</t>
  </si>
  <si>
    <t>Nilai R-squared adalah 0.9085, artinya sekitar 90,85% dari total variasi dalam variabel dependen dapat dijelaskan oleh variabel independen dalam model, dan sisanya sekitar 9,15% dari total variasi dalam variabel dependen tidak dapat dijelaskan dalam model</t>
  </si>
  <si>
    <t xml:space="preserve">Nilai R-squared adalah 0.305, artinya sekitar 30,5% dari total variasi dalam variabel dependen dapat dijelaskan oleh variabel independen dalam model, dan sisanya sekitar 69,5% dari total variasi dalam variabel dependen tidak dapat dijelaskan. </t>
  </si>
  <si>
    <t>Dengan menolak H0, kedua uji T menunjukkan bahwa kedua variabel independen (X1) memiliki pengaruh yang signifikan terhadap variabel dependen (Y).</t>
  </si>
  <si>
    <t>Rata-Rata</t>
  </si>
  <si>
    <t>Y_Topi</t>
  </si>
  <si>
    <t>Error/Ei</t>
  </si>
  <si>
    <t>Sorted ei</t>
  </si>
  <si>
    <t>Number</t>
  </si>
  <si>
    <t>Cumulative Prob</t>
  </si>
  <si>
    <t>Z Value</t>
  </si>
  <si>
    <t>No</t>
  </si>
  <si>
    <t>Z-Value</t>
  </si>
  <si>
    <t>Cumulative 
Probability</t>
  </si>
  <si>
    <t>Angka 34.184 adalah intercept yang mewakili nilai prediksi y topi saat x = 0, dengan koefisien 1.711 menunjukkan laju perubahan y topi seiring dengan perubahan satu unit dalam x. Nilai 7.632 di dalam persamaan (x-7.632) menandakan transformasi atau penyesuaian pada variabel x. Kesimpulannya, model ini mencerminkan hubungan kuadratik antara variabel predictor x dan variabel respons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</si>
</sst>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1"/>
      <color theme="1"/>
      <name val="Calibri"/>
      <family val="2"/>
      <scheme val="minor"/>
    </font>
    <font>
      <sz val="10"/>
      <name val="Segoe UI"/>
      <family val="2"/>
    </font>
    <font>
      <sz val="8"/>
      <name val="Calibri"/>
      <family val="2"/>
      <scheme val="minor"/>
    </font>
    <font>
      <u/>
      <sz val="11"/>
      <color theme="10"/>
      <name val="Calibri"/>
      <family val="2"/>
      <scheme val="minor"/>
    </font>
  </fonts>
  <fills count="17">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theme="3" tint="0.5999938962981048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2">
    <xf numFmtId="0" fontId="0" fillId="0" borderId="0"/>
    <xf numFmtId="0" fontId="4" fillId="0" borderId="0" applyNumberFormat="0" applyFill="0" applyBorder="0" applyAlignment="0" applyProtection="0"/>
  </cellStyleXfs>
  <cellXfs count="197">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horizontal="center"/>
    </xf>
    <xf numFmtId="0" fontId="0" fillId="0" borderId="0" xfId="0" applyAlignment="1">
      <alignment horizontal="center" vertical="center" wrapText="1"/>
    </xf>
    <xf numFmtId="0" fontId="0" fillId="3" borderId="1" xfId="0" applyFill="1" applyBorder="1" applyAlignment="1">
      <alignment horizontal="center" vertical="center"/>
    </xf>
    <xf numFmtId="0" fontId="0" fillId="3" borderId="1" xfId="0" applyFill="1" applyBorder="1"/>
    <xf numFmtId="0" fontId="0" fillId="0" borderId="3" xfId="0" applyBorder="1" applyAlignment="1">
      <alignment horizontal="center" vertical="center"/>
    </xf>
    <xf numFmtId="0" fontId="0" fillId="4" borderId="1" xfId="0" applyFill="1" applyBorder="1" applyAlignment="1">
      <alignment horizontal="center"/>
    </xf>
    <xf numFmtId="0" fontId="0" fillId="0" borderId="0" xfId="0" applyAlignment="1">
      <alignment horizontal="center"/>
    </xf>
    <xf numFmtId="0" fontId="0" fillId="0" borderId="0" xfId="0" applyAlignment="1">
      <alignment vertical="center"/>
    </xf>
    <xf numFmtId="0" fontId="0" fillId="6" borderId="1" xfId="0" applyFill="1" applyBorder="1" applyAlignment="1">
      <alignment horizontal="center" vertical="center"/>
    </xf>
    <xf numFmtId="0" fontId="0" fillId="6" borderId="1" xfId="0" applyFill="1" applyBorder="1"/>
    <xf numFmtId="0" fontId="0" fillId="4" borderId="1" xfId="0" applyFill="1" applyBorder="1"/>
    <xf numFmtId="0" fontId="0" fillId="3" borderId="1" xfId="0" applyFill="1" applyBorder="1" applyAlignment="1">
      <alignment horizontal="center"/>
    </xf>
    <xf numFmtId="0" fontId="0" fillId="0" borderId="9" xfId="0" applyBorder="1"/>
    <xf numFmtId="0" fontId="0" fillId="0" borderId="11" xfId="0" applyBorder="1" applyAlignment="1">
      <alignment horizontal="center"/>
    </xf>
    <xf numFmtId="0" fontId="0" fillId="0" borderId="1" xfId="0" applyBorder="1"/>
    <xf numFmtId="0" fontId="0" fillId="0" borderId="1" xfId="0" applyBorder="1" applyAlignment="1">
      <alignment horizontal="left"/>
    </xf>
    <xf numFmtId="0" fontId="0" fillId="0" borderId="0" xfId="0" applyAlignment="1">
      <alignment horizontal="left" vertical="center"/>
    </xf>
    <xf numFmtId="0" fontId="0" fillId="0" borderId="1" xfId="0" applyBorder="1" applyAlignment="1">
      <alignment horizontal="left" wrapText="1"/>
    </xf>
    <xf numFmtId="0" fontId="0" fillId="0" borderId="1" xfId="0" applyBorder="1" applyAlignment="1">
      <alignment wrapText="1"/>
    </xf>
    <xf numFmtId="0" fontId="0" fillId="0" borderId="5" xfId="0" applyBorder="1" applyAlignment="1">
      <alignment horizontal="center" wrapText="1"/>
    </xf>
    <xf numFmtId="0" fontId="0" fillId="0" borderId="5" xfId="0" applyBorder="1" applyAlignment="1">
      <alignment horizontal="center"/>
    </xf>
    <xf numFmtId="0" fontId="1" fillId="0" borderId="0" xfId="0" applyFont="1"/>
    <xf numFmtId="0" fontId="0" fillId="0" borderId="9" xfId="0" applyBorder="1" applyAlignment="1">
      <alignment horizontal="center"/>
    </xf>
    <xf numFmtId="0" fontId="0" fillId="0" borderId="9" xfId="0" applyBorder="1" applyAlignment="1">
      <alignment horizontal="center" vertical="center"/>
    </xf>
    <xf numFmtId="0" fontId="0" fillId="0" borderId="10" xfId="0" applyBorder="1"/>
    <xf numFmtId="0" fontId="0" fillId="0" borderId="10" xfId="0" applyBorder="1" applyAlignment="1">
      <alignment horizontal="center"/>
    </xf>
    <xf numFmtId="0" fontId="0" fillId="2" borderId="9" xfId="0" applyFill="1" applyBorder="1" applyAlignment="1">
      <alignment horizontal="center" vertical="center" wrapText="1"/>
    </xf>
    <xf numFmtId="0" fontId="0" fillId="3" borderId="9" xfId="0" applyFill="1" applyBorder="1" applyAlignment="1">
      <alignment horizontal="center" vertical="center"/>
    </xf>
    <xf numFmtId="0" fontId="0" fillId="6" borderId="9" xfId="0" applyFill="1" applyBorder="1" applyAlignment="1">
      <alignment horizontal="center" vertical="center"/>
    </xf>
    <xf numFmtId="0" fontId="0" fillId="3" borderId="9" xfId="0" applyFill="1" applyBorder="1"/>
    <xf numFmtId="0" fontId="0" fillId="3" borderId="11" xfId="0" applyFill="1" applyBorder="1" applyAlignment="1">
      <alignment horizontal="center"/>
    </xf>
    <xf numFmtId="0" fontId="0" fillId="13" borderId="9" xfId="0" applyFill="1" applyBorder="1"/>
    <xf numFmtId="0" fontId="0" fillId="3" borderId="1" xfId="0" applyFill="1" applyBorder="1" applyAlignment="1">
      <alignment horizontal="left"/>
    </xf>
    <xf numFmtId="0" fontId="0" fillId="3" borderId="15" xfId="0" applyFill="1" applyBorder="1" applyAlignment="1">
      <alignment horizontal="center"/>
    </xf>
    <xf numFmtId="0" fontId="0" fillId="4" borderId="9" xfId="0" applyFill="1" applyBorder="1"/>
    <xf numFmtId="0" fontId="0" fillId="14" borderId="8" xfId="0" applyFill="1" applyBorder="1" applyAlignment="1">
      <alignment horizontal="center"/>
    </xf>
    <xf numFmtId="0" fontId="0" fillId="11" borderId="1" xfId="0" applyFill="1" applyBorder="1"/>
    <xf numFmtId="0" fontId="0" fillId="11" borderId="1" xfId="0" applyFill="1" applyBorder="1" applyAlignment="1">
      <alignment horizontal="left" vertical="center"/>
    </xf>
    <xf numFmtId="0" fontId="1" fillId="3" borderId="9" xfId="0" applyFont="1" applyFill="1" applyBorder="1"/>
    <xf numFmtId="0" fontId="1" fillId="0" borderId="9" xfId="0" applyFont="1" applyBorder="1"/>
    <xf numFmtId="0" fontId="1" fillId="3" borderId="11" xfId="0" applyFont="1" applyFill="1" applyBorder="1"/>
    <xf numFmtId="0" fontId="1" fillId="0" borderId="11" xfId="0" applyFont="1" applyBorder="1"/>
    <xf numFmtId="0" fontId="1" fillId="3" borderId="1" xfId="0" applyFont="1" applyFill="1" applyBorder="1"/>
    <xf numFmtId="0" fontId="1" fillId="0" borderId="1" xfId="0" applyFont="1" applyBorder="1"/>
    <xf numFmtId="0" fontId="0" fillId="0" borderId="1" xfId="0" applyBorder="1" applyAlignment="1">
      <alignment vertical="center" wrapText="1"/>
    </xf>
    <xf numFmtId="0" fontId="0" fillId="0" borderId="3" xfId="0" applyBorder="1" applyAlignment="1">
      <alignment vertical="center" wrapText="1"/>
    </xf>
    <xf numFmtId="0" fontId="1" fillId="3" borderId="1" xfId="0" applyFont="1" applyFill="1" applyBorder="1" applyAlignment="1">
      <alignment horizontal="left"/>
    </xf>
    <xf numFmtId="0" fontId="1" fillId="0" borderId="1" xfId="0" applyFont="1" applyBorder="1" applyAlignment="1">
      <alignment horizontal="left"/>
    </xf>
    <xf numFmtId="0" fontId="0" fillId="11" borderId="1" xfId="0" applyFill="1" applyBorder="1" applyAlignment="1">
      <alignment vertical="center"/>
    </xf>
    <xf numFmtId="0" fontId="0" fillId="0" borderId="6" xfId="0" applyBorder="1" applyAlignment="1">
      <alignment horizontal="center"/>
    </xf>
    <xf numFmtId="0" fontId="0" fillId="0" borderId="28" xfId="0" applyBorder="1" applyAlignment="1">
      <alignment horizontal="center"/>
    </xf>
    <xf numFmtId="0" fontId="0" fillId="0" borderId="15" xfId="0" applyBorder="1" applyAlignment="1">
      <alignment horizontal="center"/>
    </xf>
    <xf numFmtId="0" fontId="0" fillId="15" borderId="1" xfId="0" applyFill="1" applyBorder="1"/>
    <xf numFmtId="0" fontId="0" fillId="14" borderId="1" xfId="0" applyFill="1" applyBorder="1" applyAlignment="1">
      <alignment horizontal="center" vertical="center"/>
    </xf>
    <xf numFmtId="0" fontId="0" fillId="3" borderId="28" xfId="0" applyFill="1" applyBorder="1"/>
    <xf numFmtId="0" fontId="0" fillId="0" borderId="3" xfId="0" applyBorder="1" applyAlignment="1">
      <alignment wrapText="1"/>
    </xf>
    <xf numFmtId="0" fontId="0" fillId="0" borderId="18" xfId="0" applyBorder="1"/>
    <xf numFmtId="0" fontId="0" fillId="11" borderId="3" xfId="0" applyFill="1" applyBorder="1" applyAlignment="1">
      <alignment horizontal="left" vertical="center"/>
    </xf>
    <xf numFmtId="0" fontId="1" fillId="0" borderId="0" xfId="0" applyFont="1" applyAlignment="1">
      <alignment horizontal="center"/>
    </xf>
    <xf numFmtId="0" fontId="0" fillId="3" borderId="11" xfId="0" applyFill="1" applyBorder="1"/>
    <xf numFmtId="0" fontId="1" fillId="4" borderId="9" xfId="0" applyFont="1" applyFill="1" applyBorder="1"/>
    <xf numFmtId="0" fontId="1" fillId="14" borderId="8" xfId="0" applyFont="1" applyFill="1" applyBorder="1" applyAlignment="1">
      <alignment horizontal="center"/>
    </xf>
    <xf numFmtId="0" fontId="1" fillId="15" borderId="1" xfId="0" applyFont="1" applyFill="1" applyBorder="1"/>
    <xf numFmtId="0" fontId="1" fillId="14" borderId="1" xfId="0" applyFont="1" applyFill="1" applyBorder="1" applyAlignment="1">
      <alignment horizontal="center" vertical="center"/>
    </xf>
    <xf numFmtId="0" fontId="0" fillId="5" borderId="1" xfId="0" applyFill="1" applyBorder="1"/>
    <xf numFmtId="0" fontId="0" fillId="0" borderId="0" xfId="0" applyAlignment="1">
      <alignment vertical="center" wrapText="1"/>
    </xf>
    <xf numFmtId="0" fontId="1" fillId="3" borderId="3" xfId="0" applyFont="1" applyFill="1" applyBorder="1"/>
    <xf numFmtId="0" fontId="1" fillId="0" borderId="9" xfId="0" applyFont="1" applyBorder="1" applyAlignment="1">
      <alignment horizontal="left"/>
    </xf>
    <xf numFmtId="0" fontId="0" fillId="0" borderId="9" xfId="0" applyBorder="1" applyAlignment="1">
      <alignment horizontal="left"/>
    </xf>
    <xf numFmtId="0" fontId="0" fillId="0" borderId="11" xfId="0" applyBorder="1" applyAlignment="1">
      <alignment horizontal="left"/>
    </xf>
    <xf numFmtId="0" fontId="1" fillId="0" borderId="3" xfId="0" applyFont="1" applyBorder="1" applyAlignment="1">
      <alignment horizontal="left"/>
    </xf>
    <xf numFmtId="10" fontId="0" fillId="0" borderId="1" xfId="0" applyNumberFormat="1" applyBorder="1" applyAlignment="1">
      <alignment horizontal="left"/>
    </xf>
    <xf numFmtId="0" fontId="0" fillId="0" borderId="28" xfId="0" applyBorder="1" applyAlignment="1">
      <alignment horizontal="left"/>
    </xf>
    <xf numFmtId="10" fontId="0" fillId="0" borderId="9" xfId="0" applyNumberFormat="1" applyBorder="1" applyAlignment="1">
      <alignment horizontal="left"/>
    </xf>
    <xf numFmtId="10" fontId="0" fillId="0" borderId="28" xfId="0" applyNumberFormat="1" applyBorder="1" applyAlignment="1">
      <alignment horizontal="left"/>
    </xf>
    <xf numFmtId="0" fontId="4" fillId="0" borderId="0" xfId="1"/>
    <xf numFmtId="0" fontId="0" fillId="0" borderId="1" xfId="0" applyBorder="1" applyAlignment="1">
      <alignment vertical="center"/>
    </xf>
    <xf numFmtId="0" fontId="0" fillId="0" borderId="6" xfId="0" applyBorder="1" applyAlignment="1">
      <alignment vertical="center"/>
    </xf>
    <xf numFmtId="164" fontId="0" fillId="0" borderId="1" xfId="0" applyNumberFormat="1" applyBorder="1" applyAlignment="1">
      <alignment vertical="center"/>
    </xf>
    <xf numFmtId="0" fontId="0" fillId="2" borderId="8" xfId="0" applyFill="1" applyBorder="1" applyAlignment="1">
      <alignment horizontal="center" vertical="center" wrapText="1"/>
    </xf>
    <xf numFmtId="0" fontId="0" fillId="3" borderId="8" xfId="0" applyFill="1" applyBorder="1" applyAlignment="1">
      <alignment horizontal="center" vertical="center"/>
    </xf>
    <xf numFmtId="0" fontId="0" fillId="0" borderId="8" xfId="0" applyBorder="1" applyAlignment="1">
      <alignment horizontal="center"/>
    </xf>
    <xf numFmtId="0" fontId="0" fillId="0" borderId="14" xfId="0" applyBorder="1" applyAlignment="1">
      <alignment horizontal="center"/>
    </xf>
    <xf numFmtId="0" fontId="0" fillId="0" borderId="8" xfId="0" applyBorder="1" applyAlignment="1">
      <alignment horizontal="center" vertical="center"/>
    </xf>
    <xf numFmtId="0" fontId="0" fillId="13" borderId="1" xfId="0" applyFill="1" applyBorder="1"/>
    <xf numFmtId="0" fontId="0" fillId="0" borderId="12" xfId="0" applyBorder="1" applyAlignment="1">
      <alignment vertical="center"/>
    </xf>
    <xf numFmtId="164" fontId="0" fillId="0" borderId="3" xfId="0" applyNumberFormat="1" applyBorder="1" applyAlignment="1">
      <alignment vertical="center"/>
    </xf>
    <xf numFmtId="0" fontId="0" fillId="0" borderId="3" xfId="0" applyBorder="1" applyAlignment="1">
      <alignment vertical="center"/>
    </xf>
    <xf numFmtId="0" fontId="0" fillId="0" borderId="0" xfId="0" applyAlignment="1">
      <alignment wrapText="1"/>
    </xf>
    <xf numFmtId="0" fontId="0" fillId="0" borderId="1" xfId="0" applyBorder="1" applyAlignment="1">
      <alignment horizontal="left"/>
    </xf>
    <xf numFmtId="0" fontId="0" fillId="5" borderId="9" xfId="0" applyFill="1" applyBorder="1" applyAlignment="1">
      <alignment horizontal="center" vertical="center"/>
    </xf>
    <xf numFmtId="0" fontId="0" fillId="12" borderId="9" xfId="0" applyFill="1" applyBorder="1" applyAlignment="1">
      <alignment horizontal="center" vertical="center"/>
    </xf>
    <xf numFmtId="0" fontId="0" fillId="12" borderId="6" xfId="0" applyFill="1" applyBorder="1" applyAlignment="1">
      <alignment horizontal="center" vertical="center"/>
    </xf>
    <xf numFmtId="0" fontId="0" fillId="14" borderId="1" xfId="0" applyFill="1" applyBorder="1" applyAlignment="1">
      <alignment horizontal="center" vertical="center"/>
    </xf>
    <xf numFmtId="0" fontId="0" fillId="14" borderId="1" xfId="0" applyFill="1" applyBorder="1" applyAlignment="1">
      <alignment horizontal="center"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16" xfId="0" applyBorder="1" applyAlignment="1">
      <alignment horizontal="left" vertical="center" wrapText="1"/>
    </xf>
    <xf numFmtId="0" fontId="0" fillId="0" borderId="0" xfId="0"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10" xfId="0" applyBorder="1" applyAlignment="1">
      <alignment horizontal="left" vertical="center" wrapText="1"/>
    </xf>
    <xf numFmtId="0" fontId="0" fillId="0" borderId="22" xfId="0" applyBorder="1" applyAlignment="1">
      <alignment horizontal="left" vertical="center" wrapText="1"/>
    </xf>
    <xf numFmtId="0" fontId="1" fillId="8" borderId="1" xfId="0" applyFont="1" applyFill="1" applyBorder="1" applyAlignment="1">
      <alignment horizontal="center"/>
    </xf>
    <xf numFmtId="0" fontId="0" fillId="8" borderId="1" xfId="0" applyFill="1" applyBorder="1" applyAlignment="1">
      <alignment horizont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xf>
    <xf numFmtId="0" fontId="1" fillId="10" borderId="1" xfId="0" applyFont="1" applyFill="1" applyBorder="1" applyAlignment="1">
      <alignment horizontal="center"/>
    </xf>
    <xf numFmtId="0" fontId="1" fillId="11" borderId="1" xfId="0" applyFont="1" applyFill="1" applyBorder="1" applyAlignment="1">
      <alignment horizontal="center"/>
    </xf>
    <xf numFmtId="0" fontId="0" fillId="0" borderId="1" xfId="0" applyBorder="1" applyAlignment="1">
      <alignment horizontal="right" vertical="center"/>
    </xf>
    <xf numFmtId="0" fontId="0" fillId="0" borderId="3" xfId="0" applyBorder="1" applyAlignment="1">
      <alignment horizontal="center" vertical="center"/>
    </xf>
    <xf numFmtId="0" fontId="0" fillId="0" borderId="3"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3" xfId="0" applyBorder="1" applyAlignment="1">
      <alignment horizontal="right" vertical="center"/>
    </xf>
    <xf numFmtId="0" fontId="0" fillId="0" borderId="27" xfId="0" applyBorder="1" applyAlignment="1">
      <alignment horizontal="righ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0" fillId="0" borderId="0" xfId="0" applyAlignment="1">
      <alignment horizontal="center"/>
    </xf>
    <xf numFmtId="0" fontId="0" fillId="0" borderId="6"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8" borderId="6" xfId="0" applyFill="1" applyBorder="1" applyAlignment="1">
      <alignment horizontal="center"/>
    </xf>
    <xf numFmtId="0" fontId="0" fillId="8" borderId="7" xfId="0" applyFill="1" applyBorder="1" applyAlignment="1">
      <alignment horizontal="center"/>
    </xf>
    <xf numFmtId="0" fontId="0" fillId="8" borderId="8" xfId="0" applyFill="1" applyBorder="1" applyAlignment="1">
      <alignment horizontal="center"/>
    </xf>
    <xf numFmtId="0" fontId="0" fillId="10" borderId="6" xfId="0" applyFill="1" applyBorder="1" applyAlignment="1">
      <alignment horizontal="center"/>
    </xf>
    <xf numFmtId="0" fontId="0" fillId="10" borderId="7" xfId="0" applyFill="1" applyBorder="1" applyAlignment="1">
      <alignment horizontal="center"/>
    </xf>
    <xf numFmtId="0" fontId="0" fillId="10" borderId="8" xfId="0" applyFill="1" applyBorder="1" applyAlignment="1">
      <alignment horizontal="center"/>
    </xf>
    <xf numFmtId="0" fontId="0" fillId="3" borderId="12" xfId="0" applyFill="1" applyBorder="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1" fillId="10" borderId="4" xfId="0" applyFont="1" applyFill="1" applyBorder="1" applyAlignment="1">
      <alignment horizontal="center"/>
    </xf>
    <xf numFmtId="0" fontId="1" fillId="10" borderId="5" xfId="0" applyFont="1" applyFill="1" applyBorder="1" applyAlignment="1">
      <alignment horizontal="center"/>
    </xf>
    <xf numFmtId="0" fontId="0" fillId="3" borderId="1" xfId="0" applyFill="1" applyBorder="1" applyAlignment="1">
      <alignment horizontal="center"/>
    </xf>
    <xf numFmtId="0" fontId="0" fillId="8" borderId="23" xfId="0" applyFill="1" applyBorder="1" applyAlignment="1">
      <alignment horizontal="center" vertical="center"/>
    </xf>
    <xf numFmtId="0" fontId="0" fillId="8" borderId="24" xfId="0" applyFill="1" applyBorder="1" applyAlignment="1">
      <alignment horizontal="center" vertical="center"/>
    </xf>
    <xf numFmtId="0" fontId="0" fillId="8" borderId="25" xfId="0" applyFill="1" applyBorder="1" applyAlignment="1">
      <alignment horizontal="center" vertic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2" xfId="0" applyBorder="1" applyAlignment="1">
      <alignment horizontal="left" vertical="center" wrapText="1"/>
    </xf>
    <xf numFmtId="0" fontId="0" fillId="10" borderId="1" xfId="0" applyFill="1" applyBorder="1" applyAlignment="1">
      <alignment horizontal="center"/>
    </xf>
    <xf numFmtId="0" fontId="0" fillId="3" borderId="4" xfId="0" applyFill="1" applyBorder="1" applyAlignment="1">
      <alignment horizontal="center"/>
    </xf>
    <xf numFmtId="0" fontId="0" fillId="3" borderId="2" xfId="0" applyFill="1" applyBorder="1" applyAlignment="1">
      <alignment horizontal="center"/>
    </xf>
    <xf numFmtId="0" fontId="0" fillId="9" borderId="1" xfId="0" applyFill="1" applyBorder="1" applyAlignment="1">
      <alignment horizontal="center"/>
    </xf>
    <xf numFmtId="0" fontId="1" fillId="10" borderId="2" xfId="0" applyFont="1" applyFill="1" applyBorder="1" applyAlignment="1">
      <alignment horizontal="center"/>
    </xf>
    <xf numFmtId="0" fontId="0" fillId="9" borderId="4" xfId="0" applyFill="1" applyBorder="1" applyAlignment="1">
      <alignment horizontal="center"/>
    </xf>
    <xf numFmtId="0" fontId="0" fillId="9" borderId="5" xfId="0" applyFill="1" applyBorder="1" applyAlignment="1">
      <alignment horizontal="center"/>
    </xf>
    <xf numFmtId="0" fontId="0" fillId="9" borderId="2" xfId="0" applyFill="1" applyBorder="1" applyAlignment="1">
      <alignment horizontal="center"/>
    </xf>
    <xf numFmtId="0" fontId="0" fillId="11" borderId="4" xfId="0" applyFill="1" applyBorder="1" applyAlignment="1">
      <alignment horizontal="center"/>
    </xf>
    <xf numFmtId="0" fontId="0" fillId="11" borderId="5" xfId="0" applyFill="1" applyBorder="1" applyAlignment="1">
      <alignment horizontal="center"/>
    </xf>
    <xf numFmtId="0" fontId="0" fillId="11" borderId="2" xfId="0" applyFill="1" applyBorder="1" applyAlignment="1">
      <alignment horizontal="center"/>
    </xf>
    <xf numFmtId="0" fontId="0" fillId="8" borderId="1" xfId="0" applyFill="1" applyBorder="1" applyAlignment="1">
      <alignment horizontal="center" vertical="center" wrapText="1"/>
    </xf>
    <xf numFmtId="0" fontId="0" fillId="8" borderId="1" xfId="0" applyFill="1" applyBorder="1" applyAlignment="1">
      <alignment horizontal="center" vertical="center"/>
    </xf>
    <xf numFmtId="0" fontId="1" fillId="7" borderId="1" xfId="0" applyFont="1" applyFill="1" applyBorder="1" applyAlignment="1">
      <alignment horizont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2" xfId="0" applyFill="1" applyBorder="1" applyAlignment="1">
      <alignment horizontal="center" vertical="center"/>
    </xf>
    <xf numFmtId="0" fontId="0" fillId="3" borderId="1"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2" xfId="0" applyFill="1" applyBorder="1" applyAlignment="1">
      <alignment horizontal="center" vertical="center"/>
    </xf>
    <xf numFmtId="0" fontId="0" fillId="9" borderId="6" xfId="0" applyFill="1" applyBorder="1" applyAlignment="1">
      <alignment horizontal="center"/>
    </xf>
    <xf numFmtId="0" fontId="0" fillId="9" borderId="7" xfId="0" applyFill="1" applyBorder="1" applyAlignment="1">
      <alignment horizontal="center"/>
    </xf>
    <xf numFmtId="0" fontId="0" fillId="9" borderId="8" xfId="0" applyFill="1" applyBorder="1" applyAlignment="1">
      <alignment horizontal="center"/>
    </xf>
    <xf numFmtId="0" fontId="0" fillId="0" borderId="1" xfId="0" applyBorder="1" applyAlignment="1">
      <alignment horizontal="left" wrapText="1"/>
    </xf>
    <xf numFmtId="0" fontId="0" fillId="0" borderId="0" xfId="0" applyAlignment="1">
      <alignment horizontal="center" vertical="center"/>
    </xf>
    <xf numFmtId="0" fontId="1" fillId="0" borderId="0" xfId="0" applyFont="1" applyAlignment="1">
      <alignment horizontal="center"/>
    </xf>
    <xf numFmtId="0" fontId="0" fillId="5" borderId="6" xfId="0" applyFill="1" applyBorder="1" applyAlignment="1">
      <alignment horizontal="center" vertical="center"/>
    </xf>
    <xf numFmtId="0" fontId="0" fillId="5" borderId="8" xfId="0" applyFill="1" applyBorder="1" applyAlignment="1">
      <alignment horizontal="center" vertical="center"/>
    </xf>
    <xf numFmtId="0" fontId="0" fillId="12" borderId="12" xfId="0" applyFill="1" applyBorder="1" applyAlignment="1">
      <alignment horizontal="center" vertical="center"/>
    </xf>
    <xf numFmtId="0" fontId="0" fillId="12" borderId="29" xfId="0" applyFill="1" applyBorder="1" applyAlignment="1">
      <alignment horizontal="center" vertical="center"/>
    </xf>
    <xf numFmtId="0" fontId="0" fillId="12" borderId="1" xfId="0" applyFill="1" applyBorder="1" applyAlignment="1">
      <alignment horizontal="center" vertical="center"/>
    </xf>
    <xf numFmtId="0" fontId="0" fillId="0" borderId="16" xfId="0" applyBorder="1" applyAlignment="1">
      <alignment horizontal="center"/>
    </xf>
    <xf numFmtId="0" fontId="1" fillId="16" borderId="0" xfId="0" applyFont="1" applyFill="1" applyAlignment="1">
      <alignment horizontal="center"/>
    </xf>
    <xf numFmtId="0" fontId="1" fillId="3" borderId="1" xfId="0" applyFont="1" applyFill="1" applyBorder="1" applyAlignment="1">
      <alignment horizontal="center"/>
    </xf>
    <xf numFmtId="0" fontId="0" fillId="3" borderId="5" xfId="0" applyFill="1" applyBorder="1" applyAlignment="1">
      <alignment horizontal="center"/>
    </xf>
    <xf numFmtId="0" fontId="1" fillId="0" borderId="1" xfId="0" applyFont="1" applyBorder="1" applyAlignment="1">
      <alignment horizontal="center" vertical="center"/>
    </xf>
    <xf numFmtId="0" fontId="1" fillId="3" borderId="3" xfId="0" applyFont="1" applyFill="1" applyBorder="1" applyAlignment="1">
      <alignment horizontal="center" vertical="center"/>
    </xf>
    <xf numFmtId="0" fontId="1" fillId="3" borderId="27" xfId="0" applyFont="1" applyFill="1" applyBorder="1" applyAlignment="1">
      <alignment horizontal="center" vertical="center"/>
    </xf>
    <xf numFmtId="0" fontId="1" fillId="0" borderId="3" xfId="0" applyFont="1" applyBorder="1" applyAlignment="1">
      <alignment horizontal="center" vertical="center"/>
    </xf>
    <xf numFmtId="0" fontId="1" fillId="0" borderId="27" xfId="0" applyFont="1" applyBorder="1" applyAlignment="1">
      <alignment horizontal="center" vertical="center"/>
    </xf>
    <xf numFmtId="0" fontId="1" fillId="3" borderId="1" xfId="0" applyFont="1" applyFill="1" applyBorder="1" applyAlignment="1">
      <alignment horizontal="center" vertical="center"/>
    </xf>
    <xf numFmtId="0" fontId="2" fillId="0" borderId="1" xfId="0" applyFont="1" applyBorder="1" applyAlignment="1">
      <alignment horizontal="left" wrapText="1"/>
    </xf>
    <xf numFmtId="0" fontId="2" fillId="0" borderId="1" xfId="0" applyFont="1" applyBorder="1" applyAlignment="1">
      <alignment horizontal="left"/>
    </xf>
    <xf numFmtId="0" fontId="0" fillId="8" borderId="23" xfId="0" applyFill="1" applyBorder="1" applyAlignment="1">
      <alignment horizontal="center"/>
    </xf>
    <xf numFmtId="0" fontId="0" fillId="8" borderId="24" xfId="0" applyFill="1" applyBorder="1" applyAlignment="1">
      <alignment horizontal="center"/>
    </xf>
    <xf numFmtId="0" fontId="0" fillId="8" borderId="25"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EB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id-ID"/>
              <a:t>Scatter Plot of Data</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diamond"/>
            <c:size val="6"/>
            <c:spPr>
              <a:solidFill>
                <a:schemeClr val="accent1"/>
              </a:solidFill>
              <a:ln w="9525">
                <a:solidFill>
                  <a:schemeClr val="accent1"/>
                </a:solidFill>
                <a:round/>
              </a:ln>
              <a:effectLst/>
            </c:spPr>
          </c:marker>
          <c:xVal>
            <c:numRef>
              <c:f>'Polynomial Regression'!$B$6:$B$24</c:f>
              <c:numCache>
                <c:formatCode>General</c:formatCode>
                <c:ptCount val="19"/>
                <c:pt idx="0">
                  <c:v>1</c:v>
                </c:pt>
                <c:pt idx="1">
                  <c:v>1.5</c:v>
                </c:pt>
                <c:pt idx="2">
                  <c:v>2</c:v>
                </c:pt>
                <c:pt idx="3">
                  <c:v>3</c:v>
                </c:pt>
                <c:pt idx="4">
                  <c:v>4</c:v>
                </c:pt>
                <c:pt idx="5">
                  <c:v>4.5</c:v>
                </c:pt>
                <c:pt idx="6">
                  <c:v>5</c:v>
                </c:pt>
                <c:pt idx="7">
                  <c:v>5.5</c:v>
                </c:pt>
                <c:pt idx="8">
                  <c:v>6</c:v>
                </c:pt>
                <c:pt idx="9">
                  <c:v>6.5</c:v>
                </c:pt>
                <c:pt idx="10">
                  <c:v>7</c:v>
                </c:pt>
                <c:pt idx="11">
                  <c:v>8</c:v>
                </c:pt>
                <c:pt idx="12">
                  <c:v>9</c:v>
                </c:pt>
                <c:pt idx="13">
                  <c:v>10</c:v>
                </c:pt>
                <c:pt idx="14">
                  <c:v>11</c:v>
                </c:pt>
                <c:pt idx="15">
                  <c:v>12</c:v>
                </c:pt>
                <c:pt idx="16">
                  <c:v>13</c:v>
                </c:pt>
                <c:pt idx="17">
                  <c:v>14</c:v>
                </c:pt>
                <c:pt idx="18">
                  <c:v>15</c:v>
                </c:pt>
              </c:numCache>
            </c:numRef>
          </c:xVal>
          <c:yVal>
            <c:numRef>
              <c:f>'Polynomial Regression'!$C$6:$C$24</c:f>
              <c:numCache>
                <c:formatCode>General</c:formatCode>
                <c:ptCount val="19"/>
                <c:pt idx="0">
                  <c:v>6.3</c:v>
                </c:pt>
                <c:pt idx="1">
                  <c:v>11.1</c:v>
                </c:pt>
                <c:pt idx="2">
                  <c:v>20</c:v>
                </c:pt>
                <c:pt idx="3">
                  <c:v>24</c:v>
                </c:pt>
                <c:pt idx="4">
                  <c:v>26.1</c:v>
                </c:pt>
                <c:pt idx="5">
                  <c:v>30</c:v>
                </c:pt>
                <c:pt idx="6">
                  <c:v>33.799999999999997</c:v>
                </c:pt>
                <c:pt idx="7">
                  <c:v>34</c:v>
                </c:pt>
                <c:pt idx="8">
                  <c:v>38.1</c:v>
                </c:pt>
                <c:pt idx="9">
                  <c:v>39.9</c:v>
                </c:pt>
                <c:pt idx="10">
                  <c:v>42</c:v>
                </c:pt>
                <c:pt idx="11">
                  <c:v>46.1</c:v>
                </c:pt>
                <c:pt idx="12">
                  <c:v>53.1</c:v>
                </c:pt>
                <c:pt idx="13">
                  <c:v>52</c:v>
                </c:pt>
                <c:pt idx="14">
                  <c:v>52.5</c:v>
                </c:pt>
                <c:pt idx="15">
                  <c:v>48</c:v>
                </c:pt>
                <c:pt idx="16">
                  <c:v>42.8</c:v>
                </c:pt>
                <c:pt idx="17">
                  <c:v>27.8</c:v>
                </c:pt>
                <c:pt idx="18">
                  <c:v>21.9</c:v>
                </c:pt>
              </c:numCache>
            </c:numRef>
          </c:yVal>
          <c:smooth val="0"/>
          <c:extLst>
            <c:ext xmlns:c16="http://schemas.microsoft.com/office/drawing/2014/chart" uri="{C3380CC4-5D6E-409C-BE32-E72D297353CC}">
              <c16:uniqueId val="{00000000-F142-42F5-9FE0-98AA50D74646}"/>
            </c:ext>
          </c:extLst>
        </c:ser>
        <c:dLbls>
          <c:showLegendKey val="0"/>
          <c:showVal val="0"/>
          <c:showCatName val="0"/>
          <c:showSerName val="0"/>
          <c:showPercent val="0"/>
          <c:showBubbleSize val="0"/>
        </c:dLbls>
        <c:axId val="1273714560"/>
        <c:axId val="1275084880"/>
      </c:scatterChart>
      <c:valAx>
        <c:axId val="1273714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id-ID"/>
                  <a:t>Hardwood Concentration (%) </a:t>
                </a:r>
                <a:endParaRPr lang="en-ID"/>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084880"/>
        <c:crosses val="autoZero"/>
        <c:crossBetween val="midCat"/>
      </c:valAx>
      <c:valAx>
        <c:axId val="12750848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D"/>
                  <a:t> </a:t>
                </a:r>
                <a:r>
                  <a:rPr lang="id-ID"/>
                  <a:t>Tensile Strength</a:t>
                </a:r>
                <a:endParaRPr lang="en-ID"/>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7145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D"/>
              <a:t>Plot of residuals ei, versus fitted values y hat</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diamond"/>
            <c:size val="6"/>
            <c:spPr>
              <a:solidFill>
                <a:schemeClr val="accent1"/>
              </a:solidFill>
              <a:ln w="9525">
                <a:solidFill>
                  <a:schemeClr val="accent1"/>
                </a:solidFill>
                <a:round/>
              </a:ln>
              <a:effectLst/>
            </c:spPr>
          </c:marker>
          <c:xVal>
            <c:numRef>
              <c:f>'Polynomial Regression'!$G$56:$G$74</c:f>
              <c:numCache>
                <c:formatCode>General</c:formatCode>
                <c:ptCount val="19"/>
                <c:pt idx="0">
                  <c:v>4.4552648902606862</c:v>
                </c:pt>
                <c:pt idx="1">
                  <c:v>9.5440812617754105</c:v>
                </c:pt>
                <c:pt idx="2">
                  <c:v>14.315623048442092</c:v>
                </c:pt>
                <c:pt idx="3">
                  <c:v>22.906882867231339</c:v>
                </c:pt>
                <c:pt idx="4">
                  <c:v>30.229044346628427</c:v>
                </c:pt>
                <c:pt idx="5">
                  <c:v>33.414213209054907</c:v>
                </c:pt>
                <c:pt idx="6">
                  <c:v>36.282107486633357</c:v>
                </c:pt>
                <c:pt idx="7">
                  <c:v>38.832727179363758</c:v>
                </c:pt>
                <c:pt idx="8">
                  <c:v>41.066072287246115</c:v>
                </c:pt>
                <c:pt idx="9">
                  <c:v>42.982142810280443</c:v>
                </c:pt>
                <c:pt idx="10">
                  <c:v>44.580938748466728</c:v>
                </c:pt>
                <c:pt idx="11">
                  <c:v>46.826706870295176</c:v>
                </c:pt>
                <c:pt idx="12">
                  <c:v>47.803376652731465</c:v>
                </c:pt>
                <c:pt idx="13">
                  <c:v>47.510948095775589</c:v>
                </c:pt>
                <c:pt idx="14">
                  <c:v>45.949421199427555</c:v>
                </c:pt>
                <c:pt idx="15">
                  <c:v>43.118795963687361</c:v>
                </c:pt>
                <c:pt idx="16">
                  <c:v>39.019072388555017</c:v>
                </c:pt>
                <c:pt idx="17">
                  <c:v>33.6502504740305</c:v>
                </c:pt>
                <c:pt idx="18">
                  <c:v>27.012330220113832</c:v>
                </c:pt>
              </c:numCache>
            </c:numRef>
          </c:xVal>
          <c:yVal>
            <c:numRef>
              <c:f>'Polynomial Regression'!$H$56:$H$74</c:f>
              <c:numCache>
                <c:formatCode>General</c:formatCode>
                <c:ptCount val="19"/>
                <c:pt idx="0">
                  <c:v>1.8447351097393136</c:v>
                </c:pt>
                <c:pt idx="1">
                  <c:v>1.5559187382245891</c:v>
                </c:pt>
                <c:pt idx="2">
                  <c:v>5.6843769515579083</c:v>
                </c:pt>
                <c:pt idx="3">
                  <c:v>1.0931171327686613</c:v>
                </c:pt>
                <c:pt idx="4">
                  <c:v>-4.1290443466284259</c:v>
                </c:pt>
                <c:pt idx="5">
                  <c:v>-3.4142132090549069</c:v>
                </c:pt>
                <c:pt idx="6">
                  <c:v>-2.4821074866333603</c:v>
                </c:pt>
                <c:pt idx="7">
                  <c:v>-4.8327271793637578</c:v>
                </c:pt>
                <c:pt idx="8">
                  <c:v>-2.9660722872461136</c:v>
                </c:pt>
                <c:pt idx="9">
                  <c:v>-3.0821428102804447</c:v>
                </c:pt>
                <c:pt idx="10">
                  <c:v>-2.5809387484667283</c:v>
                </c:pt>
                <c:pt idx="11">
                  <c:v>-0.72670687029517467</c:v>
                </c:pt>
                <c:pt idx="12">
                  <c:v>5.296623347268536</c:v>
                </c:pt>
                <c:pt idx="13">
                  <c:v>4.4890519042244108</c:v>
                </c:pt>
                <c:pt idx="14">
                  <c:v>6.5505788005724455</c:v>
                </c:pt>
                <c:pt idx="15">
                  <c:v>4.8812040363126386</c:v>
                </c:pt>
                <c:pt idx="16">
                  <c:v>3.7809276114449801</c:v>
                </c:pt>
                <c:pt idx="17">
                  <c:v>-5.8502504740304992</c:v>
                </c:pt>
                <c:pt idx="18">
                  <c:v>-5.112330220113833</c:v>
                </c:pt>
              </c:numCache>
            </c:numRef>
          </c:yVal>
          <c:smooth val="0"/>
          <c:extLst>
            <c:ext xmlns:c16="http://schemas.microsoft.com/office/drawing/2014/chart" uri="{C3380CC4-5D6E-409C-BE32-E72D297353CC}">
              <c16:uniqueId val="{00000000-A77D-4F79-B7BC-54F2FA42CC9F}"/>
            </c:ext>
          </c:extLst>
        </c:ser>
        <c:dLbls>
          <c:showLegendKey val="0"/>
          <c:showVal val="0"/>
          <c:showCatName val="0"/>
          <c:showSerName val="0"/>
          <c:showPercent val="0"/>
          <c:showBubbleSize val="0"/>
        </c:dLbls>
        <c:axId val="1620257072"/>
        <c:axId val="268016752"/>
      </c:scatterChart>
      <c:valAx>
        <c:axId val="16202570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D"/>
                  <a:t>Y</a:t>
                </a:r>
                <a:r>
                  <a:rPr lang="en-ID" baseline="0"/>
                  <a:t> TOPI</a:t>
                </a:r>
                <a:endParaRPr lang="en-ID"/>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n-US"/>
          </a:p>
        </c:txPr>
        <c:crossAx val="268016752"/>
        <c:crosses val="autoZero"/>
        <c:crossBetween val="midCat"/>
      </c:valAx>
      <c:valAx>
        <c:axId val="268016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D"/>
                  <a:t>ei</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02570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D"/>
              <a:t>NORMAL PROBABILITY PLOT OF THE RESIDUALS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diamond"/>
            <c:size val="6"/>
            <c:spPr>
              <a:solidFill>
                <a:schemeClr val="accent1"/>
              </a:solidFill>
              <a:ln w="9525">
                <a:solidFill>
                  <a:schemeClr val="accent1"/>
                </a:solidFill>
                <a:round/>
              </a:ln>
              <a:effectLst/>
            </c:spPr>
          </c:marker>
          <c:xVal>
            <c:numRef>
              <c:f>'Polynomial Regression'!$AL$6:$AL$24</c:f>
              <c:numCache>
                <c:formatCode>0.0000</c:formatCode>
                <c:ptCount val="19"/>
                <c:pt idx="0">
                  <c:v>-5.8502504740304992</c:v>
                </c:pt>
                <c:pt idx="1">
                  <c:v>-5.112330220113833</c:v>
                </c:pt>
                <c:pt idx="2">
                  <c:v>-4.8327271793637578</c:v>
                </c:pt>
                <c:pt idx="3">
                  <c:v>-4.1290443466284259</c:v>
                </c:pt>
                <c:pt idx="4">
                  <c:v>-3.4142132090549069</c:v>
                </c:pt>
                <c:pt idx="5">
                  <c:v>-3.0821428102804447</c:v>
                </c:pt>
                <c:pt idx="6">
                  <c:v>-2.9660722872461136</c:v>
                </c:pt>
                <c:pt idx="7">
                  <c:v>-2.5809387484667283</c:v>
                </c:pt>
                <c:pt idx="8">
                  <c:v>-2.4821074866333603</c:v>
                </c:pt>
                <c:pt idx="9">
                  <c:v>-0.72670687029517467</c:v>
                </c:pt>
                <c:pt idx="10">
                  <c:v>1.0931171327686613</c:v>
                </c:pt>
                <c:pt idx="11">
                  <c:v>1.5559187382245891</c:v>
                </c:pt>
                <c:pt idx="12">
                  <c:v>1.8447351097393136</c:v>
                </c:pt>
                <c:pt idx="13">
                  <c:v>3.7809276114449801</c:v>
                </c:pt>
                <c:pt idx="14">
                  <c:v>4.4890519042244108</c:v>
                </c:pt>
                <c:pt idx="15">
                  <c:v>4.8812040363126386</c:v>
                </c:pt>
                <c:pt idx="16">
                  <c:v>5.296623347268536</c:v>
                </c:pt>
                <c:pt idx="17">
                  <c:v>5.6843769515579083</c:v>
                </c:pt>
                <c:pt idx="18">
                  <c:v>6.5505788005724455</c:v>
                </c:pt>
              </c:numCache>
            </c:numRef>
          </c:xVal>
          <c:yVal>
            <c:numRef>
              <c:f>'Polynomial Regression'!$AN$6:$AN$24</c:f>
              <c:numCache>
                <c:formatCode>General</c:formatCode>
                <c:ptCount val="19"/>
                <c:pt idx="0">
                  <c:v>-1.9379315108528286</c:v>
                </c:pt>
                <c:pt idx="1">
                  <c:v>-1.4121875789061642</c:v>
                </c:pt>
                <c:pt idx="2">
                  <c:v>-1.1189583810625605</c:v>
                </c:pt>
                <c:pt idx="3">
                  <c:v>-0.89943490766723355</c:v>
                </c:pt>
                <c:pt idx="4">
                  <c:v>-0.71649750017799174</c:v>
                </c:pt>
                <c:pt idx="5">
                  <c:v>-0.55492294270265385</c:v>
                </c:pt>
                <c:pt idx="6">
                  <c:v>-0.40672425187136374</c:v>
                </c:pt>
                <c:pt idx="7">
                  <c:v>-0.2669941254049526</c:v>
                </c:pt>
                <c:pt idx="8">
                  <c:v>-0.13231285227617118</c:v>
                </c:pt>
                <c:pt idx="9">
                  <c:v>0</c:v>
                </c:pt>
                <c:pt idx="10">
                  <c:v>0.13231285227617132</c:v>
                </c:pt>
                <c:pt idx="11">
                  <c:v>0.2669941254049526</c:v>
                </c:pt>
                <c:pt idx="12">
                  <c:v>0.40672425187136385</c:v>
                </c:pt>
                <c:pt idx="13">
                  <c:v>0.55492294270265385</c:v>
                </c:pt>
                <c:pt idx="14">
                  <c:v>0.71649750017799174</c:v>
                </c:pt>
                <c:pt idx="15">
                  <c:v>0.89943490766723355</c:v>
                </c:pt>
                <c:pt idx="16">
                  <c:v>1.1189583810625605</c:v>
                </c:pt>
                <c:pt idx="17">
                  <c:v>1.4121875789061642</c:v>
                </c:pt>
                <c:pt idx="18">
                  <c:v>1.9379315108528292</c:v>
                </c:pt>
              </c:numCache>
            </c:numRef>
          </c:yVal>
          <c:smooth val="0"/>
          <c:extLst>
            <c:ext xmlns:c16="http://schemas.microsoft.com/office/drawing/2014/chart" uri="{C3380CC4-5D6E-409C-BE32-E72D297353CC}">
              <c16:uniqueId val="{00000000-9B70-4728-B60D-8BD9E0AF1114}"/>
            </c:ext>
          </c:extLst>
        </c:ser>
        <c:dLbls>
          <c:showLegendKey val="0"/>
          <c:showVal val="0"/>
          <c:showCatName val="0"/>
          <c:showSerName val="0"/>
          <c:showPercent val="0"/>
          <c:showBubbleSize val="0"/>
        </c:dLbls>
        <c:axId val="148234304"/>
        <c:axId val="945489136"/>
      </c:scatterChart>
      <c:valAx>
        <c:axId val="1482343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D"/>
                  <a:t>ei </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n-US"/>
          </a:p>
        </c:txPr>
        <c:crossAx val="945489136"/>
        <c:crosses val="autoZero"/>
        <c:crossBetween val="midCat"/>
      </c:valAx>
      <c:valAx>
        <c:axId val="945489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D"/>
                  <a:t>EXPANDED NORMAL VALUE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2343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3.xml"/><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chart" Target="../charts/chart2.xm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png"/><Relationship Id="rId5" Type="http://schemas.openxmlformats.org/officeDocument/2006/relationships/image" Target="../media/image4.png"/><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3.png"/><Relationship Id="rId4" Type="http://schemas.openxmlformats.org/officeDocument/2006/relationships/image" Target="../media/image4.png"/><Relationship Id="rId9"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oneCellAnchor>
    <xdr:from>
      <xdr:col>4</xdr:col>
      <xdr:colOff>199780</xdr:colOff>
      <xdr:row>4</xdr:row>
      <xdr:rowOff>21199</xdr:rowOff>
    </xdr:from>
    <xdr:ext cx="388889" cy="175113"/>
    <mc:AlternateContent xmlns:mc="http://schemas.openxmlformats.org/markup-compatibility/2006" xmlns:a14="http://schemas.microsoft.com/office/drawing/2010/main">
      <mc:Choice Requires="a14">
        <xdr:sp macro="" textlink="">
          <xdr:nvSpPr>
            <xdr:cNvPr id="43" name="TextBox 42">
              <a:extLst>
                <a:ext uri="{FF2B5EF4-FFF2-40B4-BE49-F238E27FC236}">
                  <a16:creationId xmlns:a16="http://schemas.microsoft.com/office/drawing/2014/main" id="{98DF6BA3-D7B7-4B89-B5E2-61AC6D001D5A}"/>
                </a:ext>
              </a:extLst>
            </xdr:cNvPr>
            <xdr:cNvSpPr txBox="1"/>
          </xdr:nvSpPr>
          <xdr:spPr>
            <a:xfrm>
              <a:off x="4421435" y="940854"/>
              <a:ext cx="388889" cy="1751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𝑋</m:t>
                    </m:r>
                    <m:r>
                      <a:rPr lang="en-US" sz="1100" b="0" i="1">
                        <a:latin typeface="Cambria Math" panose="02040503050406030204" pitchFamily="18" charset="0"/>
                      </a:rPr>
                      <m:t>−</m:t>
                    </m:r>
                    <m:acc>
                      <m:accPr>
                        <m:chr m:val="̅"/>
                        <m:ctrlPr>
                          <a:rPr lang="en-ID" sz="1100" i="1">
                            <a:latin typeface="Cambria Math" panose="02040503050406030204" pitchFamily="18" charset="0"/>
                          </a:rPr>
                        </m:ctrlPr>
                      </m:accPr>
                      <m:e>
                        <m:r>
                          <a:rPr lang="en-US" sz="1100" b="0" i="1">
                            <a:latin typeface="Cambria Math" panose="02040503050406030204" pitchFamily="18" charset="0"/>
                          </a:rPr>
                          <m:t>𝑋</m:t>
                        </m:r>
                      </m:e>
                    </m:acc>
                  </m:oMath>
                </m:oMathPara>
              </a14:m>
              <a:endParaRPr lang="en-ID" sz="1100"/>
            </a:p>
          </xdr:txBody>
        </xdr:sp>
      </mc:Choice>
      <mc:Fallback xmlns="">
        <xdr:sp macro="" textlink="">
          <xdr:nvSpPr>
            <xdr:cNvPr id="43" name="TextBox 42">
              <a:extLst>
                <a:ext uri="{FF2B5EF4-FFF2-40B4-BE49-F238E27FC236}">
                  <a16:creationId xmlns:a16="http://schemas.microsoft.com/office/drawing/2014/main" id="{98DF6BA3-D7B7-4B89-B5E2-61AC6D001D5A}"/>
                </a:ext>
              </a:extLst>
            </xdr:cNvPr>
            <xdr:cNvSpPr txBox="1"/>
          </xdr:nvSpPr>
          <xdr:spPr>
            <a:xfrm>
              <a:off x="4421435" y="940854"/>
              <a:ext cx="388889" cy="1751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𝑋−𝑋</a:t>
              </a:r>
              <a:r>
                <a:rPr lang="en-ID" sz="1100" b="0" i="0">
                  <a:latin typeface="Cambria Math" panose="02040503050406030204" pitchFamily="18" charset="0"/>
                </a:rPr>
                <a:t> ̅</a:t>
              </a:r>
              <a:endParaRPr lang="en-ID" sz="1100"/>
            </a:p>
          </xdr:txBody>
        </xdr:sp>
      </mc:Fallback>
    </mc:AlternateContent>
    <xdr:clientData/>
  </xdr:oneCellAnchor>
  <xdr:oneCellAnchor>
    <xdr:from>
      <xdr:col>5</xdr:col>
      <xdr:colOff>180266</xdr:colOff>
      <xdr:row>4</xdr:row>
      <xdr:rowOff>18828</xdr:rowOff>
    </xdr:from>
    <xdr:ext cx="571374" cy="175369"/>
    <mc:AlternateContent xmlns:mc="http://schemas.openxmlformats.org/markup-compatibility/2006" xmlns:a14="http://schemas.microsoft.com/office/drawing/2010/main">
      <mc:Choice Requires="a14">
        <xdr:sp macro="" textlink="">
          <xdr:nvSpPr>
            <xdr:cNvPr id="45" name="TextBox 44">
              <a:extLst>
                <a:ext uri="{FF2B5EF4-FFF2-40B4-BE49-F238E27FC236}">
                  <a16:creationId xmlns:a16="http://schemas.microsoft.com/office/drawing/2014/main" id="{EEF5F381-ABED-4414-AAF7-EB6407613E83}"/>
                </a:ext>
              </a:extLst>
            </xdr:cNvPr>
            <xdr:cNvSpPr txBox="1"/>
          </xdr:nvSpPr>
          <xdr:spPr>
            <a:xfrm>
              <a:off x="5198956" y="938483"/>
              <a:ext cx="571374"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b="0" i="1">
                            <a:latin typeface="Cambria Math" panose="02040503050406030204" pitchFamily="18" charset="0"/>
                          </a:rPr>
                        </m:ctrlPr>
                      </m:sSupPr>
                      <m:e>
                        <m:d>
                          <m:dPr>
                            <m:ctrlPr>
                              <a:rPr lang="en-US" sz="1100" b="0" i="1">
                                <a:latin typeface="Cambria Math" panose="02040503050406030204" pitchFamily="18" charset="0"/>
                              </a:rPr>
                            </m:ctrlPr>
                          </m:dPr>
                          <m:e>
                            <m:r>
                              <a:rPr lang="en-US" sz="1100" b="0" i="1">
                                <a:latin typeface="Cambria Math" panose="02040503050406030204" pitchFamily="18" charset="0"/>
                              </a:rPr>
                              <m:t>𝑋</m:t>
                            </m:r>
                            <m:r>
                              <a:rPr lang="en-US" sz="1100" b="0" i="1">
                                <a:latin typeface="Cambria Math" panose="02040503050406030204" pitchFamily="18" charset="0"/>
                              </a:rPr>
                              <m:t>−</m:t>
                            </m:r>
                            <m:acc>
                              <m:accPr>
                                <m:chr m:val="̅"/>
                                <m:ctrlPr>
                                  <a:rPr lang="en-US" sz="1100" b="0" i="1">
                                    <a:latin typeface="Cambria Math" panose="02040503050406030204" pitchFamily="18" charset="0"/>
                                  </a:rPr>
                                </m:ctrlPr>
                              </m:accPr>
                              <m:e>
                                <m:r>
                                  <a:rPr lang="en-US" sz="1100" b="0" i="1">
                                    <a:latin typeface="Cambria Math" panose="02040503050406030204" pitchFamily="18" charset="0"/>
                                  </a:rPr>
                                  <m:t>𝑋</m:t>
                                </m:r>
                              </m:e>
                            </m:acc>
                          </m:e>
                        </m:d>
                      </m:e>
                      <m:sup>
                        <m:r>
                          <a:rPr lang="en-US" sz="1100" b="0" i="1">
                            <a:latin typeface="Cambria Math" panose="02040503050406030204" pitchFamily="18" charset="0"/>
                          </a:rPr>
                          <m:t>2</m:t>
                        </m:r>
                      </m:sup>
                    </m:sSup>
                  </m:oMath>
                </m:oMathPara>
              </a14:m>
              <a:endParaRPr lang="en-ID" sz="1100"/>
            </a:p>
          </xdr:txBody>
        </xdr:sp>
      </mc:Choice>
      <mc:Fallback xmlns="">
        <xdr:sp macro="" textlink="">
          <xdr:nvSpPr>
            <xdr:cNvPr id="45" name="TextBox 44">
              <a:extLst>
                <a:ext uri="{FF2B5EF4-FFF2-40B4-BE49-F238E27FC236}">
                  <a16:creationId xmlns:a16="http://schemas.microsoft.com/office/drawing/2014/main" id="{EEF5F381-ABED-4414-AAF7-EB6407613E83}"/>
                </a:ext>
              </a:extLst>
            </xdr:cNvPr>
            <xdr:cNvSpPr txBox="1"/>
          </xdr:nvSpPr>
          <xdr:spPr>
            <a:xfrm>
              <a:off x="5198956" y="938483"/>
              <a:ext cx="571374"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(𝑋−𝑋 ̅ )^2</a:t>
              </a:r>
              <a:endParaRPr lang="en-ID" sz="1100"/>
            </a:p>
          </xdr:txBody>
        </xdr:sp>
      </mc:Fallback>
    </mc:AlternateContent>
    <xdr:clientData/>
  </xdr:oneCellAnchor>
  <xdr:twoCellAnchor>
    <xdr:from>
      <xdr:col>0</xdr:col>
      <xdr:colOff>0</xdr:colOff>
      <xdr:row>30</xdr:row>
      <xdr:rowOff>129887</xdr:rowOff>
    </xdr:from>
    <xdr:to>
      <xdr:col>6</xdr:col>
      <xdr:colOff>2302</xdr:colOff>
      <xdr:row>45</xdr:row>
      <xdr:rowOff>51524</xdr:rowOff>
    </xdr:to>
    <xdr:graphicFrame macro="">
      <xdr:nvGraphicFramePr>
        <xdr:cNvPr id="88" name="Chart 87">
          <a:extLst>
            <a:ext uri="{FF2B5EF4-FFF2-40B4-BE49-F238E27FC236}">
              <a16:creationId xmlns:a16="http://schemas.microsoft.com/office/drawing/2014/main" id="{496F2C7E-AAF2-038E-D969-79743D55B7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4</xdr:col>
      <xdr:colOff>194321</xdr:colOff>
      <xdr:row>54</xdr:row>
      <xdr:rowOff>31750</xdr:rowOff>
    </xdr:from>
    <xdr:ext cx="388889" cy="175113"/>
    <mc:AlternateContent xmlns:mc="http://schemas.openxmlformats.org/markup-compatibility/2006" xmlns:a14="http://schemas.microsoft.com/office/drawing/2010/main">
      <mc:Choice Requires="a14">
        <xdr:sp macro="" textlink="">
          <xdr:nvSpPr>
            <xdr:cNvPr id="2" name="TextBox 42">
              <a:extLst>
                <a:ext uri="{FF2B5EF4-FFF2-40B4-BE49-F238E27FC236}">
                  <a16:creationId xmlns:a16="http://schemas.microsoft.com/office/drawing/2014/main" id="{BD7B444E-0B15-4244-93D5-AB7CE8B35148}"/>
                </a:ext>
                <a:ext uri="{147F2762-F138-4A5C-976F-8EAC2B608ADB}">
                  <a16:predDERef xmlns:a16="http://schemas.microsoft.com/office/drawing/2014/main" pred="{496F2C7E-AAF2-038E-D969-79743D55B7F7}"/>
                </a:ext>
              </a:extLst>
            </xdr:cNvPr>
            <xdr:cNvSpPr txBox="1"/>
          </xdr:nvSpPr>
          <xdr:spPr>
            <a:xfrm>
              <a:off x="4420881" y="10273030"/>
              <a:ext cx="388889" cy="1751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𝑋</m:t>
                    </m:r>
                    <m:r>
                      <a:rPr lang="en-US" sz="1100" b="0" i="1">
                        <a:latin typeface="Cambria Math" panose="02040503050406030204" pitchFamily="18" charset="0"/>
                      </a:rPr>
                      <m:t>−</m:t>
                    </m:r>
                    <m:acc>
                      <m:accPr>
                        <m:chr m:val="̅"/>
                        <m:ctrlPr>
                          <a:rPr lang="en-ID" sz="1100" i="1">
                            <a:latin typeface="Cambria Math" panose="02040503050406030204" pitchFamily="18" charset="0"/>
                          </a:rPr>
                        </m:ctrlPr>
                      </m:accPr>
                      <m:e>
                        <m:r>
                          <a:rPr lang="en-US" sz="1100" b="0" i="1">
                            <a:latin typeface="Cambria Math" panose="02040503050406030204" pitchFamily="18" charset="0"/>
                          </a:rPr>
                          <m:t>𝑋</m:t>
                        </m:r>
                      </m:e>
                    </m:acc>
                  </m:oMath>
                </m:oMathPara>
              </a14:m>
              <a:endParaRPr lang="en-ID" sz="1100"/>
            </a:p>
          </xdr:txBody>
        </xdr:sp>
      </mc:Choice>
      <mc:Fallback xmlns="">
        <xdr:sp macro="" textlink="">
          <xdr:nvSpPr>
            <xdr:cNvPr id="2" name="TextBox 42">
              <a:extLst>
                <a:ext uri="{FF2B5EF4-FFF2-40B4-BE49-F238E27FC236}">
                  <a16:creationId xmlns:a16="http://schemas.microsoft.com/office/drawing/2014/main" id="{BD7B444E-0B15-4244-93D5-AB7CE8B35148}"/>
                </a:ext>
                <a:ext uri="{147F2762-F138-4A5C-976F-8EAC2B608ADB}">
                  <a16:predDERef xmlns:a16="http://schemas.microsoft.com/office/drawing/2014/main" pred="{496F2C7E-AAF2-038E-D969-79743D55B7F7}"/>
                </a:ext>
              </a:extLst>
            </xdr:cNvPr>
            <xdr:cNvSpPr txBox="1"/>
          </xdr:nvSpPr>
          <xdr:spPr>
            <a:xfrm>
              <a:off x="4420881" y="10273030"/>
              <a:ext cx="388889" cy="1751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𝑋−𝑋</a:t>
              </a:r>
              <a:r>
                <a:rPr lang="en-ID" sz="1100" b="0" i="0">
                  <a:latin typeface="Cambria Math" panose="02040503050406030204" pitchFamily="18" charset="0"/>
                </a:rPr>
                <a:t> ̅</a:t>
              </a:r>
              <a:endParaRPr lang="en-ID" sz="1100"/>
            </a:p>
          </xdr:txBody>
        </xdr:sp>
      </mc:Fallback>
    </mc:AlternateContent>
    <xdr:clientData/>
  </xdr:oneCellAnchor>
  <xdr:oneCellAnchor>
    <xdr:from>
      <xdr:col>5</xdr:col>
      <xdr:colOff>267225</xdr:colOff>
      <xdr:row>54</xdr:row>
      <xdr:rowOff>685</xdr:rowOff>
    </xdr:from>
    <xdr:ext cx="571374" cy="175369"/>
    <mc:AlternateContent xmlns:mc="http://schemas.openxmlformats.org/markup-compatibility/2006" xmlns:a14="http://schemas.microsoft.com/office/drawing/2010/main">
      <mc:Choice Requires="a14">
        <xdr:sp macro="" textlink="">
          <xdr:nvSpPr>
            <xdr:cNvPr id="54" name="TextBox 44">
              <a:extLst>
                <a:ext uri="{FF2B5EF4-FFF2-40B4-BE49-F238E27FC236}">
                  <a16:creationId xmlns:a16="http://schemas.microsoft.com/office/drawing/2014/main" id="{D1036264-4ECD-4B17-A096-FDA5F99F03A0}"/>
                </a:ext>
                <a:ext uri="{147F2762-F138-4A5C-976F-8EAC2B608ADB}">
                  <a16:predDERef xmlns:a16="http://schemas.microsoft.com/office/drawing/2014/main" pred="{BD7B444E-0B15-4244-93D5-AB7CE8B35148}"/>
                </a:ext>
              </a:extLst>
            </xdr:cNvPr>
            <xdr:cNvSpPr txBox="1"/>
          </xdr:nvSpPr>
          <xdr:spPr>
            <a:xfrm>
              <a:off x="5301868" y="10378399"/>
              <a:ext cx="571374"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b="0" i="1">
                            <a:latin typeface="Cambria Math" panose="02040503050406030204" pitchFamily="18" charset="0"/>
                          </a:rPr>
                        </m:ctrlPr>
                      </m:sSupPr>
                      <m:e>
                        <m:d>
                          <m:dPr>
                            <m:ctrlPr>
                              <a:rPr lang="en-US" sz="1100" b="0" i="1">
                                <a:latin typeface="Cambria Math" panose="02040503050406030204" pitchFamily="18" charset="0"/>
                              </a:rPr>
                            </m:ctrlPr>
                          </m:dPr>
                          <m:e>
                            <m:r>
                              <a:rPr lang="en-US" sz="1100" b="0" i="1">
                                <a:latin typeface="Cambria Math" panose="02040503050406030204" pitchFamily="18" charset="0"/>
                              </a:rPr>
                              <m:t>𝑋</m:t>
                            </m:r>
                            <m:r>
                              <a:rPr lang="en-US" sz="1100" b="0" i="1">
                                <a:latin typeface="Cambria Math" panose="02040503050406030204" pitchFamily="18" charset="0"/>
                              </a:rPr>
                              <m:t>−</m:t>
                            </m:r>
                            <m:acc>
                              <m:accPr>
                                <m:chr m:val="̅"/>
                                <m:ctrlPr>
                                  <a:rPr lang="en-US" sz="1100" b="0" i="1">
                                    <a:latin typeface="Cambria Math" panose="02040503050406030204" pitchFamily="18" charset="0"/>
                                  </a:rPr>
                                </m:ctrlPr>
                              </m:accPr>
                              <m:e>
                                <m:r>
                                  <a:rPr lang="en-US" sz="1100" b="0" i="1">
                                    <a:latin typeface="Cambria Math" panose="02040503050406030204" pitchFamily="18" charset="0"/>
                                  </a:rPr>
                                  <m:t>𝑋</m:t>
                                </m:r>
                              </m:e>
                            </m:acc>
                          </m:e>
                        </m:d>
                      </m:e>
                      <m:sup>
                        <m:r>
                          <a:rPr lang="en-US" sz="1100" b="0" i="1">
                            <a:latin typeface="Cambria Math" panose="02040503050406030204" pitchFamily="18" charset="0"/>
                          </a:rPr>
                          <m:t>2</m:t>
                        </m:r>
                      </m:sup>
                    </m:sSup>
                  </m:oMath>
                </m:oMathPara>
              </a14:m>
              <a:endParaRPr lang="en-ID" sz="1100"/>
            </a:p>
          </xdr:txBody>
        </xdr:sp>
      </mc:Choice>
      <mc:Fallback xmlns="">
        <xdr:sp macro="" textlink="">
          <xdr:nvSpPr>
            <xdr:cNvPr id="54" name="TextBox 44">
              <a:extLst>
                <a:ext uri="{FF2B5EF4-FFF2-40B4-BE49-F238E27FC236}">
                  <a16:creationId xmlns:a16="http://schemas.microsoft.com/office/drawing/2014/main" id="{D1036264-4ECD-4B17-A096-FDA5F99F03A0}"/>
                </a:ext>
                <a:ext uri="{147F2762-F138-4A5C-976F-8EAC2B608ADB}">
                  <a16:predDERef xmlns:a16="http://schemas.microsoft.com/office/drawing/2014/main" pred="{BD7B444E-0B15-4244-93D5-AB7CE8B35148}"/>
                </a:ext>
              </a:extLst>
            </xdr:cNvPr>
            <xdr:cNvSpPr txBox="1"/>
          </xdr:nvSpPr>
          <xdr:spPr>
            <a:xfrm>
              <a:off x="5301868" y="10378399"/>
              <a:ext cx="571374"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(𝑋−𝑋 ̅ )^2</a:t>
              </a:r>
              <a:endParaRPr lang="en-ID" sz="1100"/>
            </a:p>
          </xdr:txBody>
        </xdr:sp>
      </mc:Fallback>
    </mc:AlternateContent>
    <xdr:clientData/>
  </xdr:oneCellAnchor>
  <xdr:twoCellAnchor editAs="oneCell">
    <xdr:from>
      <xdr:col>7</xdr:col>
      <xdr:colOff>29309</xdr:colOff>
      <xdr:row>220</xdr:row>
      <xdr:rowOff>156307</xdr:rowOff>
    </xdr:from>
    <xdr:to>
      <xdr:col>13</xdr:col>
      <xdr:colOff>136031</xdr:colOff>
      <xdr:row>224</xdr:row>
      <xdr:rowOff>136768</xdr:rowOff>
    </xdr:to>
    <xdr:pic>
      <xdr:nvPicPr>
        <xdr:cNvPr id="75" name="Picture 74">
          <a:extLst>
            <a:ext uri="{FF2B5EF4-FFF2-40B4-BE49-F238E27FC236}">
              <a16:creationId xmlns:a16="http://schemas.microsoft.com/office/drawing/2014/main" id="{209ADBE4-5279-5AE4-5286-33579C3D854A}"/>
            </a:ext>
          </a:extLst>
        </xdr:cNvPr>
        <xdr:cNvPicPr>
          <a:picLocks noChangeAspect="1"/>
        </xdr:cNvPicPr>
      </xdr:nvPicPr>
      <xdr:blipFill rotWithShape="1">
        <a:blip xmlns:r="http://schemas.openxmlformats.org/officeDocument/2006/relationships" r:embed="rId2"/>
        <a:srcRect t="3005" r="15717"/>
        <a:stretch/>
      </xdr:blipFill>
      <xdr:spPr>
        <a:xfrm>
          <a:off x="5412155" y="42290999"/>
          <a:ext cx="4923691" cy="898770"/>
        </a:xfrm>
        <a:prstGeom prst="rect">
          <a:avLst/>
        </a:prstGeom>
        <a:ln>
          <a:solidFill>
            <a:schemeClr val="tx1"/>
          </a:solidFill>
        </a:ln>
      </xdr:spPr>
    </xdr:pic>
    <xdr:clientData/>
  </xdr:twoCellAnchor>
  <xdr:twoCellAnchor editAs="oneCell">
    <xdr:from>
      <xdr:col>1</xdr:col>
      <xdr:colOff>52563</xdr:colOff>
      <xdr:row>231</xdr:row>
      <xdr:rowOff>33785</xdr:rowOff>
    </xdr:from>
    <xdr:to>
      <xdr:col>1</xdr:col>
      <xdr:colOff>1497169</xdr:colOff>
      <xdr:row>234</xdr:row>
      <xdr:rowOff>114408</xdr:rowOff>
    </xdr:to>
    <xdr:pic>
      <xdr:nvPicPr>
        <xdr:cNvPr id="76" name="Picture 75">
          <a:extLst>
            <a:ext uri="{FF2B5EF4-FFF2-40B4-BE49-F238E27FC236}">
              <a16:creationId xmlns:a16="http://schemas.microsoft.com/office/drawing/2014/main" id="{9715CA46-3FE2-45E9-93F2-8F21CDE9F28B}"/>
            </a:ext>
          </a:extLst>
        </xdr:cNvPr>
        <xdr:cNvPicPr>
          <a:picLocks noChangeAspect="1"/>
        </xdr:cNvPicPr>
      </xdr:nvPicPr>
      <xdr:blipFill>
        <a:blip xmlns:r="http://schemas.openxmlformats.org/officeDocument/2006/relationships" r:embed="rId3"/>
        <a:stretch>
          <a:fillRect/>
        </a:stretch>
      </xdr:blipFill>
      <xdr:spPr>
        <a:xfrm>
          <a:off x="1020303" y="43620185"/>
          <a:ext cx="1444606" cy="629262"/>
        </a:xfrm>
        <a:prstGeom prst="rect">
          <a:avLst/>
        </a:prstGeom>
      </xdr:spPr>
    </xdr:pic>
    <xdr:clientData/>
  </xdr:twoCellAnchor>
  <xdr:twoCellAnchor editAs="oneCell">
    <xdr:from>
      <xdr:col>1</xdr:col>
      <xdr:colOff>88112</xdr:colOff>
      <xdr:row>235</xdr:row>
      <xdr:rowOff>59888</xdr:rowOff>
    </xdr:from>
    <xdr:to>
      <xdr:col>1</xdr:col>
      <xdr:colOff>426185</xdr:colOff>
      <xdr:row>236</xdr:row>
      <xdr:rowOff>102819</xdr:rowOff>
    </xdr:to>
    <xdr:pic>
      <xdr:nvPicPr>
        <xdr:cNvPr id="77" name="Picture 76">
          <a:extLst>
            <a:ext uri="{FF2B5EF4-FFF2-40B4-BE49-F238E27FC236}">
              <a16:creationId xmlns:a16="http://schemas.microsoft.com/office/drawing/2014/main" id="{36D03DB2-502B-1FB0-3A04-7282DE14E048}"/>
            </a:ext>
          </a:extLst>
        </xdr:cNvPr>
        <xdr:cNvPicPr>
          <a:picLocks noChangeAspect="1"/>
        </xdr:cNvPicPr>
      </xdr:nvPicPr>
      <xdr:blipFill>
        <a:blip xmlns:r="http://schemas.openxmlformats.org/officeDocument/2006/relationships" r:embed="rId4"/>
        <a:stretch>
          <a:fillRect/>
        </a:stretch>
      </xdr:blipFill>
      <xdr:spPr>
        <a:xfrm>
          <a:off x="1055852" y="44377808"/>
          <a:ext cx="338073" cy="225811"/>
        </a:xfrm>
        <a:prstGeom prst="rect">
          <a:avLst/>
        </a:prstGeom>
      </xdr:spPr>
    </xdr:pic>
    <xdr:clientData/>
  </xdr:twoCellAnchor>
  <xdr:twoCellAnchor editAs="oneCell">
    <xdr:from>
      <xdr:col>1</xdr:col>
      <xdr:colOff>198120</xdr:colOff>
      <xdr:row>237</xdr:row>
      <xdr:rowOff>53339</xdr:rowOff>
    </xdr:from>
    <xdr:to>
      <xdr:col>1</xdr:col>
      <xdr:colOff>1341120</xdr:colOff>
      <xdr:row>239</xdr:row>
      <xdr:rowOff>106144</xdr:rowOff>
    </xdr:to>
    <xdr:pic>
      <xdr:nvPicPr>
        <xdr:cNvPr id="79" name="Picture 78">
          <a:extLst>
            <a:ext uri="{FF2B5EF4-FFF2-40B4-BE49-F238E27FC236}">
              <a16:creationId xmlns:a16="http://schemas.microsoft.com/office/drawing/2014/main" id="{90DC3520-FC04-5E5A-E1CB-F59729C03B03}"/>
            </a:ext>
          </a:extLst>
        </xdr:cNvPr>
        <xdr:cNvPicPr>
          <a:picLocks noChangeAspect="1"/>
        </xdr:cNvPicPr>
      </xdr:nvPicPr>
      <xdr:blipFill>
        <a:blip xmlns:r="http://schemas.openxmlformats.org/officeDocument/2006/relationships" r:embed="rId5"/>
        <a:stretch>
          <a:fillRect/>
        </a:stretch>
      </xdr:blipFill>
      <xdr:spPr>
        <a:xfrm>
          <a:off x="1162526" y="43975495"/>
          <a:ext cx="1143000" cy="409994"/>
        </a:xfrm>
        <a:prstGeom prst="rect">
          <a:avLst/>
        </a:prstGeom>
      </xdr:spPr>
    </xdr:pic>
    <xdr:clientData/>
  </xdr:twoCellAnchor>
  <xdr:twoCellAnchor editAs="oneCell">
    <xdr:from>
      <xdr:col>5</xdr:col>
      <xdr:colOff>109977</xdr:colOff>
      <xdr:row>231</xdr:row>
      <xdr:rowOff>157113</xdr:rowOff>
    </xdr:from>
    <xdr:to>
      <xdr:col>5</xdr:col>
      <xdr:colOff>809132</xdr:colOff>
      <xdr:row>234</xdr:row>
      <xdr:rowOff>70015</xdr:rowOff>
    </xdr:to>
    <xdr:pic>
      <xdr:nvPicPr>
        <xdr:cNvPr id="86" name="Gambar 3">
          <a:extLst>
            <a:ext uri="{FF2B5EF4-FFF2-40B4-BE49-F238E27FC236}">
              <a16:creationId xmlns:a16="http://schemas.microsoft.com/office/drawing/2014/main" id="{235C5A3D-CAEE-47C6-91DF-81292937B6DC}"/>
            </a:ext>
          </a:extLst>
        </xdr:cNvPr>
        <xdr:cNvPicPr>
          <a:picLocks noChangeAspect="1"/>
        </xdr:cNvPicPr>
      </xdr:nvPicPr>
      <xdr:blipFill rotWithShape="1">
        <a:blip xmlns:r="http://schemas.openxmlformats.org/officeDocument/2006/relationships" r:embed="rId6"/>
        <a:srcRect l="18846" t="15885" r="71799" b="67152"/>
        <a:stretch/>
      </xdr:blipFill>
      <xdr:spPr>
        <a:xfrm>
          <a:off x="5137606" y="43206185"/>
          <a:ext cx="699155" cy="454941"/>
        </a:xfrm>
        <a:prstGeom prst="rect">
          <a:avLst/>
        </a:prstGeom>
      </xdr:spPr>
    </xdr:pic>
    <xdr:clientData/>
  </xdr:twoCellAnchor>
  <xdr:twoCellAnchor editAs="oneCell">
    <xdr:from>
      <xdr:col>5</xdr:col>
      <xdr:colOff>149258</xdr:colOff>
      <xdr:row>235</xdr:row>
      <xdr:rowOff>86411</xdr:rowOff>
    </xdr:from>
    <xdr:to>
      <xdr:col>5</xdr:col>
      <xdr:colOff>777711</xdr:colOff>
      <xdr:row>236</xdr:row>
      <xdr:rowOff>109980</xdr:rowOff>
    </xdr:to>
    <xdr:pic>
      <xdr:nvPicPr>
        <xdr:cNvPr id="87" name="Picture 86">
          <a:extLst>
            <a:ext uri="{FF2B5EF4-FFF2-40B4-BE49-F238E27FC236}">
              <a16:creationId xmlns:a16="http://schemas.microsoft.com/office/drawing/2014/main" id="{2704E1B8-5922-4207-B396-886975CCC5A6}"/>
            </a:ext>
          </a:extLst>
        </xdr:cNvPr>
        <xdr:cNvPicPr>
          <a:picLocks noChangeAspect="1"/>
        </xdr:cNvPicPr>
      </xdr:nvPicPr>
      <xdr:blipFill rotWithShape="1">
        <a:blip xmlns:r="http://schemas.openxmlformats.org/officeDocument/2006/relationships" r:embed="rId7"/>
        <a:srcRect l="50273" t="64697" r="38915" b="18971"/>
        <a:stretch/>
      </xdr:blipFill>
      <xdr:spPr>
        <a:xfrm>
          <a:off x="5176887" y="43858205"/>
          <a:ext cx="628453" cy="204249"/>
        </a:xfrm>
        <a:prstGeom prst="rect">
          <a:avLst/>
        </a:prstGeom>
      </xdr:spPr>
    </xdr:pic>
    <xdr:clientData/>
  </xdr:twoCellAnchor>
  <xdr:twoCellAnchor editAs="oneCell">
    <xdr:from>
      <xdr:col>5</xdr:col>
      <xdr:colOff>44303</xdr:colOff>
      <xdr:row>237</xdr:row>
      <xdr:rowOff>88604</xdr:rowOff>
    </xdr:from>
    <xdr:to>
      <xdr:col>5</xdr:col>
      <xdr:colOff>877187</xdr:colOff>
      <xdr:row>239</xdr:row>
      <xdr:rowOff>118791</xdr:rowOff>
    </xdr:to>
    <xdr:pic>
      <xdr:nvPicPr>
        <xdr:cNvPr id="89" name="Gambar 3">
          <a:extLst>
            <a:ext uri="{FF2B5EF4-FFF2-40B4-BE49-F238E27FC236}">
              <a16:creationId xmlns:a16="http://schemas.microsoft.com/office/drawing/2014/main" id="{0D28F359-A0AB-42FC-974E-F08A32111DA4}"/>
            </a:ext>
          </a:extLst>
        </xdr:cNvPr>
        <xdr:cNvPicPr>
          <a:picLocks noChangeAspect="1"/>
        </xdr:cNvPicPr>
      </xdr:nvPicPr>
      <xdr:blipFill rotWithShape="1">
        <a:blip xmlns:r="http://schemas.openxmlformats.org/officeDocument/2006/relationships" r:embed="rId6"/>
        <a:srcRect l="46639" t="24509" r="41292" b="59247"/>
        <a:stretch/>
      </xdr:blipFill>
      <xdr:spPr>
        <a:xfrm>
          <a:off x="5068187" y="45427604"/>
          <a:ext cx="832884" cy="402326"/>
        </a:xfrm>
        <a:prstGeom prst="rect">
          <a:avLst/>
        </a:prstGeom>
      </xdr:spPr>
    </xdr:pic>
    <xdr:clientData/>
  </xdr:twoCellAnchor>
  <xdr:twoCellAnchor editAs="oneCell">
    <xdr:from>
      <xdr:col>9</xdr:col>
      <xdr:colOff>283535</xdr:colOff>
      <xdr:row>235</xdr:row>
      <xdr:rowOff>53162</xdr:rowOff>
    </xdr:from>
    <xdr:to>
      <xdr:col>9</xdr:col>
      <xdr:colOff>801740</xdr:colOff>
      <xdr:row>236</xdr:row>
      <xdr:rowOff>156677</xdr:rowOff>
    </xdr:to>
    <xdr:pic>
      <xdr:nvPicPr>
        <xdr:cNvPr id="129" name="Picture 128">
          <a:extLst>
            <a:ext uri="{FF2B5EF4-FFF2-40B4-BE49-F238E27FC236}">
              <a16:creationId xmlns:a16="http://schemas.microsoft.com/office/drawing/2014/main" id="{CE3EBD2F-7CE1-C4C2-B51F-DB6C4537B60D}"/>
            </a:ext>
          </a:extLst>
        </xdr:cNvPr>
        <xdr:cNvPicPr>
          <a:picLocks noChangeAspect="1"/>
        </xdr:cNvPicPr>
      </xdr:nvPicPr>
      <xdr:blipFill>
        <a:blip xmlns:r="http://schemas.openxmlformats.org/officeDocument/2006/relationships" r:embed="rId8"/>
        <a:stretch>
          <a:fillRect/>
        </a:stretch>
      </xdr:blipFill>
      <xdr:spPr>
        <a:xfrm>
          <a:off x="8621233" y="45020022"/>
          <a:ext cx="518205" cy="289585"/>
        </a:xfrm>
        <a:prstGeom prst="rect">
          <a:avLst/>
        </a:prstGeom>
      </xdr:spPr>
    </xdr:pic>
    <xdr:clientData/>
  </xdr:twoCellAnchor>
  <xdr:twoCellAnchor editAs="oneCell">
    <xdr:from>
      <xdr:col>9</xdr:col>
      <xdr:colOff>67609</xdr:colOff>
      <xdr:row>232</xdr:row>
      <xdr:rowOff>62007</xdr:rowOff>
    </xdr:from>
    <xdr:to>
      <xdr:col>9</xdr:col>
      <xdr:colOff>817563</xdr:colOff>
      <xdr:row>234</xdr:row>
      <xdr:rowOff>3195</xdr:rowOff>
    </xdr:to>
    <xdr:pic>
      <xdr:nvPicPr>
        <xdr:cNvPr id="130" name="Gambar 37">
          <a:extLst>
            <a:ext uri="{FF2B5EF4-FFF2-40B4-BE49-F238E27FC236}">
              <a16:creationId xmlns:a16="http://schemas.microsoft.com/office/drawing/2014/main" id="{46DCB50B-4BE3-43AA-A0A2-FD66EBA49750}"/>
            </a:ext>
            <a:ext uri="{147F2762-F138-4A5C-976F-8EAC2B608ADB}">
              <a16:predDERef xmlns:a16="http://schemas.microsoft.com/office/drawing/2014/main" pred="{51B51385-5E47-0F5E-A129-D6FDB55E0EE9}"/>
            </a:ext>
          </a:extLst>
        </xdr:cNvPr>
        <xdr:cNvPicPr>
          <a:picLocks noChangeAspect="1"/>
        </xdr:cNvPicPr>
      </xdr:nvPicPr>
      <xdr:blipFill>
        <a:blip xmlns:r="http://schemas.openxmlformats.org/officeDocument/2006/relationships" r:embed="rId9"/>
        <a:stretch>
          <a:fillRect/>
        </a:stretch>
      </xdr:blipFill>
      <xdr:spPr>
        <a:xfrm>
          <a:off x="8354359" y="43948445"/>
          <a:ext cx="749954" cy="302342"/>
        </a:xfrm>
        <a:prstGeom prst="rect">
          <a:avLst/>
        </a:prstGeom>
      </xdr:spPr>
    </xdr:pic>
    <xdr:clientData/>
  </xdr:twoCellAnchor>
  <xdr:twoCellAnchor editAs="oneCell">
    <xdr:from>
      <xdr:col>1</xdr:col>
      <xdr:colOff>238125</xdr:colOff>
      <xdr:row>240</xdr:row>
      <xdr:rowOff>38100</xdr:rowOff>
    </xdr:from>
    <xdr:to>
      <xdr:col>1</xdr:col>
      <xdr:colOff>1209675</xdr:colOff>
      <xdr:row>242</xdr:row>
      <xdr:rowOff>104606</xdr:rowOff>
    </xdr:to>
    <xdr:pic>
      <xdr:nvPicPr>
        <xdr:cNvPr id="131" name="Picture 38">
          <a:extLst>
            <a:ext uri="{FF2B5EF4-FFF2-40B4-BE49-F238E27FC236}">
              <a16:creationId xmlns:a16="http://schemas.microsoft.com/office/drawing/2014/main" id="{B5C74DA6-A6E0-4E15-9630-A12C90E6FEEB}"/>
            </a:ext>
          </a:extLst>
        </xdr:cNvPr>
        <xdr:cNvPicPr>
          <a:picLocks noChangeAspect="1"/>
        </xdr:cNvPicPr>
      </xdr:nvPicPr>
      <xdr:blipFill>
        <a:blip xmlns:r="http://schemas.openxmlformats.org/officeDocument/2006/relationships" r:embed="rId10"/>
        <a:stretch>
          <a:fillRect/>
        </a:stretch>
      </xdr:blipFill>
      <xdr:spPr>
        <a:xfrm>
          <a:off x="1209675" y="44757975"/>
          <a:ext cx="971550" cy="428454"/>
        </a:xfrm>
        <a:prstGeom prst="rect">
          <a:avLst/>
        </a:prstGeom>
      </xdr:spPr>
    </xdr:pic>
    <xdr:clientData/>
  </xdr:twoCellAnchor>
  <xdr:twoCellAnchor editAs="oneCell">
    <xdr:from>
      <xdr:col>5</xdr:col>
      <xdr:colOff>215900</xdr:colOff>
      <xdr:row>181</xdr:row>
      <xdr:rowOff>50800</xdr:rowOff>
    </xdr:from>
    <xdr:to>
      <xdr:col>6</xdr:col>
      <xdr:colOff>392224</xdr:colOff>
      <xdr:row>182</xdr:row>
      <xdr:rowOff>158750</xdr:rowOff>
    </xdr:to>
    <xdr:pic>
      <xdr:nvPicPr>
        <xdr:cNvPr id="132" name="Picture 42">
          <a:extLst>
            <a:ext uri="{FF2B5EF4-FFF2-40B4-BE49-F238E27FC236}">
              <a16:creationId xmlns:a16="http://schemas.microsoft.com/office/drawing/2014/main" id="{49988BFD-71B5-4D35-86EC-D72F06CA080E}"/>
            </a:ext>
          </a:extLst>
        </xdr:cNvPr>
        <xdr:cNvPicPr>
          <a:picLocks noChangeAspect="1"/>
        </xdr:cNvPicPr>
      </xdr:nvPicPr>
      <xdr:blipFill>
        <a:blip xmlns:r="http://schemas.openxmlformats.org/officeDocument/2006/relationships" r:embed="rId11"/>
        <a:stretch>
          <a:fillRect/>
        </a:stretch>
      </xdr:blipFill>
      <xdr:spPr>
        <a:xfrm>
          <a:off x="5016500" y="9011920"/>
          <a:ext cx="1240483" cy="290830"/>
        </a:xfrm>
        <a:prstGeom prst="rect">
          <a:avLst/>
        </a:prstGeom>
      </xdr:spPr>
    </xdr:pic>
    <xdr:clientData/>
  </xdr:twoCellAnchor>
  <xdr:oneCellAnchor>
    <xdr:from>
      <xdr:col>7</xdr:col>
      <xdr:colOff>238125</xdr:colOff>
      <xdr:row>181</xdr:row>
      <xdr:rowOff>107950</xdr:rowOff>
    </xdr:from>
    <xdr:ext cx="887807" cy="175369"/>
    <mc:AlternateContent xmlns:mc="http://schemas.openxmlformats.org/markup-compatibility/2006" xmlns:a14="http://schemas.microsoft.com/office/drawing/2010/main">
      <mc:Choice Requires="a14">
        <xdr:sp macro="" textlink="">
          <xdr:nvSpPr>
            <xdr:cNvPr id="133" name="TextBox 43">
              <a:extLst>
                <a:ext uri="{FF2B5EF4-FFF2-40B4-BE49-F238E27FC236}">
                  <a16:creationId xmlns:a16="http://schemas.microsoft.com/office/drawing/2014/main" id="{56A5C633-C7AF-4B32-8BBF-4DA0FD6FA5AD}"/>
                </a:ext>
              </a:extLst>
            </xdr:cNvPr>
            <xdr:cNvSpPr txBox="1"/>
          </xdr:nvSpPr>
          <xdr:spPr>
            <a:xfrm>
              <a:off x="6181725" y="34567283"/>
              <a:ext cx="887807"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en-US" sz="1100" b="0" i="1">
                      <a:latin typeface="Cambria Math" panose="02040503050406030204" pitchFamily="18" charset="0"/>
                    </a:rPr>
                    <m:t>𝑆𝑖𝑠𝑎</m:t>
                  </m:r>
                  <m:r>
                    <a:rPr lang="en-US" sz="1100" b="0" i="0">
                      <a:latin typeface="Cambria Math" panose="02040503050406030204" pitchFamily="18" charset="0"/>
                    </a:rPr>
                    <m:t>=1−</m:t>
                  </m:r>
                  <m:sSup>
                    <m:sSupPr>
                      <m:ctrlPr>
                        <a:rPr lang="en-US" sz="1100" b="0" i="1">
                          <a:latin typeface="Cambria Math" panose="02040503050406030204" pitchFamily="18" charset="0"/>
                        </a:rPr>
                      </m:ctrlPr>
                    </m:sSupPr>
                    <m:e>
                      <m:r>
                        <a:rPr lang="en-US" sz="1100" b="0" i="1">
                          <a:latin typeface="Cambria Math" panose="02040503050406030204" pitchFamily="18" charset="0"/>
                        </a:rPr>
                        <m:t>𝑅</m:t>
                      </m:r>
                    </m:e>
                    <m:sup>
                      <m:r>
                        <a:rPr lang="en-US" sz="1100" b="0" i="1">
                          <a:latin typeface="Cambria Math" panose="02040503050406030204" pitchFamily="18" charset="0"/>
                        </a:rPr>
                        <m:t>2</m:t>
                      </m:r>
                    </m:sup>
                  </m:sSup>
                </m:oMath>
              </a14:m>
              <a:r>
                <a:rPr lang="en-ID" sz="1100"/>
                <a:t> </a:t>
              </a:r>
            </a:p>
          </xdr:txBody>
        </xdr:sp>
      </mc:Choice>
      <mc:Fallback xmlns="">
        <xdr:sp macro="" textlink="">
          <xdr:nvSpPr>
            <xdr:cNvPr id="133" name="TextBox 43">
              <a:extLst>
                <a:ext uri="{FF2B5EF4-FFF2-40B4-BE49-F238E27FC236}">
                  <a16:creationId xmlns:a16="http://schemas.microsoft.com/office/drawing/2014/main" id="{56A5C633-C7AF-4B32-8BBF-4DA0FD6FA5AD}"/>
                </a:ext>
              </a:extLst>
            </xdr:cNvPr>
            <xdr:cNvSpPr txBox="1"/>
          </xdr:nvSpPr>
          <xdr:spPr>
            <a:xfrm>
              <a:off x="6181725" y="34567283"/>
              <a:ext cx="887807"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𝑆𝑖𝑠𝑎=1−𝑅^2</a:t>
              </a:r>
              <a:r>
                <a:rPr lang="en-ID" sz="1100"/>
                <a:t> </a:t>
              </a:r>
            </a:p>
          </xdr:txBody>
        </xdr:sp>
      </mc:Fallback>
    </mc:AlternateContent>
    <xdr:clientData/>
  </xdr:oneCellAnchor>
  <xdr:twoCellAnchor>
    <xdr:from>
      <xdr:col>6</xdr:col>
      <xdr:colOff>110434</xdr:colOff>
      <xdr:row>30</xdr:row>
      <xdr:rowOff>110435</xdr:rowOff>
    </xdr:from>
    <xdr:to>
      <xdr:col>12</xdr:col>
      <xdr:colOff>33129</xdr:colOff>
      <xdr:row>45</xdr:row>
      <xdr:rowOff>79511</xdr:rowOff>
    </xdr:to>
    <xdr:graphicFrame macro="">
      <xdr:nvGraphicFramePr>
        <xdr:cNvPr id="7" name="Chart 6">
          <a:extLst>
            <a:ext uri="{FF2B5EF4-FFF2-40B4-BE49-F238E27FC236}">
              <a16:creationId xmlns:a16="http://schemas.microsoft.com/office/drawing/2014/main" id="{E6EDF2DD-1908-30C5-1C0B-C635B414B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oneCellAnchor>
    <xdr:from>
      <xdr:col>8</xdr:col>
      <xdr:colOff>15637</xdr:colOff>
      <xdr:row>22</xdr:row>
      <xdr:rowOff>220939</xdr:rowOff>
    </xdr:from>
    <xdr:ext cx="2706475" cy="143437"/>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759F1486-8CA3-365C-A996-9B5ECB293010}"/>
                </a:ext>
              </a:extLst>
            </xdr:cNvPr>
            <xdr:cNvSpPr txBox="1"/>
          </xdr:nvSpPr>
          <xdr:spPr>
            <a:xfrm>
              <a:off x="7419977" y="4227430"/>
              <a:ext cx="2706475" cy="1434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ID" sz="900" i="1">
                            <a:latin typeface="Cambria Math" panose="02040503050406030204" pitchFamily="18" charset="0"/>
                          </a:rPr>
                        </m:ctrlPr>
                      </m:accPr>
                      <m:e>
                        <m:r>
                          <a:rPr lang="en-US" sz="900" b="0" i="1">
                            <a:latin typeface="Cambria Math" panose="02040503050406030204" pitchFamily="18" charset="0"/>
                          </a:rPr>
                          <m:t>𝑦</m:t>
                        </m:r>
                      </m:e>
                    </m:acc>
                    <m:r>
                      <a:rPr lang="en-US" sz="900" b="0" i="1">
                        <a:latin typeface="Cambria Math" panose="02040503050406030204" pitchFamily="18" charset="0"/>
                      </a:rPr>
                      <m:t>=45,295+2,456</m:t>
                    </m:r>
                    <m:d>
                      <m:dPr>
                        <m:ctrlPr>
                          <a:rPr lang="en-US" sz="900" b="0" i="1">
                            <a:latin typeface="Cambria Math" panose="02040503050406030204" pitchFamily="18" charset="0"/>
                          </a:rPr>
                        </m:ctrlPr>
                      </m:dPr>
                      <m:e>
                        <m:r>
                          <a:rPr lang="en-US" sz="900" b="0" i="1">
                            <a:latin typeface="Cambria Math" panose="02040503050406030204" pitchFamily="18" charset="0"/>
                          </a:rPr>
                          <m:t>𝑥</m:t>
                        </m:r>
                        <m:r>
                          <a:rPr lang="en-US" sz="900" b="0" i="1">
                            <a:latin typeface="Cambria Math" panose="02040503050406030204" pitchFamily="18" charset="0"/>
                          </a:rPr>
                          <m:t>−7,2632</m:t>
                        </m:r>
                      </m:e>
                    </m:d>
                    <m:r>
                      <a:rPr lang="en-US" sz="900" b="0" i="1">
                        <a:latin typeface="Cambria Math" panose="02040503050406030204" pitchFamily="18" charset="0"/>
                      </a:rPr>
                      <m:t>−0,635</m:t>
                    </m:r>
                    <m:sSup>
                      <m:sSupPr>
                        <m:ctrlPr>
                          <a:rPr lang="en-US" sz="900" b="0" i="1">
                            <a:latin typeface="Cambria Math" panose="02040503050406030204" pitchFamily="18" charset="0"/>
                          </a:rPr>
                        </m:ctrlPr>
                      </m:sSupPr>
                      <m:e>
                        <m:d>
                          <m:dPr>
                            <m:ctrlPr>
                              <a:rPr lang="en-US" sz="900" b="0" i="1">
                                <a:latin typeface="Cambria Math" panose="02040503050406030204" pitchFamily="18" charset="0"/>
                              </a:rPr>
                            </m:ctrlPr>
                          </m:dPr>
                          <m:e>
                            <m:r>
                              <a:rPr lang="en-US" sz="900" b="0" i="1">
                                <a:latin typeface="Cambria Math" panose="02040503050406030204" pitchFamily="18" charset="0"/>
                              </a:rPr>
                              <m:t>𝑥</m:t>
                            </m:r>
                            <m:r>
                              <a:rPr lang="en-US" sz="900" b="0" i="1">
                                <a:latin typeface="Cambria Math" panose="02040503050406030204" pitchFamily="18" charset="0"/>
                              </a:rPr>
                              <m:t>−7,2632</m:t>
                            </m:r>
                          </m:e>
                        </m:d>
                      </m:e>
                      <m:sup>
                        <m:r>
                          <a:rPr lang="en-US" sz="900" b="0" i="1">
                            <a:latin typeface="Cambria Math" panose="02040503050406030204" pitchFamily="18" charset="0"/>
                          </a:rPr>
                          <m:t>2</m:t>
                        </m:r>
                      </m:sup>
                    </m:sSup>
                  </m:oMath>
                </m:oMathPara>
              </a14:m>
              <a:endParaRPr lang="en-ID" sz="800"/>
            </a:p>
          </xdr:txBody>
        </xdr:sp>
      </mc:Choice>
      <mc:Fallback xmlns="">
        <xdr:sp macro="" textlink="">
          <xdr:nvSpPr>
            <xdr:cNvPr id="8" name="TextBox 7">
              <a:extLst>
                <a:ext uri="{FF2B5EF4-FFF2-40B4-BE49-F238E27FC236}">
                  <a16:creationId xmlns:a16="http://schemas.microsoft.com/office/drawing/2014/main" id="{759F1486-8CA3-365C-A996-9B5ECB293010}"/>
                </a:ext>
              </a:extLst>
            </xdr:cNvPr>
            <xdr:cNvSpPr txBox="1"/>
          </xdr:nvSpPr>
          <xdr:spPr>
            <a:xfrm>
              <a:off x="7419977" y="4227430"/>
              <a:ext cx="2706475" cy="1434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900" b="0" i="0">
                  <a:latin typeface="Cambria Math" panose="02040503050406030204" pitchFamily="18" charset="0"/>
                </a:rPr>
                <a:t>𝑦</a:t>
              </a:r>
              <a:r>
                <a:rPr lang="en-ID" sz="900" b="0" i="0">
                  <a:latin typeface="Cambria Math" panose="02040503050406030204" pitchFamily="18" charset="0"/>
                </a:rPr>
                <a:t> ̂</a:t>
              </a:r>
              <a:r>
                <a:rPr lang="en-US" sz="900" b="0" i="0">
                  <a:latin typeface="Cambria Math" panose="02040503050406030204" pitchFamily="18" charset="0"/>
                </a:rPr>
                <a:t>=45,295+2,456(𝑥−7,2632)−0,635(𝑥−7,2632)^2</a:t>
              </a:r>
              <a:endParaRPr lang="en-ID" sz="800"/>
            </a:p>
          </xdr:txBody>
        </xdr:sp>
      </mc:Fallback>
    </mc:AlternateContent>
    <xdr:clientData/>
  </xdr:oneCellAnchor>
  <xdr:oneCellAnchor>
    <xdr:from>
      <xdr:col>33</xdr:col>
      <xdr:colOff>365760</xdr:colOff>
      <xdr:row>4</xdr:row>
      <xdr:rowOff>21199</xdr:rowOff>
    </xdr:from>
    <xdr:ext cx="388889" cy="175113"/>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C8E78188-D63E-4640-A6AE-EFD475679CAB}"/>
                </a:ext>
              </a:extLst>
            </xdr:cNvPr>
            <xdr:cNvSpPr txBox="1"/>
          </xdr:nvSpPr>
          <xdr:spPr>
            <a:xfrm>
              <a:off x="24961008" y="1077437"/>
              <a:ext cx="388889" cy="1751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𝑋</m:t>
                    </m:r>
                    <m:r>
                      <a:rPr lang="en-US" sz="1100" b="0" i="1">
                        <a:latin typeface="Cambria Math" panose="02040503050406030204" pitchFamily="18" charset="0"/>
                      </a:rPr>
                      <m:t>−</m:t>
                    </m:r>
                    <m:acc>
                      <m:accPr>
                        <m:chr m:val="̅"/>
                        <m:ctrlPr>
                          <a:rPr lang="en-ID" sz="1100" i="1">
                            <a:latin typeface="Cambria Math" panose="02040503050406030204" pitchFamily="18" charset="0"/>
                          </a:rPr>
                        </m:ctrlPr>
                      </m:accPr>
                      <m:e>
                        <m:r>
                          <a:rPr lang="en-US" sz="1100" b="0" i="1">
                            <a:latin typeface="Cambria Math" panose="02040503050406030204" pitchFamily="18" charset="0"/>
                          </a:rPr>
                          <m:t>𝑋</m:t>
                        </m:r>
                      </m:e>
                    </m:acc>
                  </m:oMath>
                </m:oMathPara>
              </a14:m>
              <a:endParaRPr lang="en-ID" sz="1100"/>
            </a:p>
          </xdr:txBody>
        </xdr:sp>
      </mc:Choice>
      <mc:Fallback xmlns="">
        <xdr:sp macro="" textlink="">
          <xdr:nvSpPr>
            <xdr:cNvPr id="5" name="TextBox 4">
              <a:extLst>
                <a:ext uri="{FF2B5EF4-FFF2-40B4-BE49-F238E27FC236}">
                  <a16:creationId xmlns:a16="http://schemas.microsoft.com/office/drawing/2014/main" id="{C8E78188-D63E-4640-A6AE-EFD475679CAB}"/>
                </a:ext>
              </a:extLst>
            </xdr:cNvPr>
            <xdr:cNvSpPr txBox="1"/>
          </xdr:nvSpPr>
          <xdr:spPr>
            <a:xfrm>
              <a:off x="24961008" y="1077437"/>
              <a:ext cx="388889" cy="1751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𝑋−𝑋</a:t>
              </a:r>
              <a:r>
                <a:rPr lang="en-ID" sz="1100" b="0" i="0">
                  <a:latin typeface="Cambria Math" panose="02040503050406030204" pitchFamily="18" charset="0"/>
                </a:rPr>
                <a:t> ̅</a:t>
              </a:r>
              <a:endParaRPr lang="en-ID" sz="1100"/>
            </a:p>
          </xdr:txBody>
        </xdr:sp>
      </mc:Fallback>
    </mc:AlternateContent>
    <xdr:clientData/>
  </xdr:oneCellAnchor>
  <xdr:oneCellAnchor>
    <xdr:from>
      <xdr:col>34</xdr:col>
      <xdr:colOff>180266</xdr:colOff>
      <xdr:row>4</xdr:row>
      <xdr:rowOff>18828</xdr:rowOff>
    </xdr:from>
    <xdr:ext cx="571374" cy="175369"/>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10029AD9-45D6-449A-AFE7-12A0CA897B5F}"/>
                </a:ext>
              </a:extLst>
            </xdr:cNvPr>
            <xdr:cNvSpPr txBox="1"/>
          </xdr:nvSpPr>
          <xdr:spPr>
            <a:xfrm>
              <a:off x="5214909" y="726399"/>
              <a:ext cx="571374"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b="0" i="1">
                            <a:latin typeface="Cambria Math" panose="02040503050406030204" pitchFamily="18" charset="0"/>
                          </a:rPr>
                        </m:ctrlPr>
                      </m:sSupPr>
                      <m:e>
                        <m:d>
                          <m:dPr>
                            <m:ctrlPr>
                              <a:rPr lang="en-US" sz="1100" b="0" i="1">
                                <a:latin typeface="Cambria Math" panose="02040503050406030204" pitchFamily="18" charset="0"/>
                              </a:rPr>
                            </m:ctrlPr>
                          </m:dPr>
                          <m:e>
                            <m:r>
                              <a:rPr lang="en-US" sz="1100" b="0" i="1">
                                <a:latin typeface="Cambria Math" panose="02040503050406030204" pitchFamily="18" charset="0"/>
                              </a:rPr>
                              <m:t>𝑋</m:t>
                            </m:r>
                            <m:r>
                              <a:rPr lang="en-US" sz="1100" b="0" i="1">
                                <a:latin typeface="Cambria Math" panose="02040503050406030204" pitchFamily="18" charset="0"/>
                              </a:rPr>
                              <m:t>−</m:t>
                            </m:r>
                            <m:acc>
                              <m:accPr>
                                <m:chr m:val="̅"/>
                                <m:ctrlPr>
                                  <a:rPr lang="en-US" sz="1100" b="0" i="1">
                                    <a:latin typeface="Cambria Math" panose="02040503050406030204" pitchFamily="18" charset="0"/>
                                  </a:rPr>
                                </m:ctrlPr>
                              </m:accPr>
                              <m:e>
                                <m:r>
                                  <a:rPr lang="en-US" sz="1100" b="0" i="1">
                                    <a:latin typeface="Cambria Math" panose="02040503050406030204" pitchFamily="18" charset="0"/>
                                  </a:rPr>
                                  <m:t>𝑋</m:t>
                                </m:r>
                              </m:e>
                            </m:acc>
                          </m:e>
                        </m:d>
                      </m:e>
                      <m:sup>
                        <m:r>
                          <a:rPr lang="en-US" sz="1100" b="0" i="1">
                            <a:latin typeface="Cambria Math" panose="02040503050406030204" pitchFamily="18" charset="0"/>
                          </a:rPr>
                          <m:t>2</m:t>
                        </m:r>
                      </m:sup>
                    </m:sSup>
                  </m:oMath>
                </m:oMathPara>
              </a14:m>
              <a:endParaRPr lang="en-ID" sz="1100"/>
            </a:p>
          </xdr:txBody>
        </xdr:sp>
      </mc:Choice>
      <mc:Fallback xmlns="">
        <xdr:sp macro="" textlink="">
          <xdr:nvSpPr>
            <xdr:cNvPr id="6" name="TextBox 5">
              <a:extLst>
                <a:ext uri="{FF2B5EF4-FFF2-40B4-BE49-F238E27FC236}">
                  <a16:creationId xmlns:a16="http://schemas.microsoft.com/office/drawing/2014/main" id="{10029AD9-45D6-449A-AFE7-12A0CA897B5F}"/>
                </a:ext>
              </a:extLst>
            </xdr:cNvPr>
            <xdr:cNvSpPr txBox="1"/>
          </xdr:nvSpPr>
          <xdr:spPr>
            <a:xfrm>
              <a:off x="5214909" y="726399"/>
              <a:ext cx="571374"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(𝑋−𝑋 ̅ )^2</a:t>
              </a:r>
              <a:endParaRPr lang="en-ID" sz="1100"/>
            </a:p>
          </xdr:txBody>
        </xdr:sp>
      </mc:Fallback>
    </mc:AlternateContent>
    <xdr:clientData/>
  </xdr:oneCellAnchor>
  <xdr:twoCellAnchor>
    <xdr:from>
      <xdr:col>12</xdr:col>
      <xdr:colOff>353986</xdr:colOff>
      <xdr:row>30</xdr:row>
      <xdr:rowOff>109331</xdr:rowOff>
    </xdr:from>
    <xdr:to>
      <xdr:col>19</xdr:col>
      <xdr:colOff>414131</xdr:colOff>
      <xdr:row>45</xdr:row>
      <xdr:rowOff>82826</xdr:rowOff>
    </xdr:to>
    <xdr:graphicFrame macro="">
      <xdr:nvGraphicFramePr>
        <xdr:cNvPr id="12" name="Chart 11">
          <a:extLst>
            <a:ext uri="{FF2B5EF4-FFF2-40B4-BE49-F238E27FC236}">
              <a16:creationId xmlns:a16="http://schemas.microsoft.com/office/drawing/2014/main" id="{6B3C7840-A8F9-766C-200F-07875EB93D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4</xdr:col>
      <xdr:colOff>258490</xdr:colOff>
      <xdr:row>5</xdr:row>
      <xdr:rowOff>7687</xdr:rowOff>
    </xdr:from>
    <xdr:ext cx="388889" cy="175113"/>
    <mc:AlternateContent xmlns:mc="http://schemas.openxmlformats.org/markup-compatibility/2006" xmlns:a14="http://schemas.microsoft.com/office/drawing/2010/main">
      <mc:Choice Requires="a14">
        <xdr:sp macro="" textlink="">
          <xdr:nvSpPr>
            <xdr:cNvPr id="2" name="TextBox 42">
              <a:extLst>
                <a:ext uri="{FF2B5EF4-FFF2-40B4-BE49-F238E27FC236}">
                  <a16:creationId xmlns:a16="http://schemas.microsoft.com/office/drawing/2014/main" id="{CA2457B7-7756-417A-A42B-F507416D4C03}"/>
                </a:ext>
                <a:ext uri="{147F2762-F138-4A5C-976F-8EAC2B608ADB}">
                  <a16:predDERef xmlns:a16="http://schemas.microsoft.com/office/drawing/2014/main" pred="{496F2C7E-AAF2-038E-D969-79743D55B7F7}"/>
                </a:ext>
              </a:extLst>
            </xdr:cNvPr>
            <xdr:cNvSpPr txBox="1"/>
          </xdr:nvSpPr>
          <xdr:spPr>
            <a:xfrm>
              <a:off x="3659416" y="1234908"/>
              <a:ext cx="388889" cy="1751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𝑋</m:t>
                    </m:r>
                    <m:r>
                      <a:rPr lang="en-US" sz="1100" b="0" i="1">
                        <a:latin typeface="Cambria Math" panose="02040503050406030204" pitchFamily="18" charset="0"/>
                      </a:rPr>
                      <m:t>−</m:t>
                    </m:r>
                    <m:acc>
                      <m:accPr>
                        <m:chr m:val="̅"/>
                        <m:ctrlPr>
                          <a:rPr lang="en-ID" sz="1100" i="1">
                            <a:latin typeface="Cambria Math" panose="02040503050406030204" pitchFamily="18" charset="0"/>
                          </a:rPr>
                        </m:ctrlPr>
                      </m:accPr>
                      <m:e>
                        <m:r>
                          <a:rPr lang="en-US" sz="1100" b="0" i="1">
                            <a:latin typeface="Cambria Math" panose="02040503050406030204" pitchFamily="18" charset="0"/>
                          </a:rPr>
                          <m:t>𝑋</m:t>
                        </m:r>
                      </m:e>
                    </m:acc>
                  </m:oMath>
                </m:oMathPara>
              </a14:m>
              <a:endParaRPr lang="en-ID" sz="1100"/>
            </a:p>
          </xdr:txBody>
        </xdr:sp>
      </mc:Choice>
      <mc:Fallback xmlns="">
        <xdr:sp macro="" textlink="">
          <xdr:nvSpPr>
            <xdr:cNvPr id="2" name="TextBox 42">
              <a:extLst>
                <a:ext uri="{FF2B5EF4-FFF2-40B4-BE49-F238E27FC236}">
                  <a16:creationId xmlns:a16="http://schemas.microsoft.com/office/drawing/2014/main" id="{CA2457B7-7756-417A-A42B-F507416D4C03}"/>
                </a:ext>
                <a:ext uri="{147F2762-F138-4A5C-976F-8EAC2B608ADB}">
                  <a16:predDERef xmlns:a16="http://schemas.microsoft.com/office/drawing/2014/main" pred="{496F2C7E-AAF2-038E-D969-79743D55B7F7}"/>
                </a:ext>
              </a:extLst>
            </xdr:cNvPr>
            <xdr:cNvSpPr txBox="1"/>
          </xdr:nvSpPr>
          <xdr:spPr>
            <a:xfrm>
              <a:off x="3659416" y="1234908"/>
              <a:ext cx="388889" cy="1751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𝑋−𝑋</a:t>
              </a:r>
              <a:r>
                <a:rPr lang="en-ID" sz="1100" b="0" i="0">
                  <a:latin typeface="Cambria Math" panose="02040503050406030204" pitchFamily="18" charset="0"/>
                </a:rPr>
                <a:t> ̅</a:t>
              </a:r>
              <a:endParaRPr lang="en-ID" sz="1100"/>
            </a:p>
          </xdr:txBody>
        </xdr:sp>
      </mc:Fallback>
    </mc:AlternateContent>
    <xdr:clientData/>
  </xdr:oneCellAnchor>
  <xdr:oneCellAnchor>
    <xdr:from>
      <xdr:col>2</xdr:col>
      <xdr:colOff>226405</xdr:colOff>
      <xdr:row>30</xdr:row>
      <xdr:rowOff>23729</xdr:rowOff>
    </xdr:from>
    <xdr:ext cx="388889" cy="175113"/>
    <mc:AlternateContent xmlns:mc="http://schemas.openxmlformats.org/markup-compatibility/2006" xmlns:a14="http://schemas.microsoft.com/office/drawing/2010/main">
      <mc:Choice Requires="a14">
        <xdr:sp macro="" textlink="">
          <xdr:nvSpPr>
            <xdr:cNvPr id="3" name="TextBox 42">
              <a:extLst>
                <a:ext uri="{FF2B5EF4-FFF2-40B4-BE49-F238E27FC236}">
                  <a16:creationId xmlns:a16="http://schemas.microsoft.com/office/drawing/2014/main" id="{167C6223-6ED1-4440-B749-607871DE7AF7}"/>
                </a:ext>
                <a:ext uri="{147F2762-F138-4A5C-976F-8EAC2B608ADB}">
                  <a16:predDERef xmlns:a16="http://schemas.microsoft.com/office/drawing/2014/main" pred="{496F2C7E-AAF2-038E-D969-79743D55B7F7}"/>
                </a:ext>
              </a:extLst>
            </xdr:cNvPr>
            <xdr:cNvSpPr txBox="1"/>
          </xdr:nvSpPr>
          <xdr:spPr>
            <a:xfrm>
              <a:off x="2087289" y="5863055"/>
              <a:ext cx="388889" cy="1751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𝑋</m:t>
                    </m:r>
                    <m:r>
                      <a:rPr lang="en-US" sz="1100" b="0" i="1">
                        <a:latin typeface="Cambria Math" panose="02040503050406030204" pitchFamily="18" charset="0"/>
                      </a:rPr>
                      <m:t>−</m:t>
                    </m:r>
                    <m:acc>
                      <m:accPr>
                        <m:chr m:val="̅"/>
                        <m:ctrlPr>
                          <a:rPr lang="en-ID" sz="1100" i="1">
                            <a:latin typeface="Cambria Math" panose="02040503050406030204" pitchFamily="18" charset="0"/>
                          </a:rPr>
                        </m:ctrlPr>
                      </m:accPr>
                      <m:e>
                        <m:r>
                          <a:rPr lang="en-US" sz="1100" b="0" i="1">
                            <a:latin typeface="Cambria Math" panose="02040503050406030204" pitchFamily="18" charset="0"/>
                          </a:rPr>
                          <m:t>𝑋</m:t>
                        </m:r>
                      </m:e>
                    </m:acc>
                  </m:oMath>
                </m:oMathPara>
              </a14:m>
              <a:endParaRPr lang="en-ID" sz="1100"/>
            </a:p>
          </xdr:txBody>
        </xdr:sp>
      </mc:Choice>
      <mc:Fallback xmlns="">
        <xdr:sp macro="" textlink="">
          <xdr:nvSpPr>
            <xdr:cNvPr id="3" name="TextBox 42">
              <a:extLst>
                <a:ext uri="{FF2B5EF4-FFF2-40B4-BE49-F238E27FC236}">
                  <a16:creationId xmlns:a16="http://schemas.microsoft.com/office/drawing/2014/main" id="{167C6223-6ED1-4440-B749-607871DE7AF7}"/>
                </a:ext>
                <a:ext uri="{147F2762-F138-4A5C-976F-8EAC2B608ADB}">
                  <a16:predDERef xmlns:a16="http://schemas.microsoft.com/office/drawing/2014/main" pred="{496F2C7E-AAF2-038E-D969-79743D55B7F7}"/>
                </a:ext>
              </a:extLst>
            </xdr:cNvPr>
            <xdr:cNvSpPr txBox="1"/>
          </xdr:nvSpPr>
          <xdr:spPr>
            <a:xfrm>
              <a:off x="2087289" y="5863055"/>
              <a:ext cx="388889" cy="1751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𝑋−𝑋</a:t>
              </a:r>
              <a:r>
                <a:rPr lang="en-ID" sz="1100" b="0" i="0">
                  <a:latin typeface="Cambria Math" panose="02040503050406030204" pitchFamily="18" charset="0"/>
                </a:rPr>
                <a:t> ̅</a:t>
              </a:r>
              <a:endParaRPr lang="en-ID" sz="1100"/>
            </a:p>
          </xdr:txBody>
        </xdr:sp>
      </mc:Fallback>
    </mc:AlternateContent>
    <xdr:clientData/>
  </xdr:oneCellAnchor>
  <xdr:twoCellAnchor editAs="oneCell">
    <xdr:from>
      <xdr:col>5</xdr:col>
      <xdr:colOff>112012</xdr:colOff>
      <xdr:row>128</xdr:row>
      <xdr:rowOff>123858</xdr:rowOff>
    </xdr:from>
    <xdr:to>
      <xdr:col>8</xdr:col>
      <xdr:colOff>122145</xdr:colOff>
      <xdr:row>130</xdr:row>
      <xdr:rowOff>32712</xdr:rowOff>
    </xdr:to>
    <xdr:pic>
      <xdr:nvPicPr>
        <xdr:cNvPr id="6" name="Picture 5">
          <a:extLst>
            <a:ext uri="{FF2B5EF4-FFF2-40B4-BE49-F238E27FC236}">
              <a16:creationId xmlns:a16="http://schemas.microsoft.com/office/drawing/2014/main" id="{C640FBF4-4A58-4867-BE1E-44FC99C5AAAC}"/>
            </a:ext>
          </a:extLst>
        </xdr:cNvPr>
        <xdr:cNvPicPr>
          <a:picLocks noChangeAspect="1"/>
        </xdr:cNvPicPr>
      </xdr:nvPicPr>
      <xdr:blipFill>
        <a:blip xmlns:r="http://schemas.openxmlformats.org/officeDocument/2006/relationships" r:embed="rId1"/>
        <a:stretch>
          <a:fillRect/>
        </a:stretch>
      </xdr:blipFill>
      <xdr:spPr>
        <a:xfrm>
          <a:off x="5255512" y="23754141"/>
          <a:ext cx="2987928" cy="273288"/>
        </a:xfrm>
        <a:prstGeom prst="rect">
          <a:avLst/>
        </a:prstGeom>
      </xdr:spPr>
    </xdr:pic>
    <xdr:clientData/>
  </xdr:twoCellAnchor>
  <xdr:twoCellAnchor editAs="oneCell">
    <xdr:from>
      <xdr:col>1</xdr:col>
      <xdr:colOff>157145</xdr:colOff>
      <xdr:row>195</xdr:row>
      <xdr:rowOff>124955</xdr:rowOff>
    </xdr:from>
    <xdr:to>
      <xdr:col>1</xdr:col>
      <xdr:colOff>1252814</xdr:colOff>
      <xdr:row>198</xdr:row>
      <xdr:rowOff>45213</xdr:rowOff>
    </xdr:to>
    <xdr:pic>
      <xdr:nvPicPr>
        <xdr:cNvPr id="8" name="Picture 7">
          <a:extLst>
            <a:ext uri="{FF2B5EF4-FFF2-40B4-BE49-F238E27FC236}">
              <a16:creationId xmlns:a16="http://schemas.microsoft.com/office/drawing/2014/main" id="{A9BFF2A1-186B-49DB-999B-DA4D9027EBCF}"/>
            </a:ext>
          </a:extLst>
        </xdr:cNvPr>
        <xdr:cNvPicPr>
          <a:picLocks noChangeAspect="1"/>
        </xdr:cNvPicPr>
      </xdr:nvPicPr>
      <xdr:blipFill rotWithShape="1">
        <a:blip xmlns:r="http://schemas.openxmlformats.org/officeDocument/2006/relationships" r:embed="rId2"/>
        <a:srcRect l="4263" t="5264"/>
        <a:stretch/>
      </xdr:blipFill>
      <xdr:spPr>
        <a:xfrm>
          <a:off x="1134068" y="38332417"/>
          <a:ext cx="1095669" cy="477104"/>
        </a:xfrm>
        <a:prstGeom prst="rect">
          <a:avLst/>
        </a:prstGeom>
      </xdr:spPr>
    </xdr:pic>
    <xdr:clientData/>
  </xdr:twoCellAnchor>
  <xdr:twoCellAnchor editAs="oneCell">
    <xdr:from>
      <xdr:col>1</xdr:col>
      <xdr:colOff>80811</xdr:colOff>
      <xdr:row>199</xdr:row>
      <xdr:rowOff>58729</xdr:rowOff>
    </xdr:from>
    <xdr:to>
      <xdr:col>1</xdr:col>
      <xdr:colOff>322048</xdr:colOff>
      <xdr:row>200</xdr:row>
      <xdr:rowOff>111527</xdr:rowOff>
    </xdr:to>
    <xdr:pic>
      <xdr:nvPicPr>
        <xdr:cNvPr id="9" name="Picture 8">
          <a:extLst>
            <a:ext uri="{FF2B5EF4-FFF2-40B4-BE49-F238E27FC236}">
              <a16:creationId xmlns:a16="http://schemas.microsoft.com/office/drawing/2014/main" id="{E156A63A-BFDE-4077-AACC-CE8DDEEF2699}"/>
            </a:ext>
          </a:extLst>
        </xdr:cNvPr>
        <xdr:cNvPicPr>
          <a:picLocks noChangeAspect="1"/>
        </xdr:cNvPicPr>
      </xdr:nvPicPr>
      <xdr:blipFill rotWithShape="1">
        <a:blip xmlns:r="http://schemas.openxmlformats.org/officeDocument/2006/relationships" r:embed="rId3"/>
        <a:srcRect l="21583" t="4921" r="15621" b="3185"/>
        <a:stretch/>
      </xdr:blipFill>
      <xdr:spPr>
        <a:xfrm>
          <a:off x="1057854" y="39159146"/>
          <a:ext cx="241237" cy="235117"/>
        </a:xfrm>
        <a:prstGeom prst="rect">
          <a:avLst/>
        </a:prstGeom>
      </xdr:spPr>
    </xdr:pic>
    <xdr:clientData/>
  </xdr:twoCellAnchor>
  <xdr:twoCellAnchor editAs="oneCell">
    <xdr:from>
      <xdr:col>1</xdr:col>
      <xdr:colOff>198120</xdr:colOff>
      <xdr:row>201</xdr:row>
      <xdr:rowOff>53339</xdr:rowOff>
    </xdr:from>
    <xdr:to>
      <xdr:col>1</xdr:col>
      <xdr:colOff>1344133</xdr:colOff>
      <xdr:row>203</xdr:row>
      <xdr:rowOff>106145</xdr:rowOff>
    </xdr:to>
    <xdr:pic>
      <xdr:nvPicPr>
        <xdr:cNvPr id="10" name="Picture 9">
          <a:extLst>
            <a:ext uri="{FF2B5EF4-FFF2-40B4-BE49-F238E27FC236}">
              <a16:creationId xmlns:a16="http://schemas.microsoft.com/office/drawing/2014/main" id="{277F6BC4-C8CB-4B5B-8DA7-BF66D6B626E4}"/>
            </a:ext>
          </a:extLst>
        </xdr:cNvPr>
        <xdr:cNvPicPr>
          <a:picLocks noChangeAspect="1"/>
        </xdr:cNvPicPr>
      </xdr:nvPicPr>
      <xdr:blipFill>
        <a:blip xmlns:r="http://schemas.openxmlformats.org/officeDocument/2006/relationships" r:embed="rId4"/>
        <a:stretch>
          <a:fillRect/>
        </a:stretch>
      </xdr:blipFill>
      <xdr:spPr>
        <a:xfrm>
          <a:off x="1165860" y="44919899"/>
          <a:ext cx="1143000" cy="418566"/>
        </a:xfrm>
        <a:prstGeom prst="rect">
          <a:avLst/>
        </a:prstGeom>
      </xdr:spPr>
    </xdr:pic>
    <xdr:clientData/>
  </xdr:twoCellAnchor>
  <xdr:twoCellAnchor editAs="oneCell">
    <xdr:from>
      <xdr:col>5</xdr:col>
      <xdr:colOff>45126</xdr:colOff>
      <xdr:row>195</xdr:row>
      <xdr:rowOff>146305</xdr:rowOff>
    </xdr:from>
    <xdr:to>
      <xdr:col>5</xdr:col>
      <xdr:colOff>745253</xdr:colOff>
      <xdr:row>198</xdr:row>
      <xdr:rowOff>59207</xdr:rowOff>
    </xdr:to>
    <xdr:pic>
      <xdr:nvPicPr>
        <xdr:cNvPr id="11" name="Gambar 3">
          <a:extLst>
            <a:ext uri="{FF2B5EF4-FFF2-40B4-BE49-F238E27FC236}">
              <a16:creationId xmlns:a16="http://schemas.microsoft.com/office/drawing/2014/main" id="{A95A6B7A-4CBB-420B-87A2-671DDD8E4FFB}"/>
            </a:ext>
          </a:extLst>
        </xdr:cNvPr>
        <xdr:cNvPicPr>
          <a:picLocks noChangeAspect="1"/>
        </xdr:cNvPicPr>
      </xdr:nvPicPr>
      <xdr:blipFill rotWithShape="1">
        <a:blip xmlns:r="http://schemas.openxmlformats.org/officeDocument/2006/relationships" r:embed="rId5"/>
        <a:srcRect l="18846" t="15885" r="71799" b="67152"/>
        <a:stretch/>
      </xdr:blipFill>
      <xdr:spPr>
        <a:xfrm>
          <a:off x="5179169" y="38786731"/>
          <a:ext cx="700127" cy="464135"/>
        </a:xfrm>
        <a:prstGeom prst="rect">
          <a:avLst/>
        </a:prstGeom>
      </xdr:spPr>
    </xdr:pic>
    <xdr:clientData/>
  </xdr:twoCellAnchor>
  <xdr:twoCellAnchor editAs="oneCell">
    <xdr:from>
      <xdr:col>5</xdr:col>
      <xdr:colOff>82998</xdr:colOff>
      <xdr:row>199</xdr:row>
      <xdr:rowOff>86411</xdr:rowOff>
    </xdr:from>
    <xdr:to>
      <xdr:col>5</xdr:col>
      <xdr:colOff>709464</xdr:colOff>
      <xdr:row>200</xdr:row>
      <xdr:rowOff>109981</xdr:rowOff>
    </xdr:to>
    <xdr:pic>
      <xdr:nvPicPr>
        <xdr:cNvPr id="12" name="Picture 11">
          <a:extLst>
            <a:ext uri="{FF2B5EF4-FFF2-40B4-BE49-F238E27FC236}">
              <a16:creationId xmlns:a16="http://schemas.microsoft.com/office/drawing/2014/main" id="{602A7210-FE55-4AA6-9528-7367B7D785AE}"/>
            </a:ext>
          </a:extLst>
        </xdr:cNvPr>
        <xdr:cNvPicPr>
          <a:picLocks noChangeAspect="1"/>
        </xdr:cNvPicPr>
      </xdr:nvPicPr>
      <xdr:blipFill rotWithShape="1">
        <a:blip xmlns:r="http://schemas.openxmlformats.org/officeDocument/2006/relationships" r:embed="rId6"/>
        <a:srcRect l="50273" t="64697" r="38915" b="18971"/>
        <a:stretch/>
      </xdr:blipFill>
      <xdr:spPr>
        <a:xfrm>
          <a:off x="5218215" y="39803176"/>
          <a:ext cx="626466" cy="209101"/>
        </a:xfrm>
        <a:prstGeom prst="rect">
          <a:avLst/>
        </a:prstGeom>
      </xdr:spPr>
    </xdr:pic>
    <xdr:clientData/>
  </xdr:twoCellAnchor>
  <xdr:twoCellAnchor editAs="oneCell">
    <xdr:from>
      <xdr:col>5</xdr:col>
      <xdr:colOff>24424</xdr:colOff>
      <xdr:row>201</xdr:row>
      <xdr:rowOff>108482</xdr:rowOff>
    </xdr:from>
    <xdr:to>
      <xdr:col>5</xdr:col>
      <xdr:colOff>746539</xdr:colOff>
      <xdr:row>203</xdr:row>
      <xdr:rowOff>86138</xdr:rowOff>
    </xdr:to>
    <xdr:pic>
      <xdr:nvPicPr>
        <xdr:cNvPr id="13" name="Gambar 3">
          <a:extLst>
            <a:ext uri="{FF2B5EF4-FFF2-40B4-BE49-F238E27FC236}">
              <a16:creationId xmlns:a16="http://schemas.microsoft.com/office/drawing/2014/main" id="{AA7E2716-EF65-4A35-883C-5CF27162FD7A}"/>
            </a:ext>
          </a:extLst>
        </xdr:cNvPr>
        <xdr:cNvPicPr>
          <a:picLocks noChangeAspect="1"/>
        </xdr:cNvPicPr>
      </xdr:nvPicPr>
      <xdr:blipFill rotWithShape="1">
        <a:blip xmlns:r="http://schemas.openxmlformats.org/officeDocument/2006/relationships" r:embed="rId5"/>
        <a:srcRect l="46639" t="24509" r="41292" b="59247"/>
        <a:stretch/>
      </xdr:blipFill>
      <xdr:spPr>
        <a:xfrm>
          <a:off x="5159641" y="40196308"/>
          <a:ext cx="722115" cy="348717"/>
        </a:xfrm>
        <a:prstGeom prst="rect">
          <a:avLst/>
        </a:prstGeom>
      </xdr:spPr>
    </xdr:pic>
    <xdr:clientData/>
  </xdr:twoCellAnchor>
  <xdr:twoCellAnchor editAs="oneCell">
    <xdr:from>
      <xdr:col>9</xdr:col>
      <xdr:colOff>98006</xdr:colOff>
      <xdr:row>199</xdr:row>
      <xdr:rowOff>66414</xdr:rowOff>
    </xdr:from>
    <xdr:to>
      <xdr:col>9</xdr:col>
      <xdr:colOff>503584</xdr:colOff>
      <xdr:row>200</xdr:row>
      <xdr:rowOff>107108</xdr:rowOff>
    </xdr:to>
    <xdr:pic>
      <xdr:nvPicPr>
        <xdr:cNvPr id="14" name="Picture 13">
          <a:extLst>
            <a:ext uri="{FF2B5EF4-FFF2-40B4-BE49-F238E27FC236}">
              <a16:creationId xmlns:a16="http://schemas.microsoft.com/office/drawing/2014/main" id="{6D2FEC51-7FE3-41F6-ABFA-F05DD11A7D33}"/>
            </a:ext>
          </a:extLst>
        </xdr:cNvPr>
        <xdr:cNvPicPr>
          <a:picLocks noChangeAspect="1"/>
        </xdr:cNvPicPr>
      </xdr:nvPicPr>
      <xdr:blipFill>
        <a:blip xmlns:r="http://schemas.openxmlformats.org/officeDocument/2006/relationships" r:embed="rId7"/>
        <a:stretch>
          <a:fillRect/>
        </a:stretch>
      </xdr:blipFill>
      <xdr:spPr>
        <a:xfrm>
          <a:off x="8672163" y="39783179"/>
          <a:ext cx="405578" cy="226225"/>
        </a:xfrm>
        <a:prstGeom prst="rect">
          <a:avLst/>
        </a:prstGeom>
      </xdr:spPr>
    </xdr:pic>
    <xdr:clientData/>
  </xdr:twoCellAnchor>
  <xdr:twoCellAnchor editAs="oneCell">
    <xdr:from>
      <xdr:col>9</xdr:col>
      <xdr:colOff>35859</xdr:colOff>
      <xdr:row>196</xdr:row>
      <xdr:rowOff>26504</xdr:rowOff>
    </xdr:from>
    <xdr:to>
      <xdr:col>9</xdr:col>
      <xdr:colOff>571348</xdr:colOff>
      <xdr:row>197</xdr:row>
      <xdr:rowOff>159026</xdr:rowOff>
    </xdr:to>
    <xdr:pic>
      <xdr:nvPicPr>
        <xdr:cNvPr id="15" name="Gambar 37">
          <a:extLst>
            <a:ext uri="{FF2B5EF4-FFF2-40B4-BE49-F238E27FC236}">
              <a16:creationId xmlns:a16="http://schemas.microsoft.com/office/drawing/2014/main" id="{C51C3AF3-C123-49B6-B785-7A9E74C7D672}"/>
            </a:ext>
            <a:ext uri="{147F2762-F138-4A5C-976F-8EAC2B608ADB}">
              <a16:predDERef xmlns:a16="http://schemas.microsoft.com/office/drawing/2014/main" pred="{51B51385-5E47-0F5E-A129-D6FDB55E0EE9}"/>
            </a:ext>
          </a:extLst>
        </xdr:cNvPr>
        <xdr:cNvPicPr>
          <a:picLocks noChangeAspect="1"/>
        </xdr:cNvPicPr>
      </xdr:nvPicPr>
      <xdr:blipFill rotWithShape="1">
        <a:blip xmlns:r="http://schemas.openxmlformats.org/officeDocument/2006/relationships" r:embed="rId8"/>
        <a:srcRect t="4917" r="34674"/>
        <a:stretch/>
      </xdr:blipFill>
      <xdr:spPr>
        <a:xfrm>
          <a:off x="8610016" y="39186678"/>
          <a:ext cx="535489" cy="318053"/>
        </a:xfrm>
        <a:prstGeom prst="rect">
          <a:avLst/>
        </a:prstGeom>
      </xdr:spPr>
    </xdr:pic>
    <xdr:clientData/>
  </xdr:twoCellAnchor>
  <xdr:twoCellAnchor editAs="oneCell">
    <xdr:from>
      <xdr:col>1</xdr:col>
      <xdr:colOff>223630</xdr:colOff>
      <xdr:row>204</xdr:row>
      <xdr:rowOff>99391</xdr:rowOff>
    </xdr:from>
    <xdr:to>
      <xdr:col>1</xdr:col>
      <xdr:colOff>1225826</xdr:colOff>
      <xdr:row>206</xdr:row>
      <xdr:rowOff>125244</xdr:rowOff>
    </xdr:to>
    <xdr:pic>
      <xdr:nvPicPr>
        <xdr:cNvPr id="17" name="Picture 16">
          <a:extLst>
            <a:ext uri="{FF2B5EF4-FFF2-40B4-BE49-F238E27FC236}">
              <a16:creationId xmlns:a16="http://schemas.microsoft.com/office/drawing/2014/main" id="{6E07F2AF-48F5-4018-AE3A-A775733C24E1}"/>
            </a:ext>
          </a:extLst>
        </xdr:cNvPr>
        <xdr:cNvPicPr>
          <a:picLocks noChangeAspect="1"/>
        </xdr:cNvPicPr>
      </xdr:nvPicPr>
      <xdr:blipFill>
        <a:blip xmlns:r="http://schemas.openxmlformats.org/officeDocument/2006/relationships" r:embed="rId9"/>
        <a:stretch>
          <a:fillRect/>
        </a:stretch>
      </xdr:blipFill>
      <xdr:spPr>
        <a:xfrm>
          <a:off x="1200978" y="39897326"/>
          <a:ext cx="1002196" cy="390288"/>
        </a:xfrm>
        <a:prstGeom prst="rect">
          <a:avLst/>
        </a:prstGeom>
      </xdr:spPr>
    </xdr:pic>
    <xdr:clientData/>
  </xdr:twoCellAnchor>
  <xdr:oneCellAnchor>
    <xdr:from>
      <xdr:col>4</xdr:col>
      <xdr:colOff>666540</xdr:colOff>
      <xdr:row>43</xdr:row>
      <xdr:rowOff>75431</xdr:rowOff>
    </xdr:from>
    <xdr:ext cx="2597249" cy="219163"/>
    <mc:AlternateContent xmlns:mc="http://schemas.openxmlformats.org/markup-compatibility/2006" xmlns:a14="http://schemas.microsoft.com/office/drawing/2010/main">
      <mc:Choice Requires="a14">
        <xdr:sp macro="" textlink="">
          <xdr:nvSpPr>
            <xdr:cNvPr id="19" name="TextBox 18">
              <a:extLst>
                <a:ext uri="{FF2B5EF4-FFF2-40B4-BE49-F238E27FC236}">
                  <a16:creationId xmlns:a16="http://schemas.microsoft.com/office/drawing/2014/main" id="{CDED665D-04B8-6DF7-B235-B89B1148512D}"/>
                </a:ext>
              </a:extLst>
            </xdr:cNvPr>
            <xdr:cNvSpPr txBox="1"/>
          </xdr:nvSpPr>
          <xdr:spPr>
            <a:xfrm>
              <a:off x="4894893" y="8091372"/>
              <a:ext cx="259724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ID" sz="1400" i="1">
                            <a:latin typeface="Cambria Math" panose="02040503050406030204" pitchFamily="18" charset="0"/>
                          </a:rPr>
                        </m:ctrlPr>
                      </m:accPr>
                      <m:e>
                        <m:r>
                          <a:rPr lang="en-US" sz="1400" b="0" i="1">
                            <a:latin typeface="Cambria Math" panose="02040503050406030204" pitchFamily="18" charset="0"/>
                          </a:rPr>
                          <m:t>𝑦</m:t>
                        </m:r>
                      </m:e>
                    </m:acc>
                    <m:r>
                      <a:rPr lang="en-US" sz="1400" b="0" i="1">
                        <a:latin typeface="Cambria Math" panose="02040503050406030204" pitchFamily="18" charset="0"/>
                      </a:rPr>
                      <m:t>=34,184+1,771(</m:t>
                    </m:r>
                    <m:r>
                      <a:rPr lang="en-US" sz="1400" b="0" i="1">
                        <a:latin typeface="Cambria Math" panose="02040503050406030204" pitchFamily="18" charset="0"/>
                      </a:rPr>
                      <m:t>𝑥</m:t>
                    </m:r>
                    <m:r>
                      <a:rPr lang="en-US" sz="1400" b="0" i="1">
                        <a:latin typeface="Cambria Math" panose="02040503050406030204" pitchFamily="18" charset="0"/>
                      </a:rPr>
                      <m:t>−7,2632) </m:t>
                    </m:r>
                  </m:oMath>
                </m:oMathPara>
              </a14:m>
              <a:endParaRPr lang="en-ID" sz="1400"/>
            </a:p>
          </xdr:txBody>
        </xdr:sp>
      </mc:Choice>
      <mc:Fallback xmlns="">
        <xdr:sp macro="" textlink="">
          <xdr:nvSpPr>
            <xdr:cNvPr id="19" name="TextBox 18">
              <a:extLst>
                <a:ext uri="{FF2B5EF4-FFF2-40B4-BE49-F238E27FC236}">
                  <a16:creationId xmlns:a16="http://schemas.microsoft.com/office/drawing/2014/main" id="{CDED665D-04B8-6DF7-B235-B89B1148512D}"/>
                </a:ext>
              </a:extLst>
            </xdr:cNvPr>
            <xdr:cNvSpPr txBox="1"/>
          </xdr:nvSpPr>
          <xdr:spPr>
            <a:xfrm>
              <a:off x="4894893" y="8091372"/>
              <a:ext cx="2597249"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400" b="0" i="0">
                  <a:latin typeface="Cambria Math" panose="02040503050406030204" pitchFamily="18" charset="0"/>
                </a:rPr>
                <a:t>𝑦</a:t>
              </a:r>
              <a:r>
                <a:rPr lang="en-ID" sz="1400" b="0" i="0">
                  <a:latin typeface="Cambria Math" panose="02040503050406030204" pitchFamily="18" charset="0"/>
                </a:rPr>
                <a:t> ̂</a:t>
              </a:r>
              <a:r>
                <a:rPr lang="en-US" sz="1400" b="0" i="0">
                  <a:latin typeface="Cambria Math" panose="02040503050406030204" pitchFamily="18" charset="0"/>
                </a:rPr>
                <a:t>=34,184+1,771(𝑥−7,2632) </a:t>
              </a:r>
              <a:endParaRPr lang="en-ID" sz="1400"/>
            </a:p>
          </xdr:txBody>
        </xdr:sp>
      </mc:Fallback>
    </mc:AlternateContent>
    <xdr:clientData/>
  </xdr:oneCellAnchor>
  <xdr:twoCellAnchor editAs="oneCell">
    <xdr:from>
      <xdr:col>4</xdr:col>
      <xdr:colOff>96762</xdr:colOff>
      <xdr:row>216</xdr:row>
      <xdr:rowOff>36286</xdr:rowOff>
    </xdr:from>
    <xdr:to>
      <xdr:col>6</xdr:col>
      <xdr:colOff>826548</xdr:colOff>
      <xdr:row>218</xdr:row>
      <xdr:rowOff>101001</xdr:rowOff>
    </xdr:to>
    <xdr:pic>
      <xdr:nvPicPr>
        <xdr:cNvPr id="4" name="Picture 3">
          <a:extLst>
            <a:ext uri="{FF2B5EF4-FFF2-40B4-BE49-F238E27FC236}">
              <a16:creationId xmlns:a16="http://schemas.microsoft.com/office/drawing/2014/main" id="{68F6ACD9-584E-4014-9619-9BBCFB7868CA}"/>
            </a:ext>
          </a:extLst>
        </xdr:cNvPr>
        <xdr:cNvPicPr>
          <a:picLocks noChangeAspect="1"/>
        </xdr:cNvPicPr>
      </xdr:nvPicPr>
      <xdr:blipFill>
        <a:blip xmlns:r="http://schemas.openxmlformats.org/officeDocument/2006/relationships" r:embed="rId10"/>
        <a:stretch>
          <a:fillRect/>
        </a:stretch>
      </xdr:blipFill>
      <xdr:spPr>
        <a:xfrm>
          <a:off x="4318000" y="41813238"/>
          <a:ext cx="2423119" cy="427573"/>
        </a:xfrm>
        <a:prstGeom prst="rect">
          <a:avLst/>
        </a:prstGeom>
        <a:ln>
          <a:solidFill>
            <a:sysClr val="windowText" lastClr="000000"/>
          </a:solidFill>
        </a:ln>
      </xdr:spPr>
    </xdr:pic>
    <xdr:clientData/>
  </xdr:twoCellAnchor>
  <xdr:oneCellAnchor>
    <xdr:from>
      <xdr:col>29</xdr:col>
      <xdr:colOff>258490</xdr:colOff>
      <xdr:row>5</xdr:row>
      <xdr:rowOff>7687</xdr:rowOff>
    </xdr:from>
    <xdr:ext cx="388889" cy="175113"/>
    <mc:AlternateContent xmlns:mc="http://schemas.openxmlformats.org/markup-compatibility/2006" xmlns:a14="http://schemas.microsoft.com/office/drawing/2010/main">
      <mc:Choice Requires="a14">
        <xdr:sp macro="" textlink="">
          <xdr:nvSpPr>
            <xdr:cNvPr id="5" name="TextBox 42">
              <a:extLst>
                <a:ext uri="{FF2B5EF4-FFF2-40B4-BE49-F238E27FC236}">
                  <a16:creationId xmlns:a16="http://schemas.microsoft.com/office/drawing/2014/main" id="{C88B7A85-17B9-4F7D-8603-47E09854932D}"/>
                </a:ext>
                <a:ext uri="{147F2762-F138-4A5C-976F-8EAC2B608ADB}">
                  <a16:predDERef xmlns:a16="http://schemas.microsoft.com/office/drawing/2014/main" pred="{68F6ACD9-584E-4014-9619-9BBCFB7868CA}"/>
                </a:ext>
              </a:extLst>
            </xdr:cNvPr>
            <xdr:cNvSpPr txBox="1"/>
          </xdr:nvSpPr>
          <xdr:spPr>
            <a:xfrm>
              <a:off x="4373290" y="1217362"/>
              <a:ext cx="388889" cy="1751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𝑋</m:t>
                    </m:r>
                    <m:r>
                      <a:rPr lang="en-US" sz="1100" b="0" i="1">
                        <a:latin typeface="Cambria Math" panose="02040503050406030204" pitchFamily="18" charset="0"/>
                      </a:rPr>
                      <m:t>−</m:t>
                    </m:r>
                    <m:acc>
                      <m:accPr>
                        <m:chr m:val="̅"/>
                        <m:ctrlPr>
                          <a:rPr lang="en-ID" sz="1100" i="1">
                            <a:latin typeface="Cambria Math" panose="02040503050406030204" pitchFamily="18" charset="0"/>
                          </a:rPr>
                        </m:ctrlPr>
                      </m:accPr>
                      <m:e>
                        <m:r>
                          <a:rPr lang="en-US" sz="1100" b="0" i="1">
                            <a:latin typeface="Cambria Math" panose="02040503050406030204" pitchFamily="18" charset="0"/>
                          </a:rPr>
                          <m:t>𝑋</m:t>
                        </m:r>
                      </m:e>
                    </m:acc>
                  </m:oMath>
                </m:oMathPara>
              </a14:m>
              <a:endParaRPr lang="en-ID" sz="1100"/>
            </a:p>
          </xdr:txBody>
        </xdr:sp>
      </mc:Choice>
      <mc:Fallback xmlns="">
        <xdr:sp macro="" textlink="">
          <xdr:nvSpPr>
            <xdr:cNvPr id="2" name="TextBox 42">
              <a:extLst>
                <a:ext uri="{FF2B5EF4-FFF2-40B4-BE49-F238E27FC236}">
                  <a16:creationId xmlns:a16="http://schemas.microsoft.com/office/drawing/2014/main" id="{CA2457B7-7756-417A-A42B-F507416D4C03}"/>
                </a:ext>
                <a:ext uri="{147F2762-F138-4A5C-976F-8EAC2B608ADB}">
                  <a16:predDERef xmlns:a16="http://schemas.microsoft.com/office/drawing/2014/main" pred="{496F2C7E-AAF2-038E-D969-79743D55B7F7}"/>
                </a:ext>
              </a:extLst>
            </xdr:cNvPr>
            <xdr:cNvSpPr txBox="1"/>
          </xdr:nvSpPr>
          <xdr:spPr>
            <a:xfrm>
              <a:off x="3659416" y="1234908"/>
              <a:ext cx="388889" cy="1751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𝑋−𝑋</a:t>
              </a:r>
              <a:r>
                <a:rPr lang="en-ID" sz="1100" b="0" i="0">
                  <a:latin typeface="Cambria Math" panose="02040503050406030204" pitchFamily="18" charset="0"/>
                </a:rPr>
                <a:t> ̅</a:t>
              </a:r>
              <a:endParaRPr lang="en-ID" sz="1100"/>
            </a:p>
          </xdr:txBody>
        </xdr:sp>
      </mc:Fallback>
    </mc:AlternateContent>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D8496-031F-4F92-AED2-396B15BDBF7D}">
  <dimension ref="A2:AN375"/>
  <sheetViews>
    <sheetView tabSelected="1" topLeftCell="A217" zoomScale="55" zoomScaleNormal="100" workbookViewId="0">
      <selection activeCell="K27" sqref="K27"/>
    </sheetView>
  </sheetViews>
  <sheetFormatPr baseColWidth="10" defaultColWidth="8.83203125" defaultRowHeight="15" x14ac:dyDescent="0.2"/>
  <cols>
    <col min="1" max="1" width="14.1640625" bestFit="1" customWidth="1"/>
    <col min="2" max="2" width="22.33203125" bestFit="1" customWidth="1"/>
    <col min="3" max="3" width="14.1640625" bestFit="1" customWidth="1"/>
    <col min="4" max="4" width="11.1640625" customWidth="1"/>
    <col min="5" max="5" width="11.6640625" customWidth="1"/>
    <col min="6" max="6" width="15.5" customWidth="1"/>
    <col min="7" max="7" width="10.1640625" customWidth="1"/>
    <col min="9" max="9" width="13" bestFit="1" customWidth="1"/>
    <col min="10" max="10" width="13.83203125" customWidth="1"/>
    <col min="11" max="11" width="13" bestFit="1" customWidth="1"/>
    <col min="12" max="12" width="9" bestFit="1" customWidth="1"/>
    <col min="13" max="13" width="12.6640625" customWidth="1"/>
    <col min="14" max="14" width="9" bestFit="1" customWidth="1"/>
    <col min="31" max="32" width="14.5" bestFit="1" customWidth="1"/>
    <col min="34" max="34" width="15.5" bestFit="1" customWidth="1"/>
    <col min="35" max="35" width="14.5" bestFit="1" customWidth="1"/>
    <col min="39" max="39" width="19.5" bestFit="1" customWidth="1"/>
  </cols>
  <sheetData>
    <row r="2" spans="1:40" x14ac:dyDescent="0.2">
      <c r="C2" s="163" t="s">
        <v>0</v>
      </c>
      <c r="D2" s="163"/>
      <c r="E2" s="163"/>
      <c r="F2" s="163"/>
      <c r="G2" s="163"/>
      <c r="H2" s="163"/>
    </row>
    <row r="4" spans="1:40" ht="40.25" customHeight="1" x14ac:dyDescent="0.2">
      <c r="A4" s="5"/>
      <c r="B4" s="3" t="s">
        <v>1</v>
      </c>
      <c r="C4" s="3" t="s">
        <v>2</v>
      </c>
      <c r="D4" s="164" t="s">
        <v>3</v>
      </c>
      <c r="E4" s="165"/>
      <c r="F4" s="166"/>
      <c r="G4" s="11"/>
      <c r="I4" s="167" t="s">
        <v>4</v>
      </c>
      <c r="J4" s="167"/>
      <c r="K4" s="167"/>
      <c r="L4" s="167"/>
      <c r="M4" s="167"/>
      <c r="N4" s="167"/>
      <c r="O4" s="167"/>
      <c r="P4" s="167"/>
      <c r="Q4" s="167"/>
      <c r="R4" s="167"/>
      <c r="S4" s="167"/>
      <c r="T4" s="167"/>
      <c r="U4" s="167"/>
      <c r="V4" s="167"/>
      <c r="W4" s="167"/>
      <c r="X4" s="167"/>
      <c r="Y4" s="167"/>
      <c r="Z4" s="167"/>
      <c r="AA4" s="167"/>
      <c r="AD4" s="97" t="s">
        <v>129</v>
      </c>
      <c r="AE4" s="83" t="s">
        <v>78</v>
      </c>
      <c r="AF4" s="30" t="s">
        <v>79</v>
      </c>
      <c r="AG4" s="94" t="s">
        <v>3</v>
      </c>
      <c r="AH4" s="94"/>
      <c r="AI4" s="94"/>
      <c r="AJ4" s="95" t="s">
        <v>18</v>
      </c>
      <c r="AK4" s="96" t="s">
        <v>19</v>
      </c>
      <c r="AL4" s="97" t="s">
        <v>125</v>
      </c>
      <c r="AM4" s="98" t="s">
        <v>131</v>
      </c>
      <c r="AN4" s="97" t="s">
        <v>130</v>
      </c>
    </row>
    <row r="5" spans="1:40" x14ac:dyDescent="0.2">
      <c r="A5" s="1"/>
      <c r="B5" s="6" t="s">
        <v>5</v>
      </c>
      <c r="C5" s="6" t="s">
        <v>6</v>
      </c>
      <c r="D5" s="12" t="s">
        <v>7</v>
      </c>
      <c r="E5" s="13"/>
      <c r="F5" s="13"/>
      <c r="I5" s="2">
        <v>1</v>
      </c>
      <c r="J5" s="2">
        <v>1</v>
      </c>
      <c r="K5" s="2">
        <v>1</v>
      </c>
      <c r="L5" s="2">
        <v>1</v>
      </c>
      <c r="M5" s="2">
        <v>1</v>
      </c>
      <c r="N5" s="2">
        <v>1</v>
      </c>
      <c r="O5" s="2">
        <v>1</v>
      </c>
      <c r="P5" s="2">
        <v>1</v>
      </c>
      <c r="Q5" s="2">
        <v>1</v>
      </c>
      <c r="R5" s="2">
        <v>1</v>
      </c>
      <c r="S5" s="2">
        <v>1</v>
      </c>
      <c r="T5" s="2">
        <v>1</v>
      </c>
      <c r="U5" s="2">
        <v>1</v>
      </c>
      <c r="V5" s="2">
        <v>1</v>
      </c>
      <c r="W5" s="2">
        <v>1</v>
      </c>
      <c r="X5" s="2">
        <v>1</v>
      </c>
      <c r="Y5" s="2">
        <v>1</v>
      </c>
      <c r="Z5" s="2">
        <v>1</v>
      </c>
      <c r="AA5" s="2">
        <v>1</v>
      </c>
      <c r="AD5" s="97"/>
      <c r="AE5" s="84" t="s">
        <v>5</v>
      </c>
      <c r="AF5" s="31" t="s">
        <v>6</v>
      </c>
      <c r="AG5" s="32" t="s">
        <v>7</v>
      </c>
      <c r="AH5" s="32"/>
      <c r="AI5" s="32"/>
      <c r="AJ5" s="95"/>
      <c r="AK5" s="96"/>
      <c r="AL5" s="97"/>
      <c r="AM5" s="97"/>
      <c r="AN5" s="97"/>
    </row>
    <row r="6" spans="1:40" x14ac:dyDescent="0.2">
      <c r="A6" s="1"/>
      <c r="B6" s="2">
        <v>1</v>
      </c>
      <c r="C6" s="2">
        <v>6.3</v>
      </c>
      <c r="D6" s="4">
        <v>1</v>
      </c>
      <c r="E6" s="4">
        <f>B6-$B$26</f>
        <v>-6.2631578947368425</v>
      </c>
      <c r="F6" s="4">
        <f>E6^2</f>
        <v>39.227146814404435</v>
      </c>
      <c r="G6" s="10"/>
      <c r="I6" s="2">
        <v>-6.2631578947368425</v>
      </c>
      <c r="J6" s="2">
        <v>-5.7631578947368425</v>
      </c>
      <c r="K6" s="2">
        <v>-5.2631578947368425</v>
      </c>
      <c r="L6" s="2">
        <v>-4.2631578947368425</v>
      </c>
      <c r="M6" s="2">
        <v>-3.2631578947368425</v>
      </c>
      <c r="N6" s="2">
        <v>-2.7631578947368425</v>
      </c>
      <c r="O6" s="2">
        <v>-2.2631578947368425</v>
      </c>
      <c r="P6" s="2">
        <v>-1.7631578947368425</v>
      </c>
      <c r="Q6" s="2">
        <v>-1.2631578947368425</v>
      </c>
      <c r="R6" s="2">
        <v>-0.76315789473684248</v>
      </c>
      <c r="S6" s="2">
        <v>-0.26315789473684248</v>
      </c>
      <c r="T6" s="2">
        <v>0.73684210526315752</v>
      </c>
      <c r="U6" s="2">
        <v>1.7368421052631575</v>
      </c>
      <c r="V6" s="2">
        <v>2.7368421052631575</v>
      </c>
      <c r="W6" s="2">
        <v>3.7368421052631575</v>
      </c>
      <c r="X6" s="2">
        <v>4.7368421052631575</v>
      </c>
      <c r="Y6" s="2">
        <v>5.7368421052631575</v>
      </c>
      <c r="Z6" s="2">
        <v>6.7368421052631575</v>
      </c>
      <c r="AA6" s="2">
        <v>7.7368421052631575</v>
      </c>
      <c r="AD6" s="2">
        <v>1</v>
      </c>
      <c r="AE6" s="85">
        <v>1</v>
      </c>
      <c r="AF6" s="26">
        <v>6.3</v>
      </c>
      <c r="AG6" s="26">
        <v>1</v>
      </c>
      <c r="AH6" s="26">
        <v>-6.2631578947368425</v>
      </c>
      <c r="AI6" s="26">
        <v>39.227146814404435</v>
      </c>
      <c r="AJ6" s="26">
        <f t="shared" ref="AJ6:AJ24" si="0">$M$17+($M$18*AH6)+($M$19*AI6)</f>
        <v>4.4552648902606862</v>
      </c>
      <c r="AK6" s="81">
        <f t="shared" ref="AK6:AK24" si="1">AF6-AJ6</f>
        <v>1.8447351097393136</v>
      </c>
      <c r="AL6" s="82">
        <v>-5.8502504740304992</v>
      </c>
      <c r="AM6" s="2">
        <f>(AD6-0.5)/19</f>
        <v>2.6315789473684209E-2</v>
      </c>
      <c r="AN6" s="80">
        <f>NORMSINV(AM6)</f>
        <v>-1.9379315108528286</v>
      </c>
    </row>
    <row r="7" spans="1:40" x14ac:dyDescent="0.2">
      <c r="A7" s="1"/>
      <c r="B7" s="2">
        <v>1.5</v>
      </c>
      <c r="C7" s="2">
        <v>11.1</v>
      </c>
      <c r="D7" s="4">
        <v>1</v>
      </c>
      <c r="E7" s="4">
        <f t="shared" ref="E7:E24" si="2">B7-$B$26</f>
        <v>-5.7631578947368425</v>
      </c>
      <c r="F7" s="4">
        <f t="shared" ref="F7" si="3">E7^2</f>
        <v>33.213988919667592</v>
      </c>
      <c r="G7" s="10"/>
      <c r="I7" s="2">
        <v>39.227146814404435</v>
      </c>
      <c r="J7" s="2">
        <v>33.213988919667592</v>
      </c>
      <c r="K7" s="2">
        <v>27.700831024930753</v>
      </c>
      <c r="L7" s="2">
        <v>18.174515235457068</v>
      </c>
      <c r="M7" s="2">
        <v>10.648199445983382</v>
      </c>
      <c r="N7" s="2">
        <v>7.6350415512465393</v>
      </c>
      <c r="O7" s="2">
        <v>5.1218836565096968</v>
      </c>
      <c r="P7" s="2">
        <v>3.1087257617728543</v>
      </c>
      <c r="Q7" s="2">
        <v>1.5955678670360121</v>
      </c>
      <c r="R7" s="2">
        <v>0.58240997229916958</v>
      </c>
      <c r="S7" s="2">
        <v>6.9252077562327069E-2</v>
      </c>
      <c r="T7" s="2">
        <v>0.54293628808864214</v>
      </c>
      <c r="U7" s="2">
        <v>3.016620498614957</v>
      </c>
      <c r="V7" s="2">
        <v>7.490304709141272</v>
      </c>
      <c r="W7" s="2">
        <v>13.963988919667587</v>
      </c>
      <c r="X7" s="2">
        <v>22.437673130193904</v>
      </c>
      <c r="Y7" s="2">
        <v>32.911357340720215</v>
      </c>
      <c r="Z7" s="2">
        <v>45.38504155124653</v>
      </c>
      <c r="AA7" s="2">
        <v>59.858725761772845</v>
      </c>
      <c r="AD7" s="2">
        <v>2</v>
      </c>
      <c r="AE7" s="85">
        <v>1.5</v>
      </c>
      <c r="AF7" s="26">
        <v>11.1</v>
      </c>
      <c r="AG7" s="26">
        <v>1</v>
      </c>
      <c r="AH7" s="26">
        <v>-5.7631578947368425</v>
      </c>
      <c r="AI7" s="26">
        <v>33.213988919667592</v>
      </c>
      <c r="AJ7" s="26">
        <f t="shared" si="0"/>
        <v>9.5440812617754105</v>
      </c>
      <c r="AK7" s="81">
        <f t="shared" si="1"/>
        <v>1.5559187382245891</v>
      </c>
      <c r="AL7" s="82">
        <v>-5.112330220113833</v>
      </c>
      <c r="AM7" s="2">
        <f t="shared" ref="AM7:AM22" si="4">(AD7-0.5)/19</f>
        <v>7.8947368421052627E-2</v>
      </c>
      <c r="AN7" s="80">
        <f t="shared" ref="AN7:AN24" si="5">NORMSINV(AM7)</f>
        <v>-1.4121875789061642</v>
      </c>
    </row>
    <row r="8" spans="1:40" x14ac:dyDescent="0.2">
      <c r="A8" s="1"/>
      <c r="B8" s="2">
        <v>2</v>
      </c>
      <c r="C8" s="2">
        <v>20</v>
      </c>
      <c r="D8" s="4">
        <v>1</v>
      </c>
      <c r="E8" s="4">
        <f t="shared" si="2"/>
        <v>-5.2631578947368425</v>
      </c>
      <c r="F8" s="4">
        <f t="shared" ref="F8" si="6">E8^2</f>
        <v>27.700831024930753</v>
      </c>
      <c r="G8" s="10"/>
      <c r="AD8" s="2">
        <v>3</v>
      </c>
      <c r="AE8" s="85">
        <v>2</v>
      </c>
      <c r="AF8" s="26">
        <v>20</v>
      </c>
      <c r="AG8" s="26">
        <v>1</v>
      </c>
      <c r="AH8" s="26">
        <v>-5.2631578947368425</v>
      </c>
      <c r="AI8" s="26">
        <v>27.700831024930753</v>
      </c>
      <c r="AJ8" s="26">
        <f t="shared" si="0"/>
        <v>14.315623048442092</v>
      </c>
      <c r="AK8" s="81">
        <f t="shared" si="1"/>
        <v>5.6843769515579083</v>
      </c>
      <c r="AL8" s="82">
        <v>-4.8327271793637578</v>
      </c>
      <c r="AM8" s="2">
        <f t="shared" si="4"/>
        <v>0.13157894736842105</v>
      </c>
      <c r="AN8" s="80">
        <f t="shared" si="5"/>
        <v>-1.1189583810625605</v>
      </c>
    </row>
    <row r="9" spans="1:40" x14ac:dyDescent="0.2">
      <c r="A9" s="1"/>
      <c r="B9" s="2">
        <v>3</v>
      </c>
      <c r="C9" s="2">
        <v>24</v>
      </c>
      <c r="D9" s="4">
        <v>1</v>
      </c>
      <c r="E9" s="4">
        <f t="shared" si="2"/>
        <v>-4.2631578947368425</v>
      </c>
      <c r="F9" s="4">
        <f t="shared" ref="F9" si="7">E9^2</f>
        <v>18.174515235457068</v>
      </c>
      <c r="G9" s="10"/>
      <c r="AD9" s="2">
        <v>4</v>
      </c>
      <c r="AE9" s="85">
        <v>3</v>
      </c>
      <c r="AF9" s="26">
        <v>24</v>
      </c>
      <c r="AG9" s="26">
        <v>1</v>
      </c>
      <c r="AH9" s="26">
        <v>-4.2631578947368425</v>
      </c>
      <c r="AI9" s="26">
        <v>18.174515235457068</v>
      </c>
      <c r="AJ9" s="26">
        <f t="shared" si="0"/>
        <v>22.906882867231339</v>
      </c>
      <c r="AK9" s="81">
        <f t="shared" si="1"/>
        <v>1.0931171327686613</v>
      </c>
      <c r="AL9" s="82">
        <v>-4.1290443466284259</v>
      </c>
      <c r="AM9" s="2">
        <f t="shared" si="4"/>
        <v>0.18421052631578946</v>
      </c>
      <c r="AN9" s="80">
        <f t="shared" si="5"/>
        <v>-0.89943490766723355</v>
      </c>
    </row>
    <row r="10" spans="1:40" x14ac:dyDescent="0.2">
      <c r="A10" s="1"/>
      <c r="B10" s="2">
        <v>4</v>
      </c>
      <c r="C10" s="2">
        <v>26.1</v>
      </c>
      <c r="D10" s="4">
        <v>1</v>
      </c>
      <c r="E10" s="4">
        <f t="shared" si="2"/>
        <v>-3.2631578947368425</v>
      </c>
      <c r="F10" s="4">
        <f t="shared" ref="F10" si="8">E10^2</f>
        <v>10.648199445983382</v>
      </c>
      <c r="G10" s="10"/>
      <c r="I10" s="168" t="s">
        <v>8</v>
      </c>
      <c r="J10" s="169"/>
      <c r="K10" s="170"/>
      <c r="L10" s="1"/>
      <c r="M10" s="6" t="s">
        <v>9</v>
      </c>
      <c r="AD10" s="2">
        <v>5</v>
      </c>
      <c r="AE10" s="85">
        <v>4</v>
      </c>
      <c r="AF10" s="26">
        <v>26.1</v>
      </c>
      <c r="AG10" s="26">
        <v>1</v>
      </c>
      <c r="AH10" s="26">
        <v>-3.2631578947368425</v>
      </c>
      <c r="AI10" s="26">
        <v>10.648199445983382</v>
      </c>
      <c r="AJ10" s="26">
        <f t="shared" si="0"/>
        <v>30.229044346628427</v>
      </c>
      <c r="AK10" s="81">
        <f t="shared" si="1"/>
        <v>-4.1290443466284259</v>
      </c>
      <c r="AL10" s="82">
        <v>-3.4142132090549069</v>
      </c>
      <c r="AM10" s="2">
        <f t="shared" si="4"/>
        <v>0.23684210526315788</v>
      </c>
      <c r="AN10" s="80">
        <f t="shared" si="5"/>
        <v>-0.71649750017799174</v>
      </c>
    </row>
    <row r="11" spans="1:40" x14ac:dyDescent="0.2">
      <c r="A11" s="1"/>
      <c r="B11" s="2">
        <v>4.5</v>
      </c>
      <c r="C11" s="2">
        <v>30</v>
      </c>
      <c r="D11" s="4">
        <v>1</v>
      </c>
      <c r="E11" s="4">
        <f t="shared" si="2"/>
        <v>-2.7631578947368425</v>
      </c>
      <c r="F11" s="4">
        <f t="shared" ref="F11" si="9">E11^2</f>
        <v>7.6350415512465393</v>
      </c>
      <c r="G11" s="10"/>
      <c r="I11" s="2" cm="1">
        <f t="array" ref="I11:K13">MMULT(I5:AA7,D6:F24)</f>
        <v>19</v>
      </c>
      <c r="J11" s="2">
        <v>-7.1054273576010019E-15</v>
      </c>
      <c r="K11" s="2">
        <v>332.68421052631578</v>
      </c>
      <c r="L11" s="1"/>
      <c r="M11" s="2" cm="1">
        <f t="array" ref="M11:M13">MMULT(I5:AA7,C6:C24)</f>
        <v>649.49999999999989</v>
      </c>
      <c r="AD11" s="2">
        <v>6</v>
      </c>
      <c r="AE11" s="85">
        <v>4.5</v>
      </c>
      <c r="AF11" s="26">
        <v>30</v>
      </c>
      <c r="AG11" s="26">
        <v>1</v>
      </c>
      <c r="AH11" s="26">
        <v>-2.7631578947368425</v>
      </c>
      <c r="AI11" s="26">
        <v>7.6350415512465393</v>
      </c>
      <c r="AJ11" s="26">
        <f t="shared" si="0"/>
        <v>33.414213209054907</v>
      </c>
      <c r="AK11" s="81">
        <f t="shared" si="1"/>
        <v>-3.4142132090549069</v>
      </c>
      <c r="AL11" s="82">
        <v>-3.0821428102804447</v>
      </c>
      <c r="AM11" s="2">
        <f t="shared" si="4"/>
        <v>0.28947368421052633</v>
      </c>
      <c r="AN11" s="80">
        <f t="shared" si="5"/>
        <v>-0.55492294270265385</v>
      </c>
    </row>
    <row r="12" spans="1:40" x14ac:dyDescent="0.2">
      <c r="A12" s="1"/>
      <c r="B12" s="2">
        <v>5</v>
      </c>
      <c r="C12" s="2">
        <v>33.799999999999997</v>
      </c>
      <c r="D12" s="4">
        <v>1</v>
      </c>
      <c r="E12" s="4">
        <f t="shared" si="2"/>
        <v>-2.2631578947368425</v>
      </c>
      <c r="F12" s="4">
        <f t="shared" ref="F12" si="10">E12^2</f>
        <v>5.1218836565096968</v>
      </c>
      <c r="G12" s="10"/>
      <c r="I12" s="2">
        <v>-7.1054273576010019E-15</v>
      </c>
      <c r="J12" s="2">
        <v>332.68421052631578</v>
      </c>
      <c r="K12" s="2">
        <v>406.5083102493071</v>
      </c>
      <c r="L12" s="1"/>
      <c r="M12" s="2">
        <v>589.17894736842095</v>
      </c>
      <c r="AD12" s="2">
        <v>7</v>
      </c>
      <c r="AE12" s="85">
        <v>5</v>
      </c>
      <c r="AF12" s="26">
        <v>33.799999999999997</v>
      </c>
      <c r="AG12" s="26">
        <v>1</v>
      </c>
      <c r="AH12" s="26">
        <v>-2.2631578947368425</v>
      </c>
      <c r="AI12" s="26">
        <v>5.1218836565096968</v>
      </c>
      <c r="AJ12" s="26">
        <f t="shared" si="0"/>
        <v>36.282107486633357</v>
      </c>
      <c r="AK12" s="81">
        <f t="shared" si="1"/>
        <v>-2.4821074866333603</v>
      </c>
      <c r="AL12" s="82">
        <v>-2.9660722872461136</v>
      </c>
      <c r="AM12" s="2">
        <f t="shared" si="4"/>
        <v>0.34210526315789475</v>
      </c>
      <c r="AN12" s="80">
        <f t="shared" si="5"/>
        <v>-0.40672425187136374</v>
      </c>
    </row>
    <row r="13" spans="1:40" x14ac:dyDescent="0.2">
      <c r="A13" s="1"/>
      <c r="B13" s="2">
        <v>5.5</v>
      </c>
      <c r="C13" s="2">
        <v>34</v>
      </c>
      <c r="D13" s="4">
        <v>1</v>
      </c>
      <c r="E13" s="4">
        <f t="shared" si="2"/>
        <v>-1.7631578947368425</v>
      </c>
      <c r="F13" s="4">
        <f t="shared" ref="F13" si="11">E13^2</f>
        <v>3.1087257617728543</v>
      </c>
      <c r="G13" s="10"/>
      <c r="I13" s="2">
        <v>332.68421052631578</v>
      </c>
      <c r="J13" s="2">
        <v>406.5083102493071</v>
      </c>
      <c r="K13" s="2">
        <v>11440.020957865576</v>
      </c>
      <c r="L13" s="1"/>
      <c r="M13" s="2">
        <v>8844.7765927977835</v>
      </c>
      <c r="AD13" s="2">
        <v>8</v>
      </c>
      <c r="AE13" s="85">
        <v>5.5</v>
      </c>
      <c r="AF13" s="26">
        <v>34</v>
      </c>
      <c r="AG13" s="26">
        <v>1</v>
      </c>
      <c r="AH13" s="26">
        <v>-1.7631578947368425</v>
      </c>
      <c r="AI13" s="26">
        <v>3.1087257617728543</v>
      </c>
      <c r="AJ13" s="26">
        <f t="shared" si="0"/>
        <v>38.832727179363758</v>
      </c>
      <c r="AK13" s="81">
        <f t="shared" si="1"/>
        <v>-4.8327271793637578</v>
      </c>
      <c r="AL13" s="82">
        <v>-2.5809387484667283</v>
      </c>
      <c r="AM13" s="2">
        <f t="shared" si="4"/>
        <v>0.39473684210526316</v>
      </c>
      <c r="AN13" s="80">
        <f t="shared" si="5"/>
        <v>-0.2669941254049526</v>
      </c>
    </row>
    <row r="14" spans="1:40" x14ac:dyDescent="0.2">
      <c r="A14" s="1"/>
      <c r="B14" s="2">
        <v>6</v>
      </c>
      <c r="C14" s="2">
        <v>38.1</v>
      </c>
      <c r="D14" s="4">
        <v>1</v>
      </c>
      <c r="E14" s="4">
        <f t="shared" si="2"/>
        <v>-1.2631578947368425</v>
      </c>
      <c r="F14" s="4">
        <f t="shared" ref="F14" si="12">E14^2</f>
        <v>1.5955678670360121</v>
      </c>
      <c r="G14" s="10"/>
      <c r="I14" s="1"/>
      <c r="J14" s="1"/>
      <c r="K14" s="1"/>
      <c r="L14" s="1"/>
      <c r="M14" s="1"/>
      <c r="AD14" s="2">
        <v>9</v>
      </c>
      <c r="AE14" s="85">
        <v>6</v>
      </c>
      <c r="AF14" s="26">
        <v>38.1</v>
      </c>
      <c r="AG14" s="26">
        <v>1</v>
      </c>
      <c r="AH14" s="26">
        <v>-1.2631578947368425</v>
      </c>
      <c r="AI14" s="26">
        <v>1.5955678670360121</v>
      </c>
      <c r="AJ14" s="26">
        <f t="shared" si="0"/>
        <v>41.066072287246115</v>
      </c>
      <c r="AK14" s="81">
        <f t="shared" si="1"/>
        <v>-2.9660722872461136</v>
      </c>
      <c r="AL14" s="82">
        <v>-2.4821074866333603</v>
      </c>
      <c r="AM14" s="2">
        <f t="shared" si="4"/>
        <v>0.44736842105263158</v>
      </c>
      <c r="AN14" s="80">
        <f t="shared" si="5"/>
        <v>-0.13231285227617118</v>
      </c>
    </row>
    <row r="15" spans="1:40" x14ac:dyDescent="0.2">
      <c r="A15" s="1"/>
      <c r="B15" s="2">
        <v>6.5</v>
      </c>
      <c r="C15" s="2">
        <v>39.9</v>
      </c>
      <c r="D15" s="4">
        <v>1</v>
      </c>
      <c r="E15" s="4">
        <f t="shared" si="2"/>
        <v>-0.76315789473684248</v>
      </c>
      <c r="F15" s="4">
        <f t="shared" ref="F15" si="13">E15^2</f>
        <v>0.58240997229916958</v>
      </c>
      <c r="G15" s="10"/>
      <c r="I15" s="1"/>
      <c r="J15" s="1"/>
      <c r="K15" s="1"/>
      <c r="L15" s="1"/>
      <c r="M15" s="1"/>
      <c r="AD15" s="2">
        <v>10</v>
      </c>
      <c r="AE15" s="85">
        <v>6.5</v>
      </c>
      <c r="AF15" s="26">
        <v>39.9</v>
      </c>
      <c r="AG15" s="26">
        <v>1</v>
      </c>
      <c r="AH15" s="26">
        <v>-0.76315789473684248</v>
      </c>
      <c r="AI15" s="26">
        <v>0.58240997229916958</v>
      </c>
      <c r="AJ15" s="26">
        <f t="shared" si="0"/>
        <v>42.982142810280443</v>
      </c>
      <c r="AK15" s="81">
        <f t="shared" si="1"/>
        <v>-3.0821428102804447</v>
      </c>
      <c r="AL15" s="82">
        <v>-0.72670687029517467</v>
      </c>
      <c r="AM15" s="2">
        <f t="shared" si="4"/>
        <v>0.5</v>
      </c>
      <c r="AN15" s="80">
        <f t="shared" si="5"/>
        <v>0</v>
      </c>
    </row>
    <row r="16" spans="1:40" x14ac:dyDescent="0.2">
      <c r="A16" s="1"/>
      <c r="B16" s="2">
        <v>7</v>
      </c>
      <c r="C16" s="2">
        <v>42</v>
      </c>
      <c r="D16" s="4">
        <v>1</v>
      </c>
      <c r="E16" s="4">
        <f t="shared" si="2"/>
        <v>-0.26315789473684248</v>
      </c>
      <c r="F16" s="4">
        <f t="shared" ref="F16" si="14">E16^2</f>
        <v>6.9252077562327069E-2</v>
      </c>
      <c r="G16" s="10"/>
      <c r="I16" s="168" t="s">
        <v>10</v>
      </c>
      <c r="J16" s="169"/>
      <c r="K16" s="170"/>
      <c r="L16" s="1"/>
      <c r="M16" s="6" t="s">
        <v>11</v>
      </c>
      <c r="AD16" s="2">
        <v>11</v>
      </c>
      <c r="AE16" s="85">
        <v>7</v>
      </c>
      <c r="AF16" s="26">
        <v>42</v>
      </c>
      <c r="AG16" s="26">
        <v>1</v>
      </c>
      <c r="AH16" s="26">
        <v>-0.26315789473684248</v>
      </c>
      <c r="AI16" s="26">
        <v>6.9252077562327069E-2</v>
      </c>
      <c r="AJ16" s="26">
        <f t="shared" si="0"/>
        <v>44.580938748466728</v>
      </c>
      <c r="AK16" s="81">
        <f t="shared" si="1"/>
        <v>-2.5809387484667283</v>
      </c>
      <c r="AL16" s="82">
        <v>1.0931171327686613</v>
      </c>
      <c r="AM16" s="2">
        <f t="shared" si="4"/>
        <v>0.55263157894736847</v>
      </c>
      <c r="AN16" s="80">
        <f t="shared" si="5"/>
        <v>0.13231285227617132</v>
      </c>
    </row>
    <row r="17" spans="1:40" x14ac:dyDescent="0.2">
      <c r="A17" s="1"/>
      <c r="B17" s="2">
        <v>8</v>
      </c>
      <c r="C17" s="2">
        <v>46.1</v>
      </c>
      <c r="D17" s="4">
        <v>1</v>
      </c>
      <c r="E17" s="4">
        <f t="shared" si="2"/>
        <v>0.73684210526315752</v>
      </c>
      <c r="F17" s="4">
        <f t="shared" ref="F17" si="15">E17^2</f>
        <v>0.54293628808864214</v>
      </c>
      <c r="G17" s="10"/>
      <c r="I17" s="2" cm="1">
        <f t="array" ref="I17:K19">MINVERSE(I11:K13)</f>
        <v>0.11253446868733505</v>
      </c>
      <c r="J17" s="2">
        <v>4.180290122590774E-3</v>
      </c>
      <c r="K17" s="2">
        <v>-3.4211269096864347E-3</v>
      </c>
      <c r="L17" s="1"/>
      <c r="M17" s="2" cm="1">
        <f t="array" ref="M17:M19">MMULT(I17:K19,M11:M13)</f>
        <v>45.294973134761541</v>
      </c>
      <c r="N17" t="s">
        <v>58</v>
      </c>
      <c r="AD17" s="2">
        <v>12</v>
      </c>
      <c r="AE17" s="85">
        <v>8</v>
      </c>
      <c r="AF17" s="26">
        <v>46.1</v>
      </c>
      <c r="AG17" s="26">
        <v>1</v>
      </c>
      <c r="AH17" s="26">
        <v>0.73684210526315752</v>
      </c>
      <c r="AI17" s="26">
        <v>0.54293628808864214</v>
      </c>
      <c r="AJ17" s="26">
        <f t="shared" si="0"/>
        <v>46.826706870295176</v>
      </c>
      <c r="AK17" s="81">
        <f t="shared" si="1"/>
        <v>-0.72670687029517467</v>
      </c>
      <c r="AL17" s="82">
        <v>1.5559187382245891</v>
      </c>
      <c r="AM17" s="2">
        <f t="shared" si="4"/>
        <v>0.60526315789473684</v>
      </c>
      <c r="AN17" s="80">
        <f t="shared" si="5"/>
        <v>0.2669941254049526</v>
      </c>
    </row>
    <row r="18" spans="1:40" x14ac:dyDescent="0.2">
      <c r="A18" s="1"/>
      <c r="B18" s="2">
        <v>9</v>
      </c>
      <c r="C18" s="2">
        <v>53.1</v>
      </c>
      <c r="D18" s="4">
        <v>1</v>
      </c>
      <c r="E18" s="4">
        <f t="shared" si="2"/>
        <v>1.7368421052631575</v>
      </c>
      <c r="F18" s="4">
        <f t="shared" ref="F18" si="16">E18^2</f>
        <v>3.016620498614957</v>
      </c>
      <c r="G18" s="10"/>
      <c r="I18" s="2">
        <v>4.180290122590774E-3</v>
      </c>
      <c r="J18" s="2">
        <v>3.2975727448648485E-3</v>
      </c>
      <c r="K18" s="2">
        <v>-2.3874145455707462E-4</v>
      </c>
      <c r="L18" s="1"/>
      <c r="M18" s="2">
        <v>2.5463440443160636</v>
      </c>
      <c r="N18" t="s">
        <v>59</v>
      </c>
      <c r="AD18" s="2">
        <v>13</v>
      </c>
      <c r="AE18" s="85">
        <v>9</v>
      </c>
      <c r="AF18" s="26">
        <v>53.1</v>
      </c>
      <c r="AG18" s="26">
        <v>1</v>
      </c>
      <c r="AH18" s="26">
        <v>1.7368421052631575</v>
      </c>
      <c r="AI18" s="26">
        <v>3.016620498614957</v>
      </c>
      <c r="AJ18" s="26">
        <f t="shared" si="0"/>
        <v>47.803376652731465</v>
      </c>
      <c r="AK18" s="81">
        <f t="shared" si="1"/>
        <v>5.296623347268536</v>
      </c>
      <c r="AL18" s="82">
        <v>1.8447351097393136</v>
      </c>
      <c r="AM18" s="2">
        <f t="shared" si="4"/>
        <v>0.65789473684210531</v>
      </c>
      <c r="AN18" s="80">
        <f t="shared" si="5"/>
        <v>0.40672425187136385</v>
      </c>
    </row>
    <row r="19" spans="1:40" x14ac:dyDescent="0.2">
      <c r="A19" s="1"/>
      <c r="B19" s="2">
        <v>10</v>
      </c>
      <c r="C19" s="2">
        <v>52</v>
      </c>
      <c r="D19" s="4">
        <v>1</v>
      </c>
      <c r="E19" s="4">
        <f t="shared" si="2"/>
        <v>2.7368421052631575</v>
      </c>
      <c r="F19" s="4">
        <f t="shared" ref="F19" si="17">E19^2</f>
        <v>7.490304709141272</v>
      </c>
      <c r="G19" s="10"/>
      <c r="I19" s="2">
        <v>-3.4211269096864351E-3</v>
      </c>
      <c r="J19" s="2">
        <v>-2.3874145455707468E-4</v>
      </c>
      <c r="K19" s="2">
        <v>1.953847198855882E-4</v>
      </c>
      <c r="L19" s="1"/>
      <c r="M19" s="2">
        <v>-0.63454916969607988</v>
      </c>
      <c r="N19" t="s">
        <v>60</v>
      </c>
      <c r="AD19" s="2">
        <v>14</v>
      </c>
      <c r="AE19" s="85">
        <v>10</v>
      </c>
      <c r="AF19" s="26">
        <v>52</v>
      </c>
      <c r="AG19" s="26">
        <v>1</v>
      </c>
      <c r="AH19" s="26">
        <v>2.7368421052631575</v>
      </c>
      <c r="AI19" s="26">
        <v>7.490304709141272</v>
      </c>
      <c r="AJ19" s="26">
        <f t="shared" si="0"/>
        <v>47.510948095775589</v>
      </c>
      <c r="AK19" s="81">
        <f t="shared" si="1"/>
        <v>4.4890519042244108</v>
      </c>
      <c r="AL19" s="82">
        <v>3.7809276114449801</v>
      </c>
      <c r="AM19" s="2">
        <f t="shared" si="4"/>
        <v>0.71052631578947367</v>
      </c>
      <c r="AN19" s="80">
        <f t="shared" si="5"/>
        <v>0.55492294270265385</v>
      </c>
    </row>
    <row r="20" spans="1:40" x14ac:dyDescent="0.2">
      <c r="A20" s="1"/>
      <c r="B20" s="2">
        <v>11</v>
      </c>
      <c r="C20" s="2">
        <v>52.5</v>
      </c>
      <c r="D20" s="4">
        <v>1</v>
      </c>
      <c r="E20" s="4">
        <f t="shared" si="2"/>
        <v>3.7368421052631575</v>
      </c>
      <c r="F20" s="4">
        <f t="shared" ref="F20" si="18">E20^2</f>
        <v>13.963988919667587</v>
      </c>
      <c r="G20" s="10"/>
      <c r="K20" s="1"/>
      <c r="L20" s="1"/>
      <c r="AD20" s="2">
        <v>15</v>
      </c>
      <c r="AE20" s="85">
        <v>11</v>
      </c>
      <c r="AF20" s="26">
        <v>52.5</v>
      </c>
      <c r="AG20" s="26">
        <v>1</v>
      </c>
      <c r="AH20" s="26">
        <v>3.7368421052631575</v>
      </c>
      <c r="AI20" s="26">
        <v>13.963988919667587</v>
      </c>
      <c r="AJ20" s="26">
        <f t="shared" si="0"/>
        <v>45.949421199427555</v>
      </c>
      <c r="AK20" s="81">
        <f t="shared" si="1"/>
        <v>6.5505788005724455</v>
      </c>
      <c r="AL20" s="82">
        <v>4.4890519042244108</v>
      </c>
      <c r="AM20" s="2">
        <f t="shared" si="4"/>
        <v>0.76315789473684215</v>
      </c>
      <c r="AN20" s="80">
        <f t="shared" si="5"/>
        <v>0.71649750017799174</v>
      </c>
    </row>
    <row r="21" spans="1:40" x14ac:dyDescent="0.2">
      <c r="A21" s="1"/>
      <c r="B21" s="2">
        <v>12</v>
      </c>
      <c r="C21" s="2">
        <v>48</v>
      </c>
      <c r="D21" s="4">
        <v>1</v>
      </c>
      <c r="E21" s="4">
        <f t="shared" si="2"/>
        <v>4.7368421052631575</v>
      </c>
      <c r="F21" s="4">
        <f t="shared" ref="F21" si="19">E21^2</f>
        <v>22.437673130193904</v>
      </c>
      <c r="G21" s="10"/>
      <c r="K21" s="1"/>
      <c r="L21" s="1"/>
      <c r="AD21" s="2">
        <v>16</v>
      </c>
      <c r="AE21" s="85">
        <v>12</v>
      </c>
      <c r="AF21" s="26">
        <v>48</v>
      </c>
      <c r="AG21" s="26">
        <v>1</v>
      </c>
      <c r="AH21" s="26">
        <v>4.7368421052631575</v>
      </c>
      <c r="AI21" s="26">
        <v>22.437673130193904</v>
      </c>
      <c r="AJ21" s="26">
        <f t="shared" si="0"/>
        <v>43.118795963687361</v>
      </c>
      <c r="AK21" s="81">
        <f t="shared" si="1"/>
        <v>4.8812040363126386</v>
      </c>
      <c r="AL21" s="82">
        <v>4.8812040363126386</v>
      </c>
      <c r="AM21" s="2">
        <f t="shared" si="4"/>
        <v>0.81578947368421051</v>
      </c>
      <c r="AN21" s="80">
        <f t="shared" si="5"/>
        <v>0.89943490766723355</v>
      </c>
    </row>
    <row r="22" spans="1:40" x14ac:dyDescent="0.2">
      <c r="A22" s="1"/>
      <c r="B22" s="2">
        <v>13</v>
      </c>
      <c r="C22" s="2">
        <v>42.8</v>
      </c>
      <c r="D22" s="4">
        <v>1</v>
      </c>
      <c r="E22" s="4">
        <f t="shared" si="2"/>
        <v>5.7368421052631575</v>
      </c>
      <c r="F22" s="4">
        <f t="shared" ref="F22" si="20">E22^2</f>
        <v>32.911357340720215</v>
      </c>
      <c r="G22" s="10"/>
      <c r="I22" s="143" t="s">
        <v>12</v>
      </c>
      <c r="J22" s="143"/>
      <c r="K22" s="143"/>
      <c r="L22" s="1"/>
      <c r="M22" s="143" t="s">
        <v>65</v>
      </c>
      <c r="N22" s="143"/>
      <c r="O22" s="143"/>
      <c r="P22" s="143"/>
      <c r="Q22" s="143"/>
      <c r="R22" s="143"/>
      <c r="S22" s="143"/>
      <c r="T22" s="143"/>
      <c r="U22" s="143"/>
      <c r="V22" s="143"/>
      <c r="AD22" s="2">
        <v>17</v>
      </c>
      <c r="AE22" s="85">
        <v>13</v>
      </c>
      <c r="AF22" s="26">
        <v>42.8</v>
      </c>
      <c r="AG22" s="26">
        <v>1</v>
      </c>
      <c r="AH22" s="26">
        <v>5.7368421052631575</v>
      </c>
      <c r="AI22" s="26">
        <v>32.911357340720215</v>
      </c>
      <c r="AJ22" s="26">
        <f t="shared" si="0"/>
        <v>39.019072388555017</v>
      </c>
      <c r="AK22" s="81">
        <f t="shared" si="1"/>
        <v>3.7809276114449801</v>
      </c>
      <c r="AL22" s="82">
        <v>5.296623347268536</v>
      </c>
      <c r="AM22" s="2">
        <f t="shared" si="4"/>
        <v>0.86842105263157898</v>
      </c>
      <c r="AN22" s="80">
        <f t="shared" si="5"/>
        <v>1.1189583810625605</v>
      </c>
    </row>
    <row r="23" spans="1:40" ht="48.5" customHeight="1" x14ac:dyDescent="0.2">
      <c r="A23" s="1"/>
      <c r="B23" s="2">
        <v>14</v>
      </c>
      <c r="C23" s="2">
        <v>27.8</v>
      </c>
      <c r="D23" s="2">
        <v>1</v>
      </c>
      <c r="E23" s="2">
        <f t="shared" si="2"/>
        <v>6.7368421052631575</v>
      </c>
      <c r="F23" s="2">
        <f t="shared" ref="F23" si="21">E23^2</f>
        <v>45.38504155124653</v>
      </c>
      <c r="G23" s="10"/>
      <c r="I23" s="113"/>
      <c r="J23" s="113"/>
      <c r="K23" s="113"/>
      <c r="L23" s="1"/>
      <c r="M23" s="174" t="s">
        <v>108</v>
      </c>
      <c r="N23" s="93"/>
      <c r="O23" s="93"/>
      <c r="P23" s="93"/>
      <c r="Q23" s="93"/>
      <c r="R23" s="93"/>
      <c r="S23" s="93"/>
      <c r="T23" s="93"/>
      <c r="U23" s="93"/>
      <c r="V23" s="93"/>
      <c r="AD23" s="2">
        <v>18</v>
      </c>
      <c r="AE23" s="87">
        <v>14</v>
      </c>
      <c r="AF23" s="27">
        <v>27.8</v>
      </c>
      <c r="AG23" s="27">
        <v>1</v>
      </c>
      <c r="AH23" s="27">
        <v>6.7368421052631575</v>
      </c>
      <c r="AI23" s="27">
        <v>45.38504155124653</v>
      </c>
      <c r="AJ23" s="27">
        <f t="shared" si="0"/>
        <v>33.6502504740305</v>
      </c>
      <c r="AK23" s="81">
        <f t="shared" si="1"/>
        <v>-5.8502504740304992</v>
      </c>
      <c r="AL23" s="82">
        <v>5.6843769515579083</v>
      </c>
      <c r="AM23" s="2">
        <f>(AD23-0.5)/19</f>
        <v>0.92105263157894735</v>
      </c>
      <c r="AN23" s="80">
        <f t="shared" si="5"/>
        <v>1.4121875789061642</v>
      </c>
    </row>
    <row r="24" spans="1:40" x14ac:dyDescent="0.2">
      <c r="B24" s="8">
        <v>15</v>
      </c>
      <c r="C24" s="8">
        <v>21.9</v>
      </c>
      <c r="D24" s="4">
        <v>1</v>
      </c>
      <c r="E24" s="4">
        <f t="shared" si="2"/>
        <v>7.7368421052631575</v>
      </c>
      <c r="F24" s="4">
        <f t="shared" ref="F24" si="22">E24^2</f>
        <v>59.858725761772845</v>
      </c>
      <c r="G24" s="10"/>
      <c r="K24" s="1"/>
      <c r="L24" s="1"/>
      <c r="AD24" s="2">
        <v>19</v>
      </c>
      <c r="AE24" s="86">
        <v>15</v>
      </c>
      <c r="AF24" s="17">
        <v>21.9</v>
      </c>
      <c r="AG24" s="17">
        <v>1</v>
      </c>
      <c r="AH24" s="17">
        <v>7.7368421052631575</v>
      </c>
      <c r="AI24" s="17">
        <v>59.858725761772845</v>
      </c>
      <c r="AJ24" s="17">
        <f t="shared" si="0"/>
        <v>27.012330220113832</v>
      </c>
      <c r="AK24" s="89">
        <f t="shared" si="1"/>
        <v>-5.112330220113833</v>
      </c>
      <c r="AL24" s="90">
        <v>6.5505788005724455</v>
      </c>
      <c r="AM24" s="8">
        <f>(AD24-0.5)/19</f>
        <v>0.97368421052631582</v>
      </c>
      <c r="AN24" s="91">
        <f t="shared" si="5"/>
        <v>1.9379315108528292</v>
      </c>
    </row>
    <row r="25" spans="1:40" x14ac:dyDescent="0.2">
      <c r="A25" s="7" t="s">
        <v>13</v>
      </c>
      <c r="B25" s="9">
        <f>SUM(B6:B24)</f>
        <v>138</v>
      </c>
      <c r="C25" s="9">
        <f>SUM(C6:C24)</f>
        <v>649.49999999999989</v>
      </c>
      <c r="D25" s="14"/>
      <c r="E25" s="14"/>
      <c r="F25" s="14"/>
      <c r="K25" s="1"/>
      <c r="L25" s="1"/>
      <c r="AD25" s="88" t="s">
        <v>13</v>
      </c>
      <c r="AE25" s="2">
        <v>138</v>
      </c>
      <c r="AF25" s="2">
        <v>649.49999999999989</v>
      </c>
      <c r="AG25" s="18"/>
      <c r="AH25" s="18"/>
      <c r="AI25" s="18"/>
      <c r="AJ25" s="18"/>
      <c r="AK25" s="18"/>
      <c r="AL25" s="18"/>
      <c r="AM25" s="18"/>
      <c r="AN25" s="18"/>
    </row>
    <row r="26" spans="1:40" x14ac:dyDescent="0.2">
      <c r="A26" s="7" t="s">
        <v>14</v>
      </c>
      <c r="B26" s="9">
        <f>AVERAGE(B6:B24)</f>
        <v>7.2631578947368425</v>
      </c>
      <c r="C26" s="9">
        <f>AVERAGE(C6:C24)</f>
        <v>34.18421052631578</v>
      </c>
      <c r="D26" s="14"/>
      <c r="E26" s="14"/>
      <c r="F26" s="14"/>
      <c r="K26" s="1"/>
      <c r="L26" s="1"/>
      <c r="AD26" s="7" t="s">
        <v>14</v>
      </c>
      <c r="AE26" s="9">
        <f>AVERAGE(AE6:AE24)</f>
        <v>7.2631578947368425</v>
      </c>
      <c r="AF26" s="9">
        <f>AVERAGE(AF6:AF24)</f>
        <v>34.18421052631578</v>
      </c>
      <c r="AG26" s="14"/>
      <c r="AH26" s="14"/>
      <c r="AI26" s="14"/>
      <c r="AJ26" s="18"/>
      <c r="AK26" s="18"/>
      <c r="AL26" s="18"/>
      <c r="AM26" s="18"/>
      <c r="AN26" s="18"/>
    </row>
    <row r="27" spans="1:40" x14ac:dyDescent="0.2">
      <c r="K27" s="1"/>
      <c r="L27" s="1"/>
    </row>
    <row r="28" spans="1:40" x14ac:dyDescent="0.2">
      <c r="K28" s="1"/>
      <c r="L28" s="1"/>
    </row>
    <row r="30" spans="1:40" x14ac:dyDescent="0.2">
      <c r="A30" s="153" t="s">
        <v>15</v>
      </c>
      <c r="B30" s="153"/>
      <c r="C30" s="153"/>
      <c r="D30" s="153"/>
      <c r="E30" s="153"/>
      <c r="F30" s="153"/>
      <c r="G30" s="10"/>
      <c r="H30" s="10"/>
      <c r="I30" s="10"/>
      <c r="J30" s="10"/>
      <c r="K30" s="10"/>
      <c r="L30" s="10"/>
      <c r="M30" s="10"/>
      <c r="N30" s="10"/>
      <c r="O30" s="10"/>
      <c r="P30" s="10"/>
      <c r="Q30" s="10"/>
      <c r="R30" s="10"/>
      <c r="S30" s="10"/>
      <c r="T30" s="10"/>
    </row>
    <row r="31" spans="1:40" x14ac:dyDescent="0.2">
      <c r="B31" s="10"/>
      <c r="C31" s="10"/>
      <c r="D31" s="1"/>
      <c r="E31" s="1"/>
      <c r="F31" s="1"/>
      <c r="G31" s="10"/>
      <c r="H31" s="10"/>
      <c r="I31" s="10"/>
      <c r="J31" s="10"/>
      <c r="K31" s="10"/>
      <c r="L31" s="10"/>
      <c r="M31" s="10"/>
      <c r="N31" s="10"/>
      <c r="O31" s="10"/>
      <c r="P31" s="10"/>
      <c r="Q31" s="10"/>
      <c r="R31" s="10"/>
      <c r="S31" s="10"/>
      <c r="T31" s="10"/>
    </row>
    <row r="32" spans="1:40" x14ac:dyDescent="0.2">
      <c r="B32" s="10"/>
      <c r="C32" s="10"/>
      <c r="D32" s="1"/>
      <c r="E32" s="1"/>
      <c r="F32" s="1"/>
      <c r="G32" s="10"/>
      <c r="H32" s="10"/>
      <c r="I32" s="10"/>
      <c r="J32" s="10"/>
      <c r="K32" s="10"/>
      <c r="L32" s="10"/>
      <c r="M32" s="10"/>
      <c r="N32" s="10"/>
      <c r="O32" s="10"/>
      <c r="P32" s="10"/>
      <c r="Q32" s="10"/>
      <c r="R32" s="10"/>
      <c r="S32" s="10"/>
      <c r="T32" s="10"/>
    </row>
    <row r="33" spans="4:12" x14ac:dyDescent="0.2">
      <c r="D33" s="1"/>
      <c r="E33" s="1"/>
      <c r="F33" s="1"/>
      <c r="K33" s="1"/>
      <c r="L33" s="1"/>
    </row>
    <row r="34" spans="4:12" x14ac:dyDescent="0.2">
      <c r="D34" s="1"/>
      <c r="E34" s="1"/>
      <c r="F34" s="1"/>
      <c r="K34" s="1"/>
      <c r="L34" s="1"/>
    </row>
    <row r="35" spans="4:12" x14ac:dyDescent="0.2">
      <c r="D35" s="1"/>
      <c r="E35" s="1"/>
      <c r="F35" s="1"/>
      <c r="K35" s="1"/>
      <c r="L35" s="1"/>
    </row>
    <row r="36" spans="4:12" x14ac:dyDescent="0.2">
      <c r="D36" s="1"/>
      <c r="E36" s="1"/>
      <c r="F36" s="1"/>
      <c r="K36" s="1"/>
      <c r="L36" s="1"/>
    </row>
    <row r="37" spans="4:12" x14ac:dyDescent="0.2">
      <c r="D37" s="1"/>
      <c r="E37" s="1"/>
      <c r="F37" s="1"/>
      <c r="K37" s="1"/>
      <c r="L37" s="1"/>
    </row>
    <row r="38" spans="4:12" x14ac:dyDescent="0.2">
      <c r="D38" s="1"/>
      <c r="E38" s="1"/>
      <c r="F38" s="1"/>
    </row>
    <row r="39" spans="4:12" x14ac:dyDescent="0.2">
      <c r="D39" s="1"/>
      <c r="E39" s="1"/>
      <c r="F39" s="1"/>
    </row>
    <row r="40" spans="4:12" x14ac:dyDescent="0.2">
      <c r="D40" s="1"/>
      <c r="E40" s="1"/>
      <c r="F40" s="1"/>
    </row>
    <row r="41" spans="4:12" x14ac:dyDescent="0.2">
      <c r="D41" s="1"/>
      <c r="E41" s="1"/>
      <c r="F41" s="1"/>
    </row>
    <row r="42" spans="4:12" x14ac:dyDescent="0.2">
      <c r="D42" s="1"/>
      <c r="E42" s="1"/>
      <c r="F42" s="1"/>
    </row>
    <row r="43" spans="4:12" x14ac:dyDescent="0.2">
      <c r="D43" s="1"/>
      <c r="E43" s="1"/>
      <c r="F43" s="1"/>
    </row>
    <row r="44" spans="4:12" x14ac:dyDescent="0.2">
      <c r="D44" s="1"/>
      <c r="E44" s="1"/>
      <c r="F44" s="1"/>
    </row>
    <row r="45" spans="4:12" x14ac:dyDescent="0.2">
      <c r="D45" s="1"/>
      <c r="E45" s="1"/>
      <c r="F45" s="1"/>
    </row>
    <row r="46" spans="4:12" x14ac:dyDescent="0.2">
      <c r="D46" s="1"/>
      <c r="E46" s="1"/>
      <c r="F46" s="1"/>
    </row>
    <row r="47" spans="4:12" x14ac:dyDescent="0.2">
      <c r="D47" s="1"/>
      <c r="E47" s="1"/>
      <c r="F47" s="1"/>
    </row>
    <row r="48" spans="4:12" x14ac:dyDescent="0.2">
      <c r="D48" s="1"/>
      <c r="E48" s="1"/>
      <c r="F48" s="1"/>
    </row>
    <row r="50" spans="1:8" ht="14.5" customHeight="1" x14ac:dyDescent="0.2">
      <c r="A50" s="171" t="s">
        <v>16</v>
      </c>
      <c r="B50" s="172"/>
      <c r="C50" s="172"/>
      <c r="D50" s="172"/>
      <c r="E50" s="172"/>
      <c r="F50" s="173"/>
    </row>
    <row r="52" spans="1:8" ht="14.5" customHeight="1" x14ac:dyDescent="0.2">
      <c r="A52" s="132" t="s">
        <v>17</v>
      </c>
      <c r="B52" s="133"/>
      <c r="C52" s="134"/>
    </row>
    <row r="54" spans="1:8" ht="32" x14ac:dyDescent="0.2">
      <c r="B54" s="30" t="s">
        <v>78</v>
      </c>
      <c r="C54" s="30" t="s">
        <v>79</v>
      </c>
      <c r="D54" s="94" t="s">
        <v>3</v>
      </c>
      <c r="E54" s="94"/>
      <c r="F54" s="94"/>
      <c r="G54" s="95" t="s">
        <v>18</v>
      </c>
      <c r="H54" s="95" t="s">
        <v>19</v>
      </c>
    </row>
    <row r="55" spans="1:8" x14ac:dyDescent="0.2">
      <c r="B55" s="31" t="s">
        <v>5</v>
      </c>
      <c r="C55" s="31" t="s">
        <v>6</v>
      </c>
      <c r="D55" s="32" t="s">
        <v>7</v>
      </c>
      <c r="E55" s="32"/>
      <c r="F55" s="32"/>
      <c r="G55" s="95"/>
      <c r="H55" s="95"/>
    </row>
    <row r="56" spans="1:8" x14ac:dyDescent="0.2">
      <c r="B56" s="26">
        <v>1</v>
      </c>
      <c r="C56" s="26">
        <v>6.3</v>
      </c>
      <c r="D56" s="26">
        <v>1</v>
      </c>
      <c r="E56" s="26">
        <v>-6.2631578947368425</v>
      </c>
      <c r="F56" s="26">
        <v>39.227146814404435</v>
      </c>
      <c r="G56" s="26">
        <f t="shared" ref="G56:G74" si="23">$M$17+($M$18*E56)+($M$19*F56)</f>
        <v>4.4552648902606862</v>
      </c>
      <c r="H56" s="26">
        <f t="shared" ref="H56:H74" si="24">C56-G56</f>
        <v>1.8447351097393136</v>
      </c>
    </row>
    <row r="57" spans="1:8" x14ac:dyDescent="0.2">
      <c r="B57" s="26">
        <v>1.5</v>
      </c>
      <c r="C57" s="26">
        <v>11.1</v>
      </c>
      <c r="D57" s="26">
        <v>1</v>
      </c>
      <c r="E57" s="26">
        <v>-5.7631578947368425</v>
      </c>
      <c r="F57" s="26">
        <v>33.213988919667592</v>
      </c>
      <c r="G57" s="26">
        <f t="shared" si="23"/>
        <v>9.5440812617754105</v>
      </c>
      <c r="H57" s="26">
        <f t="shared" si="24"/>
        <v>1.5559187382245891</v>
      </c>
    </row>
    <row r="58" spans="1:8" x14ac:dyDescent="0.2">
      <c r="B58" s="26">
        <v>2</v>
      </c>
      <c r="C58" s="26">
        <v>20</v>
      </c>
      <c r="D58" s="26">
        <v>1</v>
      </c>
      <c r="E58" s="26">
        <v>-5.2631578947368425</v>
      </c>
      <c r="F58" s="26">
        <v>27.700831024930753</v>
      </c>
      <c r="G58" s="26">
        <f t="shared" si="23"/>
        <v>14.315623048442092</v>
      </c>
      <c r="H58" s="26">
        <f t="shared" si="24"/>
        <v>5.6843769515579083</v>
      </c>
    </row>
    <row r="59" spans="1:8" x14ac:dyDescent="0.2">
      <c r="B59" s="26">
        <v>3</v>
      </c>
      <c r="C59" s="26">
        <v>24</v>
      </c>
      <c r="D59" s="26">
        <v>1</v>
      </c>
      <c r="E59" s="26">
        <v>-4.2631578947368425</v>
      </c>
      <c r="F59" s="26">
        <v>18.174515235457068</v>
      </c>
      <c r="G59" s="26">
        <f t="shared" si="23"/>
        <v>22.906882867231339</v>
      </c>
      <c r="H59" s="26">
        <f t="shared" si="24"/>
        <v>1.0931171327686613</v>
      </c>
    </row>
    <row r="60" spans="1:8" x14ac:dyDescent="0.2">
      <c r="B60" s="26">
        <v>4</v>
      </c>
      <c r="C60" s="26">
        <v>26.1</v>
      </c>
      <c r="D60" s="26">
        <v>1</v>
      </c>
      <c r="E60" s="26">
        <v>-3.2631578947368425</v>
      </c>
      <c r="F60" s="26">
        <v>10.648199445983382</v>
      </c>
      <c r="G60" s="26">
        <f t="shared" si="23"/>
        <v>30.229044346628427</v>
      </c>
      <c r="H60" s="26">
        <f t="shared" si="24"/>
        <v>-4.1290443466284259</v>
      </c>
    </row>
    <row r="61" spans="1:8" x14ac:dyDescent="0.2">
      <c r="B61" s="26">
        <v>4.5</v>
      </c>
      <c r="C61" s="26">
        <v>30</v>
      </c>
      <c r="D61" s="26">
        <v>1</v>
      </c>
      <c r="E61" s="26">
        <v>-2.7631578947368425</v>
      </c>
      <c r="F61" s="26">
        <v>7.6350415512465393</v>
      </c>
      <c r="G61" s="26">
        <f t="shared" si="23"/>
        <v>33.414213209054907</v>
      </c>
      <c r="H61" s="26">
        <f t="shared" si="24"/>
        <v>-3.4142132090549069</v>
      </c>
    </row>
    <row r="62" spans="1:8" x14ac:dyDescent="0.2">
      <c r="B62" s="26">
        <v>5</v>
      </c>
      <c r="C62" s="26">
        <v>33.799999999999997</v>
      </c>
      <c r="D62" s="26">
        <v>1</v>
      </c>
      <c r="E62" s="26">
        <v>-2.2631578947368425</v>
      </c>
      <c r="F62" s="26">
        <v>5.1218836565096968</v>
      </c>
      <c r="G62" s="26">
        <f t="shared" si="23"/>
        <v>36.282107486633357</v>
      </c>
      <c r="H62" s="26">
        <f t="shared" si="24"/>
        <v>-2.4821074866333603</v>
      </c>
    </row>
    <row r="63" spans="1:8" x14ac:dyDescent="0.2">
      <c r="B63" s="26">
        <v>5.5</v>
      </c>
      <c r="C63" s="26">
        <v>34</v>
      </c>
      <c r="D63" s="26">
        <v>1</v>
      </c>
      <c r="E63" s="26">
        <v>-1.7631578947368425</v>
      </c>
      <c r="F63" s="26">
        <v>3.1087257617728543</v>
      </c>
      <c r="G63" s="26">
        <f t="shared" si="23"/>
        <v>38.832727179363758</v>
      </c>
      <c r="H63" s="26">
        <f t="shared" si="24"/>
        <v>-4.8327271793637578</v>
      </c>
    </row>
    <row r="64" spans="1:8" x14ac:dyDescent="0.2">
      <c r="B64" s="26">
        <v>6</v>
      </c>
      <c r="C64" s="26">
        <v>38.1</v>
      </c>
      <c r="D64" s="26">
        <v>1</v>
      </c>
      <c r="E64" s="26">
        <v>-1.2631578947368425</v>
      </c>
      <c r="F64" s="26">
        <v>1.5955678670360121</v>
      </c>
      <c r="G64" s="26">
        <f t="shared" si="23"/>
        <v>41.066072287246115</v>
      </c>
      <c r="H64" s="26">
        <f t="shared" si="24"/>
        <v>-2.9660722872461136</v>
      </c>
    </row>
    <row r="65" spans="1:22" x14ac:dyDescent="0.2">
      <c r="B65" s="26">
        <v>6.5</v>
      </c>
      <c r="C65" s="26">
        <v>39.9</v>
      </c>
      <c r="D65" s="26">
        <v>1</v>
      </c>
      <c r="E65" s="26">
        <v>-0.76315789473684248</v>
      </c>
      <c r="F65" s="26">
        <v>0.58240997229916958</v>
      </c>
      <c r="G65" s="26">
        <f t="shared" si="23"/>
        <v>42.982142810280443</v>
      </c>
      <c r="H65" s="26">
        <f t="shared" si="24"/>
        <v>-3.0821428102804447</v>
      </c>
    </row>
    <row r="66" spans="1:22" x14ac:dyDescent="0.2">
      <c r="B66" s="26">
        <v>7</v>
      </c>
      <c r="C66" s="26">
        <v>42</v>
      </c>
      <c r="D66" s="26">
        <v>1</v>
      </c>
      <c r="E66" s="26">
        <v>-0.26315789473684248</v>
      </c>
      <c r="F66" s="26">
        <v>6.9252077562327069E-2</v>
      </c>
      <c r="G66" s="26">
        <f t="shared" si="23"/>
        <v>44.580938748466728</v>
      </c>
      <c r="H66" s="26">
        <f t="shared" si="24"/>
        <v>-2.5809387484667283</v>
      </c>
    </row>
    <row r="67" spans="1:22" x14ac:dyDescent="0.2">
      <c r="B67" s="26">
        <v>8</v>
      </c>
      <c r="C67" s="26">
        <v>46.1</v>
      </c>
      <c r="D67" s="26">
        <v>1</v>
      </c>
      <c r="E67" s="26">
        <v>0.73684210526315752</v>
      </c>
      <c r="F67" s="26">
        <v>0.54293628808864214</v>
      </c>
      <c r="G67" s="26">
        <f t="shared" si="23"/>
        <v>46.826706870295176</v>
      </c>
      <c r="H67" s="26">
        <f t="shared" si="24"/>
        <v>-0.72670687029517467</v>
      </c>
    </row>
    <row r="68" spans="1:22" x14ac:dyDescent="0.2">
      <c r="B68" s="26">
        <v>9</v>
      </c>
      <c r="C68" s="26">
        <v>53.1</v>
      </c>
      <c r="D68" s="26">
        <v>1</v>
      </c>
      <c r="E68" s="26">
        <v>1.7368421052631575</v>
      </c>
      <c r="F68" s="26">
        <v>3.016620498614957</v>
      </c>
      <c r="G68" s="26">
        <f t="shared" si="23"/>
        <v>47.803376652731465</v>
      </c>
      <c r="H68" s="26">
        <f t="shared" si="24"/>
        <v>5.296623347268536</v>
      </c>
    </row>
    <row r="69" spans="1:22" x14ac:dyDescent="0.2">
      <c r="B69" s="26">
        <v>10</v>
      </c>
      <c r="C69" s="26">
        <v>52</v>
      </c>
      <c r="D69" s="26">
        <v>1</v>
      </c>
      <c r="E69" s="26">
        <v>2.7368421052631575</v>
      </c>
      <c r="F69" s="26">
        <v>7.490304709141272</v>
      </c>
      <c r="G69" s="26">
        <f t="shared" si="23"/>
        <v>47.510948095775589</v>
      </c>
      <c r="H69" s="26">
        <f t="shared" si="24"/>
        <v>4.4890519042244108</v>
      </c>
    </row>
    <row r="70" spans="1:22" x14ac:dyDescent="0.2">
      <c r="B70" s="26">
        <v>11</v>
      </c>
      <c r="C70" s="26">
        <v>52.5</v>
      </c>
      <c r="D70" s="26">
        <v>1</v>
      </c>
      <c r="E70" s="26">
        <v>3.7368421052631575</v>
      </c>
      <c r="F70" s="26">
        <v>13.963988919667587</v>
      </c>
      <c r="G70" s="26">
        <f t="shared" si="23"/>
        <v>45.949421199427555</v>
      </c>
      <c r="H70" s="26">
        <f t="shared" si="24"/>
        <v>6.5505788005724455</v>
      </c>
    </row>
    <row r="71" spans="1:22" x14ac:dyDescent="0.2">
      <c r="B71" s="26">
        <v>12</v>
      </c>
      <c r="C71" s="26">
        <v>48</v>
      </c>
      <c r="D71" s="26">
        <v>1</v>
      </c>
      <c r="E71" s="26">
        <v>4.7368421052631575</v>
      </c>
      <c r="F71" s="26">
        <v>22.437673130193904</v>
      </c>
      <c r="G71" s="26">
        <f t="shared" si="23"/>
        <v>43.118795963687361</v>
      </c>
      <c r="H71" s="26">
        <f t="shared" si="24"/>
        <v>4.8812040363126386</v>
      </c>
    </row>
    <row r="72" spans="1:22" x14ac:dyDescent="0.2">
      <c r="B72" s="26">
        <v>13</v>
      </c>
      <c r="C72" s="26">
        <v>42.8</v>
      </c>
      <c r="D72" s="26">
        <v>1</v>
      </c>
      <c r="E72" s="26">
        <v>5.7368421052631575</v>
      </c>
      <c r="F72" s="26">
        <v>32.911357340720215</v>
      </c>
      <c r="G72" s="26">
        <f t="shared" si="23"/>
        <v>39.019072388555017</v>
      </c>
      <c r="H72" s="26">
        <f t="shared" si="24"/>
        <v>3.7809276114449801</v>
      </c>
    </row>
    <row r="73" spans="1:22" x14ac:dyDescent="0.2">
      <c r="B73" s="26">
        <v>14</v>
      </c>
      <c r="C73" s="26">
        <v>27.8</v>
      </c>
      <c r="D73" s="26">
        <v>1</v>
      </c>
      <c r="E73" s="26">
        <v>6.7368421052631575</v>
      </c>
      <c r="F73" s="26">
        <v>45.38504155124653</v>
      </c>
      <c r="G73" s="26">
        <f t="shared" si="23"/>
        <v>33.6502504740305</v>
      </c>
      <c r="H73" s="26">
        <f t="shared" si="24"/>
        <v>-5.8502504740304992</v>
      </c>
    </row>
    <row r="74" spans="1:22" x14ac:dyDescent="0.2">
      <c r="B74" s="17">
        <v>15</v>
      </c>
      <c r="C74" s="17">
        <v>21.9</v>
      </c>
      <c r="D74" s="26">
        <v>1</v>
      </c>
      <c r="E74" s="26">
        <v>7.7368421052631575</v>
      </c>
      <c r="F74" s="26">
        <v>59.858725761772845</v>
      </c>
      <c r="G74" s="26">
        <f t="shared" si="23"/>
        <v>27.012330220113832</v>
      </c>
      <c r="H74" s="26">
        <f t="shared" si="24"/>
        <v>-5.112330220113833</v>
      </c>
    </row>
    <row r="75" spans="1:22" x14ac:dyDescent="0.2">
      <c r="A75" s="35" t="s">
        <v>13</v>
      </c>
      <c r="B75" s="27">
        <v>138</v>
      </c>
      <c r="C75" s="27">
        <v>649.49999999999989</v>
      </c>
    </row>
    <row r="76" spans="1:22" x14ac:dyDescent="0.2">
      <c r="A76" s="35" t="s">
        <v>14</v>
      </c>
      <c r="B76" s="27">
        <v>7.2631578947368425</v>
      </c>
      <c r="C76" s="27">
        <v>34.18421052631578</v>
      </c>
    </row>
    <row r="78" spans="1:22" x14ac:dyDescent="0.2">
      <c r="B78" s="34" t="s">
        <v>19</v>
      </c>
      <c r="D78" s="138" t="s">
        <v>20</v>
      </c>
      <c r="E78" s="139"/>
      <c r="F78" s="139"/>
      <c r="G78" s="139"/>
      <c r="H78" s="139"/>
      <c r="I78" s="139"/>
      <c r="J78" s="139"/>
      <c r="K78" s="139"/>
      <c r="L78" s="139"/>
      <c r="M78" s="139"/>
      <c r="N78" s="139"/>
      <c r="O78" s="139"/>
      <c r="P78" s="139"/>
      <c r="Q78" s="139"/>
      <c r="R78" s="139"/>
      <c r="S78" s="139"/>
      <c r="T78" s="139"/>
      <c r="U78" s="139"/>
      <c r="V78" s="140"/>
    </row>
    <row r="79" spans="1:22" x14ac:dyDescent="0.2">
      <c r="B79" s="26">
        <v>1.8447351097393136</v>
      </c>
      <c r="D79" s="26">
        <v>1.8447351097393136</v>
      </c>
      <c r="E79" s="26">
        <v>1.5559187382245891</v>
      </c>
      <c r="F79" s="26">
        <v>5.6843769515579083</v>
      </c>
      <c r="G79" s="26">
        <v>1.0931171327686613</v>
      </c>
      <c r="H79" s="26">
        <v>-4.1290443466284259</v>
      </c>
      <c r="I79" s="26">
        <v>-3.4142132090549069</v>
      </c>
      <c r="J79" s="26">
        <v>-2.4821074866333603</v>
      </c>
      <c r="K79" s="26">
        <v>-4.8327271793637578</v>
      </c>
      <c r="L79" s="26">
        <v>-2.9660722872461136</v>
      </c>
      <c r="M79" s="26">
        <v>-3.0821428102804447</v>
      </c>
      <c r="N79" s="26">
        <v>-2.5809387484667283</v>
      </c>
      <c r="O79" s="26">
        <v>-0.72670687029517467</v>
      </c>
      <c r="P79" s="26">
        <v>5.296623347268536</v>
      </c>
      <c r="Q79" s="26">
        <v>4.4890519042244108</v>
      </c>
      <c r="R79" s="26">
        <v>6.5505788005724455</v>
      </c>
      <c r="S79" s="26">
        <v>4.8812040363126386</v>
      </c>
      <c r="T79" s="26">
        <v>3.7809276114449801</v>
      </c>
      <c r="U79" s="26">
        <v>-5.8502504740304992</v>
      </c>
      <c r="V79" s="26">
        <v>-5.112330220113833</v>
      </c>
    </row>
    <row r="80" spans="1:22" x14ac:dyDescent="0.2">
      <c r="B80" s="26">
        <v>1.5559187382245891</v>
      </c>
    </row>
    <row r="81" spans="2:22" x14ac:dyDescent="0.2">
      <c r="B81" s="26">
        <v>5.6843769515579083</v>
      </c>
      <c r="D81" s="138" t="s">
        <v>21</v>
      </c>
      <c r="E81" s="139"/>
      <c r="F81" s="139"/>
      <c r="G81" s="139"/>
      <c r="H81" s="139"/>
      <c r="I81" s="139"/>
      <c r="J81" s="139"/>
      <c r="K81" s="139"/>
      <c r="L81" s="139"/>
      <c r="M81" s="139"/>
      <c r="N81" s="139"/>
      <c r="O81" s="139"/>
      <c r="P81" s="139"/>
      <c r="Q81" s="139"/>
      <c r="R81" s="139"/>
      <c r="S81" s="139"/>
      <c r="T81" s="139"/>
      <c r="U81" s="139"/>
      <c r="V81" s="140"/>
    </row>
    <row r="82" spans="2:22" x14ac:dyDescent="0.2">
      <c r="B82" s="26">
        <v>1.0931171327686613</v>
      </c>
      <c r="D82" s="26">
        <v>6.3</v>
      </c>
      <c r="E82" s="26">
        <v>11.1</v>
      </c>
      <c r="F82" s="26">
        <v>20</v>
      </c>
      <c r="G82" s="26">
        <v>24</v>
      </c>
      <c r="H82" s="26">
        <v>26.1</v>
      </c>
      <c r="I82" s="26">
        <v>30</v>
      </c>
      <c r="J82" s="26">
        <v>33.799999999999997</v>
      </c>
      <c r="K82" s="26">
        <v>34</v>
      </c>
      <c r="L82" s="26">
        <v>38.1</v>
      </c>
      <c r="M82" s="26">
        <v>39.9</v>
      </c>
      <c r="N82" s="26">
        <v>42</v>
      </c>
      <c r="O82" s="26">
        <v>46.1</v>
      </c>
      <c r="P82" s="26">
        <v>53.1</v>
      </c>
      <c r="Q82" s="26">
        <v>52</v>
      </c>
      <c r="R82" s="26">
        <v>52.5</v>
      </c>
      <c r="S82" s="26">
        <v>48</v>
      </c>
      <c r="T82" s="26">
        <v>42.8</v>
      </c>
      <c r="U82" s="26">
        <v>27.8</v>
      </c>
      <c r="V82" s="26">
        <v>21.9</v>
      </c>
    </row>
    <row r="83" spans="2:22" x14ac:dyDescent="0.2">
      <c r="B83" s="26">
        <v>-4.1290443466284259</v>
      </c>
    </row>
    <row r="84" spans="2:22" x14ac:dyDescent="0.2">
      <c r="B84" s="26">
        <v>-3.4142132090549069</v>
      </c>
      <c r="D84" s="138" t="s">
        <v>22</v>
      </c>
      <c r="E84" s="139"/>
      <c r="F84" s="140"/>
    </row>
    <row r="85" spans="2:22" x14ac:dyDescent="0.2">
      <c r="B85" s="26">
        <v>-2.4821074866333603</v>
      </c>
      <c r="D85" s="2">
        <v>45.294973134761541</v>
      </c>
      <c r="E85" s="2">
        <v>2.5463440443160636</v>
      </c>
      <c r="F85" s="2">
        <v>-0.63454916969607988</v>
      </c>
    </row>
    <row r="86" spans="2:22" x14ac:dyDescent="0.2">
      <c r="B86" s="26">
        <v>-4.8327271793637578</v>
      </c>
    </row>
    <row r="87" spans="2:22" x14ac:dyDescent="0.2">
      <c r="B87" s="26">
        <v>-2.9660722872461136</v>
      </c>
    </row>
    <row r="88" spans="2:22" x14ac:dyDescent="0.2">
      <c r="B88" s="26">
        <v>-3.0821428102804447</v>
      </c>
    </row>
    <row r="89" spans="2:22" x14ac:dyDescent="0.2">
      <c r="B89" s="26">
        <v>-2.5809387484667283</v>
      </c>
    </row>
    <row r="90" spans="2:22" x14ac:dyDescent="0.2">
      <c r="B90" s="26">
        <v>-0.72670687029517467</v>
      </c>
    </row>
    <row r="91" spans="2:22" x14ac:dyDescent="0.2">
      <c r="B91" s="26">
        <v>5.296623347268536</v>
      </c>
    </row>
    <row r="92" spans="2:22" x14ac:dyDescent="0.2">
      <c r="B92" s="26">
        <v>4.4890519042244108</v>
      </c>
    </row>
    <row r="93" spans="2:22" x14ac:dyDescent="0.2">
      <c r="B93" s="26">
        <v>6.5505788005724455</v>
      </c>
    </row>
    <row r="94" spans="2:22" x14ac:dyDescent="0.2">
      <c r="B94" s="26">
        <v>4.8812040363126386</v>
      </c>
    </row>
    <row r="95" spans="2:22" x14ac:dyDescent="0.2">
      <c r="B95" s="26">
        <v>3.7809276114449801</v>
      </c>
    </row>
    <row r="96" spans="2:22" x14ac:dyDescent="0.2">
      <c r="B96" s="26">
        <v>-5.8502504740304992</v>
      </c>
    </row>
    <row r="97" spans="1:7" x14ac:dyDescent="0.2">
      <c r="B97" s="26">
        <v>-5.112330220113833</v>
      </c>
    </row>
    <row r="99" spans="1:7" x14ac:dyDescent="0.2">
      <c r="A99" s="132" t="s">
        <v>23</v>
      </c>
      <c r="B99" s="133"/>
      <c r="C99" s="134"/>
    </row>
    <row r="101" spans="1:7" x14ac:dyDescent="0.2">
      <c r="A101" s="36" t="s">
        <v>27</v>
      </c>
      <c r="B101" s="19">
        <v>19</v>
      </c>
    </row>
    <row r="102" spans="1:7" x14ac:dyDescent="0.2">
      <c r="A102" s="36" t="s">
        <v>28</v>
      </c>
      <c r="B102" s="19">
        <v>2</v>
      </c>
    </row>
    <row r="103" spans="1:7" x14ac:dyDescent="0.2">
      <c r="A103" s="36" t="s">
        <v>24</v>
      </c>
      <c r="B103" s="19">
        <v>3</v>
      </c>
    </row>
    <row r="104" spans="1:7" x14ac:dyDescent="0.2">
      <c r="A104" s="50" t="s">
        <v>25</v>
      </c>
      <c r="B104" s="51" cm="1">
        <f t="array" ref="B104">MMULT(D79:V79,B79:B97)</f>
        <v>312.63828841153941</v>
      </c>
    </row>
    <row r="105" spans="1:7" x14ac:dyDescent="0.2">
      <c r="A105" s="50" t="s">
        <v>26</v>
      </c>
      <c r="B105" s="51">
        <f>B104/(B101-B103)</f>
        <v>19.539893025721213</v>
      </c>
    </row>
    <row r="106" spans="1:7" x14ac:dyDescent="0.2">
      <c r="A106" s="50" t="s">
        <v>29</v>
      </c>
      <c r="B106" s="51">
        <f>B101-B102-1</f>
        <v>16</v>
      </c>
    </row>
    <row r="108" spans="1:7" x14ac:dyDescent="0.2">
      <c r="A108" s="138" t="s">
        <v>55</v>
      </c>
      <c r="B108" s="139"/>
      <c r="C108" s="140"/>
      <c r="E108" s="135" t="s">
        <v>30</v>
      </c>
      <c r="F108" s="136"/>
      <c r="G108" s="137"/>
    </row>
    <row r="109" spans="1:7" x14ac:dyDescent="0.2">
      <c r="A109" s="16">
        <v>0.11253446868733505</v>
      </c>
      <c r="B109" s="16">
        <v>4.180290122590774E-3</v>
      </c>
      <c r="C109" s="16">
        <v>-3.4211269096864347E-3</v>
      </c>
      <c r="E109" s="113">
        <f>SQRT(B105*A109)</f>
        <v>1.4828727119536931</v>
      </c>
      <c r="F109" s="113"/>
      <c r="G109" s="113"/>
    </row>
    <row r="110" spans="1:7" x14ac:dyDescent="0.2">
      <c r="A110" s="16">
        <v>4.180290122590774E-3</v>
      </c>
      <c r="B110" s="16">
        <v>3.2975727448648485E-3</v>
      </c>
      <c r="C110" s="16">
        <v>-2.3874145455707462E-4</v>
      </c>
      <c r="E110" s="113">
        <f>SQRT(B105*B110)</f>
        <v>0.25383896209840012</v>
      </c>
      <c r="F110" s="113"/>
      <c r="G110" s="113"/>
    </row>
    <row r="111" spans="1:7" x14ac:dyDescent="0.2">
      <c r="A111" s="16">
        <v>-3.4211269096864351E-3</v>
      </c>
      <c r="B111" s="16">
        <v>-2.3874145455707468E-4</v>
      </c>
      <c r="C111" s="16">
        <v>1.953847198855882E-4</v>
      </c>
      <c r="E111" s="113">
        <f>SQRT(B105*C111)</f>
        <v>6.1788320299429551E-2</v>
      </c>
      <c r="F111" s="113"/>
      <c r="G111" s="113"/>
    </row>
    <row r="115" spans="1:19" x14ac:dyDescent="0.2">
      <c r="A115" s="132" t="s">
        <v>31</v>
      </c>
      <c r="B115" s="133"/>
      <c r="C115" s="134"/>
    </row>
    <row r="117" spans="1:19" x14ac:dyDescent="0.2">
      <c r="A117" s="135" t="s">
        <v>22</v>
      </c>
      <c r="B117" s="136"/>
      <c r="C117" s="137"/>
    </row>
    <row r="118" spans="1:19" x14ac:dyDescent="0.2">
      <c r="A118" s="16">
        <v>45.294973134761541</v>
      </c>
      <c r="B118" s="16">
        <v>2.5463440443160636</v>
      </c>
      <c r="C118" s="16">
        <v>-0.63454916969607988</v>
      </c>
    </row>
    <row r="120" spans="1:19" x14ac:dyDescent="0.2">
      <c r="A120" s="135" t="s">
        <v>4</v>
      </c>
      <c r="B120" s="136"/>
      <c r="C120" s="136"/>
      <c r="D120" s="136"/>
      <c r="E120" s="136"/>
      <c r="F120" s="136"/>
      <c r="G120" s="136"/>
      <c r="H120" s="136"/>
      <c r="I120" s="136"/>
      <c r="J120" s="136"/>
      <c r="K120" s="136"/>
      <c r="L120" s="136"/>
      <c r="M120" s="136"/>
      <c r="N120" s="136"/>
      <c r="O120" s="136"/>
      <c r="P120" s="136"/>
      <c r="Q120" s="136"/>
      <c r="R120" s="136"/>
      <c r="S120" s="137"/>
    </row>
    <row r="121" spans="1:19" x14ac:dyDescent="0.2">
      <c r="A121" s="16">
        <v>1</v>
      </c>
      <c r="B121" s="16">
        <v>1</v>
      </c>
      <c r="C121" s="16">
        <v>1</v>
      </c>
      <c r="D121" s="16">
        <v>1</v>
      </c>
      <c r="E121" s="16">
        <v>1</v>
      </c>
      <c r="F121" s="16">
        <v>1</v>
      </c>
      <c r="G121" s="16">
        <v>1</v>
      </c>
      <c r="H121" s="16">
        <v>1</v>
      </c>
      <c r="I121" s="16">
        <v>1</v>
      </c>
      <c r="J121" s="16">
        <v>1</v>
      </c>
      <c r="K121" s="16">
        <v>1</v>
      </c>
      <c r="L121" s="16">
        <v>1</v>
      </c>
      <c r="M121" s="16">
        <v>1</v>
      </c>
      <c r="N121" s="16">
        <v>1</v>
      </c>
      <c r="O121" s="16">
        <v>1</v>
      </c>
      <c r="P121" s="16">
        <v>1</v>
      </c>
      <c r="Q121" s="16">
        <v>1</v>
      </c>
      <c r="R121" s="16">
        <v>1</v>
      </c>
      <c r="S121" s="16">
        <v>1</v>
      </c>
    </row>
    <row r="122" spans="1:19" x14ac:dyDescent="0.2">
      <c r="A122" s="16">
        <v>-6.2631578947368425</v>
      </c>
      <c r="B122" s="16">
        <v>-5.7631578947368425</v>
      </c>
      <c r="C122" s="16">
        <v>-5.2631578947368425</v>
      </c>
      <c r="D122" s="16">
        <v>-4.2631578947368425</v>
      </c>
      <c r="E122" s="16">
        <v>-3.2631578947368425</v>
      </c>
      <c r="F122" s="16">
        <v>-2.7631578947368425</v>
      </c>
      <c r="G122" s="16">
        <v>-2.2631578947368425</v>
      </c>
      <c r="H122" s="16">
        <v>-1.7631578947368425</v>
      </c>
      <c r="I122" s="16">
        <v>-1.2631578947368425</v>
      </c>
      <c r="J122" s="16">
        <v>-0.76315789473684248</v>
      </c>
      <c r="K122" s="16">
        <v>-0.26315789473684248</v>
      </c>
      <c r="L122" s="16">
        <v>0.73684210526315752</v>
      </c>
      <c r="M122" s="16">
        <v>1.7368421052631575</v>
      </c>
      <c r="N122" s="16">
        <v>2.7368421052631575</v>
      </c>
      <c r="O122" s="16">
        <v>3.7368421052631575</v>
      </c>
      <c r="P122" s="16">
        <v>4.7368421052631575</v>
      </c>
      <c r="Q122" s="16">
        <v>5.7368421052631575</v>
      </c>
      <c r="R122" s="16">
        <v>6.7368421052631575</v>
      </c>
      <c r="S122" s="16">
        <v>7.7368421052631575</v>
      </c>
    </row>
    <row r="123" spans="1:19" x14ac:dyDescent="0.2">
      <c r="A123" s="16">
        <v>39.227146814404435</v>
      </c>
      <c r="B123" s="16">
        <v>33.213988919667592</v>
      </c>
      <c r="C123" s="16">
        <v>27.700831024930753</v>
      </c>
      <c r="D123" s="16">
        <v>18.174515235457068</v>
      </c>
      <c r="E123" s="16">
        <v>10.648199445983382</v>
      </c>
      <c r="F123" s="16">
        <v>7.6350415512465393</v>
      </c>
      <c r="G123" s="16">
        <v>5.1218836565096968</v>
      </c>
      <c r="H123" s="16">
        <v>3.1087257617728543</v>
      </c>
      <c r="I123" s="16">
        <v>1.5955678670360121</v>
      </c>
      <c r="J123" s="16">
        <v>0.58240997229916958</v>
      </c>
      <c r="K123" s="16">
        <v>6.9252077562327069E-2</v>
      </c>
      <c r="L123" s="16">
        <v>0.54293628808864214</v>
      </c>
      <c r="M123" s="16">
        <v>3.016620498614957</v>
      </c>
      <c r="N123" s="16">
        <v>7.490304709141272</v>
      </c>
      <c r="O123" s="16">
        <v>13.963988919667587</v>
      </c>
      <c r="P123" s="16">
        <v>22.437673130193904</v>
      </c>
      <c r="Q123" s="16">
        <v>32.911357340720215</v>
      </c>
      <c r="R123" s="16">
        <v>45.38504155124653</v>
      </c>
      <c r="S123" s="16">
        <v>59.858725761772845</v>
      </c>
    </row>
    <row r="125" spans="1:19" x14ac:dyDescent="0.2">
      <c r="A125" s="135" t="s">
        <v>33</v>
      </c>
      <c r="B125" s="136"/>
      <c r="C125" s="136"/>
      <c r="D125" s="136"/>
      <c r="E125" s="136"/>
      <c r="F125" s="136"/>
      <c r="G125" s="136"/>
      <c r="H125" s="136"/>
      <c r="I125" s="136"/>
      <c r="J125" s="136"/>
      <c r="K125" s="136"/>
      <c r="L125" s="136"/>
      <c r="M125" s="136"/>
      <c r="N125" s="136"/>
      <c r="O125" s="136"/>
      <c r="P125" s="136"/>
      <c r="Q125" s="136"/>
      <c r="R125" s="136"/>
      <c r="S125" s="137"/>
    </row>
    <row r="126" spans="1:19" x14ac:dyDescent="0.2">
      <c r="A126" s="16" cm="1">
        <f t="array" ref="A126:S126">MMULT(A118:C118,A121:S123)</f>
        <v>4.4552648902606862</v>
      </c>
      <c r="B126" s="16">
        <v>9.5440812617754105</v>
      </c>
      <c r="C126" s="16">
        <v>14.315623048442092</v>
      </c>
      <c r="D126" s="16">
        <v>22.906882867231339</v>
      </c>
      <c r="E126" s="16">
        <v>30.229044346628427</v>
      </c>
      <c r="F126" s="16">
        <v>33.414213209054907</v>
      </c>
      <c r="G126" s="16">
        <v>36.282107486633357</v>
      </c>
      <c r="H126" s="16">
        <v>38.832727179363758</v>
      </c>
      <c r="I126" s="16">
        <v>41.066072287246115</v>
      </c>
      <c r="J126" s="16">
        <v>42.982142810280443</v>
      </c>
      <c r="K126" s="16">
        <v>44.580938748466728</v>
      </c>
      <c r="L126" s="16">
        <v>46.826706870295176</v>
      </c>
      <c r="M126" s="16">
        <v>47.803376652731465</v>
      </c>
      <c r="N126" s="16">
        <v>47.510948095775589</v>
      </c>
      <c r="O126" s="16">
        <v>45.949421199427555</v>
      </c>
      <c r="P126" s="16">
        <v>43.118795963687361</v>
      </c>
      <c r="Q126" s="16">
        <v>39.019072388555017</v>
      </c>
      <c r="R126" s="16">
        <v>33.6502504740305</v>
      </c>
      <c r="S126" s="16">
        <v>27.012330220113832</v>
      </c>
    </row>
    <row r="128" spans="1:19" x14ac:dyDescent="0.2">
      <c r="B128" s="34" t="s">
        <v>2</v>
      </c>
      <c r="D128" s="125"/>
      <c r="E128" s="125"/>
      <c r="F128" s="125"/>
      <c r="G128" s="125"/>
    </row>
    <row r="129" spans="2:2" x14ac:dyDescent="0.2">
      <c r="B129" s="37" t="s">
        <v>6</v>
      </c>
    </row>
    <row r="130" spans="2:2" x14ac:dyDescent="0.2">
      <c r="B130" s="26">
        <v>6.3</v>
      </c>
    </row>
    <row r="131" spans="2:2" x14ac:dyDescent="0.2">
      <c r="B131" s="26">
        <v>11.1</v>
      </c>
    </row>
    <row r="132" spans="2:2" x14ac:dyDescent="0.2">
      <c r="B132" s="26">
        <v>20</v>
      </c>
    </row>
    <row r="133" spans="2:2" x14ac:dyDescent="0.2">
      <c r="B133" s="26">
        <v>24</v>
      </c>
    </row>
    <row r="134" spans="2:2" x14ac:dyDescent="0.2">
      <c r="B134" s="26">
        <v>26.1</v>
      </c>
    </row>
    <row r="135" spans="2:2" x14ac:dyDescent="0.2">
      <c r="B135" s="26">
        <v>30</v>
      </c>
    </row>
    <row r="136" spans="2:2" x14ac:dyDescent="0.2">
      <c r="B136" s="26">
        <v>33.799999999999997</v>
      </c>
    </row>
    <row r="137" spans="2:2" x14ac:dyDescent="0.2">
      <c r="B137" s="26">
        <v>34</v>
      </c>
    </row>
    <row r="138" spans="2:2" x14ac:dyDescent="0.2">
      <c r="B138" s="26">
        <v>38.1</v>
      </c>
    </row>
    <row r="139" spans="2:2" x14ac:dyDescent="0.2">
      <c r="B139" s="26">
        <v>39.9</v>
      </c>
    </row>
    <row r="140" spans="2:2" x14ac:dyDescent="0.2">
      <c r="B140" s="26">
        <v>42</v>
      </c>
    </row>
    <row r="141" spans="2:2" x14ac:dyDescent="0.2">
      <c r="B141" s="26">
        <v>46.1</v>
      </c>
    </row>
    <row r="142" spans="2:2" x14ac:dyDescent="0.2">
      <c r="B142" s="26">
        <v>53.1</v>
      </c>
    </row>
    <row r="143" spans="2:2" x14ac:dyDescent="0.2">
      <c r="B143" s="26">
        <v>52</v>
      </c>
    </row>
    <row r="144" spans="2:2" x14ac:dyDescent="0.2">
      <c r="B144" s="26">
        <v>52.5</v>
      </c>
    </row>
    <row r="145" spans="1:5" x14ac:dyDescent="0.2">
      <c r="B145" s="26">
        <v>48</v>
      </c>
    </row>
    <row r="146" spans="1:5" x14ac:dyDescent="0.2">
      <c r="B146" s="26">
        <v>42.8</v>
      </c>
    </row>
    <row r="147" spans="1:5" x14ac:dyDescent="0.2">
      <c r="B147" s="26">
        <v>27.8</v>
      </c>
    </row>
    <row r="148" spans="1:5" x14ac:dyDescent="0.2">
      <c r="B148" s="26">
        <v>21.9</v>
      </c>
    </row>
    <row r="149" spans="1:5" x14ac:dyDescent="0.2">
      <c r="A149" s="38" t="s">
        <v>34</v>
      </c>
      <c r="B149" s="39">
        <f>SUM(B130:B148)</f>
        <v>649.49999999999989</v>
      </c>
    </row>
    <row r="150" spans="1:5" x14ac:dyDescent="0.2">
      <c r="A150" s="64" t="s">
        <v>35</v>
      </c>
      <c r="B150" s="65">
        <f>B149^2/B101</f>
        <v>22202.644736842096</v>
      </c>
    </row>
    <row r="151" spans="1:5" x14ac:dyDescent="0.2">
      <c r="A151" s="64" t="s">
        <v>32</v>
      </c>
      <c r="B151" s="65" cm="1">
        <f t="array" ref="B151">MMULT(A126:S126,B130:B148)</f>
        <v>25306.891711588454</v>
      </c>
    </row>
    <row r="153" spans="1:5" x14ac:dyDescent="0.2">
      <c r="A153" s="132" t="s">
        <v>23</v>
      </c>
      <c r="B153" s="133"/>
      <c r="C153" s="134"/>
    </row>
    <row r="155" spans="1:5" x14ac:dyDescent="0.2">
      <c r="A155" s="33" t="s">
        <v>39</v>
      </c>
      <c r="B155" s="16">
        <v>2</v>
      </c>
      <c r="D155" s="44" t="s">
        <v>26</v>
      </c>
      <c r="E155" s="45">
        <v>19.539893025721213</v>
      </c>
    </row>
    <row r="156" spans="1:5" x14ac:dyDescent="0.2">
      <c r="A156" s="42" t="s">
        <v>103</v>
      </c>
      <c r="B156" s="43">
        <f>B151-B150</f>
        <v>3104.2469747463583</v>
      </c>
      <c r="D156" s="46" t="s">
        <v>25</v>
      </c>
      <c r="E156" s="47" cm="1">
        <f t="array" ref="E156">MMULT(D79:V79,B79:B97)</f>
        <v>312.63828841153941</v>
      </c>
    </row>
    <row r="157" spans="1:5" x14ac:dyDescent="0.2">
      <c r="A157" s="42" t="s">
        <v>37</v>
      </c>
      <c r="B157" s="43">
        <f>B156/B155</f>
        <v>1552.1234873731792</v>
      </c>
      <c r="D157" s="25"/>
      <c r="E157" s="25"/>
    </row>
    <row r="158" spans="1:5" x14ac:dyDescent="0.2">
      <c r="A158" s="42" t="s">
        <v>38</v>
      </c>
      <c r="B158" s="43">
        <f>B155</f>
        <v>2</v>
      </c>
    </row>
    <row r="160" spans="1:5" x14ac:dyDescent="0.2">
      <c r="A160" s="46" t="s">
        <v>40</v>
      </c>
      <c r="B160" s="47">
        <f>B157/E155</f>
        <v>79.433571377798813</v>
      </c>
    </row>
    <row r="161" spans="1:7" x14ac:dyDescent="0.2">
      <c r="A161" s="7" t="s">
        <v>41</v>
      </c>
      <c r="B161" s="18">
        <f>_xlfn.F.INV.RT(0.05,B155,(B101-B103))</f>
        <v>3.6337234675916301</v>
      </c>
    </row>
    <row r="163" spans="1:7" x14ac:dyDescent="0.2">
      <c r="A163" s="129" t="s">
        <v>42</v>
      </c>
      <c r="B163" s="130"/>
      <c r="C163" s="130"/>
      <c r="D163" s="130"/>
      <c r="E163" s="130"/>
      <c r="F163" s="130"/>
      <c r="G163" s="131"/>
    </row>
    <row r="164" spans="1:7" ht="45.5" customHeight="1" x14ac:dyDescent="0.2">
      <c r="A164" s="126" t="s">
        <v>43</v>
      </c>
      <c r="B164" s="127"/>
      <c r="C164" s="127"/>
      <c r="D164" s="127"/>
      <c r="E164" s="127"/>
      <c r="F164" s="127"/>
      <c r="G164" s="128"/>
    </row>
    <row r="168" spans="1:7" x14ac:dyDescent="0.2">
      <c r="A168" s="132" t="s">
        <v>44</v>
      </c>
      <c r="B168" s="133"/>
      <c r="C168" s="134"/>
    </row>
    <row r="170" spans="1:7" x14ac:dyDescent="0.2">
      <c r="A170" s="33" t="s">
        <v>25</v>
      </c>
      <c r="B170" s="72">
        <v>312.63828841153941</v>
      </c>
      <c r="D170" s="33" t="s">
        <v>27</v>
      </c>
      <c r="E170" s="72">
        <v>19</v>
      </c>
    </row>
    <row r="171" spans="1:7" x14ac:dyDescent="0.2">
      <c r="A171" s="33" t="s">
        <v>36</v>
      </c>
      <c r="B171" s="72">
        <v>3104.2469747463583</v>
      </c>
    </row>
    <row r="172" spans="1:7" x14ac:dyDescent="0.2">
      <c r="A172" s="33" t="s">
        <v>39</v>
      </c>
      <c r="B172" s="72">
        <v>2</v>
      </c>
    </row>
    <row r="173" spans="1:7" x14ac:dyDescent="0.2">
      <c r="A173" s="33" t="s">
        <v>24</v>
      </c>
      <c r="B173" s="72">
        <v>3</v>
      </c>
    </row>
    <row r="175" spans="1:7" x14ac:dyDescent="0.2">
      <c r="A175" s="33" t="s">
        <v>45</v>
      </c>
      <c r="B175" s="72">
        <f>B171+B170</f>
        <v>3416.8852631578975</v>
      </c>
    </row>
    <row r="176" spans="1:7" x14ac:dyDescent="0.2">
      <c r="A176" s="33" t="s">
        <v>46</v>
      </c>
      <c r="B176" s="72">
        <f>E170-1</f>
        <v>18</v>
      </c>
    </row>
    <row r="178" spans="1:9" x14ac:dyDescent="0.2">
      <c r="A178" s="132" t="s">
        <v>47</v>
      </c>
      <c r="B178" s="133"/>
      <c r="C178" s="134"/>
    </row>
    <row r="180" spans="1:9" x14ac:dyDescent="0.2">
      <c r="F180" s="158" t="s">
        <v>87</v>
      </c>
      <c r="G180" s="159"/>
      <c r="H180" s="159"/>
      <c r="I180" s="160"/>
    </row>
    <row r="181" spans="1:9" x14ac:dyDescent="0.2">
      <c r="A181" s="33" t="s">
        <v>49</v>
      </c>
      <c r="B181" s="72">
        <f>B170/(E170-B173)</f>
        <v>19.539893025721213</v>
      </c>
      <c r="F181" s="151" t="s">
        <v>88</v>
      </c>
      <c r="G181" s="152"/>
      <c r="H181" s="143" t="s">
        <v>52</v>
      </c>
      <c r="I181" s="143"/>
    </row>
    <row r="182" spans="1:9" x14ac:dyDescent="0.2">
      <c r="A182" s="63" t="s">
        <v>50</v>
      </c>
      <c r="B182" s="73">
        <f>B175/(E170-1)</f>
        <v>189.82695906432764</v>
      </c>
      <c r="F182" s="113"/>
      <c r="G182" s="113"/>
      <c r="H182" s="113"/>
      <c r="I182" s="113"/>
    </row>
    <row r="183" spans="1:9" x14ac:dyDescent="0.2">
      <c r="A183" s="46" t="s">
        <v>100</v>
      </c>
      <c r="B183" s="74">
        <f>B171/B175</f>
        <v>0.90850196470378475</v>
      </c>
      <c r="C183" s="7" t="s">
        <v>118</v>
      </c>
      <c r="D183" s="75">
        <f>B183</f>
        <v>0.90850196470378475</v>
      </c>
      <c r="F183" s="113"/>
      <c r="G183" s="113"/>
      <c r="H183" s="113"/>
      <c r="I183" s="113"/>
    </row>
    <row r="184" spans="1:9" x14ac:dyDescent="0.2">
      <c r="A184" s="7" t="s">
        <v>52</v>
      </c>
      <c r="B184" s="19">
        <f>1-B183</f>
        <v>9.1498035296215252E-2</v>
      </c>
      <c r="C184" s="7" t="s">
        <v>53</v>
      </c>
      <c r="D184" s="75">
        <f>B184</f>
        <v>9.1498035296215252E-2</v>
      </c>
    </row>
    <row r="185" spans="1:9" x14ac:dyDescent="0.2">
      <c r="A185" s="58" t="s">
        <v>117</v>
      </c>
      <c r="B185" s="76">
        <f>1-(B181/B182)</f>
        <v>0.89706471029175772</v>
      </c>
      <c r="C185" s="58" t="s">
        <v>51</v>
      </c>
      <c r="D185" s="78">
        <f>B185</f>
        <v>0.89706471029175772</v>
      </c>
    </row>
    <row r="186" spans="1:9" x14ac:dyDescent="0.2">
      <c r="A186" s="33" t="s">
        <v>52</v>
      </c>
      <c r="B186" s="72">
        <f>1-B185</f>
        <v>0.10293528970824228</v>
      </c>
      <c r="C186" s="33" t="s">
        <v>53</v>
      </c>
      <c r="D186" s="77">
        <f>B18</f>
        <v>9</v>
      </c>
    </row>
    <row r="188" spans="1:9" ht="18" customHeight="1" x14ac:dyDescent="0.2"/>
    <row r="189" spans="1:9" ht="14.5" hidden="1" customHeight="1" x14ac:dyDescent="0.2">
      <c r="A189" s="48"/>
      <c r="B189" s="48"/>
      <c r="C189" s="48"/>
      <c r="D189" s="48"/>
      <c r="E189" s="48"/>
      <c r="F189" s="48"/>
      <c r="G189" s="48"/>
    </row>
    <row r="190" spans="1:9" ht="6.5" hidden="1" customHeight="1" x14ac:dyDescent="0.2">
      <c r="A190" s="49"/>
      <c r="B190" s="49"/>
      <c r="C190" s="49"/>
      <c r="D190" s="49"/>
      <c r="E190" s="49"/>
      <c r="F190" s="49"/>
      <c r="G190" s="49"/>
    </row>
    <row r="191" spans="1:9" ht="22.25" customHeight="1" x14ac:dyDescent="0.2">
      <c r="A191" s="144" t="s">
        <v>42</v>
      </c>
      <c r="B191" s="145"/>
      <c r="C191" s="145"/>
      <c r="D191" s="145"/>
      <c r="E191" s="145"/>
      <c r="F191" s="145"/>
      <c r="G191" s="146"/>
    </row>
    <row r="192" spans="1:9" ht="43.75" customHeight="1" x14ac:dyDescent="0.2">
      <c r="A192" s="147" t="s">
        <v>119</v>
      </c>
      <c r="B192" s="148"/>
      <c r="C192" s="148"/>
      <c r="D192" s="148"/>
      <c r="E192" s="148"/>
      <c r="F192" s="148"/>
      <c r="G192" s="149"/>
    </row>
    <row r="194" spans="1:5" x14ac:dyDescent="0.2">
      <c r="A194" s="150" t="s">
        <v>54</v>
      </c>
      <c r="B194" s="150"/>
      <c r="C194" s="150"/>
    </row>
    <row r="196" spans="1:5" x14ac:dyDescent="0.2">
      <c r="A196" s="7" t="s">
        <v>56</v>
      </c>
      <c r="C196" s="151" t="s">
        <v>57</v>
      </c>
      <c r="D196" s="152"/>
    </row>
    <row r="197" spans="1:5" x14ac:dyDescent="0.2">
      <c r="A197" s="18">
        <v>45.294973134761541</v>
      </c>
      <c r="C197" s="18" t="s">
        <v>58</v>
      </c>
      <c r="D197" s="18">
        <v>1.4828727119536931</v>
      </c>
      <c r="E197" s="79"/>
    </row>
    <row r="198" spans="1:5" x14ac:dyDescent="0.2">
      <c r="A198" s="18">
        <v>2.5463440443160636</v>
      </c>
      <c r="C198" s="18" t="s">
        <v>59</v>
      </c>
      <c r="D198" s="18">
        <v>0.25383896209840012</v>
      </c>
    </row>
    <row r="199" spans="1:5" x14ac:dyDescent="0.2">
      <c r="A199" s="18">
        <v>-0.63454916969607988</v>
      </c>
      <c r="C199" s="18" t="s">
        <v>60</v>
      </c>
      <c r="D199" s="18">
        <v>6.1788320299429551E-2</v>
      </c>
    </row>
    <row r="202" spans="1:5" x14ac:dyDescent="0.2">
      <c r="A202" s="143" t="s">
        <v>61</v>
      </c>
      <c r="B202" s="143"/>
    </row>
    <row r="203" spans="1:5" x14ac:dyDescent="0.2">
      <c r="A203" s="40" t="s">
        <v>62</v>
      </c>
      <c r="B203" s="19">
        <f>A198/D198</f>
        <v>10.031336494863933</v>
      </c>
    </row>
    <row r="204" spans="1:5" x14ac:dyDescent="0.2">
      <c r="A204" s="40" t="s">
        <v>63</v>
      </c>
      <c r="B204" s="19">
        <f>_xlfn.T.INV.2T(0.05,2)</f>
        <v>4.3026527297494637</v>
      </c>
    </row>
    <row r="205" spans="1:5" x14ac:dyDescent="0.2">
      <c r="A205" s="40" t="s">
        <v>64</v>
      </c>
      <c r="B205" s="19" t="s">
        <v>66</v>
      </c>
    </row>
    <row r="206" spans="1:5" ht="29.5" customHeight="1" x14ac:dyDescent="0.2">
      <c r="A206" s="41" t="s">
        <v>65</v>
      </c>
      <c r="B206" s="21" t="s">
        <v>67</v>
      </c>
    </row>
    <row r="209" spans="1:13" x14ac:dyDescent="0.2">
      <c r="A209" s="143" t="s">
        <v>68</v>
      </c>
      <c r="B209" s="143"/>
    </row>
    <row r="210" spans="1:13" x14ac:dyDescent="0.2">
      <c r="A210" s="40" t="s">
        <v>62</v>
      </c>
      <c r="B210" s="19">
        <f>A199/D199</f>
        <v>-10.269726812786303</v>
      </c>
    </row>
    <row r="211" spans="1:13" x14ac:dyDescent="0.2">
      <c r="A211" s="40" t="s">
        <v>63</v>
      </c>
      <c r="B211" s="19">
        <f>_xlfn.T.INV.2T(0.05,2)</f>
        <v>4.3026527297494637</v>
      </c>
    </row>
    <row r="212" spans="1:13" x14ac:dyDescent="0.2">
      <c r="A212" s="40" t="s">
        <v>64</v>
      </c>
      <c r="B212" s="19" t="s">
        <v>66</v>
      </c>
    </row>
    <row r="213" spans="1:13" ht="32" x14ac:dyDescent="0.2">
      <c r="A213" s="52" t="s">
        <v>65</v>
      </c>
      <c r="B213" s="22" t="s">
        <v>67</v>
      </c>
    </row>
    <row r="215" spans="1:13" ht="15" customHeight="1" x14ac:dyDescent="0.2">
      <c r="A215" s="161" t="s">
        <v>92</v>
      </c>
      <c r="B215" s="123" t="s">
        <v>121</v>
      </c>
      <c r="C215" s="124"/>
      <c r="D215" s="124"/>
      <c r="E215" s="124"/>
      <c r="F215" s="124"/>
    </row>
    <row r="216" spans="1:13" ht="47.5" customHeight="1" x14ac:dyDescent="0.2">
      <c r="A216" s="162"/>
      <c r="B216" s="124"/>
      <c r="C216" s="124"/>
      <c r="D216" s="124"/>
      <c r="E216" s="124"/>
      <c r="F216" s="124"/>
    </row>
    <row r="218" spans="1:13" x14ac:dyDescent="0.2">
      <c r="A218" s="141" t="s">
        <v>69</v>
      </c>
      <c r="B218" s="142"/>
      <c r="C218" s="142"/>
      <c r="D218" s="142"/>
      <c r="E218" s="142"/>
      <c r="F218" s="142"/>
      <c r="G218" s="142"/>
      <c r="H218" s="142"/>
      <c r="I218" s="142"/>
      <c r="J218" s="142"/>
      <c r="K218" s="142"/>
      <c r="L218" s="142"/>
      <c r="M218" s="154"/>
    </row>
    <row r="220" spans="1:13" x14ac:dyDescent="0.2">
      <c r="A220" s="155" t="s">
        <v>77</v>
      </c>
      <c r="B220" s="156"/>
      <c r="C220" s="156"/>
      <c r="D220" s="156"/>
      <c r="E220" s="157"/>
      <c r="H220" s="153" t="s">
        <v>85</v>
      </c>
      <c r="I220" s="153"/>
      <c r="J220" s="153"/>
      <c r="K220" s="153"/>
      <c r="L220" s="153"/>
      <c r="M220" s="153"/>
    </row>
    <row r="222" spans="1:13" ht="32" x14ac:dyDescent="0.2">
      <c r="A222" s="23" t="s">
        <v>70</v>
      </c>
      <c r="B222" s="23" t="s">
        <v>71</v>
      </c>
      <c r="C222" s="23" t="s">
        <v>72</v>
      </c>
      <c r="D222" s="23" t="s">
        <v>73</v>
      </c>
      <c r="E222" s="24" t="s">
        <v>48</v>
      </c>
      <c r="F222" s="10"/>
    </row>
    <row r="223" spans="1:13" x14ac:dyDescent="0.2">
      <c r="A223" t="s">
        <v>74</v>
      </c>
      <c r="B223" s="10">
        <f>B171</f>
        <v>3104.2469747463583</v>
      </c>
      <c r="C223" s="10">
        <f>B158</f>
        <v>2</v>
      </c>
      <c r="D223" s="10">
        <f>B157</f>
        <v>1552.1234873731792</v>
      </c>
      <c r="E223">
        <f>B160</f>
        <v>79.433571377798813</v>
      </c>
    </row>
    <row r="224" spans="1:13" x14ac:dyDescent="0.2">
      <c r="A224" t="s">
        <v>75</v>
      </c>
      <c r="B224" s="10">
        <f>B170</f>
        <v>312.63828841153941</v>
      </c>
      <c r="C224" s="10">
        <f>B106</f>
        <v>16</v>
      </c>
      <c r="D224" s="10">
        <f>E155</f>
        <v>19.539893025721213</v>
      </c>
    </row>
    <row r="225" spans="1:13" x14ac:dyDescent="0.2">
      <c r="A225" s="28" t="s">
        <v>76</v>
      </c>
      <c r="B225" s="29">
        <f>B175</f>
        <v>3416.8852631578975</v>
      </c>
      <c r="C225" s="29">
        <f>B176</f>
        <v>18</v>
      </c>
      <c r="D225" s="29"/>
      <c r="E225" s="28"/>
    </row>
    <row r="227" spans="1:13" x14ac:dyDescent="0.2">
      <c r="A227" s="25"/>
    </row>
    <row r="228" spans="1:13" x14ac:dyDescent="0.2">
      <c r="A228" s="141" t="s">
        <v>80</v>
      </c>
      <c r="B228" s="142"/>
      <c r="C228" s="142"/>
      <c r="D228" s="142"/>
      <c r="E228" s="142"/>
      <c r="F228" s="142"/>
      <c r="G228" s="142"/>
      <c r="H228" s="142"/>
      <c r="I228" s="142"/>
      <c r="J228" s="142"/>
      <c r="K228" s="142"/>
      <c r="L228" s="25"/>
      <c r="M228" s="25"/>
    </row>
    <row r="230" spans="1:13" x14ac:dyDescent="0.2">
      <c r="A230" s="115" t="s">
        <v>74</v>
      </c>
      <c r="B230" s="115"/>
      <c r="C230" s="115"/>
      <c r="E230" s="115" t="s">
        <v>75</v>
      </c>
      <c r="F230" s="115"/>
      <c r="G230" s="115"/>
      <c r="I230" s="115" t="s">
        <v>76</v>
      </c>
      <c r="J230" s="115"/>
      <c r="K230" s="115"/>
    </row>
    <row r="231" spans="1:13" x14ac:dyDescent="0.2">
      <c r="A231" s="15" t="s">
        <v>82</v>
      </c>
      <c r="B231" s="15" t="s">
        <v>81</v>
      </c>
      <c r="C231" s="15" t="s">
        <v>83</v>
      </c>
      <c r="E231" s="15" t="s">
        <v>82</v>
      </c>
      <c r="F231" s="15" t="s">
        <v>81</v>
      </c>
      <c r="G231" s="15" t="s">
        <v>83</v>
      </c>
      <c r="I231" s="15" t="s">
        <v>82</v>
      </c>
      <c r="J231" s="15" t="s">
        <v>81</v>
      </c>
      <c r="K231" s="15" t="s">
        <v>83</v>
      </c>
    </row>
    <row r="232" spans="1:13" x14ac:dyDescent="0.2">
      <c r="A232" s="112" t="s">
        <v>103</v>
      </c>
      <c r="B232" s="113"/>
      <c r="C232" s="112">
        <f>B151-B150</f>
        <v>3104.2469747463583</v>
      </c>
      <c r="E232" s="112" t="s">
        <v>25</v>
      </c>
      <c r="F232" s="118"/>
      <c r="G232" s="112" cm="1">
        <f t="array" ref="G232">MMULT(D79:V79,B79:B97)</f>
        <v>312.63828841153941</v>
      </c>
      <c r="I232" s="112" t="s">
        <v>45</v>
      </c>
      <c r="J232" s="113"/>
      <c r="K232" s="112">
        <f>B175</f>
        <v>3416.8852631578975</v>
      </c>
    </row>
    <row r="233" spans="1:13" x14ac:dyDescent="0.2">
      <c r="A233" s="112"/>
      <c r="B233" s="113"/>
      <c r="C233" s="112"/>
      <c r="E233" s="112"/>
      <c r="F233" s="119"/>
      <c r="G233" s="112"/>
      <c r="I233" s="112"/>
      <c r="J233" s="113"/>
      <c r="K233" s="112"/>
    </row>
    <row r="234" spans="1:13" x14ac:dyDescent="0.2">
      <c r="A234" s="112"/>
      <c r="B234" s="113"/>
      <c r="C234" s="112"/>
      <c r="E234" s="112"/>
      <c r="F234" s="119"/>
      <c r="G234" s="112"/>
      <c r="I234" s="112"/>
      <c r="J234" s="113"/>
      <c r="K234" s="112"/>
    </row>
    <row r="235" spans="1:13" x14ac:dyDescent="0.2">
      <c r="A235" s="112"/>
      <c r="B235" s="113"/>
      <c r="C235" s="112"/>
      <c r="E235" s="112"/>
      <c r="F235" s="120"/>
      <c r="G235" s="112"/>
      <c r="I235" s="117"/>
      <c r="J235" s="118"/>
      <c r="K235" s="117"/>
    </row>
    <row r="236" spans="1:13" x14ac:dyDescent="0.2">
      <c r="A236" s="112" t="s">
        <v>38</v>
      </c>
      <c r="B236" s="116" t="s">
        <v>84</v>
      </c>
      <c r="C236" s="112">
        <v>2</v>
      </c>
      <c r="E236" s="112" t="s">
        <v>29</v>
      </c>
      <c r="F236" s="121"/>
      <c r="G236" s="112">
        <v>2</v>
      </c>
      <c r="I236" s="112" t="s">
        <v>46</v>
      </c>
      <c r="J236" s="116"/>
      <c r="K236" s="112">
        <f>B176</f>
        <v>18</v>
      </c>
    </row>
    <row r="237" spans="1:13" x14ac:dyDescent="0.2">
      <c r="A237" s="112"/>
      <c r="B237" s="116"/>
      <c r="C237" s="112"/>
      <c r="E237" s="112"/>
      <c r="F237" s="122"/>
      <c r="G237" s="112"/>
      <c r="I237" s="112"/>
      <c r="J237" s="116"/>
      <c r="K237" s="112"/>
    </row>
    <row r="238" spans="1:13" x14ac:dyDescent="0.2">
      <c r="A238" s="112" t="s">
        <v>37</v>
      </c>
      <c r="B238" s="113"/>
      <c r="C238" s="112">
        <f>B156/B155</f>
        <v>1552.1234873731792</v>
      </c>
      <c r="E238" s="112" t="s">
        <v>26</v>
      </c>
      <c r="F238" s="118"/>
      <c r="G238" s="112">
        <f>E156/(B101-B103)</f>
        <v>19.539893025721213</v>
      </c>
      <c r="I238" s="11"/>
      <c r="K238" s="11"/>
    </row>
    <row r="239" spans="1:13" x14ac:dyDescent="0.2">
      <c r="A239" s="112"/>
      <c r="B239" s="113"/>
      <c r="C239" s="112"/>
      <c r="E239" s="112"/>
      <c r="F239" s="119"/>
      <c r="G239" s="112"/>
      <c r="I239" s="11"/>
      <c r="K239" s="11"/>
    </row>
    <row r="240" spans="1:13" x14ac:dyDescent="0.2">
      <c r="A240" s="112"/>
      <c r="B240" s="113"/>
      <c r="C240" s="112"/>
      <c r="E240" s="112"/>
      <c r="F240" s="120"/>
      <c r="G240" s="112"/>
      <c r="I240" s="11"/>
      <c r="K240" s="11"/>
    </row>
    <row r="241" spans="1:22" x14ac:dyDescent="0.2">
      <c r="A241" s="112" t="s">
        <v>48</v>
      </c>
      <c r="B241" s="113"/>
      <c r="C241" s="112">
        <f>B160</f>
        <v>79.433571377798813</v>
      </c>
    </row>
    <row r="242" spans="1:22" x14ac:dyDescent="0.2">
      <c r="A242" s="112"/>
      <c r="B242" s="113"/>
      <c r="C242" s="112"/>
    </row>
    <row r="243" spans="1:22" x14ac:dyDescent="0.2">
      <c r="A243" s="112"/>
      <c r="B243" s="113"/>
      <c r="C243" s="112"/>
    </row>
    <row r="245" spans="1:22" x14ac:dyDescent="0.2">
      <c r="B245" t="s">
        <v>86</v>
      </c>
    </row>
    <row r="246" spans="1:22" x14ac:dyDescent="0.2">
      <c r="A246" s="114" t="s">
        <v>89</v>
      </c>
      <c r="B246" s="114"/>
      <c r="C246" s="114"/>
      <c r="D246" s="114"/>
      <c r="E246" s="114"/>
      <c r="F246" s="114"/>
      <c r="G246" s="114"/>
      <c r="H246" s="114"/>
      <c r="I246" s="114"/>
      <c r="J246" s="114"/>
      <c r="K246" s="114"/>
    </row>
    <row r="248" spans="1:22" x14ac:dyDescent="0.2">
      <c r="A248" s="108" t="s">
        <v>74</v>
      </c>
      <c r="B248" s="108"/>
      <c r="C248" s="108"/>
      <c r="E248" s="108" t="s">
        <v>75</v>
      </c>
      <c r="F248" s="109"/>
      <c r="G248" s="109"/>
      <c r="I248" s="108" t="s">
        <v>76</v>
      </c>
      <c r="J248" s="108"/>
      <c r="K248" s="108"/>
    </row>
    <row r="249" spans="1:22" ht="14.5" customHeight="1" x14ac:dyDescent="0.2">
      <c r="A249" s="99" t="s">
        <v>90</v>
      </c>
      <c r="B249" s="100"/>
      <c r="C249" s="101"/>
      <c r="D249" s="20"/>
      <c r="E249" s="110" t="s">
        <v>101</v>
      </c>
      <c r="F249" s="111"/>
      <c r="G249" s="111"/>
      <c r="H249" s="20"/>
      <c r="I249" s="110" t="s">
        <v>91</v>
      </c>
      <c r="J249" s="111"/>
      <c r="K249" s="111"/>
    </row>
    <row r="250" spans="1:22" x14ac:dyDescent="0.2">
      <c r="A250" s="102"/>
      <c r="B250" s="103"/>
      <c r="C250" s="104"/>
      <c r="D250" s="20"/>
      <c r="E250" s="111"/>
      <c r="F250" s="111"/>
      <c r="G250" s="111"/>
      <c r="H250" s="20"/>
      <c r="I250" s="111"/>
      <c r="J250" s="111"/>
      <c r="K250" s="111"/>
    </row>
    <row r="251" spans="1:22" ht="66.5" customHeight="1" x14ac:dyDescent="0.2">
      <c r="A251" s="105"/>
      <c r="B251" s="106"/>
      <c r="C251" s="107"/>
      <c r="D251" s="20"/>
      <c r="E251" s="111"/>
      <c r="F251" s="111"/>
      <c r="G251" s="111"/>
      <c r="H251" s="20"/>
      <c r="I251" s="111"/>
      <c r="J251" s="111"/>
      <c r="K251" s="111"/>
    </row>
    <row r="254" spans="1:22" x14ac:dyDescent="0.2">
      <c r="A254" s="176"/>
      <c r="B254" s="176"/>
      <c r="C254" s="176"/>
      <c r="D254" s="176"/>
      <c r="E254" s="176"/>
      <c r="F254" s="176"/>
      <c r="G254" s="176"/>
      <c r="H254" s="176"/>
      <c r="I254" s="176"/>
      <c r="J254" s="176"/>
      <c r="K254" s="176"/>
      <c r="L254" s="176"/>
      <c r="M254" s="176"/>
      <c r="N254" s="176"/>
      <c r="O254" s="176"/>
      <c r="P254" s="176"/>
      <c r="Q254" s="176"/>
      <c r="R254" s="176"/>
      <c r="S254" s="176"/>
      <c r="T254" s="176"/>
      <c r="U254" s="176"/>
      <c r="V254" s="176"/>
    </row>
    <row r="256" spans="1:22" x14ac:dyDescent="0.2">
      <c r="A256" s="25"/>
    </row>
    <row r="257" spans="2:8" x14ac:dyDescent="0.2">
      <c r="B257" s="5"/>
      <c r="C257" s="5"/>
      <c r="D257" s="175"/>
      <c r="E257" s="175"/>
      <c r="F257" s="175"/>
      <c r="G257" s="175"/>
      <c r="H257" s="175"/>
    </row>
    <row r="258" spans="2:8" x14ac:dyDescent="0.2">
      <c r="B258" s="1"/>
      <c r="C258" s="1"/>
      <c r="D258" s="1"/>
      <c r="E258" s="1"/>
      <c r="F258" s="175"/>
      <c r="G258" s="175"/>
      <c r="H258" s="175"/>
    </row>
    <row r="259" spans="2:8" x14ac:dyDescent="0.2">
      <c r="B259" s="10"/>
      <c r="C259" s="10"/>
      <c r="D259" s="10"/>
      <c r="E259" s="10"/>
      <c r="F259" s="10"/>
      <c r="G259" s="10"/>
      <c r="H259" s="10"/>
    </row>
    <row r="260" spans="2:8" x14ac:dyDescent="0.2">
      <c r="B260" s="10"/>
      <c r="C260" s="10"/>
      <c r="D260" s="10"/>
      <c r="E260" s="10"/>
      <c r="F260" s="10"/>
      <c r="G260" s="10"/>
      <c r="H260" s="10"/>
    </row>
    <row r="261" spans="2:8" x14ac:dyDescent="0.2">
      <c r="B261" s="10"/>
      <c r="C261" s="10"/>
      <c r="D261" s="10"/>
      <c r="E261" s="10"/>
      <c r="F261" s="10"/>
      <c r="G261" s="10"/>
      <c r="H261" s="10"/>
    </row>
    <row r="262" spans="2:8" x14ac:dyDescent="0.2">
      <c r="B262" s="10"/>
      <c r="C262" s="10"/>
      <c r="D262" s="10"/>
      <c r="E262" s="10"/>
      <c r="F262" s="10"/>
      <c r="G262" s="10"/>
      <c r="H262" s="10"/>
    </row>
    <row r="263" spans="2:8" x14ac:dyDescent="0.2">
      <c r="B263" s="10"/>
      <c r="C263" s="10"/>
      <c r="D263" s="10"/>
      <c r="E263" s="10"/>
      <c r="F263" s="10"/>
      <c r="G263" s="10"/>
      <c r="H263" s="10"/>
    </row>
    <row r="264" spans="2:8" x14ac:dyDescent="0.2">
      <c r="B264" s="10"/>
      <c r="C264" s="10"/>
      <c r="D264" s="10"/>
      <c r="E264" s="10"/>
      <c r="F264" s="10"/>
      <c r="G264" s="10"/>
      <c r="H264" s="10"/>
    </row>
    <row r="265" spans="2:8" x14ac:dyDescent="0.2">
      <c r="B265" s="10"/>
      <c r="C265" s="10"/>
      <c r="D265" s="10"/>
      <c r="E265" s="10"/>
      <c r="F265" s="10"/>
      <c r="G265" s="10"/>
      <c r="H265" s="10"/>
    </row>
    <row r="266" spans="2:8" x14ac:dyDescent="0.2">
      <c r="B266" s="10"/>
      <c r="C266" s="10"/>
      <c r="D266" s="10"/>
      <c r="E266" s="10"/>
      <c r="F266" s="10"/>
      <c r="G266" s="10"/>
      <c r="H266" s="10"/>
    </row>
    <row r="267" spans="2:8" x14ac:dyDescent="0.2">
      <c r="B267" s="10"/>
      <c r="C267" s="10"/>
      <c r="D267" s="10"/>
      <c r="E267" s="10"/>
      <c r="F267" s="10"/>
      <c r="G267" s="10"/>
      <c r="H267" s="10"/>
    </row>
    <row r="268" spans="2:8" x14ac:dyDescent="0.2">
      <c r="B268" s="10"/>
      <c r="C268" s="10"/>
      <c r="D268" s="10"/>
      <c r="E268" s="10"/>
      <c r="F268" s="10"/>
      <c r="G268" s="10"/>
      <c r="H268" s="10"/>
    </row>
    <row r="269" spans="2:8" x14ac:dyDescent="0.2">
      <c r="B269" s="10"/>
      <c r="C269" s="10"/>
      <c r="D269" s="10"/>
      <c r="E269" s="10"/>
      <c r="F269" s="10"/>
      <c r="G269" s="10"/>
      <c r="H269" s="10"/>
    </row>
    <row r="270" spans="2:8" x14ac:dyDescent="0.2">
      <c r="B270" s="10"/>
      <c r="C270" s="10"/>
      <c r="D270" s="10"/>
      <c r="E270" s="10"/>
      <c r="F270" s="10"/>
      <c r="G270" s="10"/>
      <c r="H270" s="10"/>
    </row>
    <row r="271" spans="2:8" x14ac:dyDescent="0.2">
      <c r="B271" s="10"/>
      <c r="C271" s="10"/>
      <c r="D271" s="10"/>
      <c r="E271" s="10"/>
      <c r="F271" s="10"/>
      <c r="G271" s="10"/>
      <c r="H271" s="10"/>
    </row>
    <row r="272" spans="2:8" x14ac:dyDescent="0.2">
      <c r="B272" s="10"/>
      <c r="C272" s="10"/>
      <c r="D272" s="10"/>
      <c r="E272" s="10"/>
      <c r="F272" s="10"/>
      <c r="G272" s="10"/>
      <c r="H272" s="10"/>
    </row>
    <row r="273" spans="2:24" x14ac:dyDescent="0.2">
      <c r="B273" s="10"/>
      <c r="C273" s="10"/>
      <c r="D273" s="10"/>
      <c r="E273" s="10"/>
      <c r="F273" s="10"/>
      <c r="G273" s="10"/>
      <c r="H273" s="10"/>
    </row>
    <row r="274" spans="2:24" x14ac:dyDescent="0.2">
      <c r="B274" s="10"/>
      <c r="C274" s="10"/>
      <c r="D274" s="10"/>
      <c r="E274" s="10"/>
      <c r="F274" s="10"/>
      <c r="G274" s="10"/>
      <c r="H274" s="10"/>
    </row>
    <row r="275" spans="2:24" x14ac:dyDescent="0.2">
      <c r="B275" s="10"/>
      <c r="C275" s="10"/>
      <c r="D275" s="10"/>
      <c r="E275" s="10"/>
      <c r="F275" s="10"/>
      <c r="G275" s="10"/>
      <c r="H275" s="10"/>
    </row>
    <row r="276" spans="2:24" x14ac:dyDescent="0.2">
      <c r="B276" s="10"/>
      <c r="C276" s="10"/>
      <c r="D276" s="10"/>
      <c r="E276" s="10"/>
      <c r="F276" s="10"/>
      <c r="G276" s="10"/>
      <c r="H276" s="10"/>
    </row>
    <row r="277" spans="2:24" x14ac:dyDescent="0.2">
      <c r="B277" s="10"/>
      <c r="C277" s="10"/>
      <c r="D277" s="10"/>
      <c r="E277" s="10"/>
      <c r="F277" s="10"/>
      <c r="G277" s="10"/>
      <c r="H277" s="10"/>
    </row>
    <row r="278" spans="2:24" x14ac:dyDescent="0.2">
      <c r="B278" s="1"/>
      <c r="C278" s="1"/>
    </row>
    <row r="279" spans="2:24" x14ac:dyDescent="0.2">
      <c r="B279" s="1"/>
      <c r="C279" s="1"/>
    </row>
    <row r="281" spans="2:24" x14ac:dyDescent="0.2">
      <c r="B281" s="175"/>
      <c r="C281" s="175"/>
      <c r="F281" s="125"/>
      <c r="G281" s="125"/>
      <c r="H281" s="125"/>
      <c r="I281" s="125"/>
      <c r="J281" s="125"/>
      <c r="K281" s="125"/>
      <c r="L281" s="125"/>
      <c r="M281" s="125"/>
      <c r="N281" s="125"/>
      <c r="O281" s="125"/>
      <c r="P281" s="125"/>
      <c r="Q281" s="125"/>
      <c r="R281" s="125"/>
      <c r="S281" s="125"/>
      <c r="T281" s="125"/>
      <c r="U281" s="125"/>
      <c r="V281" s="125"/>
      <c r="W281" s="125"/>
      <c r="X281" s="125"/>
    </row>
    <row r="282" spans="2:24" x14ac:dyDescent="0.2">
      <c r="B282" s="1"/>
      <c r="C282" s="1"/>
      <c r="F282" s="10"/>
      <c r="G282" s="10"/>
      <c r="H282" s="10"/>
      <c r="I282" s="10"/>
      <c r="J282" s="10"/>
      <c r="K282" s="10"/>
      <c r="L282" s="10"/>
      <c r="M282" s="10"/>
      <c r="N282" s="10"/>
      <c r="O282" s="10"/>
      <c r="P282" s="10"/>
      <c r="Q282" s="10"/>
      <c r="R282" s="10"/>
      <c r="S282" s="10"/>
      <c r="T282" s="10"/>
      <c r="U282" s="10"/>
      <c r="V282" s="10"/>
      <c r="W282" s="10"/>
      <c r="X282" s="10"/>
    </row>
    <row r="283" spans="2:24" x14ac:dyDescent="0.2">
      <c r="B283" s="10"/>
      <c r="C283" s="10"/>
      <c r="F283" s="10"/>
      <c r="G283" s="10"/>
      <c r="H283" s="10"/>
      <c r="I283" s="10"/>
      <c r="J283" s="10"/>
      <c r="K283" s="10"/>
      <c r="L283" s="10"/>
      <c r="M283" s="10"/>
      <c r="N283" s="10"/>
      <c r="O283" s="10"/>
      <c r="P283" s="10"/>
      <c r="Q283" s="10"/>
      <c r="R283" s="10"/>
      <c r="S283" s="10"/>
      <c r="T283" s="10"/>
      <c r="U283" s="10"/>
      <c r="V283" s="10"/>
      <c r="W283" s="10"/>
      <c r="X283" s="10"/>
    </row>
    <row r="284" spans="2:24" x14ac:dyDescent="0.2">
      <c r="B284" s="10"/>
      <c r="C284" s="10"/>
    </row>
    <row r="285" spans="2:24" x14ac:dyDescent="0.2">
      <c r="B285" s="10"/>
      <c r="C285" s="10"/>
      <c r="F285" s="175"/>
      <c r="G285" s="175"/>
      <c r="I285" s="1"/>
    </row>
    <row r="286" spans="2:24" x14ac:dyDescent="0.2">
      <c r="B286" s="10"/>
      <c r="C286" s="10"/>
      <c r="F286" s="1"/>
      <c r="G286" s="1"/>
      <c r="I286" s="1"/>
    </row>
    <row r="287" spans="2:24" x14ac:dyDescent="0.2">
      <c r="B287" s="10"/>
      <c r="C287" s="10"/>
      <c r="F287" s="1"/>
      <c r="G287" s="1"/>
      <c r="I287" s="1"/>
    </row>
    <row r="288" spans="2:24" x14ac:dyDescent="0.2">
      <c r="B288" s="10"/>
      <c r="C288" s="10"/>
    </row>
    <row r="289" spans="2:22" x14ac:dyDescent="0.2">
      <c r="B289" s="10"/>
      <c r="C289" s="10"/>
      <c r="F289" s="175"/>
      <c r="G289" s="175"/>
      <c r="I289" s="1"/>
    </row>
    <row r="290" spans="2:22" x14ac:dyDescent="0.2">
      <c r="B290" s="10"/>
      <c r="C290" s="10"/>
      <c r="F290" s="1"/>
      <c r="G290" s="1"/>
      <c r="I290" s="1"/>
    </row>
    <row r="291" spans="2:22" x14ac:dyDescent="0.2">
      <c r="B291" s="10"/>
      <c r="C291" s="10"/>
      <c r="F291" s="1"/>
      <c r="G291" s="1"/>
      <c r="I291" s="1"/>
    </row>
    <row r="292" spans="2:22" x14ac:dyDescent="0.2">
      <c r="B292" s="10"/>
      <c r="C292" s="10"/>
    </row>
    <row r="293" spans="2:22" x14ac:dyDescent="0.2">
      <c r="B293" s="10"/>
      <c r="C293" s="10"/>
      <c r="F293" s="125"/>
      <c r="G293" s="125"/>
      <c r="H293" s="125"/>
      <c r="I293" s="125"/>
    </row>
    <row r="294" spans="2:22" x14ac:dyDescent="0.2">
      <c r="B294" s="10"/>
      <c r="C294" s="10"/>
      <c r="F294" s="175"/>
      <c r="G294" s="175"/>
      <c r="H294" s="175"/>
      <c r="I294" s="175"/>
    </row>
    <row r="295" spans="2:22" x14ac:dyDescent="0.2">
      <c r="B295" s="10"/>
      <c r="C295" s="10"/>
      <c r="F295" s="175"/>
      <c r="G295" s="175"/>
      <c r="H295" s="175"/>
      <c r="I295" s="175"/>
    </row>
    <row r="296" spans="2:22" x14ac:dyDescent="0.2">
      <c r="B296" s="10"/>
      <c r="C296" s="10"/>
    </row>
    <row r="297" spans="2:22" x14ac:dyDescent="0.2">
      <c r="B297" s="10"/>
      <c r="C297" s="10"/>
    </row>
    <row r="298" spans="2:22" x14ac:dyDescent="0.2">
      <c r="B298" s="10"/>
      <c r="C298" s="10"/>
    </row>
    <row r="299" spans="2:22" x14ac:dyDescent="0.2">
      <c r="B299" s="10"/>
      <c r="C299" s="10"/>
    </row>
    <row r="300" spans="2:22" x14ac:dyDescent="0.2">
      <c r="B300" s="10"/>
      <c r="C300" s="10"/>
    </row>
    <row r="301" spans="2:22" x14ac:dyDescent="0.2">
      <c r="B301" s="10"/>
      <c r="C301" s="10"/>
    </row>
    <row r="302" spans="2:22" x14ac:dyDescent="0.2">
      <c r="B302" s="10"/>
      <c r="C302" s="10"/>
    </row>
    <row r="304" spans="2:22" x14ac:dyDescent="0.2">
      <c r="B304" s="1"/>
      <c r="D304" s="125"/>
      <c r="E304" s="125"/>
      <c r="F304" s="125"/>
      <c r="G304" s="125"/>
      <c r="H304" s="125"/>
      <c r="I304" s="125"/>
      <c r="J304" s="125"/>
      <c r="K304" s="125"/>
      <c r="L304" s="125"/>
      <c r="M304" s="125"/>
      <c r="N304" s="125"/>
      <c r="O304" s="125"/>
      <c r="P304" s="125"/>
      <c r="Q304" s="125"/>
      <c r="R304" s="125"/>
      <c r="S304" s="125"/>
      <c r="T304" s="125"/>
      <c r="U304" s="125"/>
      <c r="V304" s="125"/>
    </row>
    <row r="305" spans="2:22" x14ac:dyDescent="0.2">
      <c r="B305" s="1"/>
      <c r="D305" s="1"/>
      <c r="E305" s="1"/>
      <c r="F305" s="1"/>
      <c r="G305" s="1"/>
      <c r="H305" s="1"/>
      <c r="I305" s="1"/>
      <c r="J305" s="1"/>
      <c r="K305" s="1"/>
      <c r="L305" s="1"/>
      <c r="M305" s="1"/>
      <c r="N305" s="1"/>
      <c r="O305" s="1"/>
      <c r="P305" s="1"/>
      <c r="Q305" s="1"/>
      <c r="R305" s="1"/>
      <c r="S305" s="1"/>
      <c r="T305" s="1"/>
      <c r="U305" s="1"/>
      <c r="V305" s="1"/>
    </row>
    <row r="306" spans="2:22" x14ac:dyDescent="0.2">
      <c r="B306" s="1"/>
    </row>
    <row r="307" spans="2:22" x14ac:dyDescent="0.2">
      <c r="B307" s="1"/>
      <c r="D307" s="125"/>
      <c r="E307" s="125"/>
      <c r="F307" s="125"/>
      <c r="G307" s="125"/>
      <c r="H307" s="125"/>
      <c r="I307" s="125"/>
      <c r="J307" s="125"/>
      <c r="K307" s="125"/>
      <c r="L307" s="125"/>
      <c r="M307" s="125"/>
      <c r="N307" s="125"/>
      <c r="O307" s="125"/>
      <c r="P307" s="125"/>
      <c r="Q307" s="125"/>
      <c r="R307" s="125"/>
      <c r="S307" s="125"/>
      <c r="T307" s="125"/>
      <c r="U307" s="125"/>
      <c r="V307" s="125"/>
    </row>
    <row r="308" spans="2:22" x14ac:dyDescent="0.2">
      <c r="B308" s="1"/>
      <c r="D308" s="10"/>
      <c r="E308" s="10"/>
      <c r="F308" s="10"/>
      <c r="G308" s="10"/>
      <c r="H308" s="10"/>
      <c r="I308" s="10"/>
      <c r="J308" s="10"/>
      <c r="K308" s="10"/>
      <c r="L308" s="10"/>
      <c r="M308" s="10"/>
      <c r="N308" s="10"/>
      <c r="O308" s="10"/>
      <c r="P308" s="10"/>
      <c r="Q308" s="10"/>
      <c r="R308" s="10"/>
      <c r="S308" s="10"/>
      <c r="T308" s="10"/>
      <c r="U308" s="10"/>
      <c r="V308" s="10"/>
    </row>
    <row r="309" spans="2:22" x14ac:dyDescent="0.2">
      <c r="B309" s="1"/>
    </row>
    <row r="310" spans="2:22" x14ac:dyDescent="0.2">
      <c r="B310" s="1"/>
      <c r="D310" s="125"/>
      <c r="E310" s="125"/>
    </row>
    <row r="311" spans="2:22" x14ac:dyDescent="0.2">
      <c r="B311" s="1"/>
    </row>
    <row r="312" spans="2:22" x14ac:dyDescent="0.2">
      <c r="B312" s="1"/>
    </row>
    <row r="313" spans="2:22" x14ac:dyDescent="0.2">
      <c r="B313" s="1"/>
    </row>
    <row r="314" spans="2:22" x14ac:dyDescent="0.2">
      <c r="B314" s="1"/>
    </row>
    <row r="315" spans="2:22" x14ac:dyDescent="0.2">
      <c r="B315" s="1"/>
    </row>
    <row r="316" spans="2:22" x14ac:dyDescent="0.2">
      <c r="B316" s="1"/>
    </row>
    <row r="317" spans="2:22" x14ac:dyDescent="0.2">
      <c r="B317" s="1"/>
    </row>
    <row r="318" spans="2:22" x14ac:dyDescent="0.2">
      <c r="B318" s="1"/>
    </row>
    <row r="319" spans="2:22" x14ac:dyDescent="0.2">
      <c r="B319" s="1"/>
    </row>
    <row r="320" spans="2:22" x14ac:dyDescent="0.2">
      <c r="B320" s="1"/>
    </row>
    <row r="321" spans="1:21" x14ac:dyDescent="0.2">
      <c r="B321" s="1"/>
    </row>
    <row r="322" spans="1:21" x14ac:dyDescent="0.2">
      <c r="B322" s="1"/>
    </row>
    <row r="323" spans="1:21" x14ac:dyDescent="0.2">
      <c r="B323" s="1"/>
    </row>
    <row r="324" spans="1:21" x14ac:dyDescent="0.2">
      <c r="B324" s="1"/>
    </row>
    <row r="325" spans="1:21" x14ac:dyDescent="0.2">
      <c r="A325" s="125"/>
      <c r="B325" s="125"/>
      <c r="C325" s="125"/>
    </row>
    <row r="326" spans="1:21" x14ac:dyDescent="0.2">
      <c r="B326" s="1"/>
    </row>
    <row r="327" spans="1:21" x14ac:dyDescent="0.2">
      <c r="U327" s="1"/>
    </row>
    <row r="328" spans="1:21" x14ac:dyDescent="0.2">
      <c r="U328" s="1"/>
    </row>
    <row r="329" spans="1:21" x14ac:dyDescent="0.2">
      <c r="U329" s="1"/>
    </row>
    <row r="330" spans="1:21" x14ac:dyDescent="0.2">
      <c r="B330" s="1"/>
    </row>
    <row r="331" spans="1:21" x14ac:dyDescent="0.2">
      <c r="B331" s="1"/>
    </row>
    <row r="332" spans="1:21" x14ac:dyDescent="0.2">
      <c r="B332" s="1"/>
    </row>
    <row r="333" spans="1:21" x14ac:dyDescent="0.2">
      <c r="B333" s="1"/>
    </row>
    <row r="334" spans="1:21" x14ac:dyDescent="0.2">
      <c r="B334" s="1"/>
    </row>
    <row r="335" spans="1:21" x14ac:dyDescent="0.2">
      <c r="B335" s="1"/>
    </row>
    <row r="336" spans="1:21" x14ac:dyDescent="0.2">
      <c r="B336" s="1"/>
    </row>
    <row r="337" spans="1:19" x14ac:dyDescent="0.2">
      <c r="B337" s="1"/>
    </row>
    <row r="339" spans="1:19" x14ac:dyDescent="0.2">
      <c r="A339" s="125"/>
      <c r="B339" s="125"/>
      <c r="C339" s="125"/>
    </row>
    <row r="341" spans="1:19" x14ac:dyDescent="0.2">
      <c r="A341" s="125"/>
      <c r="B341" s="125"/>
    </row>
    <row r="345" spans="1:19" x14ac:dyDescent="0.2">
      <c r="A345" s="10"/>
      <c r="B345" s="10"/>
      <c r="C345" s="10"/>
      <c r="D345" s="10"/>
      <c r="E345" s="10"/>
      <c r="F345" s="10"/>
      <c r="G345" s="10"/>
      <c r="H345" s="10"/>
      <c r="I345" s="10"/>
      <c r="J345" s="10"/>
      <c r="K345" s="10"/>
      <c r="L345" s="10"/>
      <c r="M345" s="10"/>
      <c r="N345" s="10"/>
      <c r="O345" s="10"/>
      <c r="P345" s="10"/>
      <c r="Q345" s="10"/>
      <c r="R345" s="10"/>
      <c r="S345" s="10"/>
    </row>
    <row r="346" spans="1:19" x14ac:dyDescent="0.2">
      <c r="A346" s="10"/>
      <c r="B346" s="10"/>
      <c r="C346" s="10"/>
      <c r="D346" s="10"/>
      <c r="E346" s="10"/>
      <c r="F346" s="10"/>
      <c r="G346" s="10"/>
      <c r="H346" s="10"/>
      <c r="I346" s="10"/>
      <c r="J346" s="10"/>
      <c r="K346" s="10"/>
      <c r="L346" s="10"/>
      <c r="M346" s="10"/>
      <c r="N346" s="10"/>
      <c r="O346" s="10"/>
      <c r="P346" s="10"/>
      <c r="Q346" s="10"/>
      <c r="R346" s="10"/>
      <c r="S346" s="10"/>
    </row>
    <row r="348" spans="1:19" x14ac:dyDescent="0.2">
      <c r="A348" s="125"/>
      <c r="B348" s="125"/>
      <c r="C348" s="125"/>
      <c r="D348" s="125"/>
      <c r="E348" s="125"/>
      <c r="F348" s="125"/>
      <c r="G348" s="125"/>
      <c r="H348" s="125"/>
      <c r="I348" s="125"/>
      <c r="J348" s="125"/>
      <c r="K348" s="125"/>
      <c r="L348" s="125"/>
      <c r="M348" s="125"/>
      <c r="N348" s="125"/>
      <c r="O348" s="125"/>
      <c r="P348" s="125"/>
      <c r="Q348" s="125"/>
      <c r="R348" s="125"/>
      <c r="S348" s="125"/>
    </row>
    <row r="352" spans="1:19" x14ac:dyDescent="0.2">
      <c r="B352" s="10"/>
    </row>
    <row r="353" spans="2:2" x14ac:dyDescent="0.2">
      <c r="B353" s="10"/>
    </row>
    <row r="354" spans="2:2" x14ac:dyDescent="0.2">
      <c r="B354" s="10"/>
    </row>
    <row r="355" spans="2:2" x14ac:dyDescent="0.2">
      <c r="B355" s="10"/>
    </row>
    <row r="356" spans="2:2" x14ac:dyDescent="0.2">
      <c r="B356" s="10"/>
    </row>
    <row r="357" spans="2:2" x14ac:dyDescent="0.2">
      <c r="B357" s="10"/>
    </row>
    <row r="358" spans="2:2" x14ac:dyDescent="0.2">
      <c r="B358" s="10"/>
    </row>
    <row r="359" spans="2:2" x14ac:dyDescent="0.2">
      <c r="B359" s="10"/>
    </row>
    <row r="360" spans="2:2" x14ac:dyDescent="0.2">
      <c r="B360" s="10"/>
    </row>
    <row r="361" spans="2:2" x14ac:dyDescent="0.2">
      <c r="B361" s="10"/>
    </row>
    <row r="362" spans="2:2" x14ac:dyDescent="0.2">
      <c r="B362" s="10"/>
    </row>
    <row r="363" spans="2:2" x14ac:dyDescent="0.2">
      <c r="B363" s="10"/>
    </row>
    <row r="364" spans="2:2" x14ac:dyDescent="0.2">
      <c r="B364" s="10"/>
    </row>
    <row r="365" spans="2:2" x14ac:dyDescent="0.2">
      <c r="B365" s="10"/>
    </row>
    <row r="366" spans="2:2" x14ac:dyDescent="0.2">
      <c r="B366" s="10"/>
    </row>
    <row r="367" spans="2:2" x14ac:dyDescent="0.2">
      <c r="B367" s="10"/>
    </row>
    <row r="368" spans="2:2" x14ac:dyDescent="0.2">
      <c r="B368" s="10"/>
    </row>
    <row r="369" spans="1:2" x14ac:dyDescent="0.2">
      <c r="B369" s="10"/>
    </row>
    <row r="370" spans="1:2" x14ac:dyDescent="0.2">
      <c r="B370" s="10"/>
    </row>
    <row r="371" spans="1:2" x14ac:dyDescent="0.2">
      <c r="B371" s="10"/>
    </row>
    <row r="372" spans="1:2" x14ac:dyDescent="0.2">
      <c r="B372" s="10"/>
    </row>
    <row r="373" spans="1:2" x14ac:dyDescent="0.2">
      <c r="B373" s="10"/>
    </row>
    <row r="374" spans="1:2" x14ac:dyDescent="0.2">
      <c r="A374" s="25"/>
      <c r="B374" s="62"/>
    </row>
    <row r="375" spans="1:2" x14ac:dyDescent="0.2">
      <c r="A375" s="25"/>
      <c r="B375" s="62"/>
    </row>
  </sheetData>
  <mergeCells count="113">
    <mergeCell ref="A254:V254"/>
    <mergeCell ref="G257:G258"/>
    <mergeCell ref="H257:H258"/>
    <mergeCell ref="D257:E257"/>
    <mergeCell ref="F257:F258"/>
    <mergeCell ref="H54:H55"/>
    <mergeCell ref="D78:V78"/>
    <mergeCell ref="D81:V81"/>
    <mergeCell ref="D84:F84"/>
    <mergeCell ref="A325:C325"/>
    <mergeCell ref="D310:E310"/>
    <mergeCell ref="A339:C339"/>
    <mergeCell ref="A341:B341"/>
    <mergeCell ref="A348:S348"/>
    <mergeCell ref="F294:I295"/>
    <mergeCell ref="D304:V304"/>
    <mergeCell ref="D307:V307"/>
    <mergeCell ref="B281:C281"/>
    <mergeCell ref="F281:X281"/>
    <mergeCell ref="F285:G285"/>
    <mergeCell ref="F289:G289"/>
    <mergeCell ref="F293:I293"/>
    <mergeCell ref="C2:H2"/>
    <mergeCell ref="D4:F4"/>
    <mergeCell ref="I4:AA4"/>
    <mergeCell ref="I10:K10"/>
    <mergeCell ref="I16:K16"/>
    <mergeCell ref="A50:F50"/>
    <mergeCell ref="A52:C52"/>
    <mergeCell ref="I22:K22"/>
    <mergeCell ref="I23:K23"/>
    <mergeCell ref="A30:F30"/>
    <mergeCell ref="M22:V22"/>
    <mergeCell ref="M23:V23"/>
    <mergeCell ref="A99:C99"/>
    <mergeCell ref="A108:C108"/>
    <mergeCell ref="E108:G108"/>
    <mergeCell ref="D54:F54"/>
    <mergeCell ref="G54:G55"/>
    <mergeCell ref="A228:K228"/>
    <mergeCell ref="A202:B202"/>
    <mergeCell ref="A209:B209"/>
    <mergeCell ref="A191:G191"/>
    <mergeCell ref="A192:G192"/>
    <mergeCell ref="A194:C194"/>
    <mergeCell ref="C196:D196"/>
    <mergeCell ref="H220:M220"/>
    <mergeCell ref="A218:M218"/>
    <mergeCell ref="A220:E220"/>
    <mergeCell ref="E109:G109"/>
    <mergeCell ref="E110:G110"/>
    <mergeCell ref="E111:G111"/>
    <mergeCell ref="F180:I180"/>
    <mergeCell ref="F181:G181"/>
    <mergeCell ref="H181:I181"/>
    <mergeCell ref="F182:G183"/>
    <mergeCell ref="H182:I183"/>
    <mergeCell ref="A215:A216"/>
    <mergeCell ref="B215:F216"/>
    <mergeCell ref="D128:G128"/>
    <mergeCell ref="A164:G164"/>
    <mergeCell ref="A163:G163"/>
    <mergeCell ref="A168:C168"/>
    <mergeCell ref="A178:C178"/>
    <mergeCell ref="A115:C115"/>
    <mergeCell ref="A117:C117"/>
    <mergeCell ref="A120:S120"/>
    <mergeCell ref="A125:S125"/>
    <mergeCell ref="A153:C153"/>
    <mergeCell ref="B232:B235"/>
    <mergeCell ref="A236:A237"/>
    <mergeCell ref="B236:B237"/>
    <mergeCell ref="C236:C237"/>
    <mergeCell ref="G238:G240"/>
    <mergeCell ref="I230:K230"/>
    <mergeCell ref="I232:I235"/>
    <mergeCell ref="J232:J235"/>
    <mergeCell ref="K232:K235"/>
    <mergeCell ref="I236:I237"/>
    <mergeCell ref="J236:J237"/>
    <mergeCell ref="K236:K237"/>
    <mergeCell ref="E230:G230"/>
    <mergeCell ref="E232:E235"/>
    <mergeCell ref="F232:F235"/>
    <mergeCell ref="G232:G235"/>
    <mergeCell ref="E236:E237"/>
    <mergeCell ref="F236:F237"/>
    <mergeCell ref="G236:G237"/>
    <mergeCell ref="F238:F240"/>
    <mergeCell ref="AG4:AI4"/>
    <mergeCell ref="AJ4:AJ5"/>
    <mergeCell ref="AK4:AK5"/>
    <mergeCell ref="AL4:AL5"/>
    <mergeCell ref="AM4:AM5"/>
    <mergeCell ref="AD4:AD5"/>
    <mergeCell ref="AN4:AN5"/>
    <mergeCell ref="A249:C251"/>
    <mergeCell ref="E248:G248"/>
    <mergeCell ref="E249:G251"/>
    <mergeCell ref="I248:K248"/>
    <mergeCell ref="I249:K251"/>
    <mergeCell ref="A241:A243"/>
    <mergeCell ref="B241:B243"/>
    <mergeCell ref="C241:C243"/>
    <mergeCell ref="E238:E240"/>
    <mergeCell ref="A238:A240"/>
    <mergeCell ref="B238:B240"/>
    <mergeCell ref="C238:C240"/>
    <mergeCell ref="A246:K246"/>
    <mergeCell ref="A248:C248"/>
    <mergeCell ref="A230:C230"/>
    <mergeCell ref="A232:A235"/>
    <mergeCell ref="C232:C235"/>
  </mergeCells>
  <phoneticPr fontId="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E8097-4D89-4A57-B730-79F81F75B344}">
  <dimension ref="A2:AJ215"/>
  <sheetViews>
    <sheetView topLeftCell="A199" zoomScale="76" zoomScaleNormal="85" workbookViewId="0">
      <selection activeCell="A184" sqref="A184:E184"/>
    </sheetView>
  </sheetViews>
  <sheetFormatPr baseColWidth="10" defaultColWidth="8.83203125" defaultRowHeight="15" x14ac:dyDescent="0.2"/>
  <cols>
    <col min="1" max="1" width="14.1640625" customWidth="1"/>
    <col min="2" max="2" width="21" bestFit="1" customWidth="1"/>
    <col min="3" max="3" width="12.83203125" bestFit="1" customWidth="1"/>
    <col min="4" max="4" width="13.6640625" bestFit="1" customWidth="1"/>
    <col min="5" max="5" width="13.33203125" bestFit="1" customWidth="1"/>
    <col min="6" max="6" width="11.33203125" customWidth="1"/>
    <col min="7" max="7" width="16.5" customWidth="1"/>
    <col min="8" max="8" width="15.83203125" bestFit="1" customWidth="1"/>
    <col min="26" max="26" width="12.1640625" customWidth="1"/>
    <col min="27" max="28" width="11.33203125" customWidth="1"/>
    <col min="30" max="30" width="14.5" customWidth="1"/>
    <col min="31" max="31" width="12.5" customWidth="1"/>
    <col min="32" max="32" width="14.33203125" customWidth="1"/>
    <col min="33" max="33" width="12.6640625" customWidth="1"/>
  </cols>
  <sheetData>
    <row r="2" spans="1:36" x14ac:dyDescent="0.2">
      <c r="A2" s="183" t="s">
        <v>93</v>
      </c>
      <c r="B2" s="183"/>
      <c r="C2" s="183"/>
      <c r="D2" s="183"/>
      <c r="E2" s="183"/>
      <c r="F2" s="183"/>
      <c r="G2" s="183"/>
      <c r="H2" s="183"/>
      <c r="I2" s="183"/>
      <c r="J2" s="183"/>
      <c r="K2" s="183"/>
      <c r="L2" s="183"/>
      <c r="M2" s="183"/>
      <c r="N2" s="183"/>
      <c r="O2" s="183"/>
      <c r="P2" s="183"/>
      <c r="Q2" s="183"/>
      <c r="R2" s="183"/>
      <c r="S2" s="183"/>
      <c r="T2" s="183"/>
      <c r="U2" s="183"/>
      <c r="V2" s="183"/>
    </row>
    <row r="5" spans="1:36" ht="38.5" customHeight="1" x14ac:dyDescent="0.2">
      <c r="B5" s="30" t="s">
        <v>78</v>
      </c>
      <c r="C5" s="30" t="s">
        <v>79</v>
      </c>
      <c r="D5" s="177" t="s">
        <v>3</v>
      </c>
      <c r="E5" s="178"/>
      <c r="F5" s="179" t="s">
        <v>18</v>
      </c>
      <c r="G5" s="181" t="s">
        <v>19</v>
      </c>
      <c r="I5" s="11"/>
      <c r="J5" s="11"/>
      <c r="K5" s="11"/>
      <c r="L5" s="11"/>
      <c r="M5" s="11"/>
      <c r="N5" s="11"/>
      <c r="O5" s="11"/>
      <c r="P5" s="11"/>
      <c r="Q5" s="11"/>
      <c r="R5" s="11"/>
      <c r="S5" s="11"/>
      <c r="T5" s="11"/>
      <c r="U5" s="11"/>
      <c r="V5" s="11"/>
      <c r="AA5" s="30"/>
      <c r="AB5" s="30"/>
      <c r="AC5" s="177"/>
      <c r="AD5" s="178"/>
      <c r="AE5" s="179" t="s">
        <v>123</v>
      </c>
      <c r="AF5" s="181" t="s">
        <v>124</v>
      </c>
      <c r="AG5" s="182" t="s">
        <v>125</v>
      </c>
      <c r="AH5" s="125" t="s">
        <v>126</v>
      </c>
      <c r="AI5" s="125" t="s">
        <v>127</v>
      </c>
      <c r="AJ5" s="125" t="s">
        <v>128</v>
      </c>
    </row>
    <row r="6" spans="1:36" x14ac:dyDescent="0.2">
      <c r="B6" s="31" t="s">
        <v>5</v>
      </c>
      <c r="C6" s="31" t="s">
        <v>6</v>
      </c>
      <c r="D6" s="32" t="s">
        <v>7</v>
      </c>
      <c r="E6" s="32"/>
      <c r="F6" s="180"/>
      <c r="G6" s="181"/>
      <c r="AA6" s="31"/>
      <c r="AB6" s="31"/>
      <c r="AC6" s="32"/>
      <c r="AD6" s="32"/>
      <c r="AE6" s="180"/>
      <c r="AF6" s="181"/>
      <c r="AG6" s="182"/>
      <c r="AH6" s="125"/>
      <c r="AI6" s="125"/>
      <c r="AJ6" s="125"/>
    </row>
    <row r="7" spans="1:36" x14ac:dyDescent="0.2">
      <c r="B7" s="26">
        <v>1</v>
      </c>
      <c r="C7" s="26">
        <v>6.3</v>
      </c>
      <c r="D7" s="26">
        <v>1</v>
      </c>
      <c r="E7" s="26">
        <v>-6.2631578947368425</v>
      </c>
      <c r="F7" s="53">
        <f>$H$40+($H$41*(B7-$B$27))</f>
        <v>23.092248062015493</v>
      </c>
      <c r="G7" s="4">
        <f>C7-F7</f>
        <v>-16.792248062015492</v>
      </c>
      <c r="AA7" s="26">
        <v>1</v>
      </c>
      <c r="AB7" s="26">
        <v>6.3</v>
      </c>
      <c r="AC7" s="26">
        <v>1</v>
      </c>
      <c r="AD7" s="26">
        <v>-6.2631578947368425</v>
      </c>
      <c r="AE7" s="53">
        <v>4.4552648902606862</v>
      </c>
      <c r="AF7" s="4">
        <f>AE7-AB7</f>
        <v>-1.8447351097393136</v>
      </c>
      <c r="AG7">
        <v>-25.986046511627897</v>
      </c>
      <c r="AH7" s="10">
        <v>1</v>
      </c>
      <c r="AI7">
        <f>(AH7-0.5)/19</f>
        <v>2.6315789473684209E-2</v>
      </c>
      <c r="AJ7">
        <f>NORMSINV(AI7)</f>
        <v>-1.9379315108528286</v>
      </c>
    </row>
    <row r="8" spans="1:36" x14ac:dyDescent="0.2">
      <c r="B8" s="26">
        <v>1.5</v>
      </c>
      <c r="C8" s="26">
        <v>11.1</v>
      </c>
      <c r="D8" s="26">
        <v>1</v>
      </c>
      <c r="E8" s="26">
        <v>-5.7631578947368425</v>
      </c>
      <c r="F8" s="53">
        <f t="shared" ref="F8:F25" si="0">$H$40+($H$41*(B8-$B$27))</f>
        <v>23.977740863787364</v>
      </c>
      <c r="G8" s="4">
        <f t="shared" ref="G8:G25" si="1">C8-F8</f>
        <v>-12.877740863787364</v>
      </c>
      <c r="AA8" s="26">
        <v>1.5</v>
      </c>
      <c r="AB8" s="26">
        <v>11.1</v>
      </c>
      <c r="AC8" s="26">
        <v>1</v>
      </c>
      <c r="AD8" s="26">
        <v>-5.7631578947368425</v>
      </c>
      <c r="AE8" s="53">
        <v>9.5440812617754105</v>
      </c>
      <c r="AF8" s="4">
        <f t="shared" ref="AF8:AF25" si="2">AE8-AB8</f>
        <v>-1.5559187382245891</v>
      </c>
      <c r="AG8">
        <v>-18.31506090808416</v>
      </c>
      <c r="AH8" s="10">
        <v>2</v>
      </c>
      <c r="AI8">
        <f t="shared" ref="AI8:AI25" si="3">(AH8-0.5)/19</f>
        <v>7.8947368421052627E-2</v>
      </c>
      <c r="AJ8">
        <f t="shared" ref="AJ8:AJ25" si="4">NORMSINV(AI8)</f>
        <v>-1.4121875789061642</v>
      </c>
    </row>
    <row r="9" spans="1:36" x14ac:dyDescent="0.2">
      <c r="B9" s="26">
        <v>2</v>
      </c>
      <c r="C9" s="26">
        <v>20</v>
      </c>
      <c r="D9" s="26">
        <v>1</v>
      </c>
      <c r="E9" s="26">
        <v>-5.2631578947368425</v>
      </c>
      <c r="F9" s="53">
        <f t="shared" si="0"/>
        <v>24.863233665559235</v>
      </c>
      <c r="G9" s="4">
        <f t="shared" si="1"/>
        <v>-4.8632336655592354</v>
      </c>
      <c r="AA9" s="26">
        <v>2</v>
      </c>
      <c r="AB9" s="26">
        <v>20</v>
      </c>
      <c r="AC9" s="26">
        <v>1</v>
      </c>
      <c r="AD9" s="26">
        <v>-5.2631578947368425</v>
      </c>
      <c r="AE9" s="53">
        <v>14.315623048442092</v>
      </c>
      <c r="AF9" s="4">
        <f t="shared" si="2"/>
        <v>-5.6843769515579083</v>
      </c>
      <c r="AG9">
        <v>-16.792248062015499</v>
      </c>
      <c r="AH9" s="10">
        <v>3</v>
      </c>
      <c r="AI9">
        <f t="shared" si="3"/>
        <v>0.13157894736842105</v>
      </c>
      <c r="AJ9">
        <f t="shared" si="4"/>
        <v>-1.1189583810625605</v>
      </c>
    </row>
    <row r="10" spans="1:36" x14ac:dyDescent="0.2">
      <c r="B10" s="26">
        <v>3</v>
      </c>
      <c r="C10" s="26">
        <v>24</v>
      </c>
      <c r="D10" s="26">
        <v>1</v>
      </c>
      <c r="E10" s="26">
        <v>-4.2631578947368425</v>
      </c>
      <c r="F10" s="53">
        <f t="shared" si="0"/>
        <v>26.634219269102978</v>
      </c>
      <c r="G10" s="4">
        <f t="shared" si="1"/>
        <v>-2.634219269102978</v>
      </c>
      <c r="AA10" s="26">
        <v>3</v>
      </c>
      <c r="AB10" s="26">
        <v>24</v>
      </c>
      <c r="AC10" s="26">
        <v>1</v>
      </c>
      <c r="AD10" s="26">
        <v>-4.2631578947368425</v>
      </c>
      <c r="AE10" s="53">
        <v>22.906882867231339</v>
      </c>
      <c r="AF10" s="4">
        <f t="shared" si="2"/>
        <v>-1.0931171327686613</v>
      </c>
      <c r="AG10">
        <v>-12.877740863787364</v>
      </c>
      <c r="AH10" s="10">
        <v>4</v>
      </c>
      <c r="AI10">
        <f t="shared" si="3"/>
        <v>0.18421052631578946</v>
      </c>
      <c r="AJ10">
        <f t="shared" si="4"/>
        <v>-0.89943490766723355</v>
      </c>
    </row>
    <row r="11" spans="1:36" x14ac:dyDescent="0.2">
      <c r="B11" s="26">
        <v>4</v>
      </c>
      <c r="C11" s="26">
        <v>26.1</v>
      </c>
      <c r="D11" s="26">
        <v>1</v>
      </c>
      <c r="E11" s="26">
        <v>-3.2631578947368425</v>
      </c>
      <c r="F11" s="53">
        <f t="shared" si="0"/>
        <v>28.405204872646721</v>
      </c>
      <c r="G11" s="4">
        <f t="shared" si="1"/>
        <v>-2.3052048726467191</v>
      </c>
      <c r="AA11" s="26">
        <v>4</v>
      </c>
      <c r="AB11" s="26">
        <v>26.1</v>
      </c>
      <c r="AC11" s="26">
        <v>1</v>
      </c>
      <c r="AD11" s="26">
        <v>-3.2631578947368425</v>
      </c>
      <c r="AE11" s="53">
        <v>30.229044346628427</v>
      </c>
      <c r="AF11" s="4">
        <f t="shared" si="2"/>
        <v>4.1290443466284259</v>
      </c>
      <c r="AG11">
        <v>-4.8632336655592354</v>
      </c>
      <c r="AH11" s="10">
        <v>5</v>
      </c>
      <c r="AI11">
        <f t="shared" si="3"/>
        <v>0.23684210526315788</v>
      </c>
      <c r="AJ11">
        <f t="shared" si="4"/>
        <v>-0.71649750017799174</v>
      </c>
    </row>
    <row r="12" spans="1:36" x14ac:dyDescent="0.2">
      <c r="B12" s="26">
        <v>4.5</v>
      </c>
      <c r="C12" s="26">
        <v>30</v>
      </c>
      <c r="D12" s="26">
        <v>1</v>
      </c>
      <c r="E12" s="26">
        <v>-2.7631578947368425</v>
      </c>
      <c r="F12" s="53">
        <f t="shared" si="0"/>
        <v>29.290697674418595</v>
      </c>
      <c r="G12" s="4">
        <f t="shared" si="1"/>
        <v>0.7093023255814046</v>
      </c>
      <c r="AA12" s="26">
        <v>4.5</v>
      </c>
      <c r="AB12" s="26">
        <v>30</v>
      </c>
      <c r="AC12" s="26">
        <v>1</v>
      </c>
      <c r="AD12" s="26">
        <v>-2.7631578947368425</v>
      </c>
      <c r="AE12" s="53">
        <v>33.414213209054907</v>
      </c>
      <c r="AF12" s="4">
        <f t="shared" si="2"/>
        <v>3.4142132090549069</v>
      </c>
      <c r="AG12">
        <v>-2.634219269102978</v>
      </c>
      <c r="AH12" s="10">
        <v>6</v>
      </c>
      <c r="AI12">
        <f t="shared" si="3"/>
        <v>0.28947368421052633</v>
      </c>
      <c r="AJ12">
        <f t="shared" si="4"/>
        <v>-0.55492294270265385</v>
      </c>
    </row>
    <row r="13" spans="1:36" x14ac:dyDescent="0.2">
      <c r="B13" s="26">
        <v>5</v>
      </c>
      <c r="C13" s="26">
        <v>33.799999999999997</v>
      </c>
      <c r="D13" s="26">
        <v>1</v>
      </c>
      <c r="E13" s="26">
        <v>-2.2631578947368425</v>
      </c>
      <c r="F13" s="53">
        <f t="shared" si="0"/>
        <v>30.176190476190467</v>
      </c>
      <c r="G13" s="4">
        <f t="shared" si="1"/>
        <v>3.6238095238095305</v>
      </c>
      <c r="AA13" s="26">
        <v>5</v>
      </c>
      <c r="AB13" s="26">
        <v>33.799999999999997</v>
      </c>
      <c r="AC13" s="26">
        <v>1</v>
      </c>
      <c r="AD13" s="26">
        <v>-2.2631578947368425</v>
      </c>
      <c r="AE13" s="53">
        <v>36.282107486633357</v>
      </c>
      <c r="AF13" s="4">
        <f t="shared" si="2"/>
        <v>2.4821074866333603</v>
      </c>
      <c r="AG13">
        <v>-2.3052048726467191</v>
      </c>
      <c r="AH13" s="10">
        <v>7</v>
      </c>
      <c r="AI13">
        <f t="shared" si="3"/>
        <v>0.34210526315789475</v>
      </c>
      <c r="AJ13">
        <f t="shared" si="4"/>
        <v>-0.40672425187136374</v>
      </c>
    </row>
    <row r="14" spans="1:36" x14ac:dyDescent="0.2">
      <c r="B14" s="26">
        <v>5.5</v>
      </c>
      <c r="C14" s="26">
        <v>34</v>
      </c>
      <c r="D14" s="26">
        <v>1</v>
      </c>
      <c r="E14" s="26">
        <v>-1.7631578947368425</v>
      </c>
      <c r="F14" s="53">
        <f t="shared" si="0"/>
        <v>31.061683277962338</v>
      </c>
      <c r="G14" s="4">
        <f t="shared" si="1"/>
        <v>2.938316722037662</v>
      </c>
      <c r="AA14" s="26">
        <v>5.5</v>
      </c>
      <c r="AB14" s="26">
        <v>34</v>
      </c>
      <c r="AC14" s="26">
        <v>1</v>
      </c>
      <c r="AD14" s="26">
        <v>-1.7631578947368425</v>
      </c>
      <c r="AE14" s="53">
        <v>38.832727179363758</v>
      </c>
      <c r="AF14" s="4">
        <f t="shared" si="2"/>
        <v>4.8327271793637578</v>
      </c>
      <c r="AG14">
        <v>-1.5440753045404136</v>
      </c>
      <c r="AH14" s="10">
        <v>8</v>
      </c>
      <c r="AI14">
        <f t="shared" si="3"/>
        <v>0.39473684210526316</v>
      </c>
      <c r="AJ14">
        <f t="shared" si="4"/>
        <v>-0.2669941254049526</v>
      </c>
    </row>
    <row r="15" spans="1:36" x14ac:dyDescent="0.2">
      <c r="B15" s="26">
        <v>6</v>
      </c>
      <c r="C15" s="26">
        <v>38.1</v>
      </c>
      <c r="D15" s="26">
        <v>1</v>
      </c>
      <c r="E15" s="26">
        <v>-1.2631578947368425</v>
      </c>
      <c r="F15" s="53">
        <f t="shared" si="0"/>
        <v>31.947176079734209</v>
      </c>
      <c r="G15" s="4">
        <f t="shared" si="1"/>
        <v>6.1528239202657922</v>
      </c>
      <c r="AA15" s="26">
        <v>6</v>
      </c>
      <c r="AB15" s="26">
        <v>38.1</v>
      </c>
      <c r="AC15" s="26">
        <v>1</v>
      </c>
      <c r="AD15" s="26">
        <v>-1.2631578947368425</v>
      </c>
      <c r="AE15" s="53">
        <v>41.066072287246115</v>
      </c>
      <c r="AF15" s="4">
        <f t="shared" si="2"/>
        <v>2.9660722872461136</v>
      </c>
      <c r="AG15">
        <v>0.7093023255814046</v>
      </c>
      <c r="AH15" s="10">
        <v>9</v>
      </c>
      <c r="AI15">
        <f t="shared" si="3"/>
        <v>0.44736842105263158</v>
      </c>
      <c r="AJ15">
        <f t="shared" si="4"/>
        <v>-0.13231285227617118</v>
      </c>
    </row>
    <row r="16" spans="1:36" x14ac:dyDescent="0.2">
      <c r="B16" s="26">
        <v>6.5</v>
      </c>
      <c r="C16" s="26">
        <v>39.9</v>
      </c>
      <c r="D16" s="26">
        <v>1</v>
      </c>
      <c r="E16" s="26">
        <v>-0.76315789473684248</v>
      </c>
      <c r="F16" s="53">
        <f t="shared" si="0"/>
        <v>32.832668881506081</v>
      </c>
      <c r="G16" s="4">
        <f t="shared" si="1"/>
        <v>7.067331118493918</v>
      </c>
      <c r="AA16" s="26">
        <v>6.5</v>
      </c>
      <c r="AB16" s="26">
        <v>39.9</v>
      </c>
      <c r="AC16" s="26">
        <v>1</v>
      </c>
      <c r="AD16" s="26">
        <v>-0.76315789473684248</v>
      </c>
      <c r="AE16" s="53">
        <v>42.982142810280443</v>
      </c>
      <c r="AF16" s="4">
        <f t="shared" si="2"/>
        <v>3.0821428102804447</v>
      </c>
      <c r="AG16">
        <v>2.938316722037662</v>
      </c>
      <c r="AH16" s="10">
        <v>10</v>
      </c>
      <c r="AI16">
        <f t="shared" si="3"/>
        <v>0.5</v>
      </c>
      <c r="AJ16">
        <f t="shared" si="4"/>
        <v>0</v>
      </c>
    </row>
    <row r="17" spans="1:36" x14ac:dyDescent="0.2">
      <c r="B17" s="26">
        <v>7</v>
      </c>
      <c r="C17" s="26">
        <v>42</v>
      </c>
      <c r="D17" s="26">
        <v>1</v>
      </c>
      <c r="E17" s="26">
        <v>-0.26315789473684248</v>
      </c>
      <c r="F17" s="53">
        <f t="shared" si="0"/>
        <v>33.718161683277955</v>
      </c>
      <c r="G17" s="4">
        <f t="shared" si="1"/>
        <v>8.2818383167220446</v>
      </c>
      <c r="AA17" s="26">
        <v>7</v>
      </c>
      <c r="AB17" s="26">
        <v>42</v>
      </c>
      <c r="AC17" s="26">
        <v>1</v>
      </c>
      <c r="AD17" s="26">
        <v>-0.26315789473684248</v>
      </c>
      <c r="AE17" s="53">
        <v>44.580938748466728</v>
      </c>
      <c r="AF17" s="4">
        <f t="shared" si="2"/>
        <v>2.5809387484667283</v>
      </c>
      <c r="AG17">
        <v>3.6238095238095305</v>
      </c>
      <c r="AH17" s="10">
        <v>11</v>
      </c>
      <c r="AI17">
        <f t="shared" si="3"/>
        <v>0.55263157894736847</v>
      </c>
      <c r="AJ17">
        <f t="shared" si="4"/>
        <v>0.13231285227617132</v>
      </c>
    </row>
    <row r="18" spans="1:36" x14ac:dyDescent="0.2">
      <c r="B18" s="26">
        <v>8</v>
      </c>
      <c r="C18" s="26">
        <v>46.1</v>
      </c>
      <c r="D18" s="26">
        <v>1</v>
      </c>
      <c r="E18" s="26">
        <v>0.73684210526315752</v>
      </c>
      <c r="F18" s="53">
        <f t="shared" si="0"/>
        <v>35.489147286821698</v>
      </c>
      <c r="G18" s="4">
        <f t="shared" si="1"/>
        <v>10.610852713178303</v>
      </c>
      <c r="AA18" s="26">
        <v>8</v>
      </c>
      <c r="AB18" s="26">
        <v>46.1</v>
      </c>
      <c r="AC18" s="26">
        <v>1</v>
      </c>
      <c r="AD18" s="26">
        <v>0.73684210526315752</v>
      </c>
      <c r="AE18" s="53">
        <v>46.826706870295176</v>
      </c>
      <c r="AF18" s="4">
        <f t="shared" si="2"/>
        <v>0.72670687029517467</v>
      </c>
      <c r="AG18">
        <v>5.4269102990033318</v>
      </c>
      <c r="AH18" s="10">
        <v>12</v>
      </c>
      <c r="AI18">
        <f t="shared" si="3"/>
        <v>0.60526315789473684</v>
      </c>
      <c r="AJ18">
        <f t="shared" si="4"/>
        <v>0.2669941254049526</v>
      </c>
    </row>
    <row r="19" spans="1:36" x14ac:dyDescent="0.2">
      <c r="B19" s="26">
        <v>9</v>
      </c>
      <c r="C19" s="26">
        <v>53.1</v>
      </c>
      <c r="D19" s="26">
        <v>1</v>
      </c>
      <c r="E19" s="26">
        <v>1.7368421052631575</v>
      </c>
      <c r="F19" s="53">
        <f t="shared" si="0"/>
        <v>37.260132890365441</v>
      </c>
      <c r="G19" s="4">
        <f t="shared" si="1"/>
        <v>15.839867109634561</v>
      </c>
      <c r="AA19" s="26">
        <v>9</v>
      </c>
      <c r="AB19" s="26">
        <v>53.1</v>
      </c>
      <c r="AC19" s="26">
        <v>1</v>
      </c>
      <c r="AD19" s="26">
        <v>1.7368421052631575</v>
      </c>
      <c r="AE19" s="53">
        <v>47.803376652731465</v>
      </c>
      <c r="AF19" s="4">
        <f t="shared" si="2"/>
        <v>-5.296623347268536</v>
      </c>
      <c r="AG19">
        <v>6.1528239202657922</v>
      </c>
      <c r="AH19" s="10">
        <v>13</v>
      </c>
      <c r="AI19">
        <f t="shared" si="3"/>
        <v>0.65789473684210531</v>
      </c>
      <c r="AJ19">
        <f t="shared" si="4"/>
        <v>0.40672425187136385</v>
      </c>
    </row>
    <row r="20" spans="1:36" x14ac:dyDescent="0.2">
      <c r="B20" s="26">
        <v>10</v>
      </c>
      <c r="C20" s="26">
        <v>52</v>
      </c>
      <c r="D20" s="26">
        <v>1</v>
      </c>
      <c r="E20" s="26">
        <v>2.7368421052631575</v>
      </c>
      <c r="F20" s="53">
        <f t="shared" si="0"/>
        <v>39.031118493909183</v>
      </c>
      <c r="G20" s="4">
        <f t="shared" si="1"/>
        <v>12.968881506090817</v>
      </c>
      <c r="AA20" s="26">
        <v>10</v>
      </c>
      <c r="AB20" s="26">
        <v>52</v>
      </c>
      <c r="AC20" s="26">
        <v>1</v>
      </c>
      <c r="AD20" s="26">
        <v>2.7368421052631575</v>
      </c>
      <c r="AE20" s="53">
        <v>47.510948095775589</v>
      </c>
      <c r="AF20" s="4">
        <f t="shared" si="2"/>
        <v>-4.4890519042244108</v>
      </c>
      <c r="AG20">
        <v>7.067331118493918</v>
      </c>
      <c r="AH20" s="10">
        <v>14</v>
      </c>
      <c r="AI20">
        <f t="shared" si="3"/>
        <v>0.71052631578947367</v>
      </c>
      <c r="AJ20">
        <f t="shared" si="4"/>
        <v>0.55492294270265385</v>
      </c>
    </row>
    <row r="21" spans="1:36" x14ac:dyDescent="0.2">
      <c r="B21" s="26">
        <v>11</v>
      </c>
      <c r="C21" s="26">
        <v>52.5</v>
      </c>
      <c r="D21" s="26">
        <v>1</v>
      </c>
      <c r="E21" s="26">
        <v>3.7368421052631575</v>
      </c>
      <c r="F21" s="53">
        <f t="shared" si="0"/>
        <v>40.802104097452926</v>
      </c>
      <c r="G21" s="4">
        <f t="shared" si="1"/>
        <v>11.697895902547074</v>
      </c>
      <c r="AA21" s="26">
        <v>11</v>
      </c>
      <c r="AB21" s="26">
        <v>52.5</v>
      </c>
      <c r="AC21" s="26">
        <v>1</v>
      </c>
      <c r="AD21" s="26">
        <v>3.7368421052631575</v>
      </c>
      <c r="AE21" s="53">
        <v>45.949421199427555</v>
      </c>
      <c r="AF21" s="4">
        <f t="shared" si="2"/>
        <v>-6.5505788005724455</v>
      </c>
      <c r="AG21">
        <v>8.2818383167220446</v>
      </c>
      <c r="AH21" s="10">
        <v>15</v>
      </c>
      <c r="AI21">
        <f t="shared" si="3"/>
        <v>0.76315789473684215</v>
      </c>
      <c r="AJ21">
        <f t="shared" si="4"/>
        <v>0.71649750017799174</v>
      </c>
    </row>
    <row r="22" spans="1:36" x14ac:dyDescent="0.2">
      <c r="B22" s="26">
        <v>12</v>
      </c>
      <c r="C22" s="26">
        <v>48</v>
      </c>
      <c r="D22" s="26">
        <v>1</v>
      </c>
      <c r="E22" s="26">
        <v>4.7368421052631575</v>
      </c>
      <c r="F22" s="53">
        <f t="shared" si="0"/>
        <v>42.573089700996668</v>
      </c>
      <c r="G22" s="4">
        <f t="shared" si="1"/>
        <v>5.4269102990033318</v>
      </c>
      <c r="AA22" s="26">
        <v>12</v>
      </c>
      <c r="AB22" s="26">
        <v>48</v>
      </c>
      <c r="AC22" s="26">
        <v>1</v>
      </c>
      <c r="AD22" s="26">
        <v>4.7368421052631575</v>
      </c>
      <c r="AE22" s="53">
        <v>43.118795963687361</v>
      </c>
      <c r="AF22" s="4">
        <f t="shared" si="2"/>
        <v>-4.8812040363126386</v>
      </c>
      <c r="AG22">
        <v>10.610852713178303</v>
      </c>
      <c r="AH22" s="10">
        <v>16</v>
      </c>
      <c r="AI22">
        <f t="shared" si="3"/>
        <v>0.81578947368421051</v>
      </c>
      <c r="AJ22">
        <f t="shared" si="4"/>
        <v>0.89943490766723355</v>
      </c>
    </row>
    <row r="23" spans="1:36" x14ac:dyDescent="0.2">
      <c r="B23" s="26">
        <v>13</v>
      </c>
      <c r="C23" s="26">
        <v>42.8</v>
      </c>
      <c r="D23" s="26">
        <v>1</v>
      </c>
      <c r="E23" s="26">
        <v>5.7368421052631575</v>
      </c>
      <c r="F23" s="53">
        <f t="shared" si="0"/>
        <v>44.344075304540411</v>
      </c>
      <c r="G23" s="4">
        <f t="shared" si="1"/>
        <v>-1.5440753045404136</v>
      </c>
      <c r="AA23" s="26">
        <v>13</v>
      </c>
      <c r="AB23" s="26">
        <v>42.8</v>
      </c>
      <c r="AC23" s="26">
        <v>1</v>
      </c>
      <c r="AD23" s="26">
        <v>5.7368421052631575</v>
      </c>
      <c r="AE23" s="53">
        <v>39.019072388555017</v>
      </c>
      <c r="AF23" s="4">
        <f t="shared" si="2"/>
        <v>-3.7809276114449801</v>
      </c>
      <c r="AG23">
        <v>11.697895902547074</v>
      </c>
      <c r="AH23" s="10">
        <v>17</v>
      </c>
      <c r="AI23">
        <f t="shared" si="3"/>
        <v>0.86842105263157898</v>
      </c>
      <c r="AJ23">
        <f t="shared" si="4"/>
        <v>1.1189583810625605</v>
      </c>
    </row>
    <row r="24" spans="1:36" x14ac:dyDescent="0.2">
      <c r="B24" s="26">
        <v>14</v>
      </c>
      <c r="C24" s="26">
        <v>27.8</v>
      </c>
      <c r="D24" s="26">
        <v>1</v>
      </c>
      <c r="E24" s="26">
        <v>6.7368421052631575</v>
      </c>
      <c r="F24" s="53">
        <f t="shared" si="0"/>
        <v>46.11506090808416</v>
      </c>
      <c r="G24" s="4">
        <f t="shared" si="1"/>
        <v>-18.31506090808416</v>
      </c>
      <c r="AA24" s="26">
        <v>14</v>
      </c>
      <c r="AB24" s="26">
        <v>27.8</v>
      </c>
      <c r="AC24" s="26">
        <v>1</v>
      </c>
      <c r="AD24" s="26">
        <v>6.7368421052631575</v>
      </c>
      <c r="AE24" s="53">
        <v>33.6502504740305</v>
      </c>
      <c r="AF24" s="4">
        <f t="shared" si="2"/>
        <v>5.8502504740304992</v>
      </c>
      <c r="AG24">
        <v>12.968881506090817</v>
      </c>
      <c r="AH24" s="10">
        <v>18</v>
      </c>
      <c r="AI24">
        <f t="shared" si="3"/>
        <v>0.92105263157894735</v>
      </c>
      <c r="AJ24">
        <f t="shared" si="4"/>
        <v>1.4121875789061642</v>
      </c>
    </row>
    <row r="25" spans="1:36" x14ac:dyDescent="0.2">
      <c r="B25" s="17">
        <v>15</v>
      </c>
      <c r="C25" s="17">
        <v>21.9</v>
      </c>
      <c r="D25" s="26">
        <v>1</v>
      </c>
      <c r="E25" s="26">
        <v>7.7368421052631575</v>
      </c>
      <c r="F25" s="53">
        <f t="shared" si="0"/>
        <v>47.886046511627896</v>
      </c>
      <c r="G25" s="4">
        <f t="shared" si="1"/>
        <v>-25.986046511627897</v>
      </c>
      <c r="AA25" s="17">
        <v>15</v>
      </c>
      <c r="AB25" s="17">
        <v>21.9</v>
      </c>
      <c r="AC25" s="26">
        <v>1</v>
      </c>
      <c r="AD25" s="26">
        <v>7.7368421052631575</v>
      </c>
      <c r="AE25" s="53">
        <v>27.012330220113832</v>
      </c>
      <c r="AF25" s="4">
        <f t="shared" si="2"/>
        <v>5.112330220113833</v>
      </c>
      <c r="AG25">
        <v>15.839867109634561</v>
      </c>
      <c r="AH25" s="10">
        <v>19</v>
      </c>
      <c r="AI25">
        <f t="shared" si="3"/>
        <v>0.97368421052631582</v>
      </c>
      <c r="AJ25">
        <f t="shared" si="4"/>
        <v>1.9379315108528292</v>
      </c>
    </row>
    <row r="26" spans="1:36" x14ac:dyDescent="0.2">
      <c r="A26" s="35" t="s">
        <v>13</v>
      </c>
      <c r="B26" s="27">
        <v>138</v>
      </c>
      <c r="C26" s="27">
        <v>649.49999999999989</v>
      </c>
      <c r="Z26" s="35" t="s">
        <v>13</v>
      </c>
      <c r="AA26" s="27">
        <v>138</v>
      </c>
      <c r="AB26" s="27">
        <v>649.49999999999989</v>
      </c>
    </row>
    <row r="27" spans="1:36" x14ac:dyDescent="0.2">
      <c r="A27" s="35" t="s">
        <v>14</v>
      </c>
      <c r="B27" s="27">
        <v>7.2631578947368425</v>
      </c>
      <c r="C27" s="27">
        <v>34.18421052631578</v>
      </c>
      <c r="Z27" s="35" t="s">
        <v>122</v>
      </c>
      <c r="AA27" s="27">
        <v>7.2631578947368425</v>
      </c>
      <c r="AB27" s="27">
        <v>34.18421052631578</v>
      </c>
    </row>
    <row r="30" spans="1:36" x14ac:dyDescent="0.2">
      <c r="B30" s="177" t="s">
        <v>3</v>
      </c>
      <c r="C30" s="178"/>
      <c r="E30" s="168" t="s">
        <v>4</v>
      </c>
      <c r="F30" s="169"/>
      <c r="G30" s="169"/>
      <c r="H30" s="169"/>
      <c r="I30" s="169"/>
      <c r="J30" s="169"/>
      <c r="K30" s="169"/>
      <c r="L30" s="169"/>
      <c r="M30" s="169"/>
      <c r="N30" s="169"/>
      <c r="O30" s="169"/>
      <c r="P30" s="169"/>
      <c r="Q30" s="169"/>
      <c r="R30" s="169"/>
      <c r="S30" s="169"/>
      <c r="T30" s="169"/>
      <c r="U30" s="169"/>
      <c r="V30" s="169"/>
      <c r="W30" s="170"/>
    </row>
    <row r="31" spans="1:36" x14ac:dyDescent="0.2">
      <c r="B31" s="32" t="s">
        <v>7</v>
      </c>
      <c r="C31" s="32"/>
      <c r="E31" s="2">
        <v>1</v>
      </c>
      <c r="F31" s="2">
        <v>1</v>
      </c>
      <c r="G31" s="2">
        <v>1</v>
      </c>
      <c r="H31" s="2">
        <v>1</v>
      </c>
      <c r="I31" s="2">
        <v>1</v>
      </c>
      <c r="J31" s="2">
        <v>1</v>
      </c>
      <c r="K31" s="2">
        <v>1</v>
      </c>
      <c r="L31" s="2">
        <v>1</v>
      </c>
      <c r="M31" s="2">
        <v>1</v>
      </c>
      <c r="N31" s="2">
        <v>1</v>
      </c>
      <c r="O31" s="2">
        <v>1</v>
      </c>
      <c r="P31" s="2">
        <v>1</v>
      </c>
      <c r="Q31" s="2">
        <v>1</v>
      </c>
      <c r="R31" s="2">
        <v>1</v>
      </c>
      <c r="S31" s="2">
        <v>1</v>
      </c>
      <c r="T31" s="2">
        <v>1</v>
      </c>
      <c r="U31" s="2">
        <v>1</v>
      </c>
      <c r="V31" s="2">
        <v>1</v>
      </c>
      <c r="W31" s="2">
        <v>1</v>
      </c>
    </row>
    <row r="32" spans="1:36" x14ac:dyDescent="0.2">
      <c r="B32" s="26">
        <v>1</v>
      </c>
      <c r="C32" s="26">
        <v>-6.2631578947368425</v>
      </c>
      <c r="E32" s="2">
        <v>-6.2631578947368425</v>
      </c>
      <c r="F32" s="2">
        <v>-5.7631578947368425</v>
      </c>
      <c r="G32" s="2">
        <v>-5.2631578947368425</v>
      </c>
      <c r="H32" s="2">
        <v>-4.2631578947368425</v>
      </c>
      <c r="I32" s="2">
        <v>-3.2631578947368425</v>
      </c>
      <c r="J32" s="2">
        <v>-2.7631578947368425</v>
      </c>
      <c r="K32" s="2">
        <v>-2.2631578947368425</v>
      </c>
      <c r="L32" s="2">
        <v>-1.7631578947368425</v>
      </c>
      <c r="M32" s="2">
        <v>-1.2631578947368425</v>
      </c>
      <c r="N32" s="2">
        <v>-0.76315789473684248</v>
      </c>
      <c r="O32" s="2">
        <v>-0.26315789473684248</v>
      </c>
      <c r="P32" s="2">
        <v>0.73684210526315752</v>
      </c>
      <c r="Q32" s="2">
        <v>1.7368421052631575</v>
      </c>
      <c r="R32" s="2">
        <v>2.7368421052631575</v>
      </c>
      <c r="S32" s="2">
        <v>3.7368421052631575</v>
      </c>
      <c r="T32" s="2">
        <v>4.7368421052631575</v>
      </c>
      <c r="U32" s="2">
        <v>5.7368421052631575</v>
      </c>
      <c r="V32" s="2">
        <v>6.7368421052631575</v>
      </c>
      <c r="W32" s="2">
        <v>7.7368421052631575</v>
      </c>
    </row>
    <row r="33" spans="2:17" x14ac:dyDescent="0.2">
      <c r="B33" s="26">
        <v>1</v>
      </c>
      <c r="C33" s="26">
        <v>-5.7631578947368425</v>
      </c>
    </row>
    <row r="34" spans="2:17" x14ac:dyDescent="0.2">
      <c r="B34" s="26">
        <v>1</v>
      </c>
      <c r="C34" s="26">
        <v>-5.2631578947368425</v>
      </c>
    </row>
    <row r="35" spans="2:17" x14ac:dyDescent="0.2">
      <c r="B35" s="26">
        <v>1</v>
      </c>
      <c r="C35" s="26">
        <v>-4.2631578947368425</v>
      </c>
      <c r="E35" s="143" t="s">
        <v>8</v>
      </c>
      <c r="F35" s="143"/>
      <c r="H35" s="6" t="s">
        <v>9</v>
      </c>
    </row>
    <row r="36" spans="2:17" x14ac:dyDescent="0.2">
      <c r="B36" s="26">
        <v>1</v>
      </c>
      <c r="C36" s="26">
        <v>-3.2631578947368425</v>
      </c>
      <c r="E36" s="18" cm="1">
        <f t="array" ref="E36:F37">MMULT(E31:W32,B32:C50)</f>
        <v>19</v>
      </c>
      <c r="F36" s="18">
        <v>-7.1054273576010019E-15</v>
      </c>
      <c r="H36" s="2" cm="1">
        <f t="array" ref="H36:H37">MMULT(E31:W32,C7:C25)</f>
        <v>649.49999999999989</v>
      </c>
    </row>
    <row r="37" spans="2:17" x14ac:dyDescent="0.2">
      <c r="B37" s="26">
        <v>1</v>
      </c>
      <c r="C37" s="26">
        <v>-2.7631578947368425</v>
      </c>
      <c r="E37" s="18">
        <v>-7.1054273576010019E-15</v>
      </c>
      <c r="F37" s="18">
        <v>332.68421052631578</v>
      </c>
      <c r="H37" s="2">
        <v>589.17894736842095</v>
      </c>
    </row>
    <row r="38" spans="2:17" x14ac:dyDescent="0.2">
      <c r="B38" s="26">
        <v>1</v>
      </c>
      <c r="C38" s="26">
        <v>-2.2631578947368425</v>
      </c>
    </row>
    <row r="39" spans="2:17" x14ac:dyDescent="0.2">
      <c r="B39" s="26">
        <v>1</v>
      </c>
      <c r="C39" s="26">
        <v>-1.7631578947368425</v>
      </c>
      <c r="E39" s="143" t="s">
        <v>10</v>
      </c>
      <c r="F39" s="143"/>
      <c r="H39" s="7" t="s">
        <v>56</v>
      </c>
    </row>
    <row r="40" spans="2:17" x14ac:dyDescent="0.2">
      <c r="B40" s="26">
        <v>1</v>
      </c>
      <c r="C40" s="26">
        <v>-1.2631578947368425</v>
      </c>
      <c r="E40" s="18" cm="1">
        <f t="array" ref="E40:F41">MINVERSE(_xlfn.ANCHORARRAY(E36))</f>
        <v>5.2631578947368418E-2</v>
      </c>
      <c r="F40" s="18">
        <v>1.1240986169278598E-18</v>
      </c>
      <c r="H40" s="47" cm="1">
        <f t="array" ref="H40:H41">MMULT(_xlfn.ANCHORARRAY(E40),_xlfn.ANCHORARRAY(H36))</f>
        <v>34.18421052631578</v>
      </c>
      <c r="I40" t="s">
        <v>58</v>
      </c>
    </row>
    <row r="41" spans="2:17" x14ac:dyDescent="0.2">
      <c r="B41" s="26">
        <v>1</v>
      </c>
      <c r="C41" s="26">
        <v>-0.76315789473684248</v>
      </c>
      <c r="E41" s="18">
        <v>1.1240986169278598E-18</v>
      </c>
      <c r="F41" s="18">
        <v>3.0058535041923747E-3</v>
      </c>
      <c r="H41" s="47">
        <v>1.7709856035437435</v>
      </c>
      <c r="I41" t="s">
        <v>59</v>
      </c>
    </row>
    <row r="42" spans="2:17" x14ac:dyDescent="0.2">
      <c r="B42" s="26">
        <v>1</v>
      </c>
      <c r="C42" s="26">
        <v>-0.26315789473684248</v>
      </c>
    </row>
    <row r="43" spans="2:17" x14ac:dyDescent="0.2">
      <c r="B43" s="26">
        <v>1</v>
      </c>
      <c r="C43" s="26">
        <v>0.73684210526315752</v>
      </c>
      <c r="E43" s="143" t="s">
        <v>12</v>
      </c>
      <c r="F43" s="143"/>
      <c r="G43" s="143"/>
      <c r="H43" s="143"/>
      <c r="J43" s="125"/>
      <c r="K43" s="125"/>
      <c r="L43" s="125"/>
      <c r="M43" s="125"/>
      <c r="N43" s="125"/>
      <c r="O43" s="125"/>
      <c r="P43" s="125"/>
      <c r="Q43" s="125"/>
    </row>
    <row r="44" spans="2:17" x14ac:dyDescent="0.2">
      <c r="B44" s="26">
        <v>1</v>
      </c>
      <c r="C44" s="26">
        <v>1.7368421052631575</v>
      </c>
      <c r="E44" s="112"/>
      <c r="F44" s="112"/>
      <c r="G44" s="112"/>
      <c r="H44" s="112"/>
      <c r="J44" s="92"/>
    </row>
    <row r="45" spans="2:17" x14ac:dyDescent="0.2">
      <c r="B45" s="26">
        <v>1</v>
      </c>
      <c r="C45" s="26">
        <v>2.7368421052631575</v>
      </c>
      <c r="E45" s="112"/>
      <c r="F45" s="112"/>
      <c r="G45" s="112"/>
      <c r="H45" s="112"/>
    </row>
    <row r="46" spans="2:17" x14ac:dyDescent="0.2">
      <c r="B46" s="26">
        <v>1</v>
      </c>
      <c r="C46" s="26">
        <v>3.7368421052631575</v>
      </c>
    </row>
    <row r="47" spans="2:17" x14ac:dyDescent="0.2">
      <c r="B47" s="26">
        <v>1</v>
      </c>
      <c r="C47" s="26">
        <v>4.7368421052631575</v>
      </c>
      <c r="E47" s="143" t="s">
        <v>65</v>
      </c>
      <c r="F47" s="143"/>
      <c r="G47" s="143"/>
      <c r="H47" s="143"/>
      <c r="I47" s="143"/>
      <c r="J47" s="143"/>
      <c r="K47" s="143"/>
      <c r="L47" s="143"/>
      <c r="M47" s="143"/>
      <c r="N47" s="143"/>
    </row>
    <row r="48" spans="2:17" ht="14.5" customHeight="1" x14ac:dyDescent="0.2">
      <c r="B48" s="26">
        <v>1</v>
      </c>
      <c r="C48" s="26">
        <v>5.7368421052631575</v>
      </c>
      <c r="E48" s="174" t="s">
        <v>132</v>
      </c>
      <c r="F48" s="174"/>
      <c r="G48" s="174"/>
      <c r="H48" s="174"/>
      <c r="I48" s="174"/>
      <c r="J48" s="174"/>
      <c r="K48" s="174"/>
      <c r="L48" s="174"/>
      <c r="M48" s="174"/>
      <c r="N48" s="174"/>
    </row>
    <row r="49" spans="2:22" x14ac:dyDescent="0.2">
      <c r="B49" s="26">
        <v>1</v>
      </c>
      <c r="C49" s="26">
        <v>6.7368421052631575</v>
      </c>
      <c r="E49" s="174"/>
      <c r="F49" s="174"/>
      <c r="G49" s="174"/>
      <c r="H49" s="174"/>
      <c r="I49" s="174"/>
      <c r="J49" s="174"/>
      <c r="K49" s="174"/>
      <c r="L49" s="174"/>
      <c r="M49" s="174"/>
      <c r="N49" s="174"/>
    </row>
    <row r="50" spans="2:22" x14ac:dyDescent="0.2">
      <c r="B50" s="26">
        <v>1</v>
      </c>
      <c r="C50" s="26">
        <v>7.7368421052631575</v>
      </c>
      <c r="E50" s="174"/>
      <c r="F50" s="174"/>
      <c r="G50" s="174"/>
      <c r="H50" s="174"/>
      <c r="I50" s="174"/>
      <c r="J50" s="174"/>
      <c r="K50" s="174"/>
      <c r="L50" s="174"/>
      <c r="M50" s="174"/>
      <c r="N50" s="174"/>
    </row>
    <row r="53" spans="2:22" x14ac:dyDescent="0.2">
      <c r="B53" s="6" t="s">
        <v>19</v>
      </c>
      <c r="D53" s="143" t="s">
        <v>95</v>
      </c>
      <c r="E53" s="143"/>
      <c r="F53" s="143"/>
      <c r="G53" s="143"/>
      <c r="H53" s="143"/>
      <c r="I53" s="143"/>
      <c r="J53" s="143"/>
      <c r="K53" s="143"/>
      <c r="L53" s="143"/>
      <c r="M53" s="143"/>
      <c r="N53" s="143"/>
      <c r="O53" s="143"/>
      <c r="P53" s="143"/>
      <c r="Q53" s="143"/>
      <c r="R53" s="143"/>
      <c r="S53" s="143"/>
      <c r="T53" s="143"/>
      <c r="U53" s="143"/>
      <c r="V53" s="143"/>
    </row>
    <row r="54" spans="2:22" x14ac:dyDescent="0.2">
      <c r="B54" s="2">
        <v>-16.792248062015492</v>
      </c>
      <c r="D54" s="2">
        <v>-16.792248062015492</v>
      </c>
      <c r="E54" s="2">
        <v>-12.877740863787364</v>
      </c>
      <c r="F54" s="2">
        <v>-4.8632336655592354</v>
      </c>
      <c r="G54" s="2">
        <v>-2.634219269102978</v>
      </c>
      <c r="H54" s="2">
        <v>-2.3052048726467191</v>
      </c>
      <c r="I54" s="2">
        <v>0.7093023255814046</v>
      </c>
      <c r="J54" s="2">
        <v>3.6238095238095305</v>
      </c>
      <c r="K54" s="2">
        <v>2.938316722037662</v>
      </c>
      <c r="L54" s="2">
        <v>6.1528239202657922</v>
      </c>
      <c r="M54" s="2">
        <v>7.067331118493918</v>
      </c>
      <c r="N54" s="2">
        <v>8.2818383167220446</v>
      </c>
      <c r="O54" s="2">
        <v>10.610852713178303</v>
      </c>
      <c r="P54" s="2">
        <v>15.839867109634561</v>
      </c>
      <c r="Q54" s="2">
        <v>12.968881506090817</v>
      </c>
      <c r="R54" s="2">
        <v>11.697895902547074</v>
      </c>
      <c r="S54" s="2">
        <v>5.4269102990033318</v>
      </c>
      <c r="T54" s="2">
        <v>-1.5440753045404136</v>
      </c>
      <c r="U54" s="2">
        <v>-18.31506090808416</v>
      </c>
      <c r="V54" s="2">
        <v>-25.986046511627897</v>
      </c>
    </row>
    <row r="55" spans="2:22" x14ac:dyDescent="0.2">
      <c r="B55" s="2">
        <v>-12.877740863787364</v>
      </c>
    </row>
    <row r="56" spans="2:22" x14ac:dyDescent="0.2">
      <c r="B56" s="2">
        <v>-4.8632336655592354</v>
      </c>
      <c r="D56" s="143" t="s">
        <v>21</v>
      </c>
      <c r="E56" s="143"/>
      <c r="F56" s="143"/>
      <c r="G56" s="143"/>
      <c r="H56" s="143"/>
      <c r="I56" s="143"/>
      <c r="J56" s="143"/>
      <c r="K56" s="143"/>
      <c r="L56" s="143"/>
      <c r="M56" s="143"/>
      <c r="N56" s="143"/>
      <c r="O56" s="143"/>
      <c r="P56" s="143"/>
      <c r="Q56" s="143"/>
      <c r="R56" s="143"/>
      <c r="S56" s="143"/>
      <c r="T56" s="143"/>
      <c r="U56" s="143"/>
      <c r="V56" s="143"/>
    </row>
    <row r="57" spans="2:22" x14ac:dyDescent="0.2">
      <c r="B57" s="2">
        <v>-2.634219269102978</v>
      </c>
      <c r="D57" s="54">
        <v>6.3</v>
      </c>
      <c r="E57" s="54">
        <v>11.1</v>
      </c>
      <c r="F57" s="54">
        <v>20</v>
      </c>
      <c r="G57" s="54">
        <v>24</v>
      </c>
      <c r="H57" s="54">
        <v>26.1</v>
      </c>
      <c r="I57" s="54">
        <v>30</v>
      </c>
      <c r="J57" s="54">
        <v>33.799999999999997</v>
      </c>
      <c r="K57" s="54">
        <v>34</v>
      </c>
      <c r="L57" s="54">
        <v>38.1</v>
      </c>
      <c r="M57" s="54">
        <v>39.9</v>
      </c>
      <c r="N57" s="54">
        <v>42</v>
      </c>
      <c r="O57" s="54">
        <v>46.1</v>
      </c>
      <c r="P57" s="54">
        <v>53.1</v>
      </c>
      <c r="Q57" s="54">
        <v>52</v>
      </c>
      <c r="R57" s="54">
        <v>52.5</v>
      </c>
      <c r="S57" s="54">
        <v>48</v>
      </c>
      <c r="T57" s="54">
        <v>42.8</v>
      </c>
      <c r="U57" s="54">
        <v>27.8</v>
      </c>
      <c r="V57" s="55">
        <v>21.9</v>
      </c>
    </row>
    <row r="58" spans="2:22" x14ac:dyDescent="0.2">
      <c r="B58" s="2">
        <v>-2.3052048726467191</v>
      </c>
    </row>
    <row r="59" spans="2:22" x14ac:dyDescent="0.2">
      <c r="B59" s="2">
        <v>0.7093023255814046</v>
      </c>
      <c r="D59" s="143" t="s">
        <v>96</v>
      </c>
      <c r="E59" s="143"/>
    </row>
    <row r="60" spans="2:22" x14ac:dyDescent="0.2">
      <c r="B60" s="2">
        <v>3.6238095238095305</v>
      </c>
      <c r="D60" s="18">
        <v>34.18421052631578</v>
      </c>
      <c r="E60" s="18">
        <v>1.7709856035437435</v>
      </c>
    </row>
    <row r="61" spans="2:22" x14ac:dyDescent="0.2">
      <c r="B61" s="2">
        <v>2.938316722037662</v>
      </c>
    </row>
    <row r="62" spans="2:22" x14ac:dyDescent="0.2">
      <c r="B62" s="2">
        <v>6.1528239202657922</v>
      </c>
    </row>
    <row r="63" spans="2:22" x14ac:dyDescent="0.2">
      <c r="B63" s="2">
        <v>7.067331118493918</v>
      </c>
    </row>
    <row r="64" spans="2:22" x14ac:dyDescent="0.2">
      <c r="B64" s="2">
        <v>8.2818383167220446</v>
      </c>
    </row>
    <row r="65" spans="1:5" x14ac:dyDescent="0.2">
      <c r="B65" s="2">
        <v>10.610852713178303</v>
      </c>
    </row>
    <row r="66" spans="1:5" x14ac:dyDescent="0.2">
      <c r="B66" s="2">
        <v>15.839867109634561</v>
      </c>
    </row>
    <row r="67" spans="1:5" x14ac:dyDescent="0.2">
      <c r="B67" s="2">
        <v>12.968881506090817</v>
      </c>
    </row>
    <row r="68" spans="1:5" x14ac:dyDescent="0.2">
      <c r="B68" s="2">
        <v>11.697895902547074</v>
      </c>
    </row>
    <row r="69" spans="1:5" x14ac:dyDescent="0.2">
      <c r="B69" s="2">
        <v>5.4269102990033318</v>
      </c>
    </row>
    <row r="70" spans="1:5" x14ac:dyDescent="0.2">
      <c r="B70" s="2">
        <v>-1.5440753045404136</v>
      </c>
    </row>
    <row r="71" spans="1:5" x14ac:dyDescent="0.2">
      <c r="B71" s="2">
        <v>-18.31506090808416</v>
      </c>
    </row>
    <row r="72" spans="1:5" x14ac:dyDescent="0.2">
      <c r="B72" s="2">
        <v>-25.986046511627897</v>
      </c>
    </row>
    <row r="75" spans="1:5" x14ac:dyDescent="0.2">
      <c r="A75" s="132" t="s">
        <v>23</v>
      </c>
      <c r="B75" s="133"/>
      <c r="C75" s="134"/>
    </row>
    <row r="77" spans="1:5" x14ac:dyDescent="0.2">
      <c r="A77" s="7" t="s">
        <v>27</v>
      </c>
      <c r="B77" s="19">
        <v>19</v>
      </c>
      <c r="D77" s="143" t="s">
        <v>10</v>
      </c>
      <c r="E77" s="143"/>
    </row>
    <row r="78" spans="1:5" x14ac:dyDescent="0.2">
      <c r="A78" s="7" t="s">
        <v>28</v>
      </c>
      <c r="B78" s="19">
        <v>1</v>
      </c>
      <c r="D78" s="68">
        <v>5.2631578947368418E-2</v>
      </c>
      <c r="E78" s="18">
        <v>1.1240986169278598E-18</v>
      </c>
    </row>
    <row r="79" spans="1:5" x14ac:dyDescent="0.2">
      <c r="A79" s="7" t="s">
        <v>24</v>
      </c>
      <c r="B79" s="19">
        <v>2</v>
      </c>
      <c r="D79" s="18">
        <v>1.1240986169278598E-18</v>
      </c>
      <c r="E79" s="68">
        <v>3.0058535041923747E-3</v>
      </c>
    </row>
    <row r="81" spans="1:19" x14ac:dyDescent="0.2">
      <c r="A81" s="46" t="s">
        <v>25</v>
      </c>
      <c r="B81" s="51" cm="1">
        <f t="array" ref="B81">MMULT(D54:V54,B54:B72)</f>
        <v>2373.4578294573648</v>
      </c>
      <c r="D81" s="184" t="s">
        <v>57</v>
      </c>
      <c r="E81" s="184"/>
    </row>
    <row r="82" spans="1:19" x14ac:dyDescent="0.2">
      <c r="A82" s="46" t="s">
        <v>26</v>
      </c>
      <c r="B82" s="51">
        <f>B81/(B77-B79)</f>
        <v>139.61516643866852</v>
      </c>
      <c r="D82" s="113">
        <f>SQRT(B82*D78)</f>
        <v>2.7107502014510234</v>
      </c>
      <c r="E82" s="113"/>
      <c r="F82" t="s">
        <v>109</v>
      </c>
    </row>
    <row r="83" spans="1:19" x14ac:dyDescent="0.2">
      <c r="A83" s="46" t="s">
        <v>29</v>
      </c>
      <c r="B83" s="51">
        <f>B77-B78-1</f>
        <v>17</v>
      </c>
      <c r="D83" s="113">
        <f>SQRT(B82*E79)</f>
        <v>0.64781381374440716</v>
      </c>
      <c r="E83" s="113"/>
      <c r="F83" t="s">
        <v>59</v>
      </c>
    </row>
    <row r="86" spans="1:19" x14ac:dyDescent="0.2">
      <c r="A86" s="132" t="s">
        <v>31</v>
      </c>
      <c r="B86" s="133"/>
      <c r="C86" s="134"/>
    </row>
    <row r="88" spans="1:19" x14ac:dyDescent="0.2">
      <c r="A88" s="143" t="s">
        <v>96</v>
      </c>
      <c r="B88" s="143"/>
    </row>
    <row r="89" spans="1:19" x14ac:dyDescent="0.2">
      <c r="A89" s="18">
        <v>34.18421052631578</v>
      </c>
      <c r="B89" s="18">
        <v>1.7709856035437435</v>
      </c>
    </row>
    <row r="91" spans="1:19" x14ac:dyDescent="0.2">
      <c r="A91" s="168" t="s">
        <v>4</v>
      </c>
      <c r="B91" s="169"/>
      <c r="C91" s="169"/>
      <c r="D91" s="169"/>
      <c r="E91" s="169"/>
      <c r="F91" s="169"/>
      <c r="G91" s="169"/>
      <c r="H91" s="169"/>
      <c r="I91" s="169"/>
      <c r="J91" s="169"/>
      <c r="K91" s="169"/>
      <c r="L91" s="169"/>
      <c r="M91" s="169"/>
      <c r="N91" s="169"/>
      <c r="O91" s="169"/>
      <c r="P91" s="169"/>
      <c r="Q91" s="169"/>
      <c r="R91" s="169"/>
      <c r="S91" s="170"/>
    </row>
    <row r="92" spans="1:19" x14ac:dyDescent="0.2">
      <c r="A92" s="2">
        <v>1</v>
      </c>
      <c r="B92" s="2">
        <v>1</v>
      </c>
      <c r="C92" s="2">
        <v>1</v>
      </c>
      <c r="D92" s="2">
        <v>1</v>
      </c>
      <c r="E92" s="2">
        <v>1</v>
      </c>
      <c r="F92" s="2">
        <v>1</v>
      </c>
      <c r="G92" s="2">
        <v>1</v>
      </c>
      <c r="H92" s="2">
        <v>1</v>
      </c>
      <c r="I92" s="2">
        <v>1</v>
      </c>
      <c r="J92" s="2">
        <v>1</v>
      </c>
      <c r="K92" s="2">
        <v>1</v>
      </c>
      <c r="L92" s="2">
        <v>1</v>
      </c>
      <c r="M92" s="2">
        <v>1</v>
      </c>
      <c r="N92" s="2">
        <v>1</v>
      </c>
      <c r="O92" s="2">
        <v>1</v>
      </c>
      <c r="P92" s="2">
        <v>1</v>
      </c>
      <c r="Q92" s="2">
        <v>1</v>
      </c>
      <c r="R92" s="2">
        <v>1</v>
      </c>
      <c r="S92" s="2">
        <v>1</v>
      </c>
    </row>
    <row r="93" spans="1:19" x14ac:dyDescent="0.2">
      <c r="A93" s="2">
        <v>-6.2631578947368425</v>
      </c>
      <c r="B93" s="2">
        <v>-5.7631578947368425</v>
      </c>
      <c r="C93" s="2">
        <v>-5.2631578947368425</v>
      </c>
      <c r="D93" s="2">
        <v>-4.2631578947368425</v>
      </c>
      <c r="E93" s="2">
        <v>-3.2631578947368425</v>
      </c>
      <c r="F93" s="2">
        <v>-2.7631578947368425</v>
      </c>
      <c r="G93" s="2">
        <v>-2.2631578947368425</v>
      </c>
      <c r="H93" s="2">
        <v>-1.7631578947368425</v>
      </c>
      <c r="I93" s="2">
        <v>-1.2631578947368425</v>
      </c>
      <c r="J93" s="2">
        <v>-0.76315789473684248</v>
      </c>
      <c r="K93" s="2">
        <v>-0.26315789473684248</v>
      </c>
      <c r="L93" s="2">
        <v>0.73684210526315752</v>
      </c>
      <c r="M93" s="2">
        <v>1.7368421052631575</v>
      </c>
      <c r="N93" s="2">
        <v>2.7368421052631575</v>
      </c>
      <c r="O93" s="2">
        <v>3.7368421052631575</v>
      </c>
      <c r="P93" s="2">
        <v>4.7368421052631575</v>
      </c>
      <c r="Q93" s="2">
        <v>5.7368421052631575</v>
      </c>
      <c r="R93" s="2">
        <v>6.7368421052631575</v>
      </c>
      <c r="S93" s="2">
        <v>7.7368421052631575</v>
      </c>
    </row>
    <row r="95" spans="1:19" x14ac:dyDescent="0.2">
      <c r="A95" s="151" t="s">
        <v>94</v>
      </c>
      <c r="B95" s="185"/>
      <c r="C95" s="185"/>
      <c r="D95" s="185"/>
      <c r="E95" s="185"/>
      <c r="F95" s="185"/>
      <c r="G95" s="185"/>
      <c r="H95" s="185"/>
      <c r="I95" s="185"/>
      <c r="J95" s="185"/>
      <c r="K95" s="185"/>
      <c r="L95" s="185"/>
      <c r="M95" s="185"/>
      <c r="N95" s="185"/>
      <c r="O95" s="185"/>
      <c r="P95" s="185"/>
      <c r="Q95" s="185"/>
      <c r="R95" s="185"/>
      <c r="S95" s="152"/>
    </row>
    <row r="96" spans="1:19" x14ac:dyDescent="0.2">
      <c r="A96" s="18" cm="1">
        <f t="array" ref="A96:S96">MMULT(A89:B89,A92:S93)</f>
        <v>23.092248062015493</v>
      </c>
      <c r="B96" s="18">
        <v>23.977740863787364</v>
      </c>
      <c r="C96" s="18">
        <v>24.863233665559235</v>
      </c>
      <c r="D96" s="18">
        <v>26.634219269102978</v>
      </c>
      <c r="E96" s="18">
        <v>28.405204872646721</v>
      </c>
      <c r="F96" s="18">
        <v>29.290697674418595</v>
      </c>
      <c r="G96" s="18">
        <v>30.176190476190467</v>
      </c>
      <c r="H96" s="18">
        <v>31.061683277962338</v>
      </c>
      <c r="I96" s="18">
        <v>31.947176079734209</v>
      </c>
      <c r="J96" s="18">
        <v>32.832668881506081</v>
      </c>
      <c r="K96" s="18">
        <v>33.718161683277955</v>
      </c>
      <c r="L96" s="18">
        <v>35.489147286821698</v>
      </c>
      <c r="M96" s="18">
        <v>37.260132890365441</v>
      </c>
      <c r="N96" s="18">
        <v>39.031118493909183</v>
      </c>
      <c r="O96" s="18">
        <v>40.802104097452926</v>
      </c>
      <c r="P96" s="18">
        <v>42.573089700996668</v>
      </c>
      <c r="Q96" s="18">
        <v>44.344075304540411</v>
      </c>
      <c r="R96" s="18">
        <v>46.11506090808416</v>
      </c>
      <c r="S96" s="18">
        <v>47.886046511627896</v>
      </c>
    </row>
    <row r="99" spans="2:2" x14ac:dyDescent="0.2">
      <c r="B99" s="34" t="s">
        <v>2</v>
      </c>
    </row>
    <row r="100" spans="2:2" x14ac:dyDescent="0.2">
      <c r="B100" s="37" t="s">
        <v>6</v>
      </c>
    </row>
    <row r="101" spans="2:2" x14ac:dyDescent="0.2">
      <c r="B101" s="26">
        <v>6.3</v>
      </c>
    </row>
    <row r="102" spans="2:2" x14ac:dyDescent="0.2">
      <c r="B102" s="26">
        <v>11.1</v>
      </c>
    </row>
    <row r="103" spans="2:2" x14ac:dyDescent="0.2">
      <c r="B103" s="26">
        <v>20</v>
      </c>
    </row>
    <row r="104" spans="2:2" x14ac:dyDescent="0.2">
      <c r="B104" s="26">
        <v>24</v>
      </c>
    </row>
    <row r="105" spans="2:2" x14ac:dyDescent="0.2">
      <c r="B105" s="26">
        <v>26.1</v>
      </c>
    </row>
    <row r="106" spans="2:2" x14ac:dyDescent="0.2">
      <c r="B106" s="26">
        <v>30</v>
      </c>
    </row>
    <row r="107" spans="2:2" x14ac:dyDescent="0.2">
      <c r="B107" s="26">
        <v>33.799999999999997</v>
      </c>
    </row>
    <row r="108" spans="2:2" x14ac:dyDescent="0.2">
      <c r="B108" s="26">
        <v>34</v>
      </c>
    </row>
    <row r="109" spans="2:2" x14ac:dyDescent="0.2">
      <c r="B109" s="26">
        <v>38.1</v>
      </c>
    </row>
    <row r="110" spans="2:2" x14ac:dyDescent="0.2">
      <c r="B110" s="26">
        <v>39.9</v>
      </c>
    </row>
    <row r="111" spans="2:2" x14ac:dyDescent="0.2">
      <c r="B111" s="26">
        <v>42</v>
      </c>
    </row>
    <row r="112" spans="2:2" x14ac:dyDescent="0.2">
      <c r="B112" s="26">
        <v>46.1</v>
      </c>
    </row>
    <row r="113" spans="1:8" x14ac:dyDescent="0.2">
      <c r="B113" s="26">
        <v>53.1</v>
      </c>
    </row>
    <row r="114" spans="1:8" x14ac:dyDescent="0.2">
      <c r="B114" s="26">
        <v>52</v>
      </c>
    </row>
    <row r="115" spans="1:8" x14ac:dyDescent="0.2">
      <c r="B115" s="26">
        <v>52.5</v>
      </c>
    </row>
    <row r="116" spans="1:8" x14ac:dyDescent="0.2">
      <c r="B116" s="26">
        <v>48</v>
      </c>
    </row>
    <row r="117" spans="1:8" x14ac:dyDescent="0.2">
      <c r="B117" s="26">
        <v>42.8</v>
      </c>
    </row>
    <row r="118" spans="1:8" x14ac:dyDescent="0.2">
      <c r="B118" s="26">
        <v>27.8</v>
      </c>
    </row>
    <row r="119" spans="1:8" x14ac:dyDescent="0.2">
      <c r="B119" s="17">
        <v>21.9</v>
      </c>
    </row>
    <row r="120" spans="1:8" x14ac:dyDescent="0.2">
      <c r="A120" s="56" t="s">
        <v>13</v>
      </c>
      <c r="B120" s="57">
        <f>SUM(B101:B119)</f>
        <v>649.49999999999989</v>
      </c>
    </row>
    <row r="121" spans="1:8" x14ac:dyDescent="0.2">
      <c r="A121" s="66" t="s">
        <v>35</v>
      </c>
      <c r="B121" s="67">
        <f>B120^2/B77</f>
        <v>22202.644736842096</v>
      </c>
    </row>
    <row r="122" spans="1:8" x14ac:dyDescent="0.2">
      <c r="A122" s="66" t="s">
        <v>97</v>
      </c>
      <c r="B122" s="67" cm="1">
        <f t="array" ref="B122">MMULT(_xlfn.ANCHORARRAY(A96),B101:B119)</f>
        <v>23246.072170542629</v>
      </c>
    </row>
    <row r="125" spans="1:8" x14ac:dyDescent="0.2">
      <c r="A125" s="132" t="s">
        <v>23</v>
      </c>
      <c r="B125" s="133"/>
      <c r="C125" s="134"/>
    </row>
    <row r="126" spans="1:8" x14ac:dyDescent="0.2">
      <c r="A126" s="10"/>
      <c r="B126" s="10"/>
      <c r="C126" s="10"/>
    </row>
    <row r="127" spans="1:8" x14ac:dyDescent="0.2">
      <c r="A127" s="7" t="s">
        <v>27</v>
      </c>
      <c r="B127" s="19">
        <v>19</v>
      </c>
      <c r="D127" s="46" t="s">
        <v>25</v>
      </c>
      <c r="E127" s="51">
        <v>2373.4578294573648</v>
      </c>
      <c r="G127" s="46" t="s">
        <v>104</v>
      </c>
      <c r="H127" s="51">
        <v>19.539893025721213</v>
      </c>
    </row>
    <row r="128" spans="1:8" x14ac:dyDescent="0.2">
      <c r="A128" s="58" t="s">
        <v>39</v>
      </c>
      <c r="B128" s="76">
        <v>1</v>
      </c>
      <c r="D128" s="46" t="s">
        <v>105</v>
      </c>
      <c r="E128" s="51">
        <v>139.61516643866852</v>
      </c>
    </row>
    <row r="129" spans="1:8" x14ac:dyDescent="0.2">
      <c r="A129" s="42" t="s">
        <v>102</v>
      </c>
      <c r="B129" s="71">
        <f>B122-B121</f>
        <v>1043.4274337005336</v>
      </c>
      <c r="D129" s="25"/>
      <c r="E129" s="25"/>
    </row>
    <row r="130" spans="1:8" x14ac:dyDescent="0.2">
      <c r="A130" s="42" t="s">
        <v>37</v>
      </c>
      <c r="B130" s="71">
        <f>B129/B128</f>
        <v>1043.4274337005336</v>
      </c>
      <c r="D130" s="46" t="s">
        <v>106</v>
      </c>
      <c r="E130" s="51">
        <f>'Polynomial Regression'!B223-'Quadratic Model'!B129</f>
        <v>2060.8195410458247</v>
      </c>
      <c r="F130" s="25"/>
      <c r="G130" s="25"/>
      <c r="H130" s="11"/>
    </row>
    <row r="131" spans="1:8" x14ac:dyDescent="0.2">
      <c r="A131" s="42" t="s">
        <v>38</v>
      </c>
      <c r="B131" s="71">
        <f>B128</f>
        <v>1</v>
      </c>
      <c r="D131" s="25"/>
      <c r="E131" s="25"/>
      <c r="F131" s="25"/>
      <c r="G131" s="25"/>
      <c r="H131" s="11"/>
    </row>
    <row r="133" spans="1:8" x14ac:dyDescent="0.2">
      <c r="A133" s="187" t="s">
        <v>48</v>
      </c>
      <c r="B133" s="189">
        <f>(E130/1)/H127</f>
        <v>105.46728880926206</v>
      </c>
      <c r="C133" s="182"/>
      <c r="D133" s="191" t="s">
        <v>41</v>
      </c>
      <c r="E133" s="186">
        <f>_xlfn.F.INV.RT(0.01,B128,16)</f>
        <v>8.5309652858962011</v>
      </c>
    </row>
    <row r="134" spans="1:8" x14ac:dyDescent="0.2">
      <c r="A134" s="188"/>
      <c r="B134" s="190"/>
      <c r="C134" s="182"/>
      <c r="D134" s="191"/>
      <c r="E134" s="186"/>
    </row>
    <row r="136" spans="1:8" x14ac:dyDescent="0.2">
      <c r="A136" s="129" t="s">
        <v>42</v>
      </c>
      <c r="B136" s="130"/>
      <c r="C136" s="130"/>
      <c r="D136" s="130"/>
      <c r="E136" s="130"/>
      <c r="F136" s="130"/>
      <c r="G136" s="131"/>
    </row>
    <row r="137" spans="1:8" ht="45.5" customHeight="1" x14ac:dyDescent="0.2">
      <c r="A137" s="126" t="s">
        <v>98</v>
      </c>
      <c r="B137" s="127"/>
      <c r="C137" s="127"/>
      <c r="D137" s="127"/>
      <c r="E137" s="127"/>
      <c r="F137" s="127"/>
      <c r="G137" s="128"/>
    </row>
    <row r="140" spans="1:8" x14ac:dyDescent="0.2">
      <c r="A140" s="132" t="s">
        <v>44</v>
      </c>
      <c r="B140" s="133"/>
      <c r="C140" s="134"/>
    </row>
    <row r="142" spans="1:8" x14ac:dyDescent="0.2">
      <c r="A142" s="46" t="s">
        <v>25</v>
      </c>
      <c r="B142" s="51">
        <v>2373.4578294573648</v>
      </c>
      <c r="D142" s="42" t="s">
        <v>45</v>
      </c>
      <c r="E142" s="71">
        <f>B142+B143</f>
        <v>3416.8852631578984</v>
      </c>
    </row>
    <row r="143" spans="1:8" x14ac:dyDescent="0.2">
      <c r="A143" s="46" t="s">
        <v>36</v>
      </c>
      <c r="B143" s="71">
        <v>1043.4274337005336</v>
      </c>
      <c r="D143" s="42" t="s">
        <v>46</v>
      </c>
      <c r="E143" s="71">
        <f>B146-1</f>
        <v>18</v>
      </c>
    </row>
    <row r="144" spans="1:8" x14ac:dyDescent="0.2">
      <c r="A144" s="7" t="s">
        <v>39</v>
      </c>
      <c r="B144" s="19">
        <v>1</v>
      </c>
    </row>
    <row r="145" spans="1:7" x14ac:dyDescent="0.2">
      <c r="A145" s="7" t="s">
        <v>24</v>
      </c>
      <c r="B145" s="19">
        <v>2</v>
      </c>
    </row>
    <row r="146" spans="1:7" x14ac:dyDescent="0.2">
      <c r="A146" s="7" t="s">
        <v>27</v>
      </c>
      <c r="B146" s="19">
        <v>19</v>
      </c>
    </row>
    <row r="149" spans="1:7" x14ac:dyDescent="0.2">
      <c r="A149" s="33" t="s">
        <v>49</v>
      </c>
      <c r="B149" s="72">
        <f>B142/(B146-B145)</f>
        <v>139.61516643866852</v>
      </c>
    </row>
    <row r="150" spans="1:7" x14ac:dyDescent="0.2">
      <c r="A150" s="63" t="s">
        <v>50</v>
      </c>
      <c r="B150" s="73">
        <f>E142/(B146-1)</f>
        <v>189.8269590643277</v>
      </c>
    </row>
    <row r="151" spans="1:7" x14ac:dyDescent="0.2">
      <c r="A151" s="70" t="s">
        <v>100</v>
      </c>
      <c r="B151" s="74">
        <f>B143/E142</f>
        <v>0.30537385757465968</v>
      </c>
      <c r="C151" s="36" t="s">
        <v>118</v>
      </c>
      <c r="D151" s="75">
        <f>B151</f>
        <v>0.30537385757465968</v>
      </c>
    </row>
    <row r="152" spans="1:7" x14ac:dyDescent="0.2">
      <c r="A152" s="7" t="s">
        <v>52</v>
      </c>
      <c r="B152" s="19">
        <f>1-B151</f>
        <v>0.69462614242534038</v>
      </c>
      <c r="C152" s="7" t="s">
        <v>116</v>
      </c>
      <c r="D152" s="75">
        <f>B152</f>
        <v>0.69462614242534038</v>
      </c>
    </row>
    <row r="153" spans="1:7" x14ac:dyDescent="0.2">
      <c r="A153" s="7" t="s">
        <v>113</v>
      </c>
      <c r="B153" s="19">
        <f>1-(B149/B150)</f>
        <v>0.26451349625552201</v>
      </c>
      <c r="C153" s="7" t="s">
        <v>114</v>
      </c>
      <c r="D153" s="75">
        <f>B153</f>
        <v>0.26451349625552201</v>
      </c>
    </row>
    <row r="154" spans="1:7" x14ac:dyDescent="0.2">
      <c r="A154" s="7" t="s">
        <v>52</v>
      </c>
      <c r="B154" s="19">
        <f>1-B153</f>
        <v>0.73548650374447799</v>
      </c>
      <c r="C154" s="7" t="s">
        <v>115</v>
      </c>
      <c r="D154" s="75">
        <f>B154</f>
        <v>0.73548650374447799</v>
      </c>
    </row>
    <row r="156" spans="1:7" x14ac:dyDescent="0.2">
      <c r="A156" s="194" t="s">
        <v>42</v>
      </c>
      <c r="B156" s="195"/>
      <c r="C156" s="195"/>
      <c r="D156" s="195"/>
      <c r="E156" s="195"/>
      <c r="F156" s="195"/>
      <c r="G156" s="196"/>
    </row>
    <row r="157" spans="1:7" ht="41.5" customHeight="1" x14ac:dyDescent="0.2">
      <c r="A157" s="147" t="s">
        <v>120</v>
      </c>
      <c r="B157" s="148"/>
      <c r="C157" s="148"/>
      <c r="D157" s="148"/>
      <c r="E157" s="148"/>
      <c r="F157" s="148"/>
      <c r="G157" s="149"/>
    </row>
    <row r="160" spans="1:7" x14ac:dyDescent="0.2">
      <c r="A160" s="150" t="s">
        <v>54</v>
      </c>
      <c r="B160" s="150"/>
      <c r="C160" s="150"/>
    </row>
    <row r="162" spans="1:4" x14ac:dyDescent="0.2">
      <c r="A162" s="7" t="s">
        <v>56</v>
      </c>
      <c r="C162" s="143" t="s">
        <v>57</v>
      </c>
      <c r="D162" s="143"/>
    </row>
    <row r="163" spans="1:4" x14ac:dyDescent="0.2">
      <c r="A163" s="18">
        <v>34.18421052631578</v>
      </c>
      <c r="C163" s="113">
        <v>2652.6881623347022</v>
      </c>
      <c r="D163" s="113"/>
    </row>
    <row r="164" spans="1:4" x14ac:dyDescent="0.2">
      <c r="A164" s="18">
        <v>1.7709856035437435</v>
      </c>
      <c r="C164" s="113">
        <v>46447.761424148615</v>
      </c>
      <c r="D164" s="113"/>
    </row>
    <row r="166" spans="1:4" x14ac:dyDescent="0.2">
      <c r="A166" s="151" t="s">
        <v>61</v>
      </c>
      <c r="B166" s="152"/>
    </row>
    <row r="167" spans="1:4" x14ac:dyDescent="0.2">
      <c r="A167" s="41" t="s">
        <v>62</v>
      </c>
      <c r="B167" s="19">
        <f>A164/C164</f>
        <v>3.8128545902817008E-5</v>
      </c>
    </row>
    <row r="168" spans="1:4" x14ac:dyDescent="0.2">
      <c r="A168" s="41" t="s">
        <v>63</v>
      </c>
      <c r="B168" s="19">
        <v>4.3026527297494637</v>
      </c>
    </row>
    <row r="169" spans="1:4" x14ac:dyDescent="0.2">
      <c r="A169" s="41" t="s">
        <v>64</v>
      </c>
      <c r="B169" s="18" t="s">
        <v>66</v>
      </c>
    </row>
    <row r="170" spans="1:4" ht="32" x14ac:dyDescent="0.2">
      <c r="A170" s="61" t="s">
        <v>65</v>
      </c>
      <c r="B170" s="59" t="s">
        <v>67</v>
      </c>
    </row>
    <row r="171" spans="1:4" x14ac:dyDescent="0.2">
      <c r="A171" s="60"/>
      <c r="B171" s="60"/>
    </row>
    <row r="172" spans="1:4" x14ac:dyDescent="0.2">
      <c r="A172" s="28"/>
      <c r="B172" s="28"/>
    </row>
    <row r="173" spans="1:4" x14ac:dyDescent="0.2">
      <c r="A173" s="151" t="s">
        <v>68</v>
      </c>
      <c r="B173" s="152"/>
    </row>
    <row r="174" spans="1:4" x14ac:dyDescent="0.2">
      <c r="A174" s="41" t="s">
        <v>62</v>
      </c>
      <c r="B174" s="19">
        <v>-10.269726812786303</v>
      </c>
    </row>
    <row r="175" spans="1:4" x14ac:dyDescent="0.2">
      <c r="A175" s="41" t="s">
        <v>63</v>
      </c>
      <c r="B175" s="19">
        <v>4.3026527297494637</v>
      </c>
    </row>
    <row r="176" spans="1:4" x14ac:dyDescent="0.2">
      <c r="A176" s="41" t="s">
        <v>64</v>
      </c>
      <c r="B176" s="18" t="s">
        <v>66</v>
      </c>
    </row>
    <row r="177" spans="1:11" ht="32" x14ac:dyDescent="0.2">
      <c r="A177" s="41" t="s">
        <v>65</v>
      </c>
      <c r="B177" s="22" t="s">
        <v>67</v>
      </c>
    </row>
    <row r="180" spans="1:11" x14ac:dyDescent="0.2">
      <c r="A180" s="161" t="s">
        <v>92</v>
      </c>
      <c r="B180" s="192" t="s">
        <v>99</v>
      </c>
      <c r="C180" s="193"/>
      <c r="D180" s="193"/>
      <c r="E180" s="193"/>
      <c r="F180" s="193"/>
    </row>
    <row r="181" spans="1:11" ht="64.75" customHeight="1" x14ac:dyDescent="0.2">
      <c r="A181" s="162"/>
      <c r="B181" s="193"/>
      <c r="C181" s="193"/>
      <c r="D181" s="193"/>
      <c r="E181" s="193"/>
      <c r="F181" s="193"/>
    </row>
    <row r="184" spans="1:11" x14ac:dyDescent="0.2">
      <c r="A184" s="155" t="s">
        <v>112</v>
      </c>
      <c r="B184" s="156"/>
      <c r="C184" s="156"/>
      <c r="D184" s="156"/>
      <c r="E184" s="157"/>
    </row>
    <row r="186" spans="1:11" ht="32" x14ac:dyDescent="0.2">
      <c r="A186" s="23" t="s">
        <v>70</v>
      </c>
      <c r="B186" s="23" t="s">
        <v>71</v>
      </c>
      <c r="C186" s="23" t="s">
        <v>72</v>
      </c>
      <c r="D186" s="23" t="s">
        <v>73</v>
      </c>
      <c r="E186" s="24" t="s">
        <v>48</v>
      </c>
    </row>
    <row r="187" spans="1:11" x14ac:dyDescent="0.2">
      <c r="A187" t="s">
        <v>74</v>
      </c>
      <c r="B187" s="10">
        <f>B143</f>
        <v>1043.4274337005336</v>
      </c>
      <c r="C187" s="10">
        <f>B131</f>
        <v>1</v>
      </c>
      <c r="D187" s="10">
        <f>B130</f>
        <v>1043.4274337005336</v>
      </c>
      <c r="E187">
        <f>B133</f>
        <v>105.46728880926206</v>
      </c>
    </row>
    <row r="188" spans="1:11" x14ac:dyDescent="0.2">
      <c r="A188" t="s">
        <v>75</v>
      </c>
      <c r="B188" s="10">
        <f>B142</f>
        <v>2373.4578294573648</v>
      </c>
      <c r="C188" s="10">
        <f>B83</f>
        <v>17</v>
      </c>
      <c r="D188" s="10">
        <f>E128</f>
        <v>139.61516643866852</v>
      </c>
    </row>
    <row r="189" spans="1:11" x14ac:dyDescent="0.2">
      <c r="A189" s="28" t="s">
        <v>76</v>
      </c>
      <c r="B189" s="29">
        <f>E142</f>
        <v>3416.8852631578984</v>
      </c>
      <c r="C189" s="29">
        <f>E143</f>
        <v>18</v>
      </c>
      <c r="D189" s="29"/>
      <c r="E189" s="28"/>
    </row>
    <row r="192" spans="1:11" x14ac:dyDescent="0.2">
      <c r="A192" s="141" t="s">
        <v>80</v>
      </c>
      <c r="B192" s="142"/>
      <c r="C192" s="142"/>
      <c r="D192" s="142"/>
      <c r="E192" s="142"/>
      <c r="F192" s="142"/>
      <c r="G192" s="142"/>
      <c r="H192" s="142"/>
      <c r="I192" s="142"/>
      <c r="J192" s="142"/>
      <c r="K192" s="142"/>
    </row>
    <row r="194" spans="1:11" x14ac:dyDescent="0.2">
      <c r="A194" s="115" t="s">
        <v>74</v>
      </c>
      <c r="B194" s="115"/>
      <c r="C194" s="115"/>
      <c r="E194" s="115" t="s">
        <v>75</v>
      </c>
      <c r="F194" s="115"/>
      <c r="G194" s="115"/>
      <c r="I194" s="115" t="s">
        <v>76</v>
      </c>
      <c r="J194" s="115"/>
      <c r="K194" s="115"/>
    </row>
    <row r="195" spans="1:11" x14ac:dyDescent="0.2">
      <c r="A195" s="15" t="s">
        <v>82</v>
      </c>
      <c r="B195" s="15" t="s">
        <v>81</v>
      </c>
      <c r="C195" s="15" t="s">
        <v>83</v>
      </c>
      <c r="E195" s="15" t="s">
        <v>82</v>
      </c>
      <c r="F195" s="15" t="s">
        <v>81</v>
      </c>
      <c r="G195" s="15" t="s">
        <v>83</v>
      </c>
      <c r="I195" s="15" t="s">
        <v>82</v>
      </c>
      <c r="J195" s="15" t="s">
        <v>81</v>
      </c>
      <c r="K195" s="15" t="s">
        <v>83</v>
      </c>
    </row>
    <row r="196" spans="1:11" x14ac:dyDescent="0.2">
      <c r="A196" s="112" t="s">
        <v>102</v>
      </c>
      <c r="B196" s="113"/>
      <c r="C196" s="112">
        <f>B129</f>
        <v>1043.4274337005336</v>
      </c>
      <c r="E196" s="112" t="s">
        <v>25</v>
      </c>
      <c r="F196" s="118"/>
      <c r="G196" s="112">
        <f>B188</f>
        <v>2373.4578294573648</v>
      </c>
      <c r="I196" s="112" t="s">
        <v>45</v>
      </c>
      <c r="J196" s="113"/>
      <c r="K196" s="112">
        <f>B189</f>
        <v>3416.8852631578984</v>
      </c>
    </row>
    <row r="197" spans="1:11" x14ac:dyDescent="0.2">
      <c r="A197" s="112"/>
      <c r="B197" s="113"/>
      <c r="C197" s="112"/>
      <c r="E197" s="112"/>
      <c r="F197" s="119"/>
      <c r="G197" s="112"/>
      <c r="I197" s="112"/>
      <c r="J197" s="113"/>
      <c r="K197" s="112"/>
    </row>
    <row r="198" spans="1:11" x14ac:dyDescent="0.2">
      <c r="A198" s="112"/>
      <c r="B198" s="113"/>
      <c r="C198" s="112"/>
      <c r="E198" s="112"/>
      <c r="F198" s="119"/>
      <c r="G198" s="112"/>
      <c r="I198" s="112"/>
      <c r="J198" s="113"/>
      <c r="K198" s="112"/>
    </row>
    <row r="199" spans="1:11" x14ac:dyDescent="0.2">
      <c r="A199" s="112"/>
      <c r="B199" s="113"/>
      <c r="C199" s="112"/>
      <c r="E199" s="112"/>
      <c r="F199" s="120"/>
      <c r="G199" s="112"/>
      <c r="I199" s="117"/>
      <c r="J199" s="118"/>
      <c r="K199" s="117"/>
    </row>
    <row r="200" spans="1:11" x14ac:dyDescent="0.2">
      <c r="A200" s="112" t="s">
        <v>38</v>
      </c>
      <c r="B200" s="116" t="s">
        <v>84</v>
      </c>
      <c r="C200" s="112">
        <f>B144</f>
        <v>1</v>
      </c>
      <c r="E200" s="112" t="s">
        <v>29</v>
      </c>
      <c r="F200" s="121"/>
      <c r="G200" s="112">
        <f>C188</f>
        <v>17</v>
      </c>
      <c r="I200" s="112" t="s">
        <v>46</v>
      </c>
      <c r="J200" s="116"/>
      <c r="K200" s="112">
        <f>C189</f>
        <v>18</v>
      </c>
    </row>
    <row r="201" spans="1:11" x14ac:dyDescent="0.2">
      <c r="A201" s="112"/>
      <c r="B201" s="116"/>
      <c r="C201" s="112"/>
      <c r="E201" s="112"/>
      <c r="F201" s="122"/>
      <c r="G201" s="112"/>
      <c r="I201" s="112"/>
      <c r="J201" s="116"/>
      <c r="K201" s="112"/>
    </row>
    <row r="202" spans="1:11" x14ac:dyDescent="0.2">
      <c r="A202" s="112" t="s">
        <v>37</v>
      </c>
      <c r="B202" s="113"/>
      <c r="C202" s="112">
        <f>B130</f>
        <v>1043.4274337005336</v>
      </c>
      <c r="E202" s="112" t="s">
        <v>26</v>
      </c>
      <c r="F202" s="118"/>
      <c r="G202" s="112">
        <f>D188</f>
        <v>139.61516643866852</v>
      </c>
      <c r="I202" s="11"/>
      <c r="K202" s="11"/>
    </row>
    <row r="203" spans="1:11" x14ac:dyDescent="0.2">
      <c r="A203" s="112"/>
      <c r="B203" s="113"/>
      <c r="C203" s="112"/>
      <c r="E203" s="112"/>
      <c r="F203" s="119"/>
      <c r="G203" s="112"/>
      <c r="I203" s="11"/>
      <c r="K203" s="11"/>
    </row>
    <row r="204" spans="1:11" x14ac:dyDescent="0.2">
      <c r="A204" s="112"/>
      <c r="B204" s="113"/>
      <c r="C204" s="112"/>
      <c r="E204" s="112"/>
      <c r="F204" s="120"/>
      <c r="G204" s="112"/>
      <c r="I204" s="11"/>
      <c r="K204" s="11"/>
    </row>
    <row r="205" spans="1:11" x14ac:dyDescent="0.2">
      <c r="A205" s="112" t="s">
        <v>48</v>
      </c>
      <c r="B205" s="113"/>
      <c r="C205" s="112">
        <f>B133</f>
        <v>105.46728880926206</v>
      </c>
    </row>
    <row r="206" spans="1:11" x14ac:dyDescent="0.2">
      <c r="A206" s="112"/>
      <c r="B206" s="113"/>
      <c r="C206" s="112"/>
    </row>
    <row r="207" spans="1:11" x14ac:dyDescent="0.2">
      <c r="A207" s="112"/>
      <c r="B207" s="113"/>
      <c r="C207" s="112"/>
    </row>
    <row r="210" spans="1:11" x14ac:dyDescent="0.2">
      <c r="A210" s="114" t="s">
        <v>107</v>
      </c>
      <c r="B210" s="114"/>
      <c r="C210" s="114"/>
      <c r="D210" s="114"/>
      <c r="E210" s="114"/>
      <c r="F210" s="114"/>
      <c r="G210" s="114"/>
      <c r="H210" s="114"/>
      <c r="I210" s="114"/>
      <c r="J210" s="114"/>
      <c r="K210" s="114"/>
    </row>
    <row r="212" spans="1:11" x14ac:dyDescent="0.2">
      <c r="A212" s="108" t="s">
        <v>64</v>
      </c>
      <c r="B212" s="108"/>
      <c r="C212" s="108"/>
      <c r="E212" s="108" t="s">
        <v>65</v>
      </c>
      <c r="F212" s="108"/>
      <c r="G212" s="108"/>
      <c r="I212" s="25"/>
      <c r="J212" s="25"/>
      <c r="K212" s="25"/>
    </row>
    <row r="213" spans="1:11" x14ac:dyDescent="0.2">
      <c r="A213" s="99" t="s">
        <v>110</v>
      </c>
      <c r="B213" s="100"/>
      <c r="C213" s="101"/>
      <c r="D213" s="20"/>
      <c r="E213" s="99" t="s">
        <v>111</v>
      </c>
      <c r="F213" s="100"/>
      <c r="G213" s="101"/>
      <c r="H213" s="20"/>
      <c r="I213" s="69"/>
      <c r="J213" s="11"/>
      <c r="K213" s="11"/>
    </row>
    <row r="214" spans="1:11" x14ac:dyDescent="0.2">
      <c r="A214" s="102"/>
      <c r="B214" s="103"/>
      <c r="C214" s="104"/>
      <c r="D214" s="20"/>
      <c r="E214" s="102"/>
      <c r="F214" s="103"/>
      <c r="G214" s="104"/>
      <c r="H214" s="20"/>
      <c r="I214" s="11"/>
      <c r="J214" s="11"/>
      <c r="K214" s="11"/>
    </row>
    <row r="215" spans="1:11" ht="58.25" customHeight="1" x14ac:dyDescent="0.2">
      <c r="A215" s="105"/>
      <c r="B215" s="106"/>
      <c r="C215" s="107"/>
      <c r="D215" s="20"/>
      <c r="E215" s="105"/>
      <c r="F215" s="106"/>
      <c r="G215" s="107"/>
      <c r="H215" s="20"/>
      <c r="I215" s="11"/>
      <c r="J215" s="11"/>
      <c r="K215" s="11"/>
    </row>
  </sheetData>
  <sortState xmlns:xlrd2="http://schemas.microsoft.com/office/spreadsheetml/2017/richdata2" ref="AG7:AG25">
    <sortCondition ref="AG7:AG25"/>
  </sortState>
  <mergeCells count="88">
    <mergeCell ref="C200:C201"/>
    <mergeCell ref="E200:E201"/>
    <mergeCell ref="A213:C215"/>
    <mergeCell ref="E213:G215"/>
    <mergeCell ref="A205:A207"/>
    <mergeCell ref="B205:B207"/>
    <mergeCell ref="C205:C207"/>
    <mergeCell ref="A210:K210"/>
    <mergeCell ref="A212:C212"/>
    <mergeCell ref="E212:G212"/>
    <mergeCell ref="J200:J201"/>
    <mergeCell ref="K200:K201"/>
    <mergeCell ref="A202:A204"/>
    <mergeCell ref="B202:B204"/>
    <mergeCell ref="C202:C204"/>
    <mergeCell ref="E202:E204"/>
    <mergeCell ref="F202:F204"/>
    <mergeCell ref="G202:G204"/>
    <mergeCell ref="G200:G201"/>
    <mergeCell ref="I200:I201"/>
    <mergeCell ref="F200:F201"/>
    <mergeCell ref="A200:A201"/>
    <mergeCell ref="B200:B201"/>
    <mergeCell ref="A192:K192"/>
    <mergeCell ref="A194:C194"/>
    <mergeCell ref="E194:G194"/>
    <mergeCell ref="I194:K194"/>
    <mergeCell ref="A196:A199"/>
    <mergeCell ref="B196:B199"/>
    <mergeCell ref="C196:C199"/>
    <mergeCell ref="E196:E199"/>
    <mergeCell ref="F196:F199"/>
    <mergeCell ref="G196:G199"/>
    <mergeCell ref="I196:I199"/>
    <mergeCell ref="J196:J199"/>
    <mergeCell ref="K196:K199"/>
    <mergeCell ref="A184:E184"/>
    <mergeCell ref="A133:A134"/>
    <mergeCell ref="B133:B134"/>
    <mergeCell ref="C133:C134"/>
    <mergeCell ref="D133:D134"/>
    <mergeCell ref="C163:D163"/>
    <mergeCell ref="C164:D164"/>
    <mergeCell ref="A166:B166"/>
    <mergeCell ref="A173:B173"/>
    <mergeCell ref="A180:A181"/>
    <mergeCell ref="B180:F181"/>
    <mergeCell ref="A137:G137"/>
    <mergeCell ref="A140:C140"/>
    <mergeCell ref="A156:G156"/>
    <mergeCell ref="A157:G157"/>
    <mergeCell ref="A160:C160"/>
    <mergeCell ref="A75:C75"/>
    <mergeCell ref="D77:E77"/>
    <mergeCell ref="D81:E81"/>
    <mergeCell ref="D82:E82"/>
    <mergeCell ref="C162:D162"/>
    <mergeCell ref="A86:C86"/>
    <mergeCell ref="A88:B88"/>
    <mergeCell ref="A91:S91"/>
    <mergeCell ref="A95:S95"/>
    <mergeCell ref="A125:C125"/>
    <mergeCell ref="A136:G136"/>
    <mergeCell ref="E133:E134"/>
    <mergeCell ref="D83:E83"/>
    <mergeCell ref="D56:V56"/>
    <mergeCell ref="D59:E59"/>
    <mergeCell ref="A2:V2"/>
    <mergeCell ref="D5:E5"/>
    <mergeCell ref="F5:F6"/>
    <mergeCell ref="G5:G6"/>
    <mergeCell ref="B30:C30"/>
    <mergeCell ref="E30:W30"/>
    <mergeCell ref="E48:N50"/>
    <mergeCell ref="E43:H43"/>
    <mergeCell ref="E44:H45"/>
    <mergeCell ref="E35:F35"/>
    <mergeCell ref="E39:F39"/>
    <mergeCell ref="D53:V53"/>
    <mergeCell ref="AI5:AI6"/>
    <mergeCell ref="AJ5:AJ6"/>
    <mergeCell ref="J43:Q43"/>
    <mergeCell ref="E47:N47"/>
    <mergeCell ref="AC5:AD5"/>
    <mergeCell ref="AE5:AE6"/>
    <mergeCell ref="AF5:AF6"/>
    <mergeCell ref="AG5:AG6"/>
    <mergeCell ref="AH5:AH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Polynomial Regression</vt:lpstr>
      <vt:lpstr>Quadratic Model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sharleen agustine</dc:creator>
  <cp:keywords/>
  <dc:description/>
  <cp:lastModifiedBy>Reza Putri Angga</cp:lastModifiedBy>
  <cp:revision/>
  <dcterms:created xsi:type="dcterms:W3CDTF">2023-12-05T07:42:47Z</dcterms:created>
  <dcterms:modified xsi:type="dcterms:W3CDTF">2024-05-31T09:28:27Z</dcterms:modified>
  <cp:category/>
  <cp:contentStatus/>
</cp:coreProperties>
</file>