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uffy\Downloads\"/>
    </mc:Choice>
  </mc:AlternateContent>
  <xr:revisionPtr revIDLastSave="0" documentId="13_ncr:1_{EA093430-A8D1-4ABB-BE03-4BCCD6BF0BCA}" xr6:coauthVersionLast="47" xr6:coauthVersionMax="47" xr10:uidLastSave="{00000000-0000-0000-0000-000000000000}"/>
  <bookViews>
    <workbookView xWindow="-19310" yWindow="-110" windowWidth="19420" windowHeight="10420" activeTab="3" xr2:uid="{42A3D834-ACED-4712-83C4-C828D27364AF}"/>
  </bookViews>
  <sheets>
    <sheet name="CapEx" sheetId="1" r:id="rId1"/>
    <sheet name="OpEx" sheetId="5" r:id="rId2"/>
    <sheet name="OpEx_Wiser_Scaling" sheetId="7" r:id="rId3"/>
    <sheet name="nrwal_file_format" sheetId="8" r:id="rId4"/>
    <sheet name="OpEx_Wiser_Derivation DRAFT" sheetId="2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7" i="5" l="1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6" i="5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6" i="1"/>
  <c r="H20" i="1"/>
  <c r="C103" i="8"/>
  <c r="C102" i="8"/>
  <c r="C101" i="8"/>
  <c r="C100" i="8"/>
  <c r="C99" i="8"/>
  <c r="C98" i="8"/>
  <c r="C84" i="8"/>
  <c r="C83" i="8"/>
  <c r="C82" i="8"/>
  <c r="C81" i="8"/>
  <c r="C80" i="8"/>
  <c r="C79" i="8"/>
  <c r="C65" i="8"/>
  <c r="C64" i="8"/>
  <c r="C63" i="8"/>
  <c r="C62" i="8"/>
  <c r="C61" i="8"/>
  <c r="C60" i="8"/>
  <c r="C46" i="8"/>
  <c r="C45" i="8"/>
  <c r="C44" i="8"/>
  <c r="C43" i="8"/>
  <c r="C42" i="8"/>
  <c r="C41" i="8"/>
  <c r="C27" i="8"/>
  <c r="C26" i="8"/>
  <c r="C25" i="8"/>
  <c r="C24" i="8"/>
  <c r="C23" i="8"/>
  <c r="C22" i="8"/>
  <c r="C8" i="8"/>
  <c r="C7" i="8"/>
  <c r="C6" i="8"/>
  <c r="C5" i="8"/>
  <c r="C4" i="8"/>
  <c r="C3" i="8"/>
  <c r="AF6" i="1"/>
  <c r="AF7" i="1"/>
  <c r="AF8" i="1"/>
  <c r="AF9" i="1"/>
  <c r="AF10" i="1"/>
  <c r="AF11" i="1"/>
  <c r="AF12" i="1"/>
  <c r="AF13" i="1"/>
  <c r="AF14" i="1"/>
  <c r="AH14" i="1" s="1"/>
  <c r="AF15" i="1"/>
  <c r="AF16" i="1"/>
  <c r="AF17" i="1"/>
  <c r="AF18" i="1"/>
  <c r="AF19" i="1"/>
  <c r="AF20" i="1"/>
  <c r="AF21" i="1"/>
  <c r="AF22" i="1"/>
  <c r="AH22" i="1" s="1"/>
  <c r="AF23" i="1"/>
  <c r="AF24" i="1"/>
  <c r="AF25" i="1"/>
  <c r="AF26" i="1"/>
  <c r="AF27" i="1"/>
  <c r="AF28" i="1"/>
  <c r="AH28" i="1" s="1"/>
  <c r="AF29" i="1"/>
  <c r="AF30" i="1"/>
  <c r="AH30" i="1" s="1"/>
  <c r="AF31" i="1"/>
  <c r="AF32" i="1"/>
  <c r="AF33" i="1"/>
  <c r="AF34" i="1"/>
  <c r="AH13" i="1"/>
  <c r="AH18" i="1"/>
  <c r="AH20" i="1"/>
  <c r="AH21" i="1"/>
  <c r="AH26" i="1"/>
  <c r="AH29" i="1"/>
  <c r="AH34" i="1"/>
  <c r="AH10" i="1"/>
  <c r="AH6" i="1"/>
  <c r="AH7" i="1"/>
  <c r="AH8" i="1"/>
  <c r="AH9" i="1"/>
  <c r="AH11" i="1"/>
  <c r="AH12" i="1"/>
  <c r="AH15" i="1"/>
  <c r="AH16" i="1"/>
  <c r="AH17" i="1"/>
  <c r="AH19" i="1"/>
  <c r="AH23" i="1"/>
  <c r="AH24" i="1"/>
  <c r="AH25" i="1"/>
  <c r="AH27" i="1"/>
  <c r="AH31" i="1"/>
  <c r="AH32" i="1"/>
  <c r="AH33" i="1"/>
  <c r="AF2" i="5"/>
  <c r="Z2" i="5"/>
  <c r="T2" i="5"/>
  <c r="M2" i="5"/>
  <c r="H2" i="5"/>
  <c r="C2" i="5"/>
  <c r="O26" i="7"/>
  <c r="O23" i="7" s="1"/>
  <c r="P23" i="7" s="1"/>
  <c r="M26" i="7"/>
  <c r="O8" i="7"/>
  <c r="M8" i="7"/>
  <c r="K26" i="7"/>
  <c r="K24" i="7" s="1"/>
  <c r="K8" i="7"/>
  <c r="M25" i="7"/>
  <c r="N25" i="7" s="1"/>
  <c r="O24" i="7"/>
  <c r="M24" i="7"/>
  <c r="M23" i="7"/>
  <c r="O22" i="7"/>
  <c r="P22" i="7" s="1"/>
  <c r="M22" i="7"/>
  <c r="O21" i="7"/>
  <c r="M21" i="7"/>
  <c r="O20" i="7"/>
  <c r="P20" i="7" s="1"/>
  <c r="M20" i="7"/>
  <c r="M19" i="7"/>
  <c r="M18" i="7"/>
  <c r="N18" i="7" s="1"/>
  <c r="O17" i="7"/>
  <c r="M17" i="7"/>
  <c r="N17" i="7" s="1"/>
  <c r="M16" i="7"/>
  <c r="M15" i="7"/>
  <c r="O14" i="7"/>
  <c r="P14" i="7" s="1"/>
  <c r="M14" i="7"/>
  <c r="O13" i="7"/>
  <c r="M13" i="7"/>
  <c r="N26" i="7" s="1"/>
  <c r="M12" i="7"/>
  <c r="O11" i="7"/>
  <c r="M11" i="7"/>
  <c r="E26" i="7"/>
  <c r="E11" i="7" s="1"/>
  <c r="G26" i="7"/>
  <c r="G11" i="7" s="1"/>
  <c r="C26" i="7"/>
  <c r="C13" i="7" s="1"/>
  <c r="P24" i="7" l="1"/>
  <c r="P21" i="7"/>
  <c r="O18" i="7"/>
  <c r="P18" i="7" s="1"/>
  <c r="O25" i="7"/>
  <c r="P25" i="7" s="1"/>
  <c r="P17" i="7"/>
  <c r="P26" i="7"/>
  <c r="O15" i="7"/>
  <c r="P15" i="7" s="1"/>
  <c r="O12" i="7"/>
  <c r="O19" i="7"/>
  <c r="P19" i="7" s="1"/>
  <c r="O16" i="7"/>
  <c r="P16" i="7" s="1"/>
  <c r="N21" i="7"/>
  <c r="N16" i="7"/>
  <c r="N19" i="7"/>
  <c r="N20" i="7"/>
  <c r="N14" i="7"/>
  <c r="N23" i="7"/>
  <c r="N24" i="7"/>
  <c r="N15" i="7"/>
  <c r="N22" i="7"/>
  <c r="K22" i="7"/>
  <c r="K14" i="7"/>
  <c r="K18" i="7"/>
  <c r="K13" i="7"/>
  <c r="K15" i="7"/>
  <c r="L15" i="7" s="1"/>
  <c r="K19" i="7"/>
  <c r="L19" i="7" s="1"/>
  <c r="K23" i="7"/>
  <c r="L23" i="7" s="1"/>
  <c r="K11" i="7"/>
  <c r="K17" i="7"/>
  <c r="L17" i="7" s="1"/>
  <c r="K21" i="7"/>
  <c r="L21" i="7" s="1"/>
  <c r="K25" i="7"/>
  <c r="L26" i="7"/>
  <c r="K12" i="7"/>
  <c r="K16" i="7"/>
  <c r="L16" i="7" s="1"/>
  <c r="K20" i="7"/>
  <c r="L20" i="7" s="1"/>
  <c r="D26" i="7"/>
  <c r="C18" i="7"/>
  <c r="D18" i="7" s="1"/>
  <c r="C25" i="7"/>
  <c r="D25" i="7" s="1"/>
  <c r="C17" i="7"/>
  <c r="D17" i="7" s="1"/>
  <c r="C11" i="7"/>
  <c r="C24" i="7"/>
  <c r="D24" i="7" s="1"/>
  <c r="C16" i="7"/>
  <c r="D16" i="7" s="1"/>
  <c r="C22" i="7"/>
  <c r="D22" i="7" s="1"/>
  <c r="C14" i="7"/>
  <c r="D14" i="7" s="1"/>
  <c r="C20" i="7"/>
  <c r="D20" i="7" s="1"/>
  <c r="C12" i="7"/>
  <c r="C19" i="7"/>
  <c r="D19" i="7" s="1"/>
  <c r="C23" i="7"/>
  <c r="D23" i="7" s="1"/>
  <c r="C15" i="7"/>
  <c r="D15" i="7" s="1"/>
  <c r="C21" i="7"/>
  <c r="D21" i="7" s="1"/>
  <c r="E22" i="7"/>
  <c r="G19" i="7"/>
  <c r="G18" i="7"/>
  <c r="G22" i="7"/>
  <c r="E18" i="7"/>
  <c r="G23" i="7"/>
  <c r="H23" i="7" s="1"/>
  <c r="G15" i="7"/>
  <c r="H15" i="7" s="1"/>
  <c r="G14" i="7"/>
  <c r="H14" i="7" s="1"/>
  <c r="E14" i="7"/>
  <c r="G25" i="7"/>
  <c r="G21" i="7"/>
  <c r="G17" i="7"/>
  <c r="G13" i="7"/>
  <c r="H26" i="7" s="1"/>
  <c r="E25" i="7"/>
  <c r="E21" i="7"/>
  <c r="E17" i="7"/>
  <c r="E13" i="7"/>
  <c r="F26" i="7" s="1"/>
  <c r="G24" i="7"/>
  <c r="G20" i="7"/>
  <c r="G16" i="7"/>
  <c r="G12" i="7"/>
  <c r="E24" i="7"/>
  <c r="E20" i="7"/>
  <c r="E16" i="7"/>
  <c r="E12" i="7"/>
  <c r="E23" i="7"/>
  <c r="E19" i="7"/>
  <c r="E15" i="7"/>
  <c r="L18" i="7" l="1"/>
  <c r="L25" i="7"/>
  <c r="L24" i="7"/>
  <c r="L14" i="7"/>
  <c r="L22" i="7"/>
  <c r="H16" i="7"/>
  <c r="H17" i="7"/>
  <c r="H20" i="7"/>
  <c r="F24" i="7"/>
  <c r="F25" i="7"/>
  <c r="F18" i="7"/>
  <c r="F17" i="7"/>
  <c r="F20" i="7"/>
  <c r="F15" i="7"/>
  <c r="H22" i="7"/>
  <c r="F16" i="7"/>
  <c r="F19" i="7"/>
  <c r="H21" i="7"/>
  <c r="H18" i="7"/>
  <c r="F21" i="7"/>
  <c r="F23" i="7"/>
  <c r="H24" i="7"/>
  <c r="H25" i="7"/>
  <c r="H19" i="7"/>
  <c r="F14" i="7"/>
  <c r="F22" i="7"/>
  <c r="H61" i="2" l="1"/>
  <c r="H57" i="2"/>
  <c r="AT34" i="1"/>
  <c r="AU34" i="1" s="1"/>
  <c r="AV34" i="1" s="1"/>
  <c r="AT33" i="1"/>
  <c r="AU33" i="1" s="1"/>
  <c r="AV33" i="1" s="1"/>
  <c r="AT32" i="1"/>
  <c r="AU32" i="1" s="1"/>
  <c r="AV32" i="1" s="1"/>
  <c r="AT31" i="1"/>
  <c r="AU31" i="1" s="1"/>
  <c r="AV31" i="1" s="1"/>
  <c r="AT30" i="1"/>
  <c r="AU30" i="1" s="1"/>
  <c r="AV30" i="1" s="1"/>
  <c r="AU29" i="1"/>
  <c r="AV29" i="1" s="1"/>
  <c r="AT29" i="1"/>
  <c r="AT28" i="1"/>
  <c r="AU28" i="1" s="1"/>
  <c r="AV28" i="1" s="1"/>
  <c r="AT27" i="1"/>
  <c r="AU27" i="1" s="1"/>
  <c r="AV27" i="1" s="1"/>
  <c r="AT26" i="1"/>
  <c r="AU26" i="1" s="1"/>
  <c r="AV26" i="1" s="1"/>
  <c r="AT25" i="1"/>
  <c r="AU25" i="1" s="1"/>
  <c r="AV25" i="1" s="1"/>
  <c r="AT24" i="1"/>
  <c r="AU24" i="1" s="1"/>
  <c r="AV24" i="1" s="1"/>
  <c r="AT23" i="1"/>
  <c r="AU23" i="1" s="1"/>
  <c r="AV23" i="1" s="1"/>
  <c r="AT22" i="1"/>
  <c r="AU22" i="1" s="1"/>
  <c r="AV22" i="1" s="1"/>
  <c r="AT21" i="1"/>
  <c r="AU21" i="1" s="1"/>
  <c r="AV21" i="1" s="1"/>
  <c r="AT20" i="1"/>
  <c r="AU20" i="1" s="1"/>
  <c r="AV20" i="1" s="1"/>
  <c r="AT19" i="1"/>
  <c r="AU19" i="1" s="1"/>
  <c r="AV19" i="1" s="1"/>
  <c r="AT18" i="1"/>
  <c r="AU18" i="1" s="1"/>
  <c r="AV18" i="1" s="1"/>
  <c r="AT17" i="1"/>
  <c r="AU17" i="1" s="1"/>
  <c r="AV17" i="1" s="1"/>
  <c r="AT16" i="1"/>
  <c r="AU16" i="1" s="1"/>
  <c r="AV16" i="1" s="1"/>
  <c r="AT15" i="1"/>
  <c r="AU15" i="1" s="1"/>
  <c r="AV15" i="1" s="1"/>
  <c r="AT14" i="1"/>
  <c r="AU14" i="1" s="1"/>
  <c r="AV14" i="1" s="1"/>
  <c r="AT13" i="1"/>
  <c r="AU13" i="1" s="1"/>
  <c r="AV13" i="1" s="1"/>
  <c r="AT12" i="1"/>
  <c r="AU12" i="1" s="1"/>
  <c r="AV12" i="1" s="1"/>
  <c r="AT11" i="1"/>
  <c r="AU11" i="1" s="1"/>
  <c r="AV11" i="1" s="1"/>
  <c r="AT10" i="1"/>
  <c r="AU10" i="1" s="1"/>
  <c r="AV10" i="1" s="1"/>
  <c r="AT9" i="1"/>
  <c r="AU9" i="1" s="1"/>
  <c r="AV9" i="1" s="1"/>
  <c r="AT8" i="1"/>
  <c r="AU8" i="1" s="1"/>
  <c r="AV8" i="1" s="1"/>
  <c r="AT7" i="1"/>
  <c r="AU7" i="1" s="1"/>
  <c r="AV7" i="1" s="1"/>
  <c r="AT6" i="1"/>
  <c r="AU6" i="1" s="1"/>
  <c r="AV6" i="1" s="1"/>
  <c r="AL7" i="1"/>
  <c r="AM7" i="1" s="1"/>
  <c r="AN7" i="1" s="1"/>
  <c r="AL8" i="1"/>
  <c r="AM8" i="1" s="1"/>
  <c r="AN8" i="1" s="1"/>
  <c r="AL9" i="1"/>
  <c r="AM9" i="1" s="1"/>
  <c r="AN9" i="1" s="1"/>
  <c r="AL10" i="1"/>
  <c r="AM10" i="1" s="1"/>
  <c r="AN10" i="1" s="1"/>
  <c r="AL11" i="1"/>
  <c r="AM11" i="1" s="1"/>
  <c r="AN11" i="1" s="1"/>
  <c r="AL12" i="1"/>
  <c r="AM12" i="1" s="1"/>
  <c r="AN12" i="1" s="1"/>
  <c r="AL13" i="1"/>
  <c r="AM13" i="1" s="1"/>
  <c r="AN13" i="1" s="1"/>
  <c r="AL14" i="1"/>
  <c r="AM14" i="1" s="1"/>
  <c r="AN14" i="1" s="1"/>
  <c r="AL15" i="1"/>
  <c r="AM15" i="1" s="1"/>
  <c r="AN15" i="1" s="1"/>
  <c r="AL16" i="1"/>
  <c r="AM16" i="1" s="1"/>
  <c r="AN16" i="1" s="1"/>
  <c r="AL17" i="1"/>
  <c r="AM17" i="1" s="1"/>
  <c r="AN17" i="1" s="1"/>
  <c r="AL18" i="1"/>
  <c r="AM18" i="1" s="1"/>
  <c r="AN18" i="1" s="1"/>
  <c r="AL19" i="1"/>
  <c r="AM19" i="1" s="1"/>
  <c r="AN19" i="1" s="1"/>
  <c r="AL20" i="1"/>
  <c r="AM20" i="1" s="1"/>
  <c r="AN20" i="1" s="1"/>
  <c r="AL21" i="1"/>
  <c r="AM21" i="1" s="1"/>
  <c r="AN21" i="1" s="1"/>
  <c r="AL22" i="1"/>
  <c r="AM22" i="1" s="1"/>
  <c r="AN22" i="1" s="1"/>
  <c r="AL23" i="1"/>
  <c r="AM23" i="1" s="1"/>
  <c r="AN23" i="1" s="1"/>
  <c r="AL24" i="1"/>
  <c r="AM24" i="1" s="1"/>
  <c r="AN24" i="1" s="1"/>
  <c r="AL25" i="1"/>
  <c r="AM25" i="1" s="1"/>
  <c r="AN25" i="1" s="1"/>
  <c r="AL26" i="1"/>
  <c r="AM26" i="1" s="1"/>
  <c r="AN26" i="1" s="1"/>
  <c r="AL27" i="1"/>
  <c r="AM27" i="1" s="1"/>
  <c r="AN27" i="1" s="1"/>
  <c r="AL28" i="1"/>
  <c r="AM28" i="1" s="1"/>
  <c r="AN28" i="1" s="1"/>
  <c r="AL29" i="1"/>
  <c r="AM29" i="1" s="1"/>
  <c r="AN29" i="1" s="1"/>
  <c r="AL30" i="1"/>
  <c r="AM30" i="1" s="1"/>
  <c r="AN30" i="1" s="1"/>
  <c r="AL31" i="1"/>
  <c r="AM31" i="1" s="1"/>
  <c r="AN31" i="1" s="1"/>
  <c r="AL32" i="1"/>
  <c r="AM32" i="1" s="1"/>
  <c r="AN32" i="1" s="1"/>
  <c r="AL33" i="1"/>
  <c r="AM33" i="1" s="1"/>
  <c r="AN33" i="1" s="1"/>
  <c r="AL34" i="1"/>
  <c r="AM34" i="1" s="1"/>
  <c r="AN34" i="1" s="1"/>
  <c r="AL6" i="1"/>
  <c r="AM6" i="1" s="1"/>
  <c r="AN6" i="1" s="1"/>
  <c r="S34" i="1"/>
  <c r="T34" i="1" s="1"/>
  <c r="U34" i="1" s="1"/>
  <c r="S33" i="1"/>
  <c r="T33" i="1" s="1"/>
  <c r="U33" i="1" s="1"/>
  <c r="S32" i="1"/>
  <c r="T32" i="1" s="1"/>
  <c r="U32" i="1" s="1"/>
  <c r="S31" i="1"/>
  <c r="T31" i="1" s="1"/>
  <c r="U31" i="1" s="1"/>
  <c r="S30" i="1"/>
  <c r="T30" i="1" s="1"/>
  <c r="U30" i="1" s="1"/>
  <c r="S29" i="1"/>
  <c r="T29" i="1" s="1"/>
  <c r="U29" i="1" s="1"/>
  <c r="S28" i="1"/>
  <c r="T28" i="1" s="1"/>
  <c r="U28" i="1" s="1"/>
  <c r="S27" i="1"/>
  <c r="T27" i="1" s="1"/>
  <c r="U27" i="1" s="1"/>
  <c r="S26" i="1"/>
  <c r="T26" i="1" s="1"/>
  <c r="U26" i="1" s="1"/>
  <c r="S25" i="1"/>
  <c r="T25" i="1" s="1"/>
  <c r="U25" i="1" s="1"/>
  <c r="S24" i="1"/>
  <c r="T24" i="1" s="1"/>
  <c r="U24" i="1" s="1"/>
  <c r="S23" i="1"/>
  <c r="T23" i="1" s="1"/>
  <c r="U23" i="1" s="1"/>
  <c r="S22" i="1"/>
  <c r="T22" i="1" s="1"/>
  <c r="U22" i="1" s="1"/>
  <c r="S21" i="1"/>
  <c r="T21" i="1" s="1"/>
  <c r="U21" i="1" s="1"/>
  <c r="S20" i="1"/>
  <c r="T20" i="1" s="1"/>
  <c r="U20" i="1" s="1"/>
  <c r="S19" i="1"/>
  <c r="T19" i="1" s="1"/>
  <c r="U19" i="1" s="1"/>
  <c r="S18" i="1"/>
  <c r="T18" i="1" s="1"/>
  <c r="U18" i="1" s="1"/>
  <c r="S17" i="1"/>
  <c r="T17" i="1" s="1"/>
  <c r="U17" i="1" s="1"/>
  <c r="S16" i="1"/>
  <c r="T16" i="1" s="1"/>
  <c r="U16" i="1" s="1"/>
  <c r="S15" i="1"/>
  <c r="T15" i="1" s="1"/>
  <c r="U15" i="1" s="1"/>
  <c r="S14" i="1"/>
  <c r="T14" i="1" s="1"/>
  <c r="U14" i="1" s="1"/>
  <c r="S13" i="1"/>
  <c r="T13" i="1" s="1"/>
  <c r="U13" i="1" s="1"/>
  <c r="S12" i="1"/>
  <c r="T12" i="1" s="1"/>
  <c r="U12" i="1" s="1"/>
  <c r="S11" i="1"/>
  <c r="T11" i="1" s="1"/>
  <c r="U11" i="1" s="1"/>
  <c r="S10" i="1"/>
  <c r="T10" i="1" s="1"/>
  <c r="U10" i="1" s="1"/>
  <c r="S9" i="1"/>
  <c r="T9" i="1" s="1"/>
  <c r="U9" i="1" s="1"/>
  <c r="S8" i="1"/>
  <c r="T8" i="1" s="1"/>
  <c r="U8" i="1" s="1"/>
  <c r="S7" i="1"/>
  <c r="T7" i="1" s="1"/>
  <c r="U7" i="1" s="1"/>
  <c r="S6" i="1"/>
  <c r="T6" i="1" s="1"/>
  <c r="U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34" i="1"/>
  <c r="M34" i="1" s="1"/>
  <c r="N34" i="1" s="1"/>
  <c r="L6" i="1"/>
  <c r="M6" i="1" s="1"/>
  <c r="N6" i="1" s="1"/>
  <c r="AW30" i="1" l="1"/>
  <c r="AY30" i="1" s="1"/>
  <c r="AE30" i="5"/>
  <c r="AW8" i="1"/>
  <c r="AY8" i="1" s="1"/>
  <c r="AE8" i="5"/>
  <c r="AW16" i="1"/>
  <c r="AY16" i="1" s="1"/>
  <c r="AE16" i="5"/>
  <c r="AW24" i="1"/>
  <c r="AY24" i="1" s="1"/>
  <c r="AE24" i="5"/>
  <c r="AW31" i="1"/>
  <c r="AY31" i="1" s="1"/>
  <c r="AE31" i="5"/>
  <c r="AW15" i="1"/>
  <c r="AY15" i="1" s="1"/>
  <c r="AE15" i="5"/>
  <c r="AW9" i="1"/>
  <c r="AY9" i="1" s="1"/>
  <c r="AE9" i="5"/>
  <c r="AW17" i="1"/>
  <c r="AY17" i="1" s="1"/>
  <c r="AE17" i="5"/>
  <c r="AF17" i="5" s="1"/>
  <c r="AW25" i="1"/>
  <c r="AY25" i="1" s="1"/>
  <c r="AE25" i="5"/>
  <c r="AW32" i="1"/>
  <c r="AY32" i="1" s="1"/>
  <c r="AE32" i="5"/>
  <c r="AW7" i="1"/>
  <c r="AY7" i="1" s="1"/>
  <c r="AE7" i="5"/>
  <c r="AW10" i="1"/>
  <c r="AY10" i="1" s="1"/>
  <c r="AE10" i="5"/>
  <c r="AF10" i="5" s="1"/>
  <c r="AW18" i="1"/>
  <c r="AY18" i="1" s="1"/>
  <c r="AE18" i="5"/>
  <c r="AW26" i="1"/>
  <c r="AY26" i="1" s="1"/>
  <c r="AE26" i="5"/>
  <c r="AW33" i="1"/>
  <c r="AY33" i="1" s="1"/>
  <c r="AE33" i="5"/>
  <c r="AW23" i="1"/>
  <c r="AY23" i="1" s="1"/>
  <c r="AE23" i="5"/>
  <c r="AW11" i="1"/>
  <c r="AY11" i="1" s="1"/>
  <c r="AE11" i="5"/>
  <c r="AW19" i="1"/>
  <c r="AY19" i="1" s="1"/>
  <c r="AE19" i="5"/>
  <c r="AW27" i="1"/>
  <c r="AY27" i="1" s="1"/>
  <c r="AE27" i="5"/>
  <c r="AF27" i="5" s="1"/>
  <c r="AW34" i="1"/>
  <c r="AY34" i="1" s="1"/>
  <c r="AE34" i="5"/>
  <c r="AF34" i="5" s="1"/>
  <c r="AW12" i="1"/>
  <c r="AY12" i="1" s="1"/>
  <c r="AE12" i="5"/>
  <c r="AF12" i="5" s="1"/>
  <c r="AW20" i="1"/>
  <c r="AY20" i="1" s="1"/>
  <c r="AE20" i="5"/>
  <c r="AF20" i="5" s="1"/>
  <c r="AW28" i="1"/>
  <c r="AY28" i="1" s="1"/>
  <c r="AE28" i="5"/>
  <c r="AF28" i="5" s="1"/>
  <c r="AW13" i="1"/>
  <c r="AY13" i="1" s="1"/>
  <c r="AE13" i="5"/>
  <c r="AF13" i="5" s="1"/>
  <c r="AW21" i="1"/>
  <c r="AY21" i="1" s="1"/>
  <c r="AE21" i="5"/>
  <c r="AF21" i="5" s="1"/>
  <c r="AW6" i="1"/>
  <c r="AY6" i="1" s="1"/>
  <c r="AE6" i="5"/>
  <c r="AF6" i="5" s="1"/>
  <c r="AW14" i="1"/>
  <c r="AY14" i="1" s="1"/>
  <c r="AE14" i="5"/>
  <c r="AF14" i="5" s="1"/>
  <c r="AW22" i="1"/>
  <c r="AY22" i="1" s="1"/>
  <c r="AE22" i="5"/>
  <c r="AF22" i="5" s="1"/>
  <c r="AW29" i="1"/>
  <c r="AY29" i="1" s="1"/>
  <c r="AE29" i="5"/>
  <c r="AF29" i="5" s="1"/>
  <c r="AO13" i="1"/>
  <c r="AQ13" i="1" s="1"/>
  <c r="Y13" i="5"/>
  <c r="AO12" i="1"/>
  <c r="AQ12" i="1" s="1"/>
  <c r="Y12" i="5"/>
  <c r="Z12" i="5" s="1"/>
  <c r="AO6" i="1"/>
  <c r="AQ6" i="1" s="1"/>
  <c r="Y6" i="5"/>
  <c r="Z6" i="5" s="1"/>
  <c r="AO27" i="1"/>
  <c r="AQ27" i="1" s="1"/>
  <c r="Y27" i="5"/>
  <c r="Z27" i="5" s="1"/>
  <c r="AO19" i="1"/>
  <c r="AQ19" i="1" s="1"/>
  <c r="Y19" i="5"/>
  <c r="AO11" i="1"/>
  <c r="AQ11" i="1" s="1"/>
  <c r="Y11" i="5"/>
  <c r="Z11" i="5" s="1"/>
  <c r="AO34" i="1"/>
  <c r="AQ34" i="1" s="1"/>
  <c r="Y34" i="5"/>
  <c r="Z34" i="5" s="1"/>
  <c r="AO26" i="1"/>
  <c r="AQ26" i="1" s="1"/>
  <c r="Y26" i="5"/>
  <c r="Z26" i="5" s="1"/>
  <c r="AO18" i="1"/>
  <c r="AQ18" i="1" s="1"/>
  <c r="Y18" i="5"/>
  <c r="Z18" i="5" s="1"/>
  <c r="AO10" i="1"/>
  <c r="AQ10" i="1" s="1"/>
  <c r="Y10" i="5"/>
  <c r="Z10" i="5" s="1"/>
  <c r="AO29" i="1"/>
  <c r="AQ29" i="1" s="1"/>
  <c r="Y29" i="5"/>
  <c r="Z29" i="5" s="1"/>
  <c r="AO28" i="1"/>
  <c r="AQ28" i="1" s="1"/>
  <c r="Y28" i="5"/>
  <c r="Z28" i="5" s="1"/>
  <c r="AO25" i="1"/>
  <c r="AQ25" i="1" s="1"/>
  <c r="Y25" i="5"/>
  <c r="AO17" i="1"/>
  <c r="AQ17" i="1" s="1"/>
  <c r="Y17" i="5"/>
  <c r="Z17" i="5" s="1"/>
  <c r="AO32" i="1"/>
  <c r="AQ32" i="1" s="1"/>
  <c r="Y32" i="5"/>
  <c r="Z32" i="5" s="1"/>
  <c r="AO16" i="1"/>
  <c r="AQ16" i="1" s="1"/>
  <c r="Y16" i="5"/>
  <c r="Z16" i="5" s="1"/>
  <c r="AO31" i="1"/>
  <c r="AQ31" i="1" s="1"/>
  <c r="Y31" i="5"/>
  <c r="Z31" i="5" s="1"/>
  <c r="AO23" i="1"/>
  <c r="AQ23" i="1" s="1"/>
  <c r="Y23" i="5"/>
  <c r="Z23" i="5" s="1"/>
  <c r="AO15" i="1"/>
  <c r="AQ15" i="1" s="1"/>
  <c r="Y15" i="5"/>
  <c r="Z15" i="5" s="1"/>
  <c r="AO7" i="1"/>
  <c r="AQ7" i="1" s="1"/>
  <c r="Y7" i="5"/>
  <c r="Z7" i="5" s="1"/>
  <c r="AO21" i="1"/>
  <c r="AQ21" i="1" s="1"/>
  <c r="Y21" i="5"/>
  <c r="Z21" i="5" s="1"/>
  <c r="AO20" i="1"/>
  <c r="AQ20" i="1" s="1"/>
  <c r="Y20" i="5"/>
  <c r="Z20" i="5" s="1"/>
  <c r="AO33" i="1"/>
  <c r="AQ33" i="1" s="1"/>
  <c r="Y33" i="5"/>
  <c r="Z33" i="5" s="1"/>
  <c r="AO9" i="1"/>
  <c r="AQ9" i="1" s="1"/>
  <c r="Y9" i="5"/>
  <c r="Z9" i="5" s="1"/>
  <c r="AO24" i="1"/>
  <c r="AQ24" i="1" s="1"/>
  <c r="Y24" i="5"/>
  <c r="Z24" i="5" s="1"/>
  <c r="AO8" i="1"/>
  <c r="AQ8" i="1" s="1"/>
  <c r="Y8" i="5"/>
  <c r="Z8" i="5" s="1"/>
  <c r="AO30" i="1"/>
  <c r="AQ30" i="1" s="1"/>
  <c r="Y30" i="5"/>
  <c r="Z30" i="5" s="1"/>
  <c r="AO22" i="1"/>
  <c r="AQ22" i="1" s="1"/>
  <c r="Y22" i="5"/>
  <c r="Z22" i="5" s="1"/>
  <c r="AO14" i="1"/>
  <c r="AQ14" i="1" s="1"/>
  <c r="Y14" i="5"/>
  <c r="Z14" i="5" s="1"/>
  <c r="W14" i="1"/>
  <c r="L14" i="5"/>
  <c r="M14" i="5" s="1"/>
  <c r="O14" i="5" s="1"/>
  <c r="W15" i="1"/>
  <c r="L15" i="5"/>
  <c r="W25" i="1"/>
  <c r="L25" i="5"/>
  <c r="W10" i="1"/>
  <c r="L10" i="5"/>
  <c r="W18" i="1"/>
  <c r="L18" i="5"/>
  <c r="M18" i="5" s="1"/>
  <c r="O18" i="5" s="1"/>
  <c r="W26" i="1"/>
  <c r="L26" i="5"/>
  <c r="W34" i="1"/>
  <c r="L34" i="5"/>
  <c r="M34" i="5" s="1"/>
  <c r="O34" i="5" s="1"/>
  <c r="W17" i="1"/>
  <c r="L17" i="5"/>
  <c r="M17" i="5" s="1"/>
  <c r="O17" i="5" s="1"/>
  <c r="W11" i="1"/>
  <c r="L11" i="5"/>
  <c r="M11" i="5" s="1"/>
  <c r="O11" i="5" s="1"/>
  <c r="W19" i="1"/>
  <c r="L19" i="5"/>
  <c r="W27" i="1"/>
  <c r="L27" i="5"/>
  <c r="M27" i="5" s="1"/>
  <c r="O27" i="5" s="1"/>
  <c r="W30" i="1"/>
  <c r="L30" i="5"/>
  <c r="M30" i="5" s="1"/>
  <c r="O30" i="5" s="1"/>
  <c r="W9" i="1"/>
  <c r="L9" i="5"/>
  <c r="M9" i="5" s="1"/>
  <c r="O9" i="5" s="1"/>
  <c r="W12" i="1"/>
  <c r="L12" i="5"/>
  <c r="M12" i="5" s="1"/>
  <c r="O12" i="5" s="1"/>
  <c r="W20" i="1"/>
  <c r="L20" i="5"/>
  <c r="M20" i="5" s="1"/>
  <c r="O20" i="5" s="1"/>
  <c r="W28" i="1"/>
  <c r="L28" i="5"/>
  <c r="M28" i="5" s="1"/>
  <c r="O28" i="5" s="1"/>
  <c r="W6" i="1"/>
  <c r="L6" i="5"/>
  <c r="M6" i="5" s="1"/>
  <c r="O6" i="5" s="1"/>
  <c r="W7" i="1"/>
  <c r="L7" i="5"/>
  <c r="M7" i="5" s="1"/>
  <c r="O7" i="5" s="1"/>
  <c r="W33" i="1"/>
  <c r="L33" i="5"/>
  <c r="M33" i="5" s="1"/>
  <c r="O33" i="5" s="1"/>
  <c r="W13" i="1"/>
  <c r="L13" i="5"/>
  <c r="M13" i="5" s="1"/>
  <c r="O13" i="5" s="1"/>
  <c r="W21" i="1"/>
  <c r="L21" i="5"/>
  <c r="M21" i="5" s="1"/>
  <c r="O21" i="5" s="1"/>
  <c r="W29" i="1"/>
  <c r="L29" i="5"/>
  <c r="M29" i="5" s="1"/>
  <c r="O29" i="5" s="1"/>
  <c r="W22" i="1"/>
  <c r="L22" i="5"/>
  <c r="M22" i="5" s="1"/>
  <c r="O22" i="5" s="1"/>
  <c r="W23" i="1"/>
  <c r="L23" i="5"/>
  <c r="M23" i="5" s="1"/>
  <c r="O23" i="5" s="1"/>
  <c r="W31" i="1"/>
  <c r="L31" i="5"/>
  <c r="M31" i="5" s="1"/>
  <c r="O31" i="5" s="1"/>
  <c r="W8" i="1"/>
  <c r="L8" i="5"/>
  <c r="M8" i="5" s="1"/>
  <c r="O8" i="5" s="1"/>
  <c r="W16" i="1"/>
  <c r="L16" i="5"/>
  <c r="W24" i="1"/>
  <c r="L24" i="5"/>
  <c r="M24" i="5" s="1"/>
  <c r="O24" i="5" s="1"/>
  <c r="W32" i="1"/>
  <c r="L32" i="5"/>
  <c r="M32" i="5" s="1"/>
  <c r="O32" i="5" s="1"/>
  <c r="P34" i="1"/>
  <c r="G34" i="5"/>
  <c r="P6" i="1"/>
  <c r="G6" i="5"/>
  <c r="P27" i="1"/>
  <c r="G27" i="5"/>
  <c r="P19" i="1"/>
  <c r="G19" i="5"/>
  <c r="H19" i="5" s="1"/>
  <c r="J19" i="5" s="1"/>
  <c r="P11" i="1"/>
  <c r="G11" i="5"/>
  <c r="P10" i="1"/>
  <c r="G10" i="5"/>
  <c r="P26" i="1"/>
  <c r="G26" i="5"/>
  <c r="P33" i="1"/>
  <c r="G33" i="5"/>
  <c r="H33" i="5" s="1"/>
  <c r="J33" i="5" s="1"/>
  <c r="P25" i="1"/>
  <c r="G25" i="5"/>
  <c r="P17" i="1"/>
  <c r="G17" i="5"/>
  <c r="P9" i="1"/>
  <c r="G9" i="5"/>
  <c r="P18" i="1"/>
  <c r="G18" i="5"/>
  <c r="H18" i="5" s="1"/>
  <c r="J18" i="5" s="1"/>
  <c r="P32" i="1"/>
  <c r="G32" i="5"/>
  <c r="P24" i="1"/>
  <c r="G24" i="5"/>
  <c r="P16" i="1"/>
  <c r="G16" i="5"/>
  <c r="P8" i="1"/>
  <c r="G8" i="5"/>
  <c r="P7" i="1"/>
  <c r="G7" i="5"/>
  <c r="P15" i="1"/>
  <c r="G15" i="5"/>
  <c r="P30" i="1"/>
  <c r="G30" i="5"/>
  <c r="P22" i="1"/>
  <c r="G22" i="5"/>
  <c r="P14" i="1"/>
  <c r="G14" i="5"/>
  <c r="P31" i="1"/>
  <c r="G31" i="5"/>
  <c r="P29" i="1"/>
  <c r="G29" i="5"/>
  <c r="P21" i="1"/>
  <c r="G21" i="5"/>
  <c r="H21" i="5" s="1"/>
  <c r="J21" i="5" s="1"/>
  <c r="P13" i="1"/>
  <c r="G13" i="5"/>
  <c r="P23" i="1"/>
  <c r="G23" i="5"/>
  <c r="P28" i="1"/>
  <c r="G28" i="5"/>
  <c r="P20" i="1"/>
  <c r="G20" i="5"/>
  <c r="H20" i="5" s="1"/>
  <c r="J20" i="5" s="1"/>
  <c r="P12" i="1"/>
  <c r="G12" i="5"/>
  <c r="K57" i="2"/>
  <c r="L57" i="2"/>
  <c r="L55" i="2" s="1"/>
  <c r="L58" i="2" s="1"/>
  <c r="M57" i="2"/>
  <c r="M55" i="2" s="1"/>
  <c r="M58" i="2" s="1"/>
  <c r="N57" i="2"/>
  <c r="N55" i="2" s="1"/>
  <c r="N58" i="2" s="1"/>
  <c r="O57" i="2"/>
  <c r="O55" i="2" s="1"/>
  <c r="O58" i="2" s="1"/>
  <c r="P57" i="2"/>
  <c r="P55" i="2" s="1"/>
  <c r="P58" i="2" s="1"/>
  <c r="Q57" i="2"/>
  <c r="Q55" i="2" s="1"/>
  <c r="Q58" i="2" s="1"/>
  <c r="R57" i="2"/>
  <c r="R55" i="2" s="1"/>
  <c r="R58" i="2" s="1"/>
  <c r="S57" i="2"/>
  <c r="S55" i="2" s="1"/>
  <c r="S58" i="2" s="1"/>
  <c r="T57" i="2"/>
  <c r="T55" i="2" s="1"/>
  <c r="T58" i="2" s="1"/>
  <c r="U57" i="2"/>
  <c r="U55" i="2" s="1"/>
  <c r="U58" i="2" s="1"/>
  <c r="V57" i="2"/>
  <c r="V55" i="2" s="1"/>
  <c r="V58" i="2" s="1"/>
  <c r="W57" i="2"/>
  <c r="W55" i="2" s="1"/>
  <c r="W58" i="2" s="1"/>
  <c r="X57" i="2"/>
  <c r="X55" i="2" s="1"/>
  <c r="X58" i="2" s="1"/>
  <c r="Y57" i="2"/>
  <c r="Y55" i="2" s="1"/>
  <c r="Y58" i="2" s="1"/>
  <c r="Z57" i="2"/>
  <c r="Z55" i="2" s="1"/>
  <c r="Z58" i="2" s="1"/>
  <c r="AA57" i="2"/>
  <c r="AA55" i="2" s="1"/>
  <c r="AA58" i="2" s="1"/>
  <c r="AB57" i="2"/>
  <c r="AB55" i="2" s="1"/>
  <c r="AB58" i="2" s="1"/>
  <c r="AC57" i="2"/>
  <c r="AC55" i="2" s="1"/>
  <c r="AC58" i="2" s="1"/>
  <c r="AD57" i="2"/>
  <c r="AD55" i="2" s="1"/>
  <c r="AD58" i="2" s="1"/>
  <c r="AE57" i="2"/>
  <c r="AE55" i="2" s="1"/>
  <c r="AE58" i="2" s="1"/>
  <c r="AF57" i="2"/>
  <c r="AF55" i="2" s="1"/>
  <c r="AF58" i="2" s="1"/>
  <c r="AG57" i="2"/>
  <c r="AG55" i="2" s="1"/>
  <c r="AG58" i="2" s="1"/>
  <c r="AH57" i="2"/>
  <c r="AH55" i="2" s="1"/>
  <c r="AH58" i="2" s="1"/>
  <c r="AI57" i="2"/>
  <c r="AI55" i="2" s="1"/>
  <c r="AI58" i="2" s="1"/>
  <c r="AJ57" i="2"/>
  <c r="AJ55" i="2" s="1"/>
  <c r="AJ58" i="2" s="1"/>
  <c r="AK57" i="2"/>
  <c r="AK55" i="2" s="1"/>
  <c r="AK58" i="2" s="1"/>
  <c r="AL57" i="2"/>
  <c r="AL55" i="2" s="1"/>
  <c r="AL58" i="2" s="1"/>
  <c r="J57" i="2"/>
  <c r="J55" i="2" s="1"/>
  <c r="J58" i="2" s="1"/>
  <c r="K29" i="2"/>
  <c r="L29" i="2"/>
  <c r="L33" i="2" s="1"/>
  <c r="M29" i="2"/>
  <c r="N29" i="2"/>
  <c r="N33" i="2" s="1"/>
  <c r="O29" i="2"/>
  <c r="P29" i="2"/>
  <c r="Q29" i="2"/>
  <c r="R29" i="2"/>
  <c r="R33" i="2" s="1"/>
  <c r="S29" i="2"/>
  <c r="S33" i="2" s="1"/>
  <c r="T29" i="2"/>
  <c r="T33" i="2" s="1"/>
  <c r="U29" i="2"/>
  <c r="V29" i="2"/>
  <c r="W29" i="2"/>
  <c r="X29" i="2"/>
  <c r="Y29" i="2"/>
  <c r="Z29" i="2"/>
  <c r="Z33" i="2" s="1"/>
  <c r="AA29" i="2"/>
  <c r="AA33" i="2" s="1"/>
  <c r="AB29" i="2"/>
  <c r="AB33" i="2" s="1"/>
  <c r="AC29" i="2"/>
  <c r="AD29" i="2"/>
  <c r="AD33" i="2" s="1"/>
  <c r="AE29" i="2"/>
  <c r="AF29" i="2"/>
  <c r="AG29" i="2"/>
  <c r="AH29" i="2"/>
  <c r="AH33" i="2" s="1"/>
  <c r="AI29" i="2"/>
  <c r="AI33" i="2" s="1"/>
  <c r="AJ29" i="2"/>
  <c r="AJ33" i="2" s="1"/>
  <c r="AK29" i="2"/>
  <c r="AL29" i="2"/>
  <c r="AL33" i="2" s="1"/>
  <c r="K30" i="2"/>
  <c r="L30" i="2"/>
  <c r="M30" i="2"/>
  <c r="N30" i="2"/>
  <c r="N34" i="2" s="1"/>
  <c r="O30" i="2"/>
  <c r="O34" i="2" s="1"/>
  <c r="P30" i="2"/>
  <c r="P34" i="2" s="1"/>
  <c r="Q30" i="2"/>
  <c r="R30" i="2"/>
  <c r="R34" i="2" s="1"/>
  <c r="S30" i="2"/>
  <c r="T30" i="2"/>
  <c r="U30" i="2"/>
  <c r="V30" i="2"/>
  <c r="V34" i="2" s="1"/>
  <c r="W30" i="2"/>
  <c r="X30" i="2"/>
  <c r="X34" i="2" s="1"/>
  <c r="Y30" i="2"/>
  <c r="Z30" i="2"/>
  <c r="Z34" i="2" s="1"/>
  <c r="AA30" i="2"/>
  <c r="AB30" i="2"/>
  <c r="AC30" i="2"/>
  <c r="AD30" i="2"/>
  <c r="AD34" i="2" s="1"/>
  <c r="AE30" i="2"/>
  <c r="AF30" i="2"/>
  <c r="AF34" i="2" s="1"/>
  <c r="AG30" i="2"/>
  <c r="AH30" i="2"/>
  <c r="AI30" i="2"/>
  <c r="AJ30" i="2"/>
  <c r="AK30" i="2"/>
  <c r="AL30" i="2"/>
  <c r="AL34" i="2" s="1"/>
  <c r="M33" i="2"/>
  <c r="O33" i="2"/>
  <c r="P33" i="2"/>
  <c r="Q33" i="2"/>
  <c r="U33" i="2"/>
  <c r="V33" i="2"/>
  <c r="W33" i="2"/>
  <c r="X33" i="2"/>
  <c r="Y33" i="2"/>
  <c r="AC33" i="2"/>
  <c r="AE33" i="2"/>
  <c r="AF33" i="2"/>
  <c r="AG33" i="2"/>
  <c r="AK33" i="2"/>
  <c r="L34" i="2"/>
  <c r="M34" i="2"/>
  <c r="Q34" i="2"/>
  <c r="S34" i="2"/>
  <c r="T34" i="2"/>
  <c r="U34" i="2"/>
  <c r="W34" i="2"/>
  <c r="Y34" i="2"/>
  <c r="AA34" i="2"/>
  <c r="AB34" i="2"/>
  <c r="AC34" i="2"/>
  <c r="AE34" i="2"/>
  <c r="AG34" i="2"/>
  <c r="AH34" i="2"/>
  <c r="AI34" i="2"/>
  <c r="AJ34" i="2"/>
  <c r="AK34" i="2"/>
  <c r="K34" i="2"/>
  <c r="K33" i="2"/>
  <c r="AB32" i="2"/>
  <c r="AC32" i="2"/>
  <c r="AD32" i="2"/>
  <c r="AE32" i="2"/>
  <c r="AF32" i="2"/>
  <c r="AG32" i="2"/>
  <c r="AH32" i="2"/>
  <c r="AI32" i="2"/>
  <c r="AJ32" i="2"/>
  <c r="AK32" i="2"/>
  <c r="AL32" i="2"/>
  <c r="AB31" i="2"/>
  <c r="AC31" i="2"/>
  <c r="AD31" i="2"/>
  <c r="AE31" i="2"/>
  <c r="AF31" i="2"/>
  <c r="AG31" i="2"/>
  <c r="AH31" i="2"/>
  <c r="AI31" i="2"/>
  <c r="AJ31" i="2"/>
  <c r="AK31" i="2"/>
  <c r="AL31" i="2"/>
  <c r="J29" i="2"/>
  <c r="J30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J32" i="2"/>
  <c r="J31" i="2"/>
  <c r="C16" i="2"/>
  <c r="D16" i="2" s="1"/>
  <c r="C15" i="2"/>
  <c r="D15" i="2" s="1"/>
  <c r="F4" i="2"/>
  <c r="F9" i="2"/>
  <c r="F8" i="2"/>
  <c r="F5" i="2"/>
  <c r="D9" i="2"/>
  <c r="D8" i="2"/>
  <c r="D5" i="2"/>
  <c r="D4" i="2"/>
  <c r="C57" i="8" l="1"/>
  <c r="AA15" i="5"/>
  <c r="AC15" i="5" s="1"/>
  <c r="AA34" i="5"/>
  <c r="AC34" i="5" s="1"/>
  <c r="C96" i="8" s="1"/>
  <c r="AG13" i="5"/>
  <c r="AI13" i="5" s="1"/>
  <c r="C36" i="8"/>
  <c r="C53" i="8"/>
  <c r="C54" i="8"/>
  <c r="AA8" i="5"/>
  <c r="AC8" i="5" s="1"/>
  <c r="AA20" i="5"/>
  <c r="AC20" i="5" s="1"/>
  <c r="AA23" i="5"/>
  <c r="AC23" i="5" s="1"/>
  <c r="AA17" i="5"/>
  <c r="AC17" i="5" s="1"/>
  <c r="AA10" i="5"/>
  <c r="AC10" i="5" s="1"/>
  <c r="AA11" i="5"/>
  <c r="AC11" i="5" s="1"/>
  <c r="AA12" i="5"/>
  <c r="AC12" i="5" s="1"/>
  <c r="AG14" i="5"/>
  <c r="AI14" i="5" s="1"/>
  <c r="C111" i="8" s="1"/>
  <c r="AG28" i="5"/>
  <c r="AI28" i="5" s="1"/>
  <c r="AG27" i="5"/>
  <c r="AI27" i="5" s="1"/>
  <c r="AA33" i="5"/>
  <c r="AC33" i="5" s="1"/>
  <c r="AA6" i="5"/>
  <c r="AC6" i="5" s="1"/>
  <c r="AG10" i="5"/>
  <c r="AI10" i="5" s="1"/>
  <c r="AA14" i="5"/>
  <c r="AC14" i="5" s="1"/>
  <c r="C92" i="8" s="1"/>
  <c r="AA24" i="5"/>
  <c r="AC24" i="5" s="1"/>
  <c r="C94" i="8" s="1"/>
  <c r="AA31" i="5"/>
  <c r="AC31" i="5" s="1"/>
  <c r="AA18" i="5"/>
  <c r="AC18" i="5" s="1"/>
  <c r="AG6" i="5"/>
  <c r="AI6" i="5" s="1"/>
  <c r="AG20" i="5"/>
  <c r="AI20" i="5" s="1"/>
  <c r="AA32" i="5"/>
  <c r="AC32" i="5" s="1"/>
  <c r="AG22" i="5"/>
  <c r="AI22" i="5" s="1"/>
  <c r="C56" i="8"/>
  <c r="AA21" i="5"/>
  <c r="AC21" i="5" s="1"/>
  <c r="AA30" i="5"/>
  <c r="AC30" i="5" s="1"/>
  <c r="AG34" i="5"/>
  <c r="AI34" i="5" s="1"/>
  <c r="C115" i="8" s="1"/>
  <c r="C58" i="8"/>
  <c r="AA22" i="5"/>
  <c r="AC22" i="5" s="1"/>
  <c r="AA9" i="5"/>
  <c r="AC9" i="5" s="1"/>
  <c r="C91" i="8" s="1"/>
  <c r="AA7" i="5"/>
  <c r="AC7" i="5" s="1"/>
  <c r="AA16" i="5"/>
  <c r="AC16" i="5" s="1"/>
  <c r="AA26" i="5"/>
  <c r="AC26" i="5" s="1"/>
  <c r="AA27" i="5"/>
  <c r="AC27" i="5" s="1"/>
  <c r="AG29" i="5"/>
  <c r="AI29" i="5" s="1"/>
  <c r="C114" i="8" s="1"/>
  <c r="AG21" i="5"/>
  <c r="AI21" i="5" s="1"/>
  <c r="AG12" i="5"/>
  <c r="AI12" i="5" s="1"/>
  <c r="AA29" i="5"/>
  <c r="AC29" i="5" s="1"/>
  <c r="C95" i="8" s="1"/>
  <c r="AG17" i="5"/>
  <c r="AI17" i="5" s="1"/>
  <c r="AA28" i="5"/>
  <c r="AC28" i="5" s="1"/>
  <c r="M10" i="5"/>
  <c r="O10" i="5" s="1"/>
  <c r="M25" i="5"/>
  <c r="O25" i="5" s="1"/>
  <c r="H8" i="5"/>
  <c r="J8" i="5" s="1"/>
  <c r="H22" i="5"/>
  <c r="J22" i="5" s="1"/>
  <c r="H29" i="5"/>
  <c r="J29" i="5" s="1"/>
  <c r="H30" i="5"/>
  <c r="J30" i="5" s="1"/>
  <c r="AF24" i="5"/>
  <c r="AF33" i="5"/>
  <c r="AF7" i="5"/>
  <c r="AF9" i="5"/>
  <c r="AF16" i="5"/>
  <c r="AF23" i="5"/>
  <c r="AF19" i="5"/>
  <c r="AF26" i="5"/>
  <c r="AF32" i="5"/>
  <c r="AF15" i="5"/>
  <c r="AF8" i="5"/>
  <c r="AF11" i="5"/>
  <c r="AF18" i="5"/>
  <c r="AF25" i="5"/>
  <c r="AF31" i="5"/>
  <c r="AF30" i="5"/>
  <c r="Z25" i="5"/>
  <c r="Z19" i="5"/>
  <c r="Z13" i="5"/>
  <c r="M16" i="5"/>
  <c r="O16" i="5" s="1"/>
  <c r="M19" i="5"/>
  <c r="O19" i="5" s="1"/>
  <c r="M26" i="5"/>
  <c r="O26" i="5" s="1"/>
  <c r="M15" i="5"/>
  <c r="O15" i="5" s="1"/>
  <c r="H16" i="5"/>
  <c r="J16" i="5" s="1"/>
  <c r="H9" i="5"/>
  <c r="J9" i="5" s="1"/>
  <c r="H26" i="5"/>
  <c r="J26" i="5" s="1"/>
  <c r="H27" i="5"/>
  <c r="J27" i="5" s="1"/>
  <c r="H28" i="5"/>
  <c r="J28" i="5" s="1"/>
  <c r="H23" i="5"/>
  <c r="J23" i="5" s="1"/>
  <c r="H31" i="5"/>
  <c r="J31" i="5" s="1"/>
  <c r="H15" i="5"/>
  <c r="J15" i="5" s="1"/>
  <c r="H24" i="5"/>
  <c r="J24" i="5" s="1"/>
  <c r="H17" i="5"/>
  <c r="J17" i="5" s="1"/>
  <c r="H10" i="5"/>
  <c r="J10" i="5" s="1"/>
  <c r="H6" i="5"/>
  <c r="J6" i="5" s="1"/>
  <c r="H12" i="5"/>
  <c r="J12" i="5" s="1"/>
  <c r="H13" i="5"/>
  <c r="J13" i="5" s="1"/>
  <c r="H14" i="5"/>
  <c r="J14" i="5" s="1"/>
  <c r="H7" i="5"/>
  <c r="J7" i="5" s="1"/>
  <c r="H32" i="5"/>
  <c r="J32" i="5" s="1"/>
  <c r="H25" i="5"/>
  <c r="J25" i="5" s="1"/>
  <c r="H11" i="5"/>
  <c r="J11" i="5" s="1"/>
  <c r="H34" i="5"/>
  <c r="J34" i="5" s="1"/>
  <c r="N60" i="2"/>
  <c r="N62" i="2" s="1"/>
  <c r="V60" i="2"/>
  <c r="V62" i="2" s="1"/>
  <c r="AD60" i="2"/>
  <c r="AD62" i="2" s="1"/>
  <c r="AL60" i="2"/>
  <c r="AL62" i="2" s="1"/>
  <c r="J60" i="2"/>
  <c r="J62" i="2" s="1"/>
  <c r="P60" i="2"/>
  <c r="P62" i="2" s="1"/>
  <c r="X60" i="2"/>
  <c r="X62" i="2" s="1"/>
  <c r="AF60" i="2"/>
  <c r="AF62" i="2" s="1"/>
  <c r="W60" i="2"/>
  <c r="W62" i="2" s="1"/>
  <c r="Q60" i="2"/>
  <c r="Q62" i="2" s="1"/>
  <c r="Y60" i="2"/>
  <c r="Y62" i="2" s="1"/>
  <c r="AG60" i="2"/>
  <c r="AG62" i="2" s="1"/>
  <c r="R60" i="2"/>
  <c r="R62" i="2" s="1"/>
  <c r="Z60" i="2"/>
  <c r="Z62" i="2" s="1"/>
  <c r="AH60" i="2"/>
  <c r="AH62" i="2" s="1"/>
  <c r="AE60" i="2"/>
  <c r="AE62" i="2" s="1"/>
  <c r="K60" i="2"/>
  <c r="K62" i="2" s="1"/>
  <c r="S60" i="2"/>
  <c r="S62" i="2" s="1"/>
  <c r="AA60" i="2"/>
  <c r="AA62" i="2" s="1"/>
  <c r="AI60" i="2"/>
  <c r="AI62" i="2" s="1"/>
  <c r="L60" i="2"/>
  <c r="L62" i="2" s="1"/>
  <c r="T60" i="2"/>
  <c r="T62" i="2" s="1"/>
  <c r="AB60" i="2"/>
  <c r="AB62" i="2" s="1"/>
  <c r="AJ60" i="2"/>
  <c r="AJ62" i="2" s="1"/>
  <c r="O60" i="2"/>
  <c r="O62" i="2" s="1"/>
  <c r="M60" i="2"/>
  <c r="M62" i="2" s="1"/>
  <c r="U60" i="2"/>
  <c r="U62" i="2" s="1"/>
  <c r="AC60" i="2"/>
  <c r="AC62" i="2" s="1"/>
  <c r="AK60" i="2"/>
  <c r="AK62" i="2" s="1"/>
  <c r="K55" i="2"/>
  <c r="K58" i="2" s="1"/>
  <c r="AC7" i="1"/>
  <c r="AD7" i="1" s="1"/>
  <c r="AE7" i="1" s="1"/>
  <c r="S7" i="5" s="1"/>
  <c r="AC8" i="1"/>
  <c r="AD8" i="1" s="1"/>
  <c r="AE8" i="1" s="1"/>
  <c r="S8" i="5" s="1"/>
  <c r="T8" i="5" s="1"/>
  <c r="AC9" i="1"/>
  <c r="AD9" i="1" s="1"/>
  <c r="AE9" i="1" s="1"/>
  <c r="S9" i="5" s="1"/>
  <c r="AC10" i="1"/>
  <c r="AD10" i="1" s="1"/>
  <c r="AE10" i="1" s="1"/>
  <c r="S10" i="5" s="1"/>
  <c r="AC11" i="1"/>
  <c r="AD11" i="1" s="1"/>
  <c r="AE11" i="1" s="1"/>
  <c r="S11" i="5" s="1"/>
  <c r="AC12" i="1"/>
  <c r="AD12" i="1" s="1"/>
  <c r="AE12" i="1" s="1"/>
  <c r="S12" i="5" s="1"/>
  <c r="AC13" i="1"/>
  <c r="AD13" i="1" s="1"/>
  <c r="AE13" i="1" s="1"/>
  <c r="S13" i="5" s="1"/>
  <c r="AC14" i="1"/>
  <c r="AD14" i="1" s="1"/>
  <c r="AE14" i="1" s="1"/>
  <c r="S14" i="5" s="1"/>
  <c r="AC15" i="1"/>
  <c r="AD15" i="1" s="1"/>
  <c r="AE15" i="1" s="1"/>
  <c r="S15" i="5" s="1"/>
  <c r="T15" i="5" s="1"/>
  <c r="AC16" i="1"/>
  <c r="AD16" i="1" s="1"/>
  <c r="AE16" i="1" s="1"/>
  <c r="S16" i="5" s="1"/>
  <c r="T16" i="5" s="1"/>
  <c r="AC17" i="1"/>
  <c r="AD17" i="1" s="1"/>
  <c r="AE17" i="1" s="1"/>
  <c r="AC18" i="1"/>
  <c r="AD18" i="1" s="1"/>
  <c r="AE18" i="1" s="1"/>
  <c r="S18" i="5" s="1"/>
  <c r="AC19" i="1"/>
  <c r="AD19" i="1" s="1"/>
  <c r="AE19" i="1" s="1"/>
  <c r="S19" i="5" s="1"/>
  <c r="T19" i="5" s="1"/>
  <c r="AC20" i="1"/>
  <c r="AD20" i="1" s="1"/>
  <c r="AE20" i="1" s="1"/>
  <c r="S20" i="5" s="1"/>
  <c r="T20" i="5" s="1"/>
  <c r="AC21" i="1"/>
  <c r="AD21" i="1" s="1"/>
  <c r="AE21" i="1" s="1"/>
  <c r="S21" i="5" s="1"/>
  <c r="T21" i="5" s="1"/>
  <c r="AC22" i="1"/>
  <c r="AD22" i="1" s="1"/>
  <c r="AE22" i="1" s="1"/>
  <c r="S22" i="5" s="1"/>
  <c r="AC23" i="1"/>
  <c r="AD23" i="1" s="1"/>
  <c r="AE23" i="1" s="1"/>
  <c r="S23" i="5" s="1"/>
  <c r="T23" i="5" s="1"/>
  <c r="AC24" i="1"/>
  <c r="AD24" i="1" s="1"/>
  <c r="AE24" i="1" s="1"/>
  <c r="S24" i="5" s="1"/>
  <c r="T24" i="5" s="1"/>
  <c r="AC25" i="1"/>
  <c r="AD25" i="1" s="1"/>
  <c r="AE25" i="1" s="1"/>
  <c r="S25" i="5" s="1"/>
  <c r="T25" i="5" s="1"/>
  <c r="AC26" i="1"/>
  <c r="AD26" i="1" s="1"/>
  <c r="AE26" i="1" s="1"/>
  <c r="S26" i="5" s="1"/>
  <c r="T26" i="5" s="1"/>
  <c r="AC27" i="1"/>
  <c r="AD27" i="1" s="1"/>
  <c r="AE27" i="1" s="1"/>
  <c r="S27" i="5" s="1"/>
  <c r="T27" i="5" s="1"/>
  <c r="AC28" i="1"/>
  <c r="AD28" i="1" s="1"/>
  <c r="AE28" i="1" s="1"/>
  <c r="S28" i="5" s="1"/>
  <c r="T28" i="5" s="1"/>
  <c r="AC29" i="1"/>
  <c r="AD29" i="1" s="1"/>
  <c r="AE29" i="1" s="1"/>
  <c r="S29" i="5" s="1"/>
  <c r="T29" i="5" s="1"/>
  <c r="AC30" i="1"/>
  <c r="AD30" i="1" s="1"/>
  <c r="AE30" i="1" s="1"/>
  <c r="S30" i="5" s="1"/>
  <c r="T30" i="5" s="1"/>
  <c r="AC31" i="1"/>
  <c r="AD31" i="1" s="1"/>
  <c r="AE31" i="1" s="1"/>
  <c r="S31" i="5" s="1"/>
  <c r="T31" i="5" s="1"/>
  <c r="AC32" i="1"/>
  <c r="AD32" i="1" s="1"/>
  <c r="AE32" i="1" s="1"/>
  <c r="S32" i="5" s="1"/>
  <c r="T32" i="5" s="1"/>
  <c r="AC33" i="1"/>
  <c r="AD33" i="1" s="1"/>
  <c r="AE33" i="1" s="1"/>
  <c r="S33" i="5" s="1"/>
  <c r="T33" i="5" s="1"/>
  <c r="AC34" i="1"/>
  <c r="AD34" i="1" s="1"/>
  <c r="AE34" i="1" s="1"/>
  <c r="S34" i="5" s="1"/>
  <c r="T34" i="5" s="1"/>
  <c r="AC6" i="1"/>
  <c r="AD6" i="1" s="1"/>
  <c r="AE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6" i="1"/>
  <c r="E6" i="1" s="1"/>
  <c r="F6" i="1" s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7" i="1"/>
  <c r="U33" i="5" l="1"/>
  <c r="W33" i="5" s="1"/>
  <c r="AG11" i="5"/>
  <c r="AI11" i="5" s="1"/>
  <c r="AG9" i="5"/>
  <c r="AI9" i="5" s="1"/>
  <c r="C110" i="8" s="1"/>
  <c r="U29" i="5"/>
  <c r="W29" i="5" s="1"/>
  <c r="C76" i="8" s="1"/>
  <c r="AG26" i="5"/>
  <c r="AI26" i="5" s="1"/>
  <c r="U20" i="5"/>
  <c r="W20" i="5" s="1"/>
  <c r="AG31" i="5"/>
  <c r="AI31" i="5" s="1"/>
  <c r="AG19" i="5"/>
  <c r="AI19" i="5" s="1"/>
  <c r="C112" i="8" s="1"/>
  <c r="U19" i="5"/>
  <c r="W19" i="5" s="1"/>
  <c r="C74" i="8" s="1"/>
  <c r="U34" i="5"/>
  <c r="W34" i="5" s="1"/>
  <c r="C77" i="8" s="1"/>
  <c r="AG18" i="5"/>
  <c r="AI18" i="5" s="1"/>
  <c r="AG16" i="5"/>
  <c r="AI16" i="5" s="1"/>
  <c r="U25" i="5"/>
  <c r="W25" i="5" s="1"/>
  <c r="U32" i="5"/>
  <c r="W32" i="5" s="1"/>
  <c r="U24" i="5"/>
  <c r="W24" i="5" s="1"/>
  <c r="C75" i="8" s="1"/>
  <c r="U16" i="5"/>
  <c r="W16" i="5" s="1"/>
  <c r="U8" i="5"/>
  <c r="W8" i="5" s="1"/>
  <c r="C39" i="8"/>
  <c r="AA13" i="5"/>
  <c r="AC13" i="5" s="1"/>
  <c r="AG8" i="5"/>
  <c r="AI8" i="5" s="1"/>
  <c r="AG7" i="5"/>
  <c r="AI7" i="5" s="1"/>
  <c r="U27" i="5"/>
  <c r="W27" i="5" s="1"/>
  <c r="AG23" i="5"/>
  <c r="AI23" i="5" s="1"/>
  <c r="U23" i="5"/>
  <c r="W23" i="5" s="1"/>
  <c r="AA19" i="5"/>
  <c r="AC19" i="5" s="1"/>
  <c r="C93" i="8" s="1"/>
  <c r="AG15" i="5"/>
  <c r="AI15" i="5" s="1"/>
  <c r="AG33" i="5"/>
  <c r="AI33" i="5" s="1"/>
  <c r="U21" i="5"/>
  <c r="W21" i="5" s="1"/>
  <c r="C37" i="8"/>
  <c r="AG30" i="5"/>
  <c r="AI30" i="5" s="1"/>
  <c r="U28" i="5"/>
  <c r="W28" i="5" s="1"/>
  <c r="C38" i="8"/>
  <c r="C35" i="8"/>
  <c r="AG25" i="5"/>
  <c r="AI25" i="5" s="1"/>
  <c r="U26" i="5"/>
  <c r="W26" i="5" s="1"/>
  <c r="C55" i="8"/>
  <c r="U31" i="5"/>
  <c r="W31" i="5" s="1"/>
  <c r="U15" i="5"/>
  <c r="W15" i="5" s="1"/>
  <c r="U30" i="5"/>
  <c r="W30" i="5" s="1"/>
  <c r="C34" i="8"/>
  <c r="AA25" i="5"/>
  <c r="AC25" i="5" s="1"/>
  <c r="AG32" i="5"/>
  <c r="AI32" i="5" s="1"/>
  <c r="AG24" i="5"/>
  <c r="AI24" i="5" s="1"/>
  <c r="C113" i="8" s="1"/>
  <c r="T7" i="5"/>
  <c r="T22" i="5"/>
  <c r="T14" i="5"/>
  <c r="T13" i="5"/>
  <c r="T12" i="5"/>
  <c r="S6" i="5"/>
  <c r="T6" i="5" s="1"/>
  <c r="T11" i="5"/>
  <c r="T18" i="5"/>
  <c r="T10" i="5"/>
  <c r="S17" i="5"/>
  <c r="T17" i="5" s="1"/>
  <c r="T9" i="5"/>
  <c r="H8" i="1"/>
  <c r="B8" i="5"/>
  <c r="H27" i="1"/>
  <c r="B27" i="5"/>
  <c r="H34" i="1"/>
  <c r="B34" i="5"/>
  <c r="C34" i="5" s="1"/>
  <c r="E34" i="5" s="1"/>
  <c r="H18" i="1"/>
  <c r="B18" i="5"/>
  <c r="C18" i="5" s="1"/>
  <c r="E18" i="5" s="1"/>
  <c r="H25" i="1"/>
  <c r="B25" i="5"/>
  <c r="H17" i="1"/>
  <c r="B17" i="5"/>
  <c r="H32" i="1"/>
  <c r="B32" i="5"/>
  <c r="C32" i="5" s="1"/>
  <c r="E32" i="5" s="1"/>
  <c r="H24" i="1"/>
  <c r="B24" i="5"/>
  <c r="C24" i="5" s="1"/>
  <c r="E24" i="5" s="1"/>
  <c r="H16" i="1"/>
  <c r="B16" i="5"/>
  <c r="H31" i="1"/>
  <c r="B31" i="5"/>
  <c r="H23" i="1"/>
  <c r="B23" i="5"/>
  <c r="C23" i="5" s="1"/>
  <c r="E23" i="5" s="1"/>
  <c r="H15" i="1"/>
  <c r="B15" i="5"/>
  <c r="C15" i="5" s="1"/>
  <c r="E15" i="5" s="1"/>
  <c r="H7" i="1"/>
  <c r="B7" i="5"/>
  <c r="H14" i="1"/>
  <c r="B14" i="5"/>
  <c r="H13" i="1"/>
  <c r="B13" i="5"/>
  <c r="C13" i="5" s="1"/>
  <c r="E13" i="5" s="1"/>
  <c r="H6" i="1"/>
  <c r="B6" i="5"/>
  <c r="C6" i="5" s="1"/>
  <c r="E6" i="5" s="1"/>
  <c r="H19" i="1"/>
  <c r="B19" i="5"/>
  <c r="C19" i="5" s="1"/>
  <c r="E19" i="5" s="1"/>
  <c r="H26" i="1"/>
  <c r="B26" i="5"/>
  <c r="H33" i="1"/>
  <c r="B33" i="5"/>
  <c r="C33" i="5" s="1"/>
  <c r="E33" i="5" s="1"/>
  <c r="H30" i="1"/>
  <c r="B30" i="5"/>
  <c r="C30" i="5" s="1"/>
  <c r="E30" i="5" s="1"/>
  <c r="H22" i="1"/>
  <c r="B22" i="5"/>
  <c r="C22" i="5" s="1"/>
  <c r="E22" i="5" s="1"/>
  <c r="H29" i="1"/>
  <c r="B29" i="5"/>
  <c r="C29" i="5" s="1"/>
  <c r="E29" i="5" s="1"/>
  <c r="H21" i="1"/>
  <c r="B21" i="5"/>
  <c r="C21" i="5" s="1"/>
  <c r="E21" i="5" s="1"/>
  <c r="H28" i="1"/>
  <c r="B28" i="5"/>
  <c r="C28" i="5" s="1"/>
  <c r="E28" i="5" s="1"/>
  <c r="B20" i="5"/>
  <c r="C20" i="5" s="1"/>
  <c r="E20" i="5" s="1"/>
  <c r="H12" i="1"/>
  <c r="B12" i="5"/>
  <c r="C12" i="5" s="1"/>
  <c r="E12" i="5" s="1"/>
  <c r="H11" i="1"/>
  <c r="B11" i="5"/>
  <c r="C11" i="5" s="1"/>
  <c r="E11" i="5" s="1"/>
  <c r="H10" i="1"/>
  <c r="B10" i="5"/>
  <c r="C10" i="5" s="1"/>
  <c r="E10" i="5" s="1"/>
  <c r="H9" i="1"/>
  <c r="B9" i="5"/>
  <c r="C9" i="5" s="1"/>
  <c r="E9" i="5" s="1"/>
  <c r="C18" i="8" l="1"/>
  <c r="U9" i="5"/>
  <c r="W9" i="5" s="1"/>
  <c r="C72" i="8" s="1"/>
  <c r="U12" i="5"/>
  <c r="W12" i="5" s="1"/>
  <c r="C20" i="8"/>
  <c r="U10" i="5"/>
  <c r="W10" i="5" s="1"/>
  <c r="U22" i="5"/>
  <c r="W22" i="5" s="1"/>
  <c r="C19" i="8"/>
  <c r="U18" i="5"/>
  <c r="W18" i="5" s="1"/>
  <c r="U7" i="5"/>
  <c r="W7" i="5" s="1"/>
  <c r="U11" i="5"/>
  <c r="W11" i="5" s="1"/>
  <c r="C15" i="8"/>
  <c r="C17" i="8"/>
  <c r="U6" i="5"/>
  <c r="W6" i="5" s="1"/>
  <c r="U17" i="5"/>
  <c r="W17" i="5" s="1"/>
  <c r="U13" i="5"/>
  <c r="W13" i="5" s="1"/>
  <c r="U14" i="5"/>
  <c r="W14" i="5" s="1"/>
  <c r="C73" i="8" s="1"/>
  <c r="C26" i="5"/>
  <c r="E26" i="5" s="1"/>
  <c r="C14" i="5"/>
  <c r="E14" i="5" s="1"/>
  <c r="C31" i="5"/>
  <c r="E31" i="5" s="1"/>
  <c r="C17" i="5"/>
  <c r="E17" i="5" s="1"/>
  <c r="C27" i="5"/>
  <c r="E27" i="5" s="1"/>
  <c r="C7" i="5"/>
  <c r="E7" i="5" s="1"/>
  <c r="C16" i="5"/>
  <c r="E16" i="5" s="1"/>
  <c r="C25" i="5"/>
  <c r="E25" i="5" s="1"/>
  <c r="C8" i="5"/>
  <c r="E8" i="5" s="1"/>
  <c r="C1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tc={2AC3A800-393B-4A40-8767-7172F6A83DE7}</author>
  </authors>
  <commentList>
    <comment ref="W30" authorId="0" shapeId="0" xr:uid="{2AC3A800-393B-4A40-8767-7172F6A83D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Want to match this value in 2035 for the OpEx learning curve as it equates to the Wiser reduction </t>
      </text>
    </comment>
  </commentList>
</comments>
</file>

<file path=xl/sharedStrings.xml><?xml version="1.0" encoding="utf-8"?>
<sst xmlns="http://schemas.openxmlformats.org/spreadsheetml/2006/main" count="335" uniqueCount="122">
  <si>
    <t>Learning Curve Comparison</t>
  </si>
  <si>
    <t>(CapEx only)</t>
  </si>
  <si>
    <t>Learning Rate:</t>
  </si>
  <si>
    <t>Learning Rate</t>
  </si>
  <si>
    <t>Plant Scale Factor</t>
  </si>
  <si>
    <t>Shields et al uses 2.5</t>
  </si>
  <si>
    <t>Green fill indicates inputs</t>
  </si>
  <si>
    <t>Musial et al 2020 uses 3.03</t>
  </si>
  <si>
    <t>Fixed Bottom</t>
  </si>
  <si>
    <t>Floating</t>
  </si>
  <si>
    <t>Baseline Scenario (Mid)</t>
  </si>
  <si>
    <t>Conservative Scenario (Higher Cost)</t>
  </si>
  <si>
    <t>Advanced Scenario (Lower Cost)</t>
  </si>
  <si>
    <t>COD Year</t>
  </si>
  <si>
    <t>Baseline Deployment (MW)</t>
  </si>
  <si>
    <t>Baseline Linearized Deployment (MW)</t>
  </si>
  <si>
    <t>Fraction of 2022 Deployment</t>
  </si>
  <si>
    <t>No. of Doublings</t>
  </si>
  <si>
    <t>Learning Reduction</t>
  </si>
  <si>
    <t>Cost Increases</t>
  </si>
  <si>
    <t>Baseline Scenario Reduction Fraction</t>
  </si>
  <si>
    <t>Hypothetical Cost Curve</t>
  </si>
  <si>
    <t>Trajectory from Previous Work</t>
  </si>
  <si>
    <t>Conservative Deployment (MW)</t>
  </si>
  <si>
    <t>Conservative Scenario</t>
  </si>
  <si>
    <t>Advanced Deployment (MW)</t>
  </si>
  <si>
    <t>Advanced Scenario</t>
  </si>
  <si>
    <t>Including Pilot-Scale</t>
  </si>
  <si>
    <t>Baseline Scenario</t>
  </si>
  <si>
    <t>^ Made up this trajectory as example</t>
  </si>
  <si>
    <t>Keep this plot for the report in case we want it</t>
  </si>
  <si>
    <t>2035 Wiser reduction adjusted relative to 2022:</t>
  </si>
  <si>
    <t xml:space="preserve">Baseline CapEx Learning Reductions </t>
  </si>
  <si>
    <t>Scaled OpEx Learning Reductions</t>
  </si>
  <si>
    <t xml:space="preserve">Conservative CapEx Learning Reductions </t>
  </si>
  <si>
    <t xml:space="preserve">Advanced CapEx Learning Reductions </t>
  </si>
  <si>
    <t xml:space="preserve">Since respondants didn't provide a 2019 floating estimate we can't calculate each respondant's % change for floating. </t>
  </si>
  <si>
    <t>Assuming base year = 2021 COE Review value and taking median of the 2035 scenario values to calculate % change.</t>
  </si>
  <si>
    <t>Fixed-Bottom</t>
  </si>
  <si>
    <t>Determine reference percentages</t>
  </si>
  <si>
    <t>Median (Baseline) Scenario</t>
  </si>
  <si>
    <t>High (Conservative) Scenario</t>
  </si>
  <si>
    <t>Low (Advanced) Scenario</t>
  </si>
  <si>
    <t>Year</t>
  </si>
  <si>
    <t>Median % change reported by respondants between 2019 and 2035</t>
  </si>
  <si>
    <t>Determining 2035 scaling factor</t>
  </si>
  <si>
    <t>Linearly extrapolating</t>
  </si>
  <si>
    <t>Adjusting for 2022</t>
  </si>
  <si>
    <t>Describe methodology</t>
  </si>
  <si>
    <t>Don't include tabs in .yaml fil</t>
  </si>
  <si>
    <t>fixed_mid_scenario:</t>
  </si>
  <si>
    <t>capex_2025:</t>
  </si>
  <si>
    <t>capex_2030:</t>
  </si>
  <si>
    <t>capex_2035:</t>
  </si>
  <si>
    <t>capex_2040:</t>
  </si>
  <si>
    <t>capex_2045:</t>
  </si>
  <si>
    <t>capex_2050:</t>
  </si>
  <si>
    <t>ncf_2025:</t>
  </si>
  <si>
    <t>ncf_2030:</t>
  </si>
  <si>
    <t>ncf_2035:</t>
  </si>
  <si>
    <t>ncf_2040:</t>
  </si>
  <si>
    <t>ncf_2045:</t>
  </si>
  <si>
    <t>ncf_2050:</t>
  </si>
  <si>
    <t>opex_2025:</t>
  </si>
  <si>
    <t>opex_2030:</t>
  </si>
  <si>
    <t>opex_2035:</t>
  </si>
  <si>
    <t>opex_2040:</t>
  </si>
  <si>
    <t>opex_2045:</t>
  </si>
  <si>
    <t>opex_2050:</t>
  </si>
  <si>
    <t>fixed_conservative_scenario:</t>
  </si>
  <si>
    <t>fixed_advanced_scenario:</t>
  </si>
  <si>
    <t>floating_mid_scenario:</t>
  </si>
  <si>
    <t>floating_conservative_scenario:</t>
  </si>
  <si>
    <t>floating_advanced_scenario:</t>
  </si>
  <si>
    <t>Bold are steps</t>
  </si>
  <si>
    <t>(median scenario)</t>
  </si>
  <si>
    <t>2019 fb OpEx</t>
  </si>
  <si>
    <t>2035 fb OpEx</t>
  </si>
  <si>
    <t>% chg</t>
  </si>
  <si>
    <t>2035 fl OpEx</t>
  </si>
  <si>
    <t>median</t>
  </si>
  <si>
    <t>median closer floating</t>
  </si>
  <si>
    <t>average</t>
  </si>
  <si>
    <t>avg is closer for fixed. Use that as point of ref for floating yields the 12%. So taking 2035 floating OpEx to be 80.</t>
  </si>
  <si>
    <t>report</t>
  </si>
  <si>
    <t>2019 fb CF</t>
  </si>
  <si>
    <t>2035 fb CF</t>
  </si>
  <si>
    <t>2035 fl CF</t>
  </si>
  <si>
    <t>Median is closer</t>
  </si>
  <si>
    <t>Determine initial floating CapEx based</t>
  </si>
  <si>
    <t>2019 floating OpEx</t>
  </si>
  <si>
    <t>2035 floating OpEx</t>
  </si>
  <si>
    <t>2019 COE</t>
  </si>
  <si>
    <t>2021 COE</t>
  </si>
  <si>
    <t>Less bullish on floating OpEx reduction by 2035, so using this</t>
  </si>
  <si>
    <t>Linear Projections to match Wiser</t>
  </si>
  <si>
    <t>Assumptions</t>
  </si>
  <si>
    <t>For fixed we can just use the 22% by 2035</t>
  </si>
  <si>
    <t>Fixed OpEx</t>
  </si>
  <si>
    <t>For floating we need to make some assumption about the starting point (taking 2021 COE value of 118 yields a 32.2% reduction between 2019 and 2035 floating</t>
  </si>
  <si>
    <t>Floating OpEx</t>
  </si>
  <si>
    <t>Linear with Wiser until 2040 then flat+X26B24:AB25</t>
  </si>
  <si>
    <t>Fixed AEP</t>
  </si>
  <si>
    <t>Using the fb AEP trajectory for floating because the comparison to the 2019 fixed value has some siting impacts which distort the improvements. Constant after 2040</t>
  </si>
  <si>
    <t>Floating AEP</t>
  </si>
  <si>
    <t>Recalculate everything relative to 2022</t>
  </si>
  <si>
    <t>Inverting OpEx</t>
  </si>
  <si>
    <t>Not using 2.5 like in CapEx bc Aubryn felt this may not be the best approach for OpEx</t>
  </si>
  <si>
    <t>(account for plant scaling, if any, in floating)</t>
  </si>
  <si>
    <t>floating</t>
  </si>
  <si>
    <t>opex</t>
  </si>
  <si>
    <t>capex learning curve</t>
  </si>
  <si>
    <t>normalization</t>
  </si>
  <si>
    <t>Scaled OpEx Learning Curve</t>
  </si>
  <si>
    <t>fixed opex</t>
  </si>
  <si>
    <t>capex Learning</t>
  </si>
  <si>
    <t>Questions</t>
  </si>
  <si>
    <t>Develop OpEx for each Scenario in a similar way?</t>
  </si>
  <si>
    <t>Magnitude of cost increases for OpEx?</t>
  </si>
  <si>
    <t>Confirm no plant scale factor for floating OpEx?</t>
  </si>
  <si>
    <t>Still no AEP Trajectory, or mirror the OpEx approach to match Wiser et al. in 2035? How to treat beyond 2035?</t>
  </si>
  <si>
    <t>Take high and low scenarios from wiser to establish the % reduction in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</si>
</sst>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0" fontId="2" fillId="0" borderId="0" xfId="0" applyFont="1" applyAlignment="1">
      <alignment horizontal="center" vertical="center" readingOrder="1"/>
    </xf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4" xfId="0" applyBorder="1"/>
    <xf numFmtId="164" fontId="0" fillId="0" borderId="0" xfId="0" applyNumberFormat="1"/>
    <xf numFmtId="1" fontId="0" fillId="4" borderId="4" xfId="0" applyNumberFormat="1" applyFill="1" applyBorder="1"/>
    <xf numFmtId="0" fontId="0" fillId="5" borderId="10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" fontId="0" fillId="6" borderId="12" xfId="0" applyNumberFormat="1" applyFill="1" applyBorder="1"/>
    <xf numFmtId="0" fontId="0" fillId="0" borderId="14" xfId="0" applyBorder="1"/>
    <xf numFmtId="1" fontId="0" fillId="4" borderId="15" xfId="0" applyNumberFormat="1" applyFill="1" applyBorder="1"/>
    <xf numFmtId="1" fontId="0" fillId="0" borderId="16" xfId="0" applyNumberFormat="1" applyBorder="1"/>
    <xf numFmtId="165" fontId="0" fillId="0" borderId="16" xfId="0" applyNumberFormat="1" applyBorder="1"/>
    <xf numFmtId="164" fontId="0" fillId="0" borderId="16" xfId="0" applyNumberFormat="1" applyBorder="1"/>
    <xf numFmtId="0" fontId="0" fillId="4" borderId="16" xfId="0" applyFill="1" applyBorder="1"/>
    <xf numFmtId="0" fontId="0" fillId="0" borderId="16" xfId="0" applyBorder="1"/>
    <xf numFmtId="0" fontId="0" fillId="7" borderId="20" xfId="0" applyFill="1" applyBorder="1"/>
    <xf numFmtId="1" fontId="0" fillId="0" borderId="0" xfId="1" applyNumberFormat="1" applyFont="1" applyBorder="1"/>
    <xf numFmtId="164" fontId="0" fillId="0" borderId="0" xfId="1" applyNumberFormat="1" applyFont="1" applyBorder="1"/>
    <xf numFmtId="1" fontId="0" fillId="4" borderId="16" xfId="0" applyNumberFormat="1" applyFill="1" applyBorder="1"/>
    <xf numFmtId="164" fontId="0" fillId="0" borderId="16" xfId="1" applyNumberFormat="1" applyFont="1" applyBorder="1"/>
    <xf numFmtId="0" fontId="6" fillId="0" borderId="0" xfId="0" applyFont="1"/>
    <xf numFmtId="0" fontId="0" fillId="0" borderId="22" xfId="0" applyBorder="1"/>
    <xf numFmtId="0" fontId="0" fillId="0" borderId="23" xfId="0" applyBorder="1"/>
    <xf numFmtId="0" fontId="0" fillId="4" borderId="24" xfId="0" applyFill="1" applyBorder="1"/>
    <xf numFmtId="0" fontId="4" fillId="0" borderId="0" xfId="0" applyFont="1"/>
    <xf numFmtId="1" fontId="0" fillId="6" borderId="0" xfId="0" applyNumberFormat="1" applyFill="1"/>
    <xf numFmtId="165" fontId="0" fillId="0" borderId="0" xfId="0" applyNumberFormat="1"/>
    <xf numFmtId="2" fontId="0" fillId="4" borderId="0" xfId="0" applyNumberFormat="1" applyFill="1"/>
    <xf numFmtId="1" fontId="0" fillId="0" borderId="4" xfId="0" applyNumberFormat="1" applyBorder="1"/>
    <xf numFmtId="164" fontId="0" fillId="0" borderId="4" xfId="0" applyNumberFormat="1" applyBorder="1"/>
    <xf numFmtId="164" fontId="0" fillId="4" borderId="0" xfId="0" applyNumberFormat="1" applyFill="1"/>
    <xf numFmtId="164" fontId="0" fillId="0" borderId="15" xfId="0" applyNumberFormat="1" applyBorder="1"/>
    <xf numFmtId="0" fontId="0" fillId="0" borderId="25" xfId="0" applyBorder="1"/>
    <xf numFmtId="1" fontId="0" fillId="6" borderId="25" xfId="0" applyNumberFormat="1" applyFill="1" applyBorder="1"/>
    <xf numFmtId="164" fontId="0" fillId="0" borderId="27" xfId="0" applyNumberFormat="1" applyBorder="1"/>
    <xf numFmtId="0" fontId="0" fillId="4" borderId="27" xfId="0" applyFill="1" applyBorder="1"/>
    <xf numFmtId="1" fontId="0" fillId="4" borderId="26" xfId="0" applyNumberFormat="1" applyFill="1" applyBorder="1"/>
    <xf numFmtId="1" fontId="0" fillId="0" borderId="27" xfId="0" applyNumberFormat="1" applyBorder="1"/>
    <xf numFmtId="165" fontId="0" fillId="0" borderId="27" xfId="0" applyNumberFormat="1" applyBorder="1"/>
    <xf numFmtId="164" fontId="0" fillId="0" borderId="27" xfId="1" applyNumberFormat="1" applyFont="1" applyBorder="1"/>
    <xf numFmtId="164" fontId="0" fillId="8" borderId="0" xfId="0" applyNumberFormat="1" applyFill="1"/>
    <xf numFmtId="2" fontId="0" fillId="0" borderId="0" xfId="0" applyNumberFormat="1"/>
    <xf numFmtId="2" fontId="0" fillId="0" borderId="16" xfId="0" applyNumberFormat="1" applyBorder="1"/>
    <xf numFmtId="0" fontId="3" fillId="5" borderId="6" xfId="0" applyFont="1" applyFill="1" applyBorder="1" applyAlignment="1">
      <alignment horizontal="center"/>
    </xf>
    <xf numFmtId="166" fontId="0" fillId="6" borderId="0" xfId="0" applyNumberFormat="1" applyFill="1"/>
    <xf numFmtId="166" fontId="0" fillId="6" borderId="16" xfId="0" applyNumberFormat="1" applyFill="1" applyBorder="1"/>
    <xf numFmtId="166" fontId="0" fillId="6" borderId="27" xfId="0" applyNumberFormat="1" applyFill="1" applyBorder="1"/>
    <xf numFmtId="167" fontId="0" fillId="0" borderId="0" xfId="0" applyNumberFormat="1"/>
    <xf numFmtId="0" fontId="4" fillId="4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Fixed-Bottom Learning Reductions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CapEx!$H$5</c:f>
              <c:strCache>
                <c:ptCount val="1"/>
                <c:pt idx="0">
                  <c:v>Baseline Scenario Reduction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CapEx!$F$6:$F$34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3.178235348474312E-2</c:v>
                </c:pt>
                <c:pt idx="2">
                  <c:v>4.9985330815930595E-2</c:v>
                </c:pt>
                <c:pt idx="3">
                  <c:v>7.3193741223775755E-2</c:v>
                </c:pt>
                <c:pt idx="4">
                  <c:v>9.4069498913526894E-2</c:v>
                </c:pt>
                <c:pt idx="5">
                  <c:v>0.11149129596649621</c:v>
                </c:pt>
                <c:pt idx="6">
                  <c:v>0.13086274851674751</c:v>
                </c:pt>
                <c:pt idx="7">
                  <c:v>0.14587069891930382</c:v>
                </c:pt>
                <c:pt idx="8">
                  <c:v>0.1589863650091029</c:v>
                </c:pt>
                <c:pt idx="9">
                  <c:v>0.16961224478573023</c:v>
                </c:pt>
                <c:pt idx="10">
                  <c:v>0.17357754190875063</c:v>
                </c:pt>
                <c:pt idx="11">
                  <c:v>0.18212230806149499</c:v>
                </c:pt>
                <c:pt idx="12">
                  <c:v>0.18937745554362195</c:v>
                </c:pt>
                <c:pt idx="13">
                  <c:v>0.19645552314387427</c:v>
                </c:pt>
                <c:pt idx="14">
                  <c:v>0.20117103068188724</c:v>
                </c:pt>
                <c:pt idx="15">
                  <c:v>0.2085276511099684</c:v>
                </c:pt>
                <c:pt idx="16">
                  <c:v>0.21496444554232408</c:v>
                </c:pt>
                <c:pt idx="17">
                  <c:v>0.22135838774059635</c:v>
                </c:pt>
                <c:pt idx="18">
                  <c:v>0.22642658174713548</c:v>
                </c:pt>
                <c:pt idx="19">
                  <c:v>0.23264978717681306</c:v>
                </c:pt>
                <c:pt idx="20">
                  <c:v>0.23804263656576441</c:v>
                </c:pt>
                <c:pt idx="21">
                  <c:v>0.24320392196081053</c:v>
                </c:pt>
                <c:pt idx="22">
                  <c:v>0.2480693414734878</c:v>
                </c:pt>
                <c:pt idx="23">
                  <c:v>0.25292737000737286</c:v>
                </c:pt>
                <c:pt idx="24">
                  <c:v>0.257224007936939</c:v>
                </c:pt>
                <c:pt idx="25">
                  <c:v>0.26150093852482936</c:v>
                </c:pt>
                <c:pt idx="26">
                  <c:v>0.26579583034862042</c:v>
                </c:pt>
                <c:pt idx="27">
                  <c:v>0.27043927136231993</c:v>
                </c:pt>
                <c:pt idx="28">
                  <c:v>0.27500005068935862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A1-4D0A-8A04-47596EE06046}"/>
            </c:ext>
          </c:extLst>
        </c:ser>
        <c:ser>
          <c:idx val="0"/>
          <c:order val="1"/>
          <c:tx>
            <c:strRef>
              <c:f>CapEx!$P$5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CapEx!$N$6:$N$34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1.899030979455929E-2</c:v>
                </c:pt>
                <c:pt idx="2">
                  <c:v>2.9980910063417743E-2</c:v>
                </c:pt>
                <c:pt idx="3">
                  <c:v>4.4118611475993386E-2</c:v>
                </c:pt>
                <c:pt idx="4">
                  <c:v>5.6958748616746879E-2</c:v>
                </c:pt>
                <c:pt idx="5">
                  <c:v>6.7766763968030941E-2</c:v>
                </c:pt>
                <c:pt idx="6">
                  <c:v>7.9885928009346019E-2</c:v>
                </c:pt>
                <c:pt idx="7">
                  <c:v>8.935083368845198E-2</c:v>
                </c:pt>
                <c:pt idx="8">
                  <c:v>9.7677835238577093E-2</c:v>
                </c:pt>
                <c:pt idx="9">
                  <c:v>0.10446286408484418</c:v>
                </c:pt>
                <c:pt idx="10">
                  <c:v>0.10700388708506892</c:v>
                </c:pt>
                <c:pt idx="11">
                  <c:v>0.11249640639801495</c:v>
                </c:pt>
                <c:pt idx="12">
                  <c:v>0.11717829874895125</c:v>
                </c:pt>
                <c:pt idx="13">
                  <c:v>0.12176235669718471</c:v>
                </c:pt>
                <c:pt idx="14">
                  <c:v>0.12482543156510173</c:v>
                </c:pt>
                <c:pt idx="15">
                  <c:v>0.12961882115694812</c:v>
                </c:pt>
                <c:pt idx="16">
                  <c:v>0.13382774696091471</c:v>
                </c:pt>
                <c:pt idx="17">
                  <c:v>0.13802255997456636</c:v>
                </c:pt>
                <c:pt idx="18">
                  <c:v>0.14135755624451385</c:v>
                </c:pt>
                <c:pt idx="19">
                  <c:v>0.14546474849366875</c:v>
                </c:pt>
                <c:pt idx="20">
                  <c:v>0.14903488238779983</c:v>
                </c:pt>
                <c:pt idx="21">
                  <c:v>0.15246134712197368</c:v>
                </c:pt>
                <c:pt idx="22">
                  <c:v>0.15570009892336989</c:v>
                </c:pt>
                <c:pt idx="23">
                  <c:v>0.15894243895108795</c:v>
                </c:pt>
                <c:pt idx="24">
                  <c:v>0.16181724345185211</c:v>
                </c:pt>
                <c:pt idx="25">
                  <c:v>0.16468558145793033</c:v>
                </c:pt>
                <c:pt idx="26">
                  <c:v>0.16757276658553444</c:v>
                </c:pt>
                <c:pt idx="27">
                  <c:v>0.17070199189404001</c:v>
                </c:pt>
                <c:pt idx="28">
                  <c:v>0.17378340002879156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4630-8FD2-86CD99D46EDC}"/>
            </c:ext>
          </c:extLst>
        </c:ser>
        <c:ser>
          <c:idx val="3"/>
          <c:order val="2"/>
          <c:tx>
            <c:strRef>
              <c:f>CapEx!$W$5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CapEx!$U$6:$U$34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4.4806189086064818E-2</c:v>
                </c:pt>
                <c:pt idx="2">
                  <c:v>7.0193285311942355E-2</c:v>
                </c:pt>
                <c:pt idx="3">
                  <c:v>0.10226636254943444</c:v>
                </c:pt>
                <c:pt idx="4">
                  <c:v>0.13082974166645434</c:v>
                </c:pt>
                <c:pt idx="5">
                  <c:v>0.15445711201331214</c:v>
                </c:pt>
                <c:pt idx="6">
                  <c:v>0.18050134526301953</c:v>
                </c:pt>
                <c:pt idx="7">
                  <c:v>0.20051260585422981</c:v>
                </c:pt>
                <c:pt idx="8">
                  <c:v>0.21788050689189875</c:v>
                </c:pt>
                <c:pt idx="9">
                  <c:v>0.23186844778694193</c:v>
                </c:pt>
                <c:pt idx="10">
                  <c:v>0.23706922861821011</c:v>
                </c:pt>
                <c:pt idx="11">
                  <c:v>0.24824075293946823</c:v>
                </c:pt>
                <c:pt idx="12">
                  <c:v>0.25768789390017688</c:v>
                </c:pt>
                <c:pt idx="13">
                  <c:v>0.26687035365627787</c:v>
                </c:pt>
                <c:pt idx="14">
                  <c:v>0.27296905837205321</c:v>
                </c:pt>
                <c:pt idx="15">
                  <c:v>0.28245346529017124</c:v>
                </c:pt>
                <c:pt idx="16">
                  <c:v>0.29072174646688942</c:v>
                </c:pt>
                <c:pt idx="17">
                  <c:v>0.2989068879392649</c:v>
                </c:pt>
                <c:pt idx="18">
                  <c:v>0.30537490381625154</c:v>
                </c:pt>
                <c:pt idx="19">
                  <c:v>0.31329266479973306</c:v>
                </c:pt>
                <c:pt idx="20">
                  <c:v>0.32013223295438431</c:v>
                </c:pt>
                <c:pt idx="21">
                  <c:v>0.32665913679279979</c:v>
                </c:pt>
                <c:pt idx="22">
                  <c:v>0.33279482756041079</c:v>
                </c:pt>
                <c:pt idx="23">
                  <c:v>0.3389046113460068</c:v>
                </c:pt>
                <c:pt idx="24">
                  <c:v>0.34429449088567021</c:v>
                </c:pt>
                <c:pt idx="25">
                  <c:v>0.34964668135053645</c:v>
                </c:pt>
                <c:pt idx="26">
                  <c:v>0.35500828563250886</c:v>
                </c:pt>
                <c:pt idx="27">
                  <c:v>0.36079022917691772</c:v>
                </c:pt>
                <c:pt idx="28">
                  <c:v>0.36645424316071329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4630-8FD2-86CD99D4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CapEx!$J$5</c15:sqref>
                        </c15:formulaRef>
                      </c:ext>
                    </c:extLst>
                    <c:strCache>
                      <c:ptCount val="1"/>
                      <c:pt idx="0">
                        <c:v>Trajectory from Previous Work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CapEx!$A$6:$A$19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CapEx!$J$6:$J$19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4.4456513000000003E-2</c:v>
                      </c:pt>
                      <c:pt idx="1">
                        <c:v>7.4582490000000001E-2</c:v>
                      </c:pt>
                      <c:pt idx="2">
                        <c:v>9.7208419000000004E-2</c:v>
                      </c:pt>
                      <c:pt idx="3">
                        <c:v>0.115240889</c:v>
                      </c:pt>
                      <c:pt idx="4">
                        <c:v>0.130181347</c:v>
                      </c:pt>
                      <c:pt idx="5">
                        <c:v>0.142904055</c:v>
                      </c:pt>
                      <c:pt idx="6">
                        <c:v>0.15396163400000001</c:v>
                      </c:pt>
                      <c:pt idx="7">
                        <c:v>0.16372502</c:v>
                      </c:pt>
                      <c:pt idx="8">
                        <c:v>0.17245490499999999</c:v>
                      </c:pt>
                      <c:pt idx="9">
                        <c:v>0.18034128399999999</c:v>
                      </c:pt>
                      <c:pt idx="10">
                        <c:v>0.18752677200000001</c:v>
                      </c:pt>
                      <c:pt idx="11">
                        <c:v>0.19412106300000001</c:v>
                      </c:pt>
                      <c:pt idx="12">
                        <c:v>0.20021028599999999</c:v>
                      </c:pt>
                      <c:pt idx="13">
                        <c:v>0.20586326399999999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7E3-4719-9BF7-4907E004FAD5}"/>
                  </c:ext>
                </c:extLst>
              </c15:ser>
            </c15:filteredScatterSeries>
          </c:ext>
        </c:extLst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from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Floating</a:t>
            </a:r>
            <a:r>
              <a:rPr lang="en-US"/>
              <a:t> Reductions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CapEx!$AH$5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CapEx!$AH$6:$AH$34</c:f>
              <c:numCache>
                <c:formatCode>0.00000</c:formatCode>
                <c:ptCount val="29"/>
                <c:pt idx="0">
                  <c:v>-1.55</c:v>
                </c:pt>
                <c:pt idx="1">
                  <c:v>-1.2244927452135896</c:v>
                </c:pt>
                <c:pt idx="2">
                  <c:v>-1.192735496840112</c:v>
                </c:pt>
                <c:pt idx="3">
                  <c:v>-1.1040373846194702</c:v>
                </c:pt>
                <c:pt idx="4">
                  <c:v>-0.98001661350805169</c:v>
                </c:pt>
                <c:pt idx="5">
                  <c:v>-0.72541651880256353</c:v>
                </c:pt>
                <c:pt idx="6">
                  <c:v>-0.52020879189376201</c:v>
                </c:pt>
                <c:pt idx="7">
                  <c:v>-0.41708742488957368</c:v>
                </c:pt>
                <c:pt idx="8">
                  <c:v>-0.36073326714937903</c:v>
                </c:pt>
                <c:pt idx="9">
                  <c:v>-0.24145165236074506</c:v>
                </c:pt>
                <c:pt idx="10">
                  <c:v>-0.1882071675297512</c:v>
                </c:pt>
                <c:pt idx="11">
                  <c:v>-0.12555522637961869</c:v>
                </c:pt>
                <c:pt idx="12">
                  <c:v>-0.10503888092232483</c:v>
                </c:pt>
                <c:pt idx="13">
                  <c:v>-9.7373909487488586E-2</c:v>
                </c:pt>
                <c:pt idx="14">
                  <c:v>-2.8110081338936332E-2</c:v>
                </c:pt>
                <c:pt idx="15">
                  <c:v>-6.2060965344126195E-3</c:v>
                </c:pt>
                <c:pt idx="16">
                  <c:v>1.0411608057222743E-2</c:v>
                </c:pt>
                <c:pt idx="17">
                  <c:v>2.6882929637368158E-2</c:v>
                </c:pt>
                <c:pt idx="18">
                  <c:v>2.9708329348516416E-2</c:v>
                </c:pt>
                <c:pt idx="19">
                  <c:v>5.471349873985476E-2</c:v>
                </c:pt>
                <c:pt idx="20">
                  <c:v>6.6845194380719342E-2</c:v>
                </c:pt>
                <c:pt idx="21">
                  <c:v>7.9391506864533112E-2</c:v>
                </c:pt>
                <c:pt idx="22">
                  <c:v>9.1820901650290998E-2</c:v>
                </c:pt>
                <c:pt idx="23">
                  <c:v>0.10400153682860069</c:v>
                </c:pt>
                <c:pt idx="24">
                  <c:v>0.11574834160192415</c:v>
                </c:pt>
                <c:pt idx="25">
                  <c:v>0.12692645053236218</c:v>
                </c:pt>
                <c:pt idx="26">
                  <c:v>0.13747487235403688</c:v>
                </c:pt>
                <c:pt idx="27">
                  <c:v>0.14737020397396128</c:v>
                </c:pt>
                <c:pt idx="28">
                  <c:v>0.14584962818383806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7-44D8-B7EF-C3C3B8260CF5}"/>
            </c:ext>
          </c:extLst>
        </c:ser>
        <c:ser>
          <c:idx val="0"/>
          <c:order val="1"/>
          <c:tx>
            <c:strRef>
              <c:f>CapEx!$AQ$5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CapEx!$AQ$6:$AQ$34</c:f>
              <c:numCache>
                <c:formatCode>0.00000</c:formatCode>
                <c:ptCount val="29"/>
                <c:pt idx="0">
                  <c:v>-1.55</c:v>
                </c:pt>
                <c:pt idx="1">
                  <c:v>-1.3563220566830405</c:v>
                </c:pt>
                <c:pt idx="2">
                  <c:v>-1.4012132147891856</c:v>
                </c:pt>
                <c:pt idx="3">
                  <c:v>-1.3848498332846504</c:v>
                </c:pt>
                <c:pt idx="4">
                  <c:v>-1.3968152497722168</c:v>
                </c:pt>
                <c:pt idx="5">
                  <c:v>-1.2688547855705674</c:v>
                </c:pt>
                <c:pt idx="6">
                  <c:v>-1.1006267005366506</c:v>
                </c:pt>
                <c:pt idx="7">
                  <c:v>-1.0090767401002718</c:v>
                </c:pt>
                <c:pt idx="8">
                  <c:v>-0.95406704672116893</c:v>
                </c:pt>
                <c:pt idx="9">
                  <c:v>-0.80835245633069364</c:v>
                </c:pt>
                <c:pt idx="10">
                  <c:v>-0.71453572818215794</c:v>
                </c:pt>
                <c:pt idx="11">
                  <c:v>-0.61203556078682675</c:v>
                </c:pt>
                <c:pt idx="12">
                  <c:v>-0.54461015067199292</c:v>
                </c:pt>
                <c:pt idx="13">
                  <c:v>-0.48806931291933831</c:v>
                </c:pt>
                <c:pt idx="14">
                  <c:v>-0.42817586307480182</c:v>
                </c:pt>
                <c:pt idx="15">
                  <c:v>-0.40892705676479535</c:v>
                </c:pt>
                <c:pt idx="16">
                  <c:v>-0.39422015848279313</c:v>
                </c:pt>
                <c:pt idx="17">
                  <c:v>-0.37955238404722036</c:v>
                </c:pt>
                <c:pt idx="18">
                  <c:v>-0.37702715734606063</c:v>
                </c:pt>
                <c:pt idx="19">
                  <c:v>-0.35455868404446478</c:v>
                </c:pt>
                <c:pt idx="20">
                  <c:v>-0.34357860475167179</c:v>
                </c:pt>
                <c:pt idx="21">
                  <c:v>-0.33216757996584967</c:v>
                </c:pt>
                <c:pt idx="22">
                  <c:v>-0.32080602972816319</c:v>
                </c:pt>
                <c:pt idx="23">
                  <c:v>-0.30961592956730222</c:v>
                </c:pt>
                <c:pt idx="24">
                  <c:v>-0.29877095717830016</c:v>
                </c:pt>
                <c:pt idx="25">
                  <c:v>-0.28840142860466456</c:v>
                </c:pt>
                <c:pt idx="26">
                  <c:v>-0.27857090826913322</c:v>
                </c:pt>
                <c:pt idx="27">
                  <c:v>-0.26930852617495082</c:v>
                </c:pt>
                <c:pt idx="28">
                  <c:v>-0.27073441454457225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E7-44D8-B7EF-C3C3B8260CF5}"/>
            </c:ext>
          </c:extLst>
        </c:ser>
        <c:ser>
          <c:idx val="1"/>
          <c:order val="2"/>
          <c:tx>
            <c:strRef>
              <c:f>CapEx!$AY$5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CapEx!$AY$6:$AY$34</c:f>
              <c:numCache>
                <c:formatCode>0.00000</c:formatCode>
                <c:ptCount val="29"/>
                <c:pt idx="0">
                  <c:v>-1.5</c:v>
                </c:pt>
                <c:pt idx="1">
                  <c:v>-1.0459119461650288</c:v>
                </c:pt>
                <c:pt idx="2">
                  <c:v>-0.99043049206124023</c:v>
                </c:pt>
                <c:pt idx="3">
                  <c:v>-0.82790594264478579</c:v>
                </c:pt>
                <c:pt idx="4">
                  <c:v>-0.626248005317109</c:v>
                </c:pt>
                <c:pt idx="5">
                  <c:v>-0.36968033210275258</c:v>
                </c:pt>
                <c:pt idx="6">
                  <c:v>-0.14326651515145494</c:v>
                </c:pt>
                <c:pt idx="7">
                  <c:v>-8.4528366529275978E-2</c:v>
                </c:pt>
                <c:pt idx="8">
                  <c:v>-7.756014523379573E-2</c:v>
                </c:pt>
                <c:pt idx="9">
                  <c:v>5.0893539116704467E-2</c:v>
                </c:pt>
                <c:pt idx="10">
                  <c:v>0.10674663338459145</c:v>
                </c:pt>
                <c:pt idx="11">
                  <c:v>0.17124675745433771</c:v>
                </c:pt>
                <c:pt idx="12">
                  <c:v>0.1920743346046776</c:v>
                </c:pt>
                <c:pt idx="13">
                  <c:v>0.19981774751657522</c:v>
                </c:pt>
                <c:pt idx="14">
                  <c:v>0.26883973307435882</c:v>
                </c:pt>
                <c:pt idx="15">
                  <c:v>0.2903040458708358</c:v>
                </c:pt>
                <c:pt idx="16">
                  <c:v>0.30646923888487188</c:v>
                </c:pt>
                <c:pt idx="17">
                  <c:v>0.32238960935648675</c:v>
                </c:pt>
                <c:pt idx="18">
                  <c:v>0.32511017881160975</c:v>
                </c:pt>
                <c:pt idx="19">
                  <c:v>0.34905457765252046</c:v>
                </c:pt>
                <c:pt idx="20">
                  <c:v>0.36058476804576522</c:v>
                </c:pt>
                <c:pt idx="21">
                  <c:v>0.37244868008512588</c:v>
                </c:pt>
                <c:pt idx="22">
                  <c:v>0.38414103709931002</c:v>
                </c:pt>
                <c:pt idx="23">
                  <c:v>0.39553999106344606</c:v>
                </c:pt>
                <c:pt idx="24">
                  <c:v>0.40647680202019387</c:v>
                </c:pt>
                <c:pt idx="25">
                  <c:v>0.41683251887894812</c:v>
                </c:pt>
                <c:pt idx="26">
                  <c:v>0.42655835427137023</c:v>
                </c:pt>
                <c:pt idx="27">
                  <c:v>0.43564065570165922</c:v>
                </c:pt>
                <c:pt idx="28">
                  <c:v>0.43424763116565146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E7-44D8-B7EF-C3C3B8260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Hypothetical Floating CapEx (Start = $5000/kW)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CapEx!$AH$5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CapEx!$AI$6:$AI$34</c:f>
              <c:numCache>
                <c:formatCode>0</c:formatCode>
                <c:ptCount val="29"/>
                <c:pt idx="0">
                  <c:v>15139.349999999999</c:v>
                </c:pt>
                <c:pt idx="1">
                  <c:v>13206.813428333082</c:v>
                </c:pt>
                <c:pt idx="2">
                  <c:v>13018.270644739745</c:v>
                </c:pt>
                <c:pt idx="3">
                  <c:v>12491.669952485796</c:v>
                </c:pt>
                <c:pt idx="4">
                  <c:v>11755.358634397302</c:v>
                </c:pt>
                <c:pt idx="5">
                  <c:v>10243.797872130821</c:v>
                </c:pt>
                <c:pt idx="6">
                  <c:v>9025.4795974732642</c:v>
                </c:pt>
                <c:pt idx="7">
                  <c:v>8413.248041569399</c:v>
                </c:pt>
                <c:pt idx="8">
                  <c:v>8078.6734070658631</c:v>
                </c:pt>
                <c:pt idx="9">
                  <c:v>7370.4984600657435</c:v>
                </c:pt>
                <c:pt idx="10">
                  <c:v>7054.3859536241325</c:v>
                </c:pt>
                <c:pt idx="11">
                  <c:v>6682.4213790157964</c:v>
                </c:pt>
                <c:pt idx="12">
                  <c:v>6560.6158360358422</c:v>
                </c:pt>
                <c:pt idx="13">
                  <c:v>6515.1089006272196</c:v>
                </c:pt>
                <c:pt idx="14">
                  <c:v>6103.8895529092651</c:v>
                </c:pt>
                <c:pt idx="15">
                  <c:v>5973.8455951248079</c:v>
                </c:pt>
                <c:pt idx="16">
                  <c:v>5875.1862829642687</c:v>
                </c:pt>
                <c:pt idx="17">
                  <c:v>5777.3960467429451</c:v>
                </c:pt>
                <c:pt idx="18">
                  <c:v>5760.6216486578578</c:v>
                </c:pt>
                <c:pt idx="19">
                  <c:v>5612.1659579814823</c:v>
                </c:pt>
                <c:pt idx="20">
                  <c:v>5540.1400809616689</c:v>
                </c:pt>
                <c:pt idx="21">
                  <c:v>5465.6526237452672</c:v>
                </c:pt>
                <c:pt idx="22">
                  <c:v>5391.8593069022227</c:v>
                </c:pt>
                <c:pt idx="23">
                  <c:v>5319.5428758485978</c:v>
                </c:pt>
                <c:pt idx="24">
                  <c:v>5249.8020959093765</c:v>
                </c:pt>
                <c:pt idx="25">
                  <c:v>5183.4376631893656</c:v>
                </c:pt>
                <c:pt idx="26">
                  <c:v>5120.8116828340826</c:v>
                </c:pt>
                <c:pt idx="27">
                  <c:v>5062.063099006592</c:v>
                </c:pt>
                <c:pt idx="28">
                  <c:v>5071.0907574725534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D-4A06-ACA2-9170BE8ED942}"/>
            </c:ext>
          </c:extLst>
        </c:ser>
        <c:ser>
          <c:idx val="0"/>
          <c:order val="1"/>
          <c:tx>
            <c:strRef>
              <c:f>CapEx!$AQ$5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CapEx!$AR$6:$AR$34</c:f>
              <c:numCache>
                <c:formatCode>0</c:formatCode>
                <c:ptCount val="29"/>
                <c:pt idx="0">
                  <c:v>15139.349999999999</c:v>
                </c:pt>
                <c:pt idx="1">
                  <c:v>13989.484050527211</c:v>
                </c:pt>
                <c:pt idx="2">
                  <c:v>14256.002856203397</c:v>
                </c:pt>
                <c:pt idx="3">
                  <c:v>14158.853460210968</c:v>
                </c:pt>
                <c:pt idx="4">
                  <c:v>14229.892137897652</c:v>
                </c:pt>
                <c:pt idx="5">
                  <c:v>13470.190861932459</c:v>
                </c:pt>
                <c:pt idx="6">
                  <c:v>12471.420721086095</c:v>
                </c:pt>
                <c:pt idx="7">
                  <c:v>11927.888605975315</c:v>
                </c:pt>
                <c:pt idx="8">
                  <c:v>11601.29605638358</c:v>
                </c:pt>
                <c:pt idx="9">
                  <c:v>10736.188533235329</c:v>
                </c:pt>
                <c:pt idx="10">
                  <c:v>10179.198618217471</c:v>
                </c:pt>
                <c:pt idx="11">
                  <c:v>9570.6551243913909</c:v>
                </c:pt>
                <c:pt idx="12">
                  <c:v>9170.3504645396224</c:v>
                </c:pt>
                <c:pt idx="13">
                  <c:v>8834.6675108021118</c:v>
                </c:pt>
                <c:pt idx="14">
                  <c:v>8479.0800990750977</c:v>
                </c:pt>
                <c:pt idx="15">
                  <c:v>8364.7999360125905</c:v>
                </c:pt>
                <c:pt idx="16">
                  <c:v>8277.4850809123436</c:v>
                </c:pt>
                <c:pt idx="17">
                  <c:v>8190.4025040883471</c:v>
                </c:pt>
                <c:pt idx="18">
                  <c:v>8175.4102331635622</c:v>
                </c:pt>
                <c:pt idx="19">
                  <c:v>8042.014907171987</c:v>
                </c:pt>
                <c:pt idx="20">
                  <c:v>7976.8261764106755</c:v>
                </c:pt>
                <c:pt idx="21">
                  <c:v>7909.0789222572494</c:v>
                </c:pt>
                <c:pt idx="22">
                  <c:v>7841.6253984961049</c:v>
                </c:pt>
                <c:pt idx="23">
                  <c:v>7775.1897738410735</c:v>
                </c:pt>
                <c:pt idx="24">
                  <c:v>7710.803172767568</c:v>
                </c:pt>
                <c:pt idx="25">
                  <c:v>7649.2392816258935</c:v>
                </c:pt>
                <c:pt idx="26">
                  <c:v>7590.8754823938443</c:v>
                </c:pt>
                <c:pt idx="27">
                  <c:v>7535.8847199006832</c:v>
                </c:pt>
                <c:pt idx="28">
                  <c:v>7544.3502191511252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D-4A06-ACA2-9170BE8ED942}"/>
            </c:ext>
          </c:extLst>
        </c:ser>
        <c:ser>
          <c:idx val="1"/>
          <c:order val="2"/>
          <c:tx>
            <c:strRef>
              <c:f>CapEx!$AY$5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CapEx!$AZ$6:$AZ$34</c:f>
              <c:numCache>
                <c:formatCode>0</c:formatCode>
                <c:ptCount val="29"/>
                <c:pt idx="0">
                  <c:v>14842.5</c:v>
                </c:pt>
                <c:pt idx="1">
                  <c:v>12146.579224381776</c:v>
                </c:pt>
                <c:pt idx="2">
                  <c:v>11817.185831367582</c:v>
                </c:pt>
                <c:pt idx="3">
                  <c:v>10852.277581482093</c:v>
                </c:pt>
                <c:pt idx="4">
                  <c:v>9655.0344075676749</c:v>
                </c:pt>
                <c:pt idx="5">
                  <c:v>8131.7921316940428</c:v>
                </c:pt>
                <c:pt idx="6">
                  <c:v>6787.573300454188</c:v>
                </c:pt>
                <c:pt idx="7">
                  <c:v>6438.8449120843115</c:v>
                </c:pt>
                <c:pt idx="8">
                  <c:v>6397.4745822530449</c:v>
                </c:pt>
                <c:pt idx="9">
                  <c:v>5634.8450582641253</c:v>
                </c:pt>
                <c:pt idx="10">
                  <c:v>5303.2452375956809</c:v>
                </c:pt>
                <c:pt idx="11">
                  <c:v>4920.3080009935975</c:v>
                </c:pt>
                <c:pt idx="12">
                  <c:v>4796.6546754520286</c:v>
                </c:pt>
                <c:pt idx="13">
                  <c:v>4750.6820329940929</c:v>
                </c:pt>
                <c:pt idx="14">
                  <c:v>4340.8985047375318</c:v>
                </c:pt>
                <c:pt idx="15">
                  <c:v>4213.464879664848</c:v>
                </c:pt>
                <c:pt idx="16">
                  <c:v>4117.4921287405159</c:v>
                </c:pt>
                <c:pt idx="17">
                  <c:v>4022.9728892505382</c:v>
                </c:pt>
                <c:pt idx="18">
                  <c:v>4006.8208683954731</c:v>
                </c:pt>
                <c:pt idx="19">
                  <c:v>3864.6629724769859</c:v>
                </c:pt>
                <c:pt idx="20">
                  <c:v>3796.2082321122921</c:v>
                </c:pt>
                <c:pt idx="21">
                  <c:v>3725.7721863346078</c:v>
                </c:pt>
                <c:pt idx="22">
                  <c:v>3656.3546627413962</c:v>
                </c:pt>
                <c:pt idx="23">
                  <c:v>3588.6790730563207</c:v>
                </c:pt>
                <c:pt idx="24">
                  <c:v>3523.7472264061089</c:v>
                </c:pt>
                <c:pt idx="25">
                  <c:v>3462.2653354156851</c:v>
                </c:pt>
                <c:pt idx="26">
                  <c:v>3404.5230506908752</c:v>
                </c:pt>
                <c:pt idx="27">
                  <c:v>3350.6014270992491</c:v>
                </c:pt>
                <c:pt idx="28">
                  <c:v>3358.8718137695273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AD-4A06-ACA2-9170BE8E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Hypothetical CapEx</a:t>
                </a:r>
                <a:r>
                  <a:rPr lang="en-US" baseline="0"/>
                  <a:t> ($/kW)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Fixed-Bottom Mid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CapEx!$F$6:$F$34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3.178235348474312E-2</c:v>
                </c:pt>
                <c:pt idx="2">
                  <c:v>4.9985330815930595E-2</c:v>
                </c:pt>
                <c:pt idx="3">
                  <c:v>7.3193741223775755E-2</c:v>
                </c:pt>
                <c:pt idx="4">
                  <c:v>9.4069498913526894E-2</c:v>
                </c:pt>
                <c:pt idx="5">
                  <c:v>0.11149129596649621</c:v>
                </c:pt>
                <c:pt idx="6">
                  <c:v>0.13086274851674751</c:v>
                </c:pt>
                <c:pt idx="7">
                  <c:v>0.14587069891930382</c:v>
                </c:pt>
                <c:pt idx="8">
                  <c:v>0.1589863650091029</c:v>
                </c:pt>
                <c:pt idx="9">
                  <c:v>0.16961224478573023</c:v>
                </c:pt>
                <c:pt idx="10">
                  <c:v>0.17357754190875063</c:v>
                </c:pt>
                <c:pt idx="11">
                  <c:v>0.18212230806149499</c:v>
                </c:pt>
                <c:pt idx="12">
                  <c:v>0.18937745554362195</c:v>
                </c:pt>
                <c:pt idx="13">
                  <c:v>0.19645552314387427</c:v>
                </c:pt>
                <c:pt idx="14">
                  <c:v>0.20117103068188724</c:v>
                </c:pt>
                <c:pt idx="15">
                  <c:v>0.2085276511099684</c:v>
                </c:pt>
                <c:pt idx="16">
                  <c:v>0.21496444554232408</c:v>
                </c:pt>
                <c:pt idx="17">
                  <c:v>0.22135838774059635</c:v>
                </c:pt>
                <c:pt idx="18">
                  <c:v>0.22642658174713548</c:v>
                </c:pt>
                <c:pt idx="19">
                  <c:v>0.23264978717681306</c:v>
                </c:pt>
                <c:pt idx="20">
                  <c:v>0.23804263656576441</c:v>
                </c:pt>
                <c:pt idx="21">
                  <c:v>0.24320392196081053</c:v>
                </c:pt>
                <c:pt idx="22">
                  <c:v>0.2480693414734878</c:v>
                </c:pt>
                <c:pt idx="23">
                  <c:v>0.25292737000737286</c:v>
                </c:pt>
                <c:pt idx="24">
                  <c:v>0.257224007936939</c:v>
                </c:pt>
                <c:pt idx="25">
                  <c:v>0.26150093852482936</c:v>
                </c:pt>
                <c:pt idx="26">
                  <c:v>0.26579583034862042</c:v>
                </c:pt>
                <c:pt idx="27">
                  <c:v>0.27043927136231993</c:v>
                </c:pt>
                <c:pt idx="28">
                  <c:v>0.27500005068935862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0-4DA6-9F7E-A3A841C3C5CE}"/>
            </c:ext>
          </c:extLst>
        </c:ser>
        <c:ser>
          <c:idx val="0"/>
          <c:order val="1"/>
          <c:tx>
            <c:v>Fixed-Bottom Conservative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CapEx!$N$6:$N$34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1.899030979455929E-2</c:v>
                </c:pt>
                <c:pt idx="2">
                  <c:v>2.9980910063417743E-2</c:v>
                </c:pt>
                <c:pt idx="3">
                  <c:v>4.4118611475993386E-2</c:v>
                </c:pt>
                <c:pt idx="4">
                  <c:v>5.6958748616746879E-2</c:v>
                </c:pt>
                <c:pt idx="5">
                  <c:v>6.7766763968030941E-2</c:v>
                </c:pt>
                <c:pt idx="6">
                  <c:v>7.9885928009346019E-2</c:v>
                </c:pt>
                <c:pt idx="7">
                  <c:v>8.935083368845198E-2</c:v>
                </c:pt>
                <c:pt idx="8">
                  <c:v>9.7677835238577093E-2</c:v>
                </c:pt>
                <c:pt idx="9">
                  <c:v>0.10446286408484418</c:v>
                </c:pt>
                <c:pt idx="10">
                  <c:v>0.10700388708506892</c:v>
                </c:pt>
                <c:pt idx="11">
                  <c:v>0.11249640639801495</c:v>
                </c:pt>
                <c:pt idx="12">
                  <c:v>0.11717829874895125</c:v>
                </c:pt>
                <c:pt idx="13">
                  <c:v>0.12176235669718471</c:v>
                </c:pt>
                <c:pt idx="14">
                  <c:v>0.12482543156510173</c:v>
                </c:pt>
                <c:pt idx="15">
                  <c:v>0.12961882115694812</c:v>
                </c:pt>
                <c:pt idx="16">
                  <c:v>0.13382774696091471</c:v>
                </c:pt>
                <c:pt idx="17">
                  <c:v>0.13802255997456636</c:v>
                </c:pt>
                <c:pt idx="18">
                  <c:v>0.14135755624451385</c:v>
                </c:pt>
                <c:pt idx="19">
                  <c:v>0.14546474849366875</c:v>
                </c:pt>
                <c:pt idx="20">
                  <c:v>0.14903488238779983</c:v>
                </c:pt>
                <c:pt idx="21">
                  <c:v>0.15246134712197368</c:v>
                </c:pt>
                <c:pt idx="22">
                  <c:v>0.15570009892336989</c:v>
                </c:pt>
                <c:pt idx="23">
                  <c:v>0.15894243895108795</c:v>
                </c:pt>
                <c:pt idx="24">
                  <c:v>0.16181724345185211</c:v>
                </c:pt>
                <c:pt idx="25">
                  <c:v>0.16468558145793033</c:v>
                </c:pt>
                <c:pt idx="26">
                  <c:v>0.16757276658553444</c:v>
                </c:pt>
                <c:pt idx="27">
                  <c:v>0.17070199189404001</c:v>
                </c:pt>
                <c:pt idx="28">
                  <c:v>0.17378340002879156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0-4DA6-9F7E-A3A841C3C5CE}"/>
            </c:ext>
          </c:extLst>
        </c:ser>
        <c:ser>
          <c:idx val="3"/>
          <c:order val="2"/>
          <c:tx>
            <c:v>Fixed-Bottom Advanced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CapEx!$U$6:$U$34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4.4806189086064818E-2</c:v>
                </c:pt>
                <c:pt idx="2">
                  <c:v>7.0193285311942355E-2</c:v>
                </c:pt>
                <c:pt idx="3">
                  <c:v>0.10226636254943444</c:v>
                </c:pt>
                <c:pt idx="4">
                  <c:v>0.13082974166645434</c:v>
                </c:pt>
                <c:pt idx="5">
                  <c:v>0.15445711201331214</c:v>
                </c:pt>
                <c:pt idx="6">
                  <c:v>0.18050134526301953</c:v>
                </c:pt>
                <c:pt idx="7">
                  <c:v>0.20051260585422981</c:v>
                </c:pt>
                <c:pt idx="8">
                  <c:v>0.21788050689189875</c:v>
                </c:pt>
                <c:pt idx="9">
                  <c:v>0.23186844778694193</c:v>
                </c:pt>
                <c:pt idx="10">
                  <c:v>0.23706922861821011</c:v>
                </c:pt>
                <c:pt idx="11">
                  <c:v>0.24824075293946823</c:v>
                </c:pt>
                <c:pt idx="12">
                  <c:v>0.25768789390017688</c:v>
                </c:pt>
                <c:pt idx="13">
                  <c:v>0.26687035365627787</c:v>
                </c:pt>
                <c:pt idx="14">
                  <c:v>0.27296905837205321</c:v>
                </c:pt>
                <c:pt idx="15">
                  <c:v>0.28245346529017124</c:v>
                </c:pt>
                <c:pt idx="16">
                  <c:v>0.29072174646688942</c:v>
                </c:pt>
                <c:pt idx="17">
                  <c:v>0.2989068879392649</c:v>
                </c:pt>
                <c:pt idx="18">
                  <c:v>0.30537490381625154</c:v>
                </c:pt>
                <c:pt idx="19">
                  <c:v>0.31329266479973306</c:v>
                </c:pt>
                <c:pt idx="20">
                  <c:v>0.32013223295438431</c:v>
                </c:pt>
                <c:pt idx="21">
                  <c:v>0.32665913679279979</c:v>
                </c:pt>
                <c:pt idx="22">
                  <c:v>0.33279482756041079</c:v>
                </c:pt>
                <c:pt idx="23">
                  <c:v>0.3389046113460068</c:v>
                </c:pt>
                <c:pt idx="24">
                  <c:v>0.34429449088567021</c:v>
                </c:pt>
                <c:pt idx="25">
                  <c:v>0.34964668135053645</c:v>
                </c:pt>
                <c:pt idx="26">
                  <c:v>0.35500828563250886</c:v>
                </c:pt>
                <c:pt idx="27">
                  <c:v>0.36079022917691772</c:v>
                </c:pt>
                <c:pt idx="28">
                  <c:v>0.36645424316071329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0-4DA6-9F7E-A3A841C3C5CE}"/>
            </c:ext>
          </c:extLst>
        </c:ser>
        <c:ser>
          <c:idx val="4"/>
          <c:order val="4"/>
          <c:tx>
            <c:v>Floating 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CapEx!$AE$6:$AE$34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0.15020290191456409</c:v>
                </c:pt>
                <c:pt idx="2">
                  <c:v>0.18290580126395517</c:v>
                </c:pt>
                <c:pt idx="3">
                  <c:v>0.25038504615221191</c:v>
                </c:pt>
                <c:pt idx="4">
                  <c:v>0.29999335459677934</c:v>
                </c:pt>
                <c:pt idx="5">
                  <c:v>0.36983339247897462</c:v>
                </c:pt>
                <c:pt idx="6">
                  <c:v>0.43191648324249521</c:v>
                </c:pt>
                <c:pt idx="7">
                  <c:v>0.45316503004417052</c:v>
                </c:pt>
                <c:pt idx="8">
                  <c:v>0.45570669314024836</c:v>
                </c:pt>
                <c:pt idx="9">
                  <c:v>0.50341933905570202</c:v>
                </c:pt>
                <c:pt idx="10">
                  <c:v>0.52471713298809952</c:v>
                </c:pt>
                <c:pt idx="11">
                  <c:v>0.54977790944815252</c:v>
                </c:pt>
                <c:pt idx="12">
                  <c:v>0.55798444763107002</c:v>
                </c:pt>
                <c:pt idx="13">
                  <c:v>0.56105043620500461</c:v>
                </c:pt>
                <c:pt idx="14">
                  <c:v>0.58875596746442549</c:v>
                </c:pt>
                <c:pt idx="15">
                  <c:v>0.59751756138623491</c:v>
                </c:pt>
                <c:pt idx="16">
                  <c:v>0.6041646432228891</c:v>
                </c:pt>
                <c:pt idx="17">
                  <c:v>0.61075317185494726</c:v>
                </c:pt>
                <c:pt idx="18">
                  <c:v>0.61188333173940657</c:v>
                </c:pt>
                <c:pt idx="19">
                  <c:v>0.6218853994959419</c:v>
                </c:pt>
                <c:pt idx="20">
                  <c:v>0.62673807775228774</c:v>
                </c:pt>
                <c:pt idx="21">
                  <c:v>0.63175660274581324</c:v>
                </c:pt>
                <c:pt idx="22">
                  <c:v>0.6367283606601164</c:v>
                </c:pt>
                <c:pt idx="23">
                  <c:v>0.64160061473144026</c:v>
                </c:pt>
                <c:pt idx="24">
                  <c:v>0.64629933664076966</c:v>
                </c:pt>
                <c:pt idx="25">
                  <c:v>0.65077058021294487</c:v>
                </c:pt>
                <c:pt idx="26">
                  <c:v>0.65498994894161477</c:v>
                </c:pt>
                <c:pt idx="27">
                  <c:v>0.65894808158958451</c:v>
                </c:pt>
                <c:pt idx="28">
                  <c:v>0.65833985127353523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0-4DA6-9F7E-A3A841C3C5CE}"/>
            </c:ext>
          </c:extLst>
        </c:ser>
        <c:ser>
          <c:idx val="5"/>
          <c:order val="5"/>
          <c:tx>
            <c:v>Floating Conservative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CapEx!$AN$6:$AN$34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9.7471177326783898E-2</c:v>
                </c:pt>
                <c:pt idx="2">
                  <c:v>0.11951471408432568</c:v>
                </c:pt>
                <c:pt idx="3">
                  <c:v>0.16606006668613982</c:v>
                </c:pt>
                <c:pt idx="4">
                  <c:v>0.20127390009111334</c:v>
                </c:pt>
                <c:pt idx="5">
                  <c:v>0.25245808577177309</c:v>
                </c:pt>
                <c:pt idx="6">
                  <c:v>0.29974931978533981</c:v>
                </c:pt>
                <c:pt idx="7">
                  <c:v>0.31636930395989127</c:v>
                </c:pt>
                <c:pt idx="8">
                  <c:v>0.31837318131153247</c:v>
                </c:pt>
                <c:pt idx="9">
                  <c:v>0.35665901746772255</c:v>
                </c:pt>
                <c:pt idx="10">
                  <c:v>0.37418570872713686</c:v>
                </c:pt>
                <c:pt idx="11">
                  <c:v>0.39518577568526925</c:v>
                </c:pt>
                <c:pt idx="12">
                  <c:v>0.40215593973120289</c:v>
                </c:pt>
                <c:pt idx="13">
                  <c:v>0.40477227483226463</c:v>
                </c:pt>
                <c:pt idx="14">
                  <c:v>0.42872965477007929</c:v>
                </c:pt>
                <c:pt idx="15">
                  <c:v>0.43642917729408182</c:v>
                </c:pt>
                <c:pt idx="16">
                  <c:v>0.44231193660688273</c:v>
                </c:pt>
                <c:pt idx="17">
                  <c:v>0.44817904638111183</c:v>
                </c:pt>
                <c:pt idx="18">
                  <c:v>0.44918913706157571</c:v>
                </c:pt>
                <c:pt idx="19">
                  <c:v>0.45817652638221407</c:v>
                </c:pt>
                <c:pt idx="20">
                  <c:v>0.46256855809933128</c:v>
                </c:pt>
                <c:pt idx="21">
                  <c:v>0.46713296801366011</c:v>
                </c:pt>
                <c:pt idx="22">
                  <c:v>0.47167758810873472</c:v>
                </c:pt>
                <c:pt idx="23">
                  <c:v>0.47615362817307916</c:v>
                </c:pt>
                <c:pt idx="24">
                  <c:v>0.48049161712867994</c:v>
                </c:pt>
                <c:pt idx="25">
                  <c:v>0.48463942855813413</c:v>
                </c:pt>
                <c:pt idx="26">
                  <c:v>0.48857163669234671</c:v>
                </c:pt>
                <c:pt idx="27">
                  <c:v>0.49227658953001963</c:v>
                </c:pt>
                <c:pt idx="28">
                  <c:v>0.49170623418217108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0-4DA6-9F7E-A3A841C3C5CE}"/>
            </c:ext>
          </c:extLst>
        </c:ser>
        <c:ser>
          <c:idx val="6"/>
          <c:order val="6"/>
          <c:tx>
            <c:v>Floating 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CapEx!$AV$6:$AV$34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0.2016352215339885</c:v>
                </c:pt>
                <c:pt idx="2">
                  <c:v>0.2438278031755039</c:v>
                </c:pt>
                <c:pt idx="3">
                  <c:v>0.32883762294208574</c:v>
                </c:pt>
                <c:pt idx="4">
                  <c:v>0.38950079787315639</c:v>
                </c:pt>
                <c:pt idx="5">
                  <c:v>0.47212786715889898</c:v>
                </c:pt>
                <c:pt idx="6">
                  <c:v>0.54269339393941807</c:v>
                </c:pt>
                <c:pt idx="7">
                  <c:v>0.56618865338828961</c:v>
                </c:pt>
                <c:pt idx="8">
                  <c:v>0.56897594190648171</c:v>
                </c:pt>
                <c:pt idx="9">
                  <c:v>0.62035741564668179</c:v>
                </c:pt>
                <c:pt idx="10">
                  <c:v>0.64269865335383658</c:v>
                </c:pt>
                <c:pt idx="11">
                  <c:v>0.66849870298173508</c:v>
                </c:pt>
                <c:pt idx="12">
                  <c:v>0.67682973384187106</c:v>
                </c:pt>
                <c:pt idx="13">
                  <c:v>0.67992709900663006</c:v>
                </c:pt>
                <c:pt idx="14">
                  <c:v>0.70753589322974353</c:v>
                </c:pt>
                <c:pt idx="15">
                  <c:v>0.71612161834833432</c:v>
                </c:pt>
                <c:pt idx="16">
                  <c:v>0.72258769555394875</c:v>
                </c:pt>
                <c:pt idx="17">
                  <c:v>0.7289558437425947</c:v>
                </c:pt>
                <c:pt idx="18">
                  <c:v>0.7300440715246439</c:v>
                </c:pt>
                <c:pt idx="19">
                  <c:v>0.73962183106100821</c:v>
                </c:pt>
                <c:pt idx="20">
                  <c:v>0.74423390721830607</c:v>
                </c:pt>
                <c:pt idx="21">
                  <c:v>0.74897947203405035</c:v>
                </c:pt>
                <c:pt idx="22">
                  <c:v>0.75365641483972401</c:v>
                </c:pt>
                <c:pt idx="23">
                  <c:v>0.7582159964253784</c:v>
                </c:pt>
                <c:pt idx="24">
                  <c:v>0.76259072080807755</c:v>
                </c:pt>
                <c:pt idx="25">
                  <c:v>0.76673300755157925</c:v>
                </c:pt>
                <c:pt idx="26">
                  <c:v>0.77062334170854807</c:v>
                </c:pt>
                <c:pt idx="27">
                  <c:v>0.77425626228066369</c:v>
                </c:pt>
                <c:pt idx="28">
                  <c:v>0.77369905246626058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E0-4DA6-9F7E-A3A841C3C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CapEx!$J$5</c15:sqref>
                        </c15:formulaRef>
                      </c:ext>
                    </c:extLst>
                    <c:strCache>
                      <c:ptCount val="1"/>
                      <c:pt idx="0">
                        <c:v>Trajectory from Previous Work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CapEx!$A$6:$A$19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CapEx!$J$6:$J$19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4.4456513000000003E-2</c:v>
                      </c:pt>
                      <c:pt idx="1">
                        <c:v>7.4582490000000001E-2</c:v>
                      </c:pt>
                      <c:pt idx="2">
                        <c:v>9.7208419000000004E-2</c:v>
                      </c:pt>
                      <c:pt idx="3">
                        <c:v>0.115240889</c:v>
                      </c:pt>
                      <c:pt idx="4">
                        <c:v>0.130181347</c:v>
                      </c:pt>
                      <c:pt idx="5">
                        <c:v>0.142904055</c:v>
                      </c:pt>
                      <c:pt idx="6">
                        <c:v>0.15396163400000001</c:v>
                      </c:pt>
                      <c:pt idx="7">
                        <c:v>0.16372502</c:v>
                      </c:pt>
                      <c:pt idx="8">
                        <c:v>0.17245490499999999</c:v>
                      </c:pt>
                      <c:pt idx="9">
                        <c:v>0.18034128399999999</c:v>
                      </c:pt>
                      <c:pt idx="10">
                        <c:v>0.18752677200000001</c:v>
                      </c:pt>
                      <c:pt idx="11">
                        <c:v>0.19412106300000001</c:v>
                      </c:pt>
                      <c:pt idx="12">
                        <c:v>0.20021028599999999</c:v>
                      </c:pt>
                      <c:pt idx="13">
                        <c:v>0.20586326399999999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7E0-4DA6-9F7E-A3A841C3C5CE}"/>
                  </c:ext>
                </c:extLst>
              </c15:ser>
            </c15:filteredScatterSeries>
          </c:ext>
        </c:extLst>
      </c:scatterChart>
      <c:valAx>
        <c:axId val="209179592"/>
        <c:scaling>
          <c:orientation val="minMax"/>
          <c:max val="2052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Reduction from Baseline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CapEx!$V$6:$V$34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</c:v>
                </c:pt>
                <c:pt idx="4" formatCode="0.00">
                  <c:v>0.1</c:v>
                </c:pt>
                <c:pt idx="5" formatCode="0.00">
                  <c:v>0.05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4-4999-AC2F-BB7C6ABB494A}"/>
            </c:ext>
          </c:extLst>
        </c:ser>
        <c:ser>
          <c:idx val="0"/>
          <c:order val="1"/>
          <c:tx>
            <c:v>Conservative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CapEx!$O$6:$O$34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  <c:pt idx="5" formatCode="0.00">
                  <c:v>0.4</c:v>
                </c:pt>
                <c:pt idx="6" formatCode="0.00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4-4999-AC2F-BB7C6ABB494A}"/>
            </c:ext>
          </c:extLst>
        </c:ser>
        <c:ser>
          <c:idx val="2"/>
          <c:order val="2"/>
          <c:tx>
            <c:v>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CapEx!$G$6:$G$34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 formatCode="0.00">
                  <c:v>0.23</c:v>
                </c:pt>
                <c:pt idx="4" formatCode="0.00">
                  <c:v>0.23</c:v>
                </c:pt>
                <c:pt idx="5" formatCode="0.00">
                  <c:v>0.15</c:v>
                </c:pt>
                <c:pt idx="6" formatCode="0.00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4-4999-AC2F-BB7C6ABB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  <c:max val="2052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Cost Increase Factor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Fixed-Bottom Mid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CapEx!$H$6:$H$34</c:f>
              <c:numCache>
                <c:formatCode>0.00000</c:formatCode>
                <c:ptCount val="29"/>
                <c:pt idx="0">
                  <c:v>-0.05</c:v>
                </c:pt>
                <c:pt idx="1">
                  <c:v>-6.8217646515256886E-2</c:v>
                </c:pt>
                <c:pt idx="2">
                  <c:v>-0.1000146691840694</c:v>
                </c:pt>
                <c:pt idx="3">
                  <c:v>-0.15680625877622426</c:v>
                </c:pt>
                <c:pt idx="4">
                  <c:v>-0.13593050108647312</c:v>
                </c:pt>
                <c:pt idx="5">
                  <c:v>-3.8508704033503788E-2</c:v>
                </c:pt>
                <c:pt idx="6">
                  <c:v>3.0862748516747501E-2</c:v>
                </c:pt>
                <c:pt idx="7">
                  <c:v>9.5870698919303818E-2</c:v>
                </c:pt>
                <c:pt idx="8">
                  <c:v>0.1589863650091029</c:v>
                </c:pt>
                <c:pt idx="9">
                  <c:v>0.16961224478573023</c:v>
                </c:pt>
                <c:pt idx="10">
                  <c:v>0.17357754190875063</c:v>
                </c:pt>
                <c:pt idx="11">
                  <c:v>0.18212230806149499</c:v>
                </c:pt>
                <c:pt idx="12">
                  <c:v>0.18937745554362195</c:v>
                </c:pt>
                <c:pt idx="13">
                  <c:v>0.19645552314387427</c:v>
                </c:pt>
                <c:pt idx="14">
                  <c:v>0.20117103068188724</c:v>
                </c:pt>
                <c:pt idx="15">
                  <c:v>0.2085276511099684</c:v>
                </c:pt>
                <c:pt idx="16">
                  <c:v>0.21496444554232408</c:v>
                </c:pt>
                <c:pt idx="17">
                  <c:v>0.22135838774059635</c:v>
                </c:pt>
                <c:pt idx="18">
                  <c:v>0.22642658174713548</c:v>
                </c:pt>
                <c:pt idx="19">
                  <c:v>0.23264978717681306</c:v>
                </c:pt>
                <c:pt idx="20">
                  <c:v>0.23804263656576441</c:v>
                </c:pt>
                <c:pt idx="21">
                  <c:v>0.24320392196081053</c:v>
                </c:pt>
                <c:pt idx="22">
                  <c:v>0.2480693414734878</c:v>
                </c:pt>
                <c:pt idx="23">
                  <c:v>0.25292737000737286</c:v>
                </c:pt>
                <c:pt idx="24">
                  <c:v>0.257224007936939</c:v>
                </c:pt>
                <c:pt idx="25">
                  <c:v>0.26150093852482936</c:v>
                </c:pt>
                <c:pt idx="26">
                  <c:v>0.26579583034862042</c:v>
                </c:pt>
                <c:pt idx="27">
                  <c:v>0.27043927136231993</c:v>
                </c:pt>
                <c:pt idx="28">
                  <c:v>0.27500005068935862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F-4942-9B6C-C166E074E619}"/>
            </c:ext>
          </c:extLst>
        </c:ser>
        <c:ser>
          <c:idx val="0"/>
          <c:order val="1"/>
          <c:tx>
            <c:v>Fixed-Bottom Conservative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CapEx!$P$6:$P$34</c:f>
              <c:numCache>
                <c:formatCode>0.00000</c:formatCode>
                <c:ptCount val="29"/>
                <c:pt idx="0">
                  <c:v>-0.05</c:v>
                </c:pt>
                <c:pt idx="1">
                  <c:v>-8.1009690205440715E-2</c:v>
                </c:pt>
                <c:pt idx="2">
                  <c:v>-0.17001908993658227</c:v>
                </c:pt>
                <c:pt idx="3">
                  <c:v>-0.2558813885240066</c:v>
                </c:pt>
                <c:pt idx="4">
                  <c:v>-0.34304125138325314</c:v>
                </c:pt>
                <c:pt idx="5">
                  <c:v>-0.33223323603196908</c:v>
                </c:pt>
                <c:pt idx="6">
                  <c:v>-0.27011407199065396</c:v>
                </c:pt>
                <c:pt idx="7">
                  <c:v>-0.21064916631154801</c:v>
                </c:pt>
                <c:pt idx="8">
                  <c:v>-0.15232216476142291</c:v>
                </c:pt>
                <c:pt idx="9">
                  <c:v>-9.5537135915155835E-2</c:v>
                </c:pt>
                <c:pt idx="10">
                  <c:v>-4.2996112914931078E-2</c:v>
                </c:pt>
                <c:pt idx="11">
                  <c:v>1.2496406398014942E-2</c:v>
                </c:pt>
                <c:pt idx="12">
                  <c:v>6.7178298748951246E-2</c:v>
                </c:pt>
                <c:pt idx="13">
                  <c:v>0.12176235669718471</c:v>
                </c:pt>
                <c:pt idx="14">
                  <c:v>0.12482543156510173</c:v>
                </c:pt>
                <c:pt idx="15">
                  <c:v>0.12961882115694812</c:v>
                </c:pt>
                <c:pt idx="16">
                  <c:v>0.13382774696091471</c:v>
                </c:pt>
                <c:pt idx="17">
                  <c:v>0.13802255997456636</c:v>
                </c:pt>
                <c:pt idx="18">
                  <c:v>0.14135755624451385</c:v>
                </c:pt>
                <c:pt idx="19">
                  <c:v>0.14546474849366875</c:v>
                </c:pt>
                <c:pt idx="20">
                  <c:v>0.14903488238779983</c:v>
                </c:pt>
                <c:pt idx="21">
                  <c:v>0.15246134712197368</c:v>
                </c:pt>
                <c:pt idx="22">
                  <c:v>0.15570009892336989</c:v>
                </c:pt>
                <c:pt idx="23">
                  <c:v>0.15894243895108795</c:v>
                </c:pt>
                <c:pt idx="24">
                  <c:v>0.16181724345185211</c:v>
                </c:pt>
                <c:pt idx="25">
                  <c:v>0.16468558145793033</c:v>
                </c:pt>
                <c:pt idx="26">
                  <c:v>0.16757276658553444</c:v>
                </c:pt>
                <c:pt idx="27">
                  <c:v>0.17070199189404001</c:v>
                </c:pt>
                <c:pt idx="28">
                  <c:v>0.17378340002879156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F-4942-9B6C-C166E074E619}"/>
            </c:ext>
          </c:extLst>
        </c:ser>
        <c:ser>
          <c:idx val="1"/>
          <c:order val="2"/>
          <c:tx>
            <c:v>Fixed-Bottom Advanced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CapEx!$W$6:$W$34</c:f>
              <c:numCache>
                <c:formatCode>0.00000</c:formatCode>
                <c:ptCount val="29"/>
                <c:pt idx="0">
                  <c:v>0</c:v>
                </c:pt>
                <c:pt idx="1">
                  <c:v>-5.1938109139351846E-3</c:v>
                </c:pt>
                <c:pt idx="2">
                  <c:v>-2.9806714688057651E-2</c:v>
                </c:pt>
                <c:pt idx="3">
                  <c:v>-4.7733637450565553E-2</c:v>
                </c:pt>
                <c:pt idx="4">
                  <c:v>3.082974166645433E-2</c:v>
                </c:pt>
                <c:pt idx="5">
                  <c:v>0.10445711201331213</c:v>
                </c:pt>
                <c:pt idx="6">
                  <c:v>0.18050134526301953</c:v>
                </c:pt>
                <c:pt idx="7">
                  <c:v>0.20051260585422981</c:v>
                </c:pt>
                <c:pt idx="8">
                  <c:v>0.21788050689189875</c:v>
                </c:pt>
                <c:pt idx="9">
                  <c:v>0.23186844778694193</c:v>
                </c:pt>
                <c:pt idx="10">
                  <c:v>0.23706922861821011</c:v>
                </c:pt>
                <c:pt idx="11">
                  <c:v>0.24824075293946823</c:v>
                </c:pt>
                <c:pt idx="12">
                  <c:v>0.25768789390017688</c:v>
                </c:pt>
                <c:pt idx="13">
                  <c:v>0.26687035365627787</c:v>
                </c:pt>
                <c:pt idx="14">
                  <c:v>0.27296905837205321</c:v>
                </c:pt>
                <c:pt idx="15">
                  <c:v>0.28245346529017124</c:v>
                </c:pt>
                <c:pt idx="16">
                  <c:v>0.29072174646688942</c:v>
                </c:pt>
                <c:pt idx="17">
                  <c:v>0.2989068879392649</c:v>
                </c:pt>
                <c:pt idx="18">
                  <c:v>0.30537490381625154</c:v>
                </c:pt>
                <c:pt idx="19">
                  <c:v>0.31329266479973306</c:v>
                </c:pt>
                <c:pt idx="20">
                  <c:v>0.32013223295438431</c:v>
                </c:pt>
                <c:pt idx="21">
                  <c:v>0.32665913679279979</c:v>
                </c:pt>
                <c:pt idx="22">
                  <c:v>0.33279482756041079</c:v>
                </c:pt>
                <c:pt idx="23">
                  <c:v>0.3389046113460068</c:v>
                </c:pt>
                <c:pt idx="24">
                  <c:v>0.34429449088567021</c:v>
                </c:pt>
                <c:pt idx="25">
                  <c:v>0.34964668135053645</c:v>
                </c:pt>
                <c:pt idx="26">
                  <c:v>0.35500828563250886</c:v>
                </c:pt>
                <c:pt idx="27">
                  <c:v>0.36079022917691772</c:v>
                </c:pt>
                <c:pt idx="28">
                  <c:v>0.36645424316071329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F-4942-9B6C-C166E074E619}"/>
            </c:ext>
          </c:extLst>
        </c:ser>
        <c:ser>
          <c:idx val="3"/>
          <c:order val="3"/>
          <c:tx>
            <c:v>Floating 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CapEx!$AH$6:$AH$34</c:f>
              <c:numCache>
                <c:formatCode>0.00000</c:formatCode>
                <c:ptCount val="29"/>
                <c:pt idx="0">
                  <c:v>-1.55</c:v>
                </c:pt>
                <c:pt idx="1">
                  <c:v>-1.2244927452135896</c:v>
                </c:pt>
                <c:pt idx="2">
                  <c:v>-1.192735496840112</c:v>
                </c:pt>
                <c:pt idx="3">
                  <c:v>-1.1040373846194702</c:v>
                </c:pt>
                <c:pt idx="4">
                  <c:v>-0.98001661350805169</c:v>
                </c:pt>
                <c:pt idx="5">
                  <c:v>-0.72541651880256353</c:v>
                </c:pt>
                <c:pt idx="6">
                  <c:v>-0.52020879189376201</c:v>
                </c:pt>
                <c:pt idx="7">
                  <c:v>-0.41708742488957368</c:v>
                </c:pt>
                <c:pt idx="8">
                  <c:v>-0.36073326714937903</c:v>
                </c:pt>
                <c:pt idx="9">
                  <c:v>-0.24145165236074506</c:v>
                </c:pt>
                <c:pt idx="10">
                  <c:v>-0.1882071675297512</c:v>
                </c:pt>
                <c:pt idx="11">
                  <c:v>-0.12555522637961869</c:v>
                </c:pt>
                <c:pt idx="12">
                  <c:v>-0.10503888092232483</c:v>
                </c:pt>
                <c:pt idx="13">
                  <c:v>-9.7373909487488586E-2</c:v>
                </c:pt>
                <c:pt idx="14">
                  <c:v>-2.8110081338936332E-2</c:v>
                </c:pt>
                <c:pt idx="15">
                  <c:v>-6.2060965344126195E-3</c:v>
                </c:pt>
                <c:pt idx="16">
                  <c:v>1.0411608057222743E-2</c:v>
                </c:pt>
                <c:pt idx="17">
                  <c:v>2.6882929637368158E-2</c:v>
                </c:pt>
                <c:pt idx="18">
                  <c:v>2.9708329348516416E-2</c:v>
                </c:pt>
                <c:pt idx="19">
                  <c:v>5.471349873985476E-2</c:v>
                </c:pt>
                <c:pt idx="20">
                  <c:v>6.6845194380719342E-2</c:v>
                </c:pt>
                <c:pt idx="21">
                  <c:v>7.9391506864533112E-2</c:v>
                </c:pt>
                <c:pt idx="22">
                  <c:v>9.1820901650290998E-2</c:v>
                </c:pt>
                <c:pt idx="23">
                  <c:v>0.10400153682860069</c:v>
                </c:pt>
                <c:pt idx="24">
                  <c:v>0.11574834160192415</c:v>
                </c:pt>
                <c:pt idx="25">
                  <c:v>0.12692645053236218</c:v>
                </c:pt>
                <c:pt idx="26">
                  <c:v>0.13747487235403688</c:v>
                </c:pt>
                <c:pt idx="27">
                  <c:v>0.14737020397396128</c:v>
                </c:pt>
                <c:pt idx="28">
                  <c:v>0.14584962818383806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F-4942-9B6C-C166E074E619}"/>
            </c:ext>
          </c:extLst>
        </c:ser>
        <c:ser>
          <c:idx val="4"/>
          <c:order val="4"/>
          <c:tx>
            <c:v>Floating Conservative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CapEx!$AQ$6:$AQ$34</c:f>
              <c:numCache>
                <c:formatCode>0.00000</c:formatCode>
                <c:ptCount val="29"/>
                <c:pt idx="0">
                  <c:v>-1.55</c:v>
                </c:pt>
                <c:pt idx="1">
                  <c:v>-1.3563220566830405</c:v>
                </c:pt>
                <c:pt idx="2">
                  <c:v>-1.4012132147891856</c:v>
                </c:pt>
                <c:pt idx="3">
                  <c:v>-1.3848498332846504</c:v>
                </c:pt>
                <c:pt idx="4">
                  <c:v>-1.3968152497722168</c:v>
                </c:pt>
                <c:pt idx="5">
                  <c:v>-1.2688547855705674</c:v>
                </c:pt>
                <c:pt idx="6">
                  <c:v>-1.1006267005366506</c:v>
                </c:pt>
                <c:pt idx="7">
                  <c:v>-1.0090767401002718</c:v>
                </c:pt>
                <c:pt idx="8">
                  <c:v>-0.95406704672116893</c:v>
                </c:pt>
                <c:pt idx="9">
                  <c:v>-0.80835245633069364</c:v>
                </c:pt>
                <c:pt idx="10">
                  <c:v>-0.71453572818215794</c:v>
                </c:pt>
                <c:pt idx="11">
                  <c:v>-0.61203556078682675</c:v>
                </c:pt>
                <c:pt idx="12">
                  <c:v>-0.54461015067199292</c:v>
                </c:pt>
                <c:pt idx="13">
                  <c:v>-0.48806931291933831</c:v>
                </c:pt>
                <c:pt idx="14">
                  <c:v>-0.42817586307480182</c:v>
                </c:pt>
                <c:pt idx="15">
                  <c:v>-0.40892705676479535</c:v>
                </c:pt>
                <c:pt idx="16">
                  <c:v>-0.39422015848279313</c:v>
                </c:pt>
                <c:pt idx="17">
                  <c:v>-0.37955238404722036</c:v>
                </c:pt>
                <c:pt idx="18">
                  <c:v>-0.37702715734606063</c:v>
                </c:pt>
                <c:pt idx="19">
                  <c:v>-0.35455868404446478</c:v>
                </c:pt>
                <c:pt idx="20">
                  <c:v>-0.34357860475167179</c:v>
                </c:pt>
                <c:pt idx="21">
                  <c:v>-0.33216757996584967</c:v>
                </c:pt>
                <c:pt idx="22">
                  <c:v>-0.32080602972816319</c:v>
                </c:pt>
                <c:pt idx="23">
                  <c:v>-0.30961592956730222</c:v>
                </c:pt>
                <c:pt idx="24">
                  <c:v>-0.29877095717830016</c:v>
                </c:pt>
                <c:pt idx="25">
                  <c:v>-0.28840142860466456</c:v>
                </c:pt>
                <c:pt idx="26">
                  <c:v>-0.27857090826913322</c:v>
                </c:pt>
                <c:pt idx="27">
                  <c:v>-0.26930852617495082</c:v>
                </c:pt>
                <c:pt idx="28">
                  <c:v>-0.27073441454457225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0F-4942-9B6C-C166E074E619}"/>
            </c:ext>
          </c:extLst>
        </c:ser>
        <c:ser>
          <c:idx val="5"/>
          <c:order val="5"/>
          <c:tx>
            <c:v>Floating 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CapEx!$AY$6:$AY$34</c:f>
              <c:numCache>
                <c:formatCode>0.00000</c:formatCode>
                <c:ptCount val="29"/>
                <c:pt idx="0">
                  <c:v>-1.5</c:v>
                </c:pt>
                <c:pt idx="1">
                  <c:v>-1.0459119461650288</c:v>
                </c:pt>
                <c:pt idx="2">
                  <c:v>-0.99043049206124023</c:v>
                </c:pt>
                <c:pt idx="3">
                  <c:v>-0.82790594264478579</c:v>
                </c:pt>
                <c:pt idx="4">
                  <c:v>-0.626248005317109</c:v>
                </c:pt>
                <c:pt idx="5">
                  <c:v>-0.36968033210275258</c:v>
                </c:pt>
                <c:pt idx="6">
                  <c:v>-0.14326651515145494</c:v>
                </c:pt>
                <c:pt idx="7">
                  <c:v>-8.4528366529275978E-2</c:v>
                </c:pt>
                <c:pt idx="8">
                  <c:v>-7.756014523379573E-2</c:v>
                </c:pt>
                <c:pt idx="9">
                  <c:v>5.0893539116704467E-2</c:v>
                </c:pt>
                <c:pt idx="10">
                  <c:v>0.10674663338459145</c:v>
                </c:pt>
                <c:pt idx="11">
                  <c:v>0.17124675745433771</c:v>
                </c:pt>
                <c:pt idx="12">
                  <c:v>0.1920743346046776</c:v>
                </c:pt>
                <c:pt idx="13">
                  <c:v>0.19981774751657522</c:v>
                </c:pt>
                <c:pt idx="14">
                  <c:v>0.26883973307435882</c:v>
                </c:pt>
                <c:pt idx="15">
                  <c:v>0.2903040458708358</c:v>
                </c:pt>
                <c:pt idx="16">
                  <c:v>0.30646923888487188</c:v>
                </c:pt>
                <c:pt idx="17">
                  <c:v>0.32238960935648675</c:v>
                </c:pt>
                <c:pt idx="18">
                  <c:v>0.32511017881160975</c:v>
                </c:pt>
                <c:pt idx="19">
                  <c:v>0.34905457765252046</c:v>
                </c:pt>
                <c:pt idx="20">
                  <c:v>0.36058476804576522</c:v>
                </c:pt>
                <c:pt idx="21">
                  <c:v>0.37244868008512588</c:v>
                </c:pt>
                <c:pt idx="22">
                  <c:v>0.38414103709931002</c:v>
                </c:pt>
                <c:pt idx="23">
                  <c:v>0.39553999106344606</c:v>
                </c:pt>
                <c:pt idx="24">
                  <c:v>0.40647680202019387</c:v>
                </c:pt>
                <c:pt idx="25">
                  <c:v>0.41683251887894812</c:v>
                </c:pt>
                <c:pt idx="26">
                  <c:v>0.42655835427137023</c:v>
                </c:pt>
                <c:pt idx="27">
                  <c:v>0.43564065570165922</c:v>
                </c:pt>
                <c:pt idx="28">
                  <c:v>0.43424763116565146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0F-4942-9B6C-C166E074E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  <c:max val="2052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Reduction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Fixed-Bottom Mid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CapEx!$I$6:$I$34</c:f>
              <c:numCache>
                <c:formatCode>0</c:formatCode>
                <c:ptCount val="29"/>
                <c:pt idx="0">
                  <c:v>4327.05</c:v>
                </c:pt>
                <c:pt idx="1">
                  <c:v>4402.1249212893736</c:v>
                </c:pt>
                <c:pt idx="2">
                  <c:v>4533.1604517075493</c:v>
                </c:pt>
                <c:pt idx="3">
                  <c:v>4767.1985924168202</c:v>
                </c:pt>
                <c:pt idx="4">
                  <c:v>4681.1695949773557</c:v>
                </c:pt>
                <c:pt idx="5">
                  <c:v>4279.6943693220692</c:v>
                </c:pt>
                <c:pt idx="6">
                  <c:v>3993.8146133624832</c:v>
                </c:pt>
                <c:pt idx="7">
                  <c:v>3725.9168497535493</c:v>
                </c:pt>
                <c:pt idx="8">
                  <c:v>3465.8171897974871</c:v>
                </c:pt>
                <c:pt idx="9">
                  <c:v>3422.0279392380057</c:v>
                </c:pt>
                <c:pt idx="10">
                  <c:v>3405.6869497940388</c:v>
                </c:pt>
                <c:pt idx="11">
                  <c:v>3370.4739684785791</c:v>
                </c:pt>
                <c:pt idx="12">
                  <c:v>3340.575505704734</c:v>
                </c:pt>
                <c:pt idx="13">
                  <c:v>3311.4067891240943</c:v>
                </c:pt>
                <c:pt idx="14">
                  <c:v>3291.9741825599426</c:v>
                </c:pt>
                <c:pt idx="15">
                  <c:v>3261.6575497758204</c:v>
                </c:pt>
                <c:pt idx="16">
                  <c:v>3235.1315199200826</c:v>
                </c:pt>
                <c:pt idx="17">
                  <c:v>3208.7820841210023</c:v>
                </c:pt>
                <c:pt idx="18">
                  <c:v>3187.8960566200549</c:v>
                </c:pt>
                <c:pt idx="19">
                  <c:v>3162.2502270443533</c:v>
                </c:pt>
                <c:pt idx="20">
                  <c:v>3140.0262947124847</c:v>
                </c:pt>
                <c:pt idx="21">
                  <c:v>3118.7566375994998</c:v>
                </c:pt>
                <c:pt idx="22">
                  <c:v>3098.7062437877566</c:v>
                </c:pt>
                <c:pt idx="23">
                  <c:v>3078.6863081996166</c:v>
                </c:pt>
                <c:pt idx="24">
                  <c:v>3060.9798632918742</c:v>
                </c:pt>
                <c:pt idx="25">
                  <c:v>3043.3546323391784</c:v>
                </c:pt>
                <c:pt idx="26">
                  <c:v>3025.6553831333354</c:v>
                </c:pt>
                <c:pt idx="27">
                  <c:v>3006.5197627158796</c:v>
                </c:pt>
                <c:pt idx="28">
                  <c:v>2987.7247911091531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6-4DFF-BF63-29288C42D141}"/>
            </c:ext>
          </c:extLst>
        </c:ser>
        <c:ser>
          <c:idx val="0"/>
          <c:order val="1"/>
          <c:tx>
            <c:v>Fixed-Bottom Conservative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CapEx!$Q$6:$Q$34</c:f>
              <c:numCache>
                <c:formatCode>0</c:formatCode>
                <c:ptCount val="29"/>
                <c:pt idx="0">
                  <c:v>4327.05</c:v>
                </c:pt>
                <c:pt idx="1">
                  <c:v>4454.8409333366208</c:v>
                </c:pt>
                <c:pt idx="2">
                  <c:v>4821.6486696286556</c:v>
                </c:pt>
                <c:pt idx="3">
                  <c:v>5175.4872021074307</c:v>
                </c:pt>
                <c:pt idx="4">
                  <c:v>5534.6729969503867</c:v>
                </c:pt>
                <c:pt idx="5">
                  <c:v>5490.1331656877446</c:v>
                </c:pt>
                <c:pt idx="6">
                  <c:v>5234.1400906734843</c:v>
                </c:pt>
                <c:pt idx="7">
                  <c:v>4989.0852143698894</c:v>
                </c:pt>
                <c:pt idx="8">
                  <c:v>4748.7196409818243</c:v>
                </c:pt>
                <c:pt idx="9">
                  <c:v>4514.7085371063567</c:v>
                </c:pt>
                <c:pt idx="10">
                  <c:v>4298.1869813224303</c:v>
                </c:pt>
                <c:pt idx="11">
                  <c:v>4069.5023092337801</c:v>
                </c:pt>
                <c:pt idx="12">
                  <c:v>3844.1582308555721</c:v>
                </c:pt>
                <c:pt idx="13">
                  <c:v>3619.2173280509019</c:v>
                </c:pt>
                <c:pt idx="14">
                  <c:v>3606.5943965202159</c:v>
                </c:pt>
                <c:pt idx="15">
                  <c:v>3586.8408380122169</c:v>
                </c:pt>
                <c:pt idx="16">
                  <c:v>3569.4958547740707</c:v>
                </c:pt>
                <c:pt idx="17">
                  <c:v>3552.2090303448122</c:v>
                </c:pt>
                <c:pt idx="18">
                  <c:v>3538.4655107163585</c:v>
                </c:pt>
                <c:pt idx="19">
                  <c:v>3521.5397714575911</c:v>
                </c:pt>
                <c:pt idx="20">
                  <c:v>3506.8272496798768</c:v>
                </c:pt>
                <c:pt idx="21">
                  <c:v>3492.7067885103465</c:v>
                </c:pt>
                <c:pt idx="22">
                  <c:v>3479.3598923367927</c:v>
                </c:pt>
                <c:pt idx="23">
                  <c:v>3465.9982090825665</c:v>
                </c:pt>
                <c:pt idx="24">
                  <c:v>3454.1511397349173</c:v>
                </c:pt>
                <c:pt idx="25">
                  <c:v>3442.3307188118692</c:v>
                </c:pt>
                <c:pt idx="26">
                  <c:v>3430.4326289010128</c:v>
                </c:pt>
                <c:pt idx="27">
                  <c:v>3417.5370914046612</c:v>
                </c:pt>
                <c:pt idx="28">
                  <c:v>3404.8386084813501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6-4DFF-BF63-29288C42D141}"/>
            </c:ext>
          </c:extLst>
        </c:ser>
        <c:ser>
          <c:idx val="1"/>
          <c:order val="2"/>
          <c:tx>
            <c:v>Fixed-Bottom Advanced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CapEx!$X$6:$X$34</c:f>
              <c:numCache>
                <c:formatCode>0</c:formatCode>
                <c:ptCount val="29"/>
                <c:pt idx="0">
                  <c:v>4121</c:v>
                </c:pt>
                <c:pt idx="1">
                  <c:v>4142.403694776327</c:v>
                </c:pt>
                <c:pt idx="2">
                  <c:v>4243.8334712294854</c:v>
                </c:pt>
                <c:pt idx="3">
                  <c:v>4317.7103199337807</c:v>
                </c:pt>
                <c:pt idx="4">
                  <c:v>3993.9506345925415</c:v>
                </c:pt>
                <c:pt idx="5">
                  <c:v>3690.5322413931408</c:v>
                </c:pt>
                <c:pt idx="6">
                  <c:v>3377.1539561710965</c:v>
                </c:pt>
                <c:pt idx="7">
                  <c:v>3294.6875512747188</c:v>
                </c:pt>
                <c:pt idx="8">
                  <c:v>3223.1144310984851</c:v>
                </c:pt>
                <c:pt idx="9">
                  <c:v>3165.4701266700122</c:v>
                </c:pt>
                <c:pt idx="10">
                  <c:v>3144.0377088643563</c:v>
                </c:pt>
                <c:pt idx="11">
                  <c:v>3097.9998571364513</c:v>
                </c:pt>
                <c:pt idx="12">
                  <c:v>3059.0681892373709</c:v>
                </c:pt>
                <c:pt idx="13">
                  <c:v>3021.2272725824787</c:v>
                </c:pt>
                <c:pt idx="14">
                  <c:v>2996.0945104487687</c:v>
                </c:pt>
                <c:pt idx="15">
                  <c:v>2957.0092695392045</c:v>
                </c:pt>
                <c:pt idx="16">
                  <c:v>2922.9356828099485</c:v>
                </c:pt>
                <c:pt idx="17">
                  <c:v>2889.2047148022893</c:v>
                </c:pt>
                <c:pt idx="18">
                  <c:v>2862.5500213732275</c:v>
                </c:pt>
                <c:pt idx="19">
                  <c:v>2829.9209283603</c:v>
                </c:pt>
                <c:pt idx="20">
                  <c:v>2801.7350679949823</c:v>
                </c:pt>
                <c:pt idx="21">
                  <c:v>2774.8376972768719</c:v>
                </c:pt>
                <c:pt idx="22">
                  <c:v>2749.5525156235472</c:v>
                </c:pt>
                <c:pt idx="23">
                  <c:v>2724.374096643106</c:v>
                </c:pt>
                <c:pt idx="24">
                  <c:v>2702.1624030601529</c:v>
                </c:pt>
                <c:pt idx="25">
                  <c:v>2680.1060261544394</c:v>
                </c:pt>
                <c:pt idx="26">
                  <c:v>2658.0108549084312</c:v>
                </c:pt>
                <c:pt idx="27">
                  <c:v>2634.1834655619223</c:v>
                </c:pt>
                <c:pt idx="28">
                  <c:v>2610.8420639347005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6-4DFF-BF63-29288C42D141}"/>
            </c:ext>
          </c:extLst>
        </c:ser>
        <c:ser>
          <c:idx val="3"/>
          <c:order val="3"/>
          <c:tx>
            <c:v>Floating Mid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CapEx!$AI$6:$AI$34</c:f>
              <c:numCache>
                <c:formatCode>0</c:formatCode>
                <c:ptCount val="29"/>
                <c:pt idx="0">
                  <c:v>15139.349999999999</c:v>
                </c:pt>
                <c:pt idx="1">
                  <c:v>13206.813428333082</c:v>
                </c:pt>
                <c:pt idx="2">
                  <c:v>13018.270644739745</c:v>
                </c:pt>
                <c:pt idx="3">
                  <c:v>12491.669952485796</c:v>
                </c:pt>
                <c:pt idx="4">
                  <c:v>11755.358634397302</c:v>
                </c:pt>
                <c:pt idx="5">
                  <c:v>10243.797872130821</c:v>
                </c:pt>
                <c:pt idx="6">
                  <c:v>9025.4795974732642</c:v>
                </c:pt>
                <c:pt idx="7">
                  <c:v>8413.248041569399</c:v>
                </c:pt>
                <c:pt idx="8">
                  <c:v>8078.6734070658631</c:v>
                </c:pt>
                <c:pt idx="9">
                  <c:v>7370.4984600657435</c:v>
                </c:pt>
                <c:pt idx="10">
                  <c:v>7054.3859536241325</c:v>
                </c:pt>
                <c:pt idx="11">
                  <c:v>6682.4213790157964</c:v>
                </c:pt>
                <c:pt idx="12">
                  <c:v>6560.6158360358422</c:v>
                </c:pt>
                <c:pt idx="13">
                  <c:v>6515.1089006272196</c:v>
                </c:pt>
                <c:pt idx="14">
                  <c:v>6103.8895529092651</c:v>
                </c:pt>
                <c:pt idx="15">
                  <c:v>5973.8455951248079</c:v>
                </c:pt>
                <c:pt idx="16">
                  <c:v>5875.1862829642687</c:v>
                </c:pt>
                <c:pt idx="17">
                  <c:v>5777.3960467429451</c:v>
                </c:pt>
                <c:pt idx="18">
                  <c:v>5760.6216486578578</c:v>
                </c:pt>
                <c:pt idx="19">
                  <c:v>5612.1659579814823</c:v>
                </c:pt>
                <c:pt idx="20">
                  <c:v>5540.1400809616689</c:v>
                </c:pt>
                <c:pt idx="21">
                  <c:v>5465.6526237452672</c:v>
                </c:pt>
                <c:pt idx="22">
                  <c:v>5391.8593069022227</c:v>
                </c:pt>
                <c:pt idx="23">
                  <c:v>5319.5428758485978</c:v>
                </c:pt>
                <c:pt idx="24">
                  <c:v>5249.8020959093765</c:v>
                </c:pt>
                <c:pt idx="25">
                  <c:v>5183.4376631893656</c:v>
                </c:pt>
                <c:pt idx="26">
                  <c:v>5120.8116828340826</c:v>
                </c:pt>
                <c:pt idx="27">
                  <c:v>5062.063099006592</c:v>
                </c:pt>
                <c:pt idx="28">
                  <c:v>5071.0907574725534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6-4DFF-BF63-29288C42D141}"/>
            </c:ext>
          </c:extLst>
        </c:ser>
        <c:ser>
          <c:idx val="4"/>
          <c:order val="4"/>
          <c:tx>
            <c:v>Floating Conservative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CapEx!$AR$6:$AR$34</c:f>
              <c:numCache>
                <c:formatCode>0</c:formatCode>
                <c:ptCount val="29"/>
                <c:pt idx="0">
                  <c:v>15139.349999999999</c:v>
                </c:pt>
                <c:pt idx="1">
                  <c:v>13989.484050527211</c:v>
                </c:pt>
                <c:pt idx="2">
                  <c:v>14256.002856203397</c:v>
                </c:pt>
                <c:pt idx="3">
                  <c:v>14158.853460210968</c:v>
                </c:pt>
                <c:pt idx="4">
                  <c:v>14229.892137897652</c:v>
                </c:pt>
                <c:pt idx="5">
                  <c:v>13470.190861932459</c:v>
                </c:pt>
                <c:pt idx="6">
                  <c:v>12471.420721086095</c:v>
                </c:pt>
                <c:pt idx="7">
                  <c:v>11927.888605975315</c:v>
                </c:pt>
                <c:pt idx="8">
                  <c:v>11601.29605638358</c:v>
                </c:pt>
                <c:pt idx="9">
                  <c:v>10736.188533235329</c:v>
                </c:pt>
                <c:pt idx="10">
                  <c:v>10179.198618217471</c:v>
                </c:pt>
                <c:pt idx="11">
                  <c:v>9570.6551243913909</c:v>
                </c:pt>
                <c:pt idx="12">
                  <c:v>9170.3504645396224</c:v>
                </c:pt>
                <c:pt idx="13">
                  <c:v>8834.6675108021118</c:v>
                </c:pt>
                <c:pt idx="14">
                  <c:v>8479.0800990750977</c:v>
                </c:pt>
                <c:pt idx="15">
                  <c:v>8364.7999360125905</c:v>
                </c:pt>
                <c:pt idx="16">
                  <c:v>8277.4850809123436</c:v>
                </c:pt>
                <c:pt idx="17">
                  <c:v>8190.4025040883471</c:v>
                </c:pt>
                <c:pt idx="18">
                  <c:v>8175.4102331635622</c:v>
                </c:pt>
                <c:pt idx="19">
                  <c:v>8042.014907171987</c:v>
                </c:pt>
                <c:pt idx="20">
                  <c:v>7976.8261764106755</c:v>
                </c:pt>
                <c:pt idx="21">
                  <c:v>7909.0789222572494</c:v>
                </c:pt>
                <c:pt idx="22">
                  <c:v>7841.6253984961049</c:v>
                </c:pt>
                <c:pt idx="23">
                  <c:v>7775.1897738410735</c:v>
                </c:pt>
                <c:pt idx="24">
                  <c:v>7710.803172767568</c:v>
                </c:pt>
                <c:pt idx="25">
                  <c:v>7649.2392816258935</c:v>
                </c:pt>
                <c:pt idx="26">
                  <c:v>7590.8754823938443</c:v>
                </c:pt>
                <c:pt idx="27">
                  <c:v>7535.8847199006832</c:v>
                </c:pt>
                <c:pt idx="28">
                  <c:v>7544.3502191511252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A6-4DFF-BF63-29288C42D141}"/>
            </c:ext>
          </c:extLst>
        </c:ser>
        <c:ser>
          <c:idx val="5"/>
          <c:order val="5"/>
          <c:tx>
            <c:v>Floating 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CapEx!$AZ$6:$AZ$34</c:f>
              <c:numCache>
                <c:formatCode>0</c:formatCode>
                <c:ptCount val="29"/>
                <c:pt idx="0">
                  <c:v>14842.5</c:v>
                </c:pt>
                <c:pt idx="1">
                  <c:v>12146.579224381776</c:v>
                </c:pt>
                <c:pt idx="2">
                  <c:v>11817.185831367582</c:v>
                </c:pt>
                <c:pt idx="3">
                  <c:v>10852.277581482093</c:v>
                </c:pt>
                <c:pt idx="4">
                  <c:v>9655.0344075676749</c:v>
                </c:pt>
                <c:pt idx="5">
                  <c:v>8131.7921316940428</c:v>
                </c:pt>
                <c:pt idx="6">
                  <c:v>6787.573300454188</c:v>
                </c:pt>
                <c:pt idx="7">
                  <c:v>6438.8449120843115</c:v>
                </c:pt>
                <c:pt idx="8">
                  <c:v>6397.4745822530449</c:v>
                </c:pt>
                <c:pt idx="9">
                  <c:v>5634.8450582641253</c:v>
                </c:pt>
                <c:pt idx="10">
                  <c:v>5303.2452375956809</c:v>
                </c:pt>
                <c:pt idx="11">
                  <c:v>4920.3080009935975</c:v>
                </c:pt>
                <c:pt idx="12">
                  <c:v>4796.6546754520286</c:v>
                </c:pt>
                <c:pt idx="13">
                  <c:v>4750.6820329940929</c:v>
                </c:pt>
                <c:pt idx="14">
                  <c:v>4340.8985047375318</c:v>
                </c:pt>
                <c:pt idx="15">
                  <c:v>4213.464879664848</c:v>
                </c:pt>
                <c:pt idx="16">
                  <c:v>4117.4921287405159</c:v>
                </c:pt>
                <c:pt idx="17">
                  <c:v>4022.9728892505382</c:v>
                </c:pt>
                <c:pt idx="18">
                  <c:v>4006.8208683954731</c:v>
                </c:pt>
                <c:pt idx="19">
                  <c:v>3864.6629724769859</c:v>
                </c:pt>
                <c:pt idx="20">
                  <c:v>3796.2082321122921</c:v>
                </c:pt>
                <c:pt idx="21">
                  <c:v>3725.7721863346078</c:v>
                </c:pt>
                <c:pt idx="22">
                  <c:v>3656.3546627413962</c:v>
                </c:pt>
                <c:pt idx="23">
                  <c:v>3588.6790730563207</c:v>
                </c:pt>
                <c:pt idx="24">
                  <c:v>3523.7472264061089</c:v>
                </c:pt>
                <c:pt idx="25">
                  <c:v>3462.2653354156851</c:v>
                </c:pt>
                <c:pt idx="26">
                  <c:v>3404.5230506908752</c:v>
                </c:pt>
                <c:pt idx="27">
                  <c:v>3350.6014270992491</c:v>
                </c:pt>
                <c:pt idx="28">
                  <c:v>3358.8718137695273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A6-4DFF-BF63-29288C42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Hypothetical CapEx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Fixed-Bottom Learning Reductions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OpEx!$E$5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OpEx!$C$6:$C$34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2.9211524250258504E-2</c:v>
                </c:pt>
                <c:pt idx="2">
                  <c:v>4.5942088712457474E-2</c:v>
                </c:pt>
                <c:pt idx="3">
                  <c:v>6.7273203910209176E-2</c:v>
                </c:pt>
                <c:pt idx="4">
                  <c:v>8.6460351340603911E-2</c:v>
                </c:pt>
                <c:pt idx="5">
                  <c:v>0.10247292408290246</c:v>
                </c:pt>
                <c:pt idx="6">
                  <c:v>0.12027744747057541</c:v>
                </c:pt>
                <c:pt idx="7">
                  <c:v>0.13407142617455667</c:v>
                </c:pt>
                <c:pt idx="8">
                  <c:v>0.14612618474441452</c:v>
                </c:pt>
                <c:pt idx="9">
                  <c:v>0.15589255226418566</c:v>
                </c:pt>
                <c:pt idx="10">
                  <c:v>0.1595371021595921</c:v>
                </c:pt>
                <c:pt idx="11">
                  <c:v>0.16739069436771795</c:v>
                </c:pt>
                <c:pt idx="12">
                  <c:v>0.17405898331979605</c:v>
                </c:pt>
                <c:pt idx="13">
                  <c:v>0.18056451612903227</c:v>
                </c:pt>
                <c:pt idx="14">
                  <c:v>0.18489859298917</c:v>
                </c:pt>
                <c:pt idx="15">
                  <c:v>0.19166014688535959</c:v>
                </c:pt>
                <c:pt idx="16">
                  <c:v>0.19757627819844653</c:v>
                </c:pt>
                <c:pt idx="17">
                  <c:v>0.20345302353353453</c:v>
                </c:pt>
                <c:pt idx="18">
                  <c:v>0.20811125855688178</c:v>
                </c:pt>
                <c:pt idx="19">
                  <c:v>0.21383107777702334</c:v>
                </c:pt>
                <c:pt idx="20">
                  <c:v>0.21878770727203437</c:v>
                </c:pt>
                <c:pt idx="21">
                  <c:v>0.22353150365427113</c:v>
                </c:pt>
                <c:pt idx="22">
                  <c:v>0.22800336632329846</c:v>
                </c:pt>
                <c:pt idx="23">
                  <c:v>0.23246843585926452</c:v>
                </c:pt>
                <c:pt idx="24">
                  <c:v>0.23641752487604714</c:v>
                </c:pt>
                <c:pt idx="25">
                  <c:v>0.24034850064990876</c:v>
                </c:pt>
                <c:pt idx="26">
                  <c:v>0.24429598480092155</c:v>
                </c:pt>
                <c:pt idx="27">
                  <c:v>0.24856382449509151</c:v>
                </c:pt>
                <c:pt idx="28">
                  <c:v>0.25275568888851419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C52-9D0D-4C030D58FBC4}"/>
            </c:ext>
          </c:extLst>
        </c:ser>
        <c:ser>
          <c:idx val="0"/>
          <c:order val="1"/>
          <c:tx>
            <c:strRef>
              <c:f>OpEx!$J$5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OpEx!$H$6:$H$34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1.0780498568569949E-2</c:v>
                </c:pt>
                <c:pt idx="2">
                  <c:v>1.7019688542190006E-2</c:v>
                </c:pt>
                <c:pt idx="3">
                  <c:v>2.5045438068656754E-2</c:v>
                </c:pt>
                <c:pt idx="4">
                  <c:v>3.2334580876942749E-2</c:v>
                </c:pt>
                <c:pt idx="5">
                  <c:v>3.8470120280148352E-2</c:v>
                </c:pt>
                <c:pt idx="6">
                  <c:v>4.5349978060935735E-2</c:v>
                </c:pt>
                <c:pt idx="7">
                  <c:v>5.0723055342407189E-2</c:v>
                </c:pt>
                <c:pt idx="8">
                  <c:v>5.545016244401553E-2</c:v>
                </c:pt>
                <c:pt idx="9">
                  <c:v>5.930191602551025E-2</c:v>
                </c:pt>
                <c:pt idx="10">
                  <c:v>6.0744414600466326E-2</c:v>
                </c:pt>
                <c:pt idx="11">
                  <c:v>6.3862430958894656E-2</c:v>
                </c:pt>
                <c:pt idx="12">
                  <c:v>6.6520267209777079E-2</c:v>
                </c:pt>
                <c:pt idx="13">
                  <c:v>6.9122564417341908E-2</c:v>
                </c:pt>
                <c:pt idx="14">
                  <c:v>7.0861423582159883E-2</c:v>
                </c:pt>
                <c:pt idx="15">
                  <c:v>7.3582555053553933E-2</c:v>
                </c:pt>
                <c:pt idx="16">
                  <c:v>7.5971895674941725E-2</c:v>
                </c:pt>
                <c:pt idx="17">
                  <c:v>7.8353224688439249E-2</c:v>
                </c:pt>
                <c:pt idx="18">
                  <c:v>8.0246449333181771E-2</c:v>
                </c:pt>
                <c:pt idx="19">
                  <c:v>8.2578037424258705E-2</c:v>
                </c:pt>
                <c:pt idx="20">
                  <c:v>8.4604745979919543E-2</c:v>
                </c:pt>
                <c:pt idx="21">
                  <c:v>8.6549895825373868E-2</c:v>
                </c:pt>
                <c:pt idx="22">
                  <c:v>8.8388484007274323E-2</c:v>
                </c:pt>
                <c:pt idx="23">
                  <c:v>9.0229109168515551E-2</c:v>
                </c:pt>
                <c:pt idx="24">
                  <c:v>9.1861090223099795E-2</c:v>
                </c:pt>
                <c:pt idx="25">
                  <c:v>9.3489400350908261E-2</c:v>
                </c:pt>
                <c:pt idx="26">
                  <c:v>9.5128409691569452E-2</c:v>
                </c:pt>
                <c:pt idx="27">
                  <c:v>9.6904821415444653E-2</c:v>
                </c:pt>
                <c:pt idx="28">
                  <c:v>9.8654088085932887E-2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F-4C52-9D0D-4C030D58FBC4}"/>
            </c:ext>
          </c:extLst>
        </c:ser>
        <c:ser>
          <c:idx val="3"/>
          <c:order val="2"/>
          <c:tx>
            <c:strRef>
              <c:f>OpEx!$O$5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OpEx!$M$6:$M$34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4.1518887514271144E-2</c:v>
                </c:pt>
                <c:pt idx="2">
                  <c:v>6.5043405310050512E-2</c:v>
                </c:pt>
                <c:pt idx="3">
                  <c:v>9.4763372868597401E-2</c:v>
                </c:pt>
                <c:pt idx="4">
                  <c:v>0.12123113879060177</c:v>
                </c:pt>
                <c:pt idx="5">
                  <c:v>0.14312503674753177</c:v>
                </c:pt>
                <c:pt idx="6">
                  <c:v>0.16725847930862534</c:v>
                </c:pt>
                <c:pt idx="7">
                  <c:v>0.18580157111028064</c:v>
                </c:pt>
                <c:pt idx="8">
                  <c:v>0.2018952390666621</c:v>
                </c:pt>
                <c:pt idx="9">
                  <c:v>0.21485692486105148</c:v>
                </c:pt>
                <c:pt idx="10">
                  <c:v>0.21967613932057709</c:v>
                </c:pt>
                <c:pt idx="11">
                  <c:v>0.23002804094662979</c:v>
                </c:pt>
                <c:pt idx="12">
                  <c:v>0.23878207227309925</c:v>
                </c:pt>
                <c:pt idx="13">
                  <c:v>0.24729084129573525</c:v>
                </c:pt>
                <c:pt idx="14">
                  <c:v>0.25294210153995411</c:v>
                </c:pt>
                <c:pt idx="15">
                  <c:v>0.26173066472743101</c:v>
                </c:pt>
                <c:pt idx="16">
                  <c:v>0.26939232583083633</c:v>
                </c:pt>
                <c:pt idx="17">
                  <c:v>0.2769769469515298</c:v>
                </c:pt>
                <c:pt idx="18">
                  <c:v>0.28297042305638892</c:v>
                </c:pt>
                <c:pt idx="19">
                  <c:v>0.29030728062770811</c:v>
                </c:pt>
                <c:pt idx="20">
                  <c:v>0.29664504928537494</c:v>
                </c:pt>
                <c:pt idx="21">
                  <c:v>0.30269309291084628</c:v>
                </c:pt>
                <c:pt idx="22">
                  <c:v>0.30837862564636792</c:v>
                </c:pt>
                <c:pt idx="23">
                  <c:v>0.31404015212083375</c:v>
                </c:pt>
                <c:pt idx="24">
                  <c:v>0.31903459165892772</c:v>
                </c:pt>
                <c:pt idx="25">
                  <c:v>0.32399410726153555</c:v>
                </c:pt>
                <c:pt idx="26">
                  <c:v>0.32896234601649094</c:v>
                </c:pt>
                <c:pt idx="27">
                  <c:v>0.33432008494789317</c:v>
                </c:pt>
                <c:pt idx="28">
                  <c:v>0.33956854647227674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F-4C52-9D0D-4C030D58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from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Fixed 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OpEx!$E$6:$E$34</c:f>
              <c:numCache>
                <c:formatCode>0.00000</c:formatCode>
                <c:ptCount val="29"/>
                <c:pt idx="0">
                  <c:v>-0.05</c:v>
                </c:pt>
                <c:pt idx="1">
                  <c:v>-7.0788475749741508E-2</c:v>
                </c:pt>
                <c:pt idx="2">
                  <c:v>-0.10405791128754252</c:v>
                </c:pt>
                <c:pt idx="3">
                  <c:v>-0.16272679608979085</c:v>
                </c:pt>
                <c:pt idx="4">
                  <c:v>-0.14353964865939611</c:v>
                </c:pt>
                <c:pt idx="5">
                  <c:v>-4.7527075917097539E-2</c:v>
                </c:pt>
                <c:pt idx="6">
                  <c:v>2.0277447470575402E-2</c:v>
                </c:pt>
                <c:pt idx="7">
                  <c:v>8.4071426174556665E-2</c:v>
                </c:pt>
                <c:pt idx="8">
                  <c:v>0.14612618474441452</c:v>
                </c:pt>
                <c:pt idx="9">
                  <c:v>0.15589255226418566</c:v>
                </c:pt>
                <c:pt idx="10">
                  <c:v>0.1595371021595921</c:v>
                </c:pt>
                <c:pt idx="11">
                  <c:v>0.16739069436771795</c:v>
                </c:pt>
                <c:pt idx="12">
                  <c:v>0.17405898331979605</c:v>
                </c:pt>
                <c:pt idx="13">
                  <c:v>0.18056451612903227</c:v>
                </c:pt>
                <c:pt idx="14">
                  <c:v>0.18489859298917</c:v>
                </c:pt>
                <c:pt idx="15">
                  <c:v>0.19166014688535959</c:v>
                </c:pt>
                <c:pt idx="16">
                  <c:v>0.19757627819844653</c:v>
                </c:pt>
                <c:pt idx="17">
                  <c:v>0.20345302353353453</c:v>
                </c:pt>
                <c:pt idx="18">
                  <c:v>0.20811125855688178</c:v>
                </c:pt>
                <c:pt idx="19">
                  <c:v>0.21383107777702334</c:v>
                </c:pt>
                <c:pt idx="20">
                  <c:v>0.21878770727203437</c:v>
                </c:pt>
                <c:pt idx="21">
                  <c:v>0.22353150365427113</c:v>
                </c:pt>
                <c:pt idx="22">
                  <c:v>0.22800336632329846</c:v>
                </c:pt>
                <c:pt idx="23">
                  <c:v>0.23246843585926452</c:v>
                </c:pt>
                <c:pt idx="24">
                  <c:v>0.23641752487604714</c:v>
                </c:pt>
                <c:pt idx="25">
                  <c:v>0.24034850064990876</c:v>
                </c:pt>
                <c:pt idx="26">
                  <c:v>0.24429598480092155</c:v>
                </c:pt>
                <c:pt idx="27">
                  <c:v>0.24856382449509151</c:v>
                </c:pt>
                <c:pt idx="28">
                  <c:v>0.25275568888851419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D-4BB8-9ABC-681BE062C721}"/>
            </c:ext>
          </c:extLst>
        </c:ser>
        <c:ser>
          <c:idx val="1"/>
          <c:order val="1"/>
          <c:tx>
            <c:v>Floating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OpEx!$W$6:$W$34</c:f>
              <c:numCache>
                <c:formatCode>0.00000</c:formatCode>
                <c:ptCount val="29"/>
                <c:pt idx="0">
                  <c:v>-0.05</c:v>
                </c:pt>
                <c:pt idx="1">
                  <c:v>-2.9951090629987714E-2</c:v>
                </c:pt>
                <c:pt idx="2">
                  <c:v>-6.4699704648343043E-2</c:v>
                </c:pt>
                <c:pt idx="3">
                  <c:v>-0.11322995639925129</c:v>
                </c:pt>
                <c:pt idx="4">
                  <c:v>-9.0094531863913724E-2</c:v>
                </c:pt>
                <c:pt idx="5">
                  <c:v>2.2476200270082153E-2</c:v>
                </c:pt>
                <c:pt idx="6">
                  <c:v>0.10142938787745445</c:v>
                </c:pt>
                <c:pt idx="7">
                  <c:v>0.16133890034480775</c:v>
                </c:pt>
                <c:pt idx="8">
                  <c:v>0.21252423515257013</c:v>
                </c:pt>
                <c:pt idx="9">
                  <c:v>0.23477559492613942</c:v>
                </c:pt>
                <c:pt idx="10">
                  <c:v>0.2447080743785025</c:v>
                </c:pt>
                <c:pt idx="11">
                  <c:v>0.2563954654782491</c:v>
                </c:pt>
                <c:pt idx="12">
                  <c:v>0.26022268214376809</c:v>
                </c:pt>
                <c:pt idx="13">
                  <c:v>0.26165254237288127</c:v>
                </c:pt>
                <c:pt idx="14">
                  <c:v>0.27457334632208275</c:v>
                </c:pt>
                <c:pt idx="15">
                  <c:v>0.2786594198315997</c:v>
                </c:pt>
                <c:pt idx="16">
                  <c:v>0.28175936548654912</c:v>
                </c:pt>
                <c:pt idx="17">
                  <c:v>0.28483200415827925</c:v>
                </c:pt>
                <c:pt idx="18">
                  <c:v>0.28535906765912389</c:v>
                </c:pt>
                <c:pt idx="19">
                  <c:v>0.29002365089193516</c:v>
                </c:pt>
                <c:pt idx="20">
                  <c:v>0.29228675509996127</c:v>
                </c:pt>
                <c:pt idx="21">
                  <c:v>0.2946272039059542</c:v>
                </c:pt>
                <c:pt idx="22">
                  <c:v>0.29694584232844456</c:v>
                </c:pt>
                <c:pt idx="23">
                  <c:v>0.29921807595056182</c:v>
                </c:pt>
                <c:pt idx="24">
                  <c:v>0.30140938078546253</c:v>
                </c:pt>
                <c:pt idx="25">
                  <c:v>0.30349459839288739</c:v>
                </c:pt>
                <c:pt idx="26">
                  <c:v>0.3054623511720006</c:v>
                </c:pt>
                <c:pt idx="27">
                  <c:v>0.30730827339852207</c:v>
                </c:pt>
                <c:pt idx="28">
                  <c:v>0.30702461795816804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D-4BB8-9ABC-681BE062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464"/>
        <c:axId val="193555944"/>
      </c:scatterChart>
      <c:valAx>
        <c:axId val="1935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944"/>
        <c:crosses val="autoZero"/>
        <c:crossBetween val="midCat"/>
      </c:valAx>
      <c:valAx>
        <c:axId val="1935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Reduction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Fixed-Bottom</a:t>
            </a:r>
            <a:r>
              <a:rPr lang="en-US"/>
              <a:t> Reductions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OpEx!$E$5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OpEx!$E$6:$E$34</c:f>
              <c:numCache>
                <c:formatCode>0.00000</c:formatCode>
                <c:ptCount val="29"/>
                <c:pt idx="0">
                  <c:v>-0.05</c:v>
                </c:pt>
                <c:pt idx="1">
                  <c:v>-7.0788475749741508E-2</c:v>
                </c:pt>
                <c:pt idx="2">
                  <c:v>-0.10405791128754252</c:v>
                </c:pt>
                <c:pt idx="3">
                  <c:v>-0.16272679608979085</c:v>
                </c:pt>
                <c:pt idx="4">
                  <c:v>-0.14353964865939611</c:v>
                </c:pt>
                <c:pt idx="5">
                  <c:v>-4.7527075917097539E-2</c:v>
                </c:pt>
                <c:pt idx="6">
                  <c:v>2.0277447470575402E-2</c:v>
                </c:pt>
                <c:pt idx="7">
                  <c:v>8.4071426174556665E-2</c:v>
                </c:pt>
                <c:pt idx="8">
                  <c:v>0.14612618474441452</c:v>
                </c:pt>
                <c:pt idx="9">
                  <c:v>0.15589255226418566</c:v>
                </c:pt>
                <c:pt idx="10">
                  <c:v>0.1595371021595921</c:v>
                </c:pt>
                <c:pt idx="11">
                  <c:v>0.16739069436771795</c:v>
                </c:pt>
                <c:pt idx="12">
                  <c:v>0.17405898331979605</c:v>
                </c:pt>
                <c:pt idx="13">
                  <c:v>0.18056451612903227</c:v>
                </c:pt>
                <c:pt idx="14">
                  <c:v>0.18489859298917</c:v>
                </c:pt>
                <c:pt idx="15">
                  <c:v>0.19166014688535959</c:v>
                </c:pt>
                <c:pt idx="16">
                  <c:v>0.19757627819844653</c:v>
                </c:pt>
                <c:pt idx="17">
                  <c:v>0.20345302353353453</c:v>
                </c:pt>
                <c:pt idx="18">
                  <c:v>0.20811125855688178</c:v>
                </c:pt>
                <c:pt idx="19">
                  <c:v>0.21383107777702334</c:v>
                </c:pt>
                <c:pt idx="20">
                  <c:v>0.21878770727203437</c:v>
                </c:pt>
                <c:pt idx="21">
                  <c:v>0.22353150365427113</c:v>
                </c:pt>
                <c:pt idx="22">
                  <c:v>0.22800336632329846</c:v>
                </c:pt>
                <c:pt idx="23">
                  <c:v>0.23246843585926452</c:v>
                </c:pt>
                <c:pt idx="24">
                  <c:v>0.23641752487604714</c:v>
                </c:pt>
                <c:pt idx="25">
                  <c:v>0.24034850064990876</c:v>
                </c:pt>
                <c:pt idx="26">
                  <c:v>0.24429598480092155</c:v>
                </c:pt>
                <c:pt idx="27">
                  <c:v>0.24856382449509151</c:v>
                </c:pt>
                <c:pt idx="28">
                  <c:v>0.25275568888851419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3-46CB-AF4E-5B654DAFE126}"/>
            </c:ext>
          </c:extLst>
        </c:ser>
        <c:ser>
          <c:idx val="0"/>
          <c:order val="1"/>
          <c:tx>
            <c:strRef>
              <c:f>OpEx!$J$5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OpEx!$J$6:$J$34</c:f>
              <c:numCache>
                <c:formatCode>0.00000</c:formatCode>
                <c:ptCount val="29"/>
                <c:pt idx="0">
                  <c:v>-0.05</c:v>
                </c:pt>
                <c:pt idx="1">
                  <c:v>-8.9219501431430051E-2</c:v>
                </c:pt>
                <c:pt idx="2">
                  <c:v>-0.18298031145781002</c:v>
                </c:pt>
                <c:pt idx="3">
                  <c:v>-0.27495456193134321</c:v>
                </c:pt>
                <c:pt idx="4">
                  <c:v>-0.36766541912305728</c:v>
                </c:pt>
                <c:pt idx="5">
                  <c:v>-0.36152987971985168</c:v>
                </c:pt>
                <c:pt idx="6">
                  <c:v>-0.30465002193906426</c:v>
                </c:pt>
                <c:pt idx="7">
                  <c:v>-0.24927694465759281</c:v>
                </c:pt>
                <c:pt idx="8">
                  <c:v>-0.19454983755598448</c:v>
                </c:pt>
                <c:pt idx="9">
                  <c:v>-0.14069808397448977</c:v>
                </c:pt>
                <c:pt idx="10">
                  <c:v>-8.9255585399533668E-2</c:v>
                </c:pt>
                <c:pt idx="11">
                  <c:v>-3.613756904110535E-2</c:v>
                </c:pt>
                <c:pt idx="12">
                  <c:v>1.6520267209777076E-2</c:v>
                </c:pt>
                <c:pt idx="13">
                  <c:v>6.9122564417341908E-2</c:v>
                </c:pt>
                <c:pt idx="14">
                  <c:v>7.0861423582159883E-2</c:v>
                </c:pt>
                <c:pt idx="15">
                  <c:v>7.3582555053553933E-2</c:v>
                </c:pt>
                <c:pt idx="16">
                  <c:v>7.5971895674941725E-2</c:v>
                </c:pt>
                <c:pt idx="17">
                  <c:v>7.8353224688439249E-2</c:v>
                </c:pt>
                <c:pt idx="18">
                  <c:v>8.0246449333181771E-2</c:v>
                </c:pt>
                <c:pt idx="19">
                  <c:v>8.2578037424258705E-2</c:v>
                </c:pt>
                <c:pt idx="20">
                  <c:v>8.4604745979919543E-2</c:v>
                </c:pt>
                <c:pt idx="21">
                  <c:v>8.6549895825373868E-2</c:v>
                </c:pt>
                <c:pt idx="22">
                  <c:v>8.8388484007274323E-2</c:v>
                </c:pt>
                <c:pt idx="23">
                  <c:v>9.0229109168515551E-2</c:v>
                </c:pt>
                <c:pt idx="24">
                  <c:v>9.1861090223099795E-2</c:v>
                </c:pt>
                <c:pt idx="25">
                  <c:v>9.3489400350908261E-2</c:v>
                </c:pt>
                <c:pt idx="26">
                  <c:v>9.5128409691569452E-2</c:v>
                </c:pt>
                <c:pt idx="27">
                  <c:v>9.6904821415444653E-2</c:v>
                </c:pt>
                <c:pt idx="28">
                  <c:v>9.8654088085932887E-2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3-46CB-AF4E-5B654DAFE126}"/>
            </c:ext>
          </c:extLst>
        </c:ser>
        <c:ser>
          <c:idx val="1"/>
          <c:order val="2"/>
          <c:tx>
            <c:strRef>
              <c:f>OpEx!$O$5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OpEx!$O$6:$O$34</c:f>
              <c:numCache>
                <c:formatCode>0.00000</c:formatCode>
                <c:ptCount val="29"/>
                <c:pt idx="0">
                  <c:v>0</c:v>
                </c:pt>
                <c:pt idx="1">
                  <c:v>-8.4811124857288589E-3</c:v>
                </c:pt>
                <c:pt idx="2">
                  <c:v>-3.4956594689949494E-2</c:v>
                </c:pt>
                <c:pt idx="3">
                  <c:v>-5.5236627131402594E-2</c:v>
                </c:pt>
                <c:pt idx="4">
                  <c:v>2.1231138790601761E-2</c:v>
                </c:pt>
                <c:pt idx="5">
                  <c:v>9.3125036747531767E-2</c:v>
                </c:pt>
                <c:pt idx="6">
                  <c:v>0.16725847930862534</c:v>
                </c:pt>
                <c:pt idx="7">
                  <c:v>0.18580157111028064</c:v>
                </c:pt>
                <c:pt idx="8">
                  <c:v>0.2018952390666621</c:v>
                </c:pt>
                <c:pt idx="9">
                  <c:v>0.21485692486105148</c:v>
                </c:pt>
                <c:pt idx="10">
                  <c:v>0.21967613932057709</c:v>
                </c:pt>
                <c:pt idx="11">
                  <c:v>0.23002804094662979</c:v>
                </c:pt>
                <c:pt idx="12">
                  <c:v>0.23878207227309925</c:v>
                </c:pt>
                <c:pt idx="13">
                  <c:v>0.24729084129573525</c:v>
                </c:pt>
                <c:pt idx="14">
                  <c:v>0.25294210153995411</c:v>
                </c:pt>
                <c:pt idx="15">
                  <c:v>0.26173066472743101</c:v>
                </c:pt>
                <c:pt idx="16">
                  <c:v>0.26939232583083633</c:v>
                </c:pt>
                <c:pt idx="17">
                  <c:v>0.2769769469515298</c:v>
                </c:pt>
                <c:pt idx="18">
                  <c:v>0.28297042305638892</c:v>
                </c:pt>
                <c:pt idx="19">
                  <c:v>0.29030728062770811</c:v>
                </c:pt>
                <c:pt idx="20">
                  <c:v>0.29664504928537494</c:v>
                </c:pt>
                <c:pt idx="21">
                  <c:v>0.30269309291084628</c:v>
                </c:pt>
                <c:pt idx="22">
                  <c:v>0.30837862564636792</c:v>
                </c:pt>
                <c:pt idx="23">
                  <c:v>0.31404015212083375</c:v>
                </c:pt>
                <c:pt idx="24">
                  <c:v>0.31903459165892772</c:v>
                </c:pt>
                <c:pt idx="25">
                  <c:v>0.32399410726153555</c:v>
                </c:pt>
                <c:pt idx="26">
                  <c:v>0.32896234601649094</c:v>
                </c:pt>
                <c:pt idx="27">
                  <c:v>0.33432008494789317</c:v>
                </c:pt>
                <c:pt idx="28">
                  <c:v>0.33956854647227674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3-46CB-AF4E-5B654DAF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Fixed-Bottom Cost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OpEx!$E$5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OpEx!$D$6:$D$34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 formatCode="0.00">
                  <c:v>0.23</c:v>
                </c:pt>
                <c:pt idx="4" formatCode="0.00">
                  <c:v>0.23</c:v>
                </c:pt>
                <c:pt idx="5" formatCode="0.00">
                  <c:v>0.15</c:v>
                </c:pt>
                <c:pt idx="6" formatCode="0.00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0CA-9EAA-D3842BBE1E13}"/>
            </c:ext>
          </c:extLst>
        </c:ser>
        <c:ser>
          <c:idx val="0"/>
          <c:order val="1"/>
          <c:tx>
            <c:strRef>
              <c:f>OpEx!$J$5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OpEx!$I$6:$I$34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  <c:pt idx="5" formatCode="0.00">
                  <c:v>0.4</c:v>
                </c:pt>
                <c:pt idx="6" formatCode="0.00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0-40CA-9EAA-D3842BBE1E13}"/>
            </c:ext>
          </c:extLst>
        </c:ser>
        <c:ser>
          <c:idx val="1"/>
          <c:order val="2"/>
          <c:tx>
            <c:strRef>
              <c:f>OpEx!$O$5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OpEx!$N$6:$N$34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</c:v>
                </c:pt>
                <c:pt idx="4" formatCode="0.00">
                  <c:v>0.1</c:v>
                </c:pt>
                <c:pt idx="5" formatCode="0.00">
                  <c:v>0.05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0-40CA-9EAA-D3842BBE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Increase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Fixed-Bottom Global</a:t>
            </a:r>
            <a:r>
              <a:rPr lang="en-US" baseline="0"/>
              <a:t> Deployment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CapEx!$B$5</c:f>
              <c:strCache>
                <c:ptCount val="1"/>
                <c:pt idx="0">
                  <c:v>Baseline Deployment (MW)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CapEx!$B$6:$B$34</c:f>
              <c:numCache>
                <c:formatCode>0</c:formatCode>
                <c:ptCount val="29"/>
                <c:pt idx="0">
                  <c:v>59011</c:v>
                </c:pt>
                <c:pt idx="1">
                  <c:v>79286.443660000004</c:v>
                </c:pt>
                <c:pt idx="2">
                  <c:v>94313.052320000003</c:v>
                </c:pt>
                <c:pt idx="3">
                  <c:v>118247.7939</c:v>
                </c:pt>
                <c:pt idx="4">
                  <c:v>145635.2844</c:v>
                </c:pt>
                <c:pt idx="5">
                  <c:v>173932.82879999999</c:v>
                </c:pt>
                <c:pt idx="6">
                  <c:v>212775.72529999999</c:v>
                </c:pt>
                <c:pt idx="7">
                  <c:v>249514.46239999999</c:v>
                </c:pt>
                <c:pt idx="8">
                  <c:v>287441.97480000003</c:v>
                </c:pt>
                <c:pt idx="9">
                  <c:v>322883.21000000002</c:v>
                </c:pt>
                <c:pt idx="10">
                  <c:v>337329.78779999999</c:v>
                </c:pt>
                <c:pt idx="11">
                  <c:v>370961.9583</c:v>
                </c:pt>
                <c:pt idx="12">
                  <c:v>402452.47889999999</c:v>
                </c:pt>
                <c:pt idx="13">
                  <c:v>436056.44050000003</c:v>
                </c:pt>
                <c:pt idx="14">
                  <c:v>460167.94669999997</c:v>
                </c:pt>
                <c:pt idx="15">
                  <c:v>500793.13020000001</c:v>
                </c:pt>
                <c:pt idx="16">
                  <c:v>539619.44799999997</c:v>
                </c:pt>
                <c:pt idx="17">
                  <c:v>581520.80469999998</c:v>
                </c:pt>
                <c:pt idx="18">
                  <c:v>617303.73719999997</c:v>
                </c:pt>
                <c:pt idx="19">
                  <c:v>664624.0956</c:v>
                </c:pt>
                <c:pt idx="20">
                  <c:v>708898.95120000001</c:v>
                </c:pt>
                <c:pt idx="21">
                  <c:v>754355.75249999994</c:v>
                </c:pt>
                <c:pt idx="22">
                  <c:v>800184.04040000006</c:v>
                </c:pt>
                <c:pt idx="23">
                  <c:v>849044.6875</c:v>
                </c:pt>
                <c:pt idx="24">
                  <c:v>895027.77419999999</c:v>
                </c:pt>
                <c:pt idx="25">
                  <c:v>943559.70149999997</c:v>
                </c:pt>
                <c:pt idx="26">
                  <c:v>995250.96230000001</c:v>
                </c:pt>
                <c:pt idx="27">
                  <c:v>1054699.0630000001</c:v>
                </c:pt>
                <c:pt idx="28">
                  <c:v>1116947.0260000001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6-4B7A-B6CA-3195E79EFE51}"/>
            </c:ext>
          </c:extLst>
        </c:ser>
        <c:ser>
          <c:idx val="2"/>
          <c:order val="1"/>
          <c:tx>
            <c:strRef>
              <c:f>CapEx!$K$5</c:f>
              <c:strCache>
                <c:ptCount val="1"/>
                <c:pt idx="0">
                  <c:v>Conservative Deployment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CapEx!$K$6:$K$34</c:f>
              <c:numCache>
                <c:formatCode>0</c:formatCode>
                <c:ptCount val="29"/>
                <c:pt idx="0">
                  <c:v>59011</c:v>
                </c:pt>
                <c:pt idx="1">
                  <c:v>79286.443660000004</c:v>
                </c:pt>
                <c:pt idx="2">
                  <c:v>94313.052320000003</c:v>
                </c:pt>
                <c:pt idx="3">
                  <c:v>118247.7939</c:v>
                </c:pt>
                <c:pt idx="4">
                  <c:v>145635.2844</c:v>
                </c:pt>
                <c:pt idx="5">
                  <c:v>173932.82879999999</c:v>
                </c:pt>
                <c:pt idx="6">
                  <c:v>212775.72529999999</c:v>
                </c:pt>
                <c:pt idx="7">
                  <c:v>249514.46239999999</c:v>
                </c:pt>
                <c:pt idx="8">
                  <c:v>287441.97480000003</c:v>
                </c:pt>
                <c:pt idx="9">
                  <c:v>322883.21000000002</c:v>
                </c:pt>
                <c:pt idx="10">
                  <c:v>337329.78779999999</c:v>
                </c:pt>
                <c:pt idx="11">
                  <c:v>370961.9583</c:v>
                </c:pt>
                <c:pt idx="12">
                  <c:v>402452.47889999999</c:v>
                </c:pt>
                <c:pt idx="13">
                  <c:v>436056.44050000003</c:v>
                </c:pt>
                <c:pt idx="14">
                  <c:v>460167.94669999997</c:v>
                </c:pt>
                <c:pt idx="15">
                  <c:v>500793.13020000001</c:v>
                </c:pt>
                <c:pt idx="16">
                  <c:v>539619.44799999997</c:v>
                </c:pt>
                <c:pt idx="17">
                  <c:v>581520.80469999998</c:v>
                </c:pt>
                <c:pt idx="18">
                  <c:v>617303.73719999997</c:v>
                </c:pt>
                <c:pt idx="19">
                  <c:v>664624.0956</c:v>
                </c:pt>
                <c:pt idx="20">
                  <c:v>708898.95120000001</c:v>
                </c:pt>
                <c:pt idx="21">
                  <c:v>754355.75249999994</c:v>
                </c:pt>
                <c:pt idx="22">
                  <c:v>800184.04040000006</c:v>
                </c:pt>
                <c:pt idx="23">
                  <c:v>849044.6875</c:v>
                </c:pt>
                <c:pt idx="24">
                  <c:v>895027.77419999999</c:v>
                </c:pt>
                <c:pt idx="25">
                  <c:v>943559.70149999997</c:v>
                </c:pt>
                <c:pt idx="26">
                  <c:v>995250.96230000001</c:v>
                </c:pt>
                <c:pt idx="27">
                  <c:v>1054699.0630000001</c:v>
                </c:pt>
                <c:pt idx="28">
                  <c:v>1116947.0260000001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E-458D-A259-244542932614}"/>
            </c:ext>
          </c:extLst>
        </c:ser>
        <c:ser>
          <c:idx val="3"/>
          <c:order val="2"/>
          <c:tx>
            <c:strRef>
              <c:f>CapEx!$R$5</c:f>
              <c:strCache>
                <c:ptCount val="1"/>
                <c:pt idx="0">
                  <c:v>Advanced Deployment (MW)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CapEx!$R$6:$R$34</c:f>
              <c:numCache>
                <c:formatCode>0</c:formatCode>
                <c:ptCount val="29"/>
                <c:pt idx="0">
                  <c:v>59011</c:v>
                </c:pt>
                <c:pt idx="1">
                  <c:v>79286.443660000004</c:v>
                </c:pt>
                <c:pt idx="2">
                  <c:v>94313.052320000003</c:v>
                </c:pt>
                <c:pt idx="3">
                  <c:v>118247.7939</c:v>
                </c:pt>
                <c:pt idx="4">
                  <c:v>145635.2844</c:v>
                </c:pt>
                <c:pt idx="5">
                  <c:v>173932.82879999999</c:v>
                </c:pt>
                <c:pt idx="6">
                  <c:v>212775.72529999999</c:v>
                </c:pt>
                <c:pt idx="7">
                  <c:v>249514.46239999999</c:v>
                </c:pt>
                <c:pt idx="8">
                  <c:v>287441.97480000003</c:v>
                </c:pt>
                <c:pt idx="9">
                  <c:v>322883.21000000002</c:v>
                </c:pt>
                <c:pt idx="10">
                  <c:v>337329.78779999999</c:v>
                </c:pt>
                <c:pt idx="11">
                  <c:v>370961.9583</c:v>
                </c:pt>
                <c:pt idx="12">
                  <c:v>402452.47889999999</c:v>
                </c:pt>
                <c:pt idx="13">
                  <c:v>436056.44050000003</c:v>
                </c:pt>
                <c:pt idx="14">
                  <c:v>460167.94669999997</c:v>
                </c:pt>
                <c:pt idx="15">
                  <c:v>500793.13020000001</c:v>
                </c:pt>
                <c:pt idx="16">
                  <c:v>539619.44799999997</c:v>
                </c:pt>
                <c:pt idx="17">
                  <c:v>581520.80469999998</c:v>
                </c:pt>
                <c:pt idx="18">
                  <c:v>617303.73719999997</c:v>
                </c:pt>
                <c:pt idx="19">
                  <c:v>664624.0956</c:v>
                </c:pt>
                <c:pt idx="20">
                  <c:v>708898.95120000001</c:v>
                </c:pt>
                <c:pt idx="21">
                  <c:v>754355.75249999994</c:v>
                </c:pt>
                <c:pt idx="22">
                  <c:v>800184.04040000006</c:v>
                </c:pt>
                <c:pt idx="23">
                  <c:v>849044.6875</c:v>
                </c:pt>
                <c:pt idx="24">
                  <c:v>895027.77419999999</c:v>
                </c:pt>
                <c:pt idx="25">
                  <c:v>943559.70149999997</c:v>
                </c:pt>
                <c:pt idx="26">
                  <c:v>995250.96230000001</c:v>
                </c:pt>
                <c:pt idx="27">
                  <c:v>1054699.0630000001</c:v>
                </c:pt>
                <c:pt idx="28">
                  <c:v>1116947.0260000001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EE-458D-A259-244542932614}"/>
            </c:ext>
          </c:extLst>
        </c:ser>
        <c:ser>
          <c:idx val="1"/>
          <c:order val="3"/>
          <c:tx>
            <c:strRef>
              <c:f>CapEx!$C$5</c:f>
              <c:strCache>
                <c:ptCount val="1"/>
                <c:pt idx="0">
                  <c:v>Baseline Linearized Deployment (MW)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CapEx!$C$6:$C$34</c:f>
              <c:numCache>
                <c:formatCode>0</c:formatCode>
                <c:ptCount val="29"/>
                <c:pt idx="0">
                  <c:v>59011</c:v>
                </c:pt>
                <c:pt idx="1">
                  <c:v>96794.429499999998</c:v>
                </c:pt>
                <c:pt idx="2">
                  <c:v>134577.859</c:v>
                </c:pt>
                <c:pt idx="3">
                  <c:v>172361.2885</c:v>
                </c:pt>
                <c:pt idx="4">
                  <c:v>210144.71799999999</c:v>
                </c:pt>
                <c:pt idx="5">
                  <c:v>247928.14750000002</c:v>
                </c:pt>
                <c:pt idx="6">
                  <c:v>285711.57699999999</c:v>
                </c:pt>
                <c:pt idx="7">
                  <c:v>323495.00650000002</c:v>
                </c:pt>
                <c:pt idx="8">
                  <c:v>361278.43599999999</c:v>
                </c:pt>
                <c:pt idx="9">
                  <c:v>399061.86550000007</c:v>
                </c:pt>
                <c:pt idx="10">
                  <c:v>436845.29500000004</c:v>
                </c:pt>
                <c:pt idx="11">
                  <c:v>474628.72450000001</c:v>
                </c:pt>
                <c:pt idx="12">
                  <c:v>512412.15399999998</c:v>
                </c:pt>
                <c:pt idx="13">
                  <c:v>550195.58350000007</c:v>
                </c:pt>
                <c:pt idx="14">
                  <c:v>587979.01300000004</c:v>
                </c:pt>
                <c:pt idx="15">
                  <c:v>625762.4425</c:v>
                </c:pt>
                <c:pt idx="16">
                  <c:v>663545.87199999997</c:v>
                </c:pt>
                <c:pt idx="17">
                  <c:v>701329.30149999994</c:v>
                </c:pt>
                <c:pt idx="18">
                  <c:v>739112.73100000015</c:v>
                </c:pt>
                <c:pt idx="19">
                  <c:v>776896.16050000011</c:v>
                </c:pt>
                <c:pt idx="20">
                  <c:v>814679.59000000008</c:v>
                </c:pt>
                <c:pt idx="21">
                  <c:v>852463.01950000005</c:v>
                </c:pt>
                <c:pt idx="22">
                  <c:v>890246.44900000002</c:v>
                </c:pt>
                <c:pt idx="23">
                  <c:v>928029.87849999999</c:v>
                </c:pt>
                <c:pt idx="24">
                  <c:v>965813.30799999996</c:v>
                </c:pt>
                <c:pt idx="25">
                  <c:v>1003596.7375000002</c:v>
                </c:pt>
                <c:pt idx="26">
                  <c:v>1041380.1670000001</c:v>
                </c:pt>
                <c:pt idx="27">
                  <c:v>1079163.5965</c:v>
                </c:pt>
                <c:pt idx="28">
                  <c:v>1116947.0260000001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6-4B7A-B6CA-3195E79E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00744"/>
        <c:axId val="642098224"/>
      </c:scatterChart>
      <c:valAx>
        <c:axId val="6421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8224"/>
        <c:crosses val="autoZero"/>
        <c:crossBetween val="midCat"/>
      </c:valAx>
      <c:valAx>
        <c:axId val="642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Hypothetical Fixed-Bottom OpEx (Start = $90/kW-yr)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OpEx!$E$5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OpEx!$F$6:$F$34</c:f>
              <c:numCache>
                <c:formatCode>0</c:formatCode>
                <c:ptCount val="29"/>
                <c:pt idx="0">
                  <c:v>123.9</c:v>
                </c:pt>
                <c:pt idx="1">
                  <c:v>126.3530401384695</c:v>
                </c:pt>
                <c:pt idx="2">
                  <c:v>130.27883353193002</c:v>
                </c:pt>
                <c:pt idx="3">
                  <c:v>137.20176193859533</c:v>
                </c:pt>
                <c:pt idx="4">
                  <c:v>134.93767854180874</c:v>
                </c:pt>
                <c:pt idx="5">
                  <c:v>123.60819495821751</c:v>
                </c:pt>
                <c:pt idx="6">
                  <c:v>115.6072611984721</c:v>
                </c:pt>
                <c:pt idx="7">
                  <c:v>108.07957171140231</c:v>
                </c:pt>
                <c:pt idx="8">
                  <c:v>100.75711020015909</c:v>
                </c:pt>
                <c:pt idx="9">
                  <c:v>99.604678832826096</c:v>
                </c:pt>
                <c:pt idx="10">
                  <c:v>99.174621945168127</c:v>
                </c:pt>
                <c:pt idx="11">
                  <c:v>98.247898064609288</c:v>
                </c:pt>
                <c:pt idx="12">
                  <c:v>97.46103996826406</c:v>
                </c:pt>
                <c:pt idx="13">
                  <c:v>96.693387096774202</c:v>
                </c:pt>
                <c:pt idx="14">
                  <c:v>96.181966027277937</c:v>
                </c:pt>
                <c:pt idx="15">
                  <c:v>95.384102667527571</c:v>
                </c:pt>
                <c:pt idx="16">
                  <c:v>94.685999172583323</c:v>
                </c:pt>
                <c:pt idx="17">
                  <c:v>93.992543223042915</c:v>
                </c:pt>
                <c:pt idx="18">
                  <c:v>93.442871490287942</c:v>
                </c:pt>
                <c:pt idx="19">
                  <c:v>92.767932822311238</c:v>
                </c:pt>
                <c:pt idx="20">
                  <c:v>92.183050541899945</c:v>
                </c:pt>
                <c:pt idx="21">
                  <c:v>91.623282568796014</c:v>
                </c:pt>
                <c:pt idx="22">
                  <c:v>91.095602773850786</c:v>
                </c:pt>
                <c:pt idx="23">
                  <c:v>90.568724568606783</c:v>
                </c:pt>
                <c:pt idx="24">
                  <c:v>90.102732064626437</c:v>
                </c:pt>
                <c:pt idx="25">
                  <c:v>89.638876923310761</c:v>
                </c:pt>
                <c:pt idx="26">
                  <c:v>89.173073793491255</c:v>
                </c:pt>
                <c:pt idx="27">
                  <c:v>88.669468709579206</c:v>
                </c:pt>
                <c:pt idx="28">
                  <c:v>88.174828711155328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A-4926-AC02-0B9AF04226A0}"/>
            </c:ext>
          </c:extLst>
        </c:ser>
        <c:ser>
          <c:idx val="0"/>
          <c:order val="1"/>
          <c:tx>
            <c:strRef>
              <c:f>OpEx!$J$5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OpEx!$K$6:$K$34</c:f>
              <c:numCache>
                <c:formatCode>0</c:formatCode>
                <c:ptCount val="29"/>
                <c:pt idx="0">
                  <c:v>123.9</c:v>
                </c:pt>
                <c:pt idx="1">
                  <c:v>128.52790116890876</c:v>
                </c:pt>
                <c:pt idx="2">
                  <c:v>139.59167675202156</c:v>
                </c:pt>
                <c:pt idx="3">
                  <c:v>150.44463830789849</c:v>
                </c:pt>
                <c:pt idx="4">
                  <c:v>161.38451945652076</c:v>
                </c:pt>
                <c:pt idx="5">
                  <c:v>160.6605258069425</c:v>
                </c:pt>
                <c:pt idx="6">
                  <c:v>153.94870258880957</c:v>
                </c:pt>
                <c:pt idx="7">
                  <c:v>147.41467946959597</c:v>
                </c:pt>
                <c:pt idx="8">
                  <c:v>140.95688083160616</c:v>
                </c:pt>
                <c:pt idx="9">
                  <c:v>134.60237390898979</c:v>
                </c:pt>
                <c:pt idx="10">
                  <c:v>128.53215907714497</c:v>
                </c:pt>
                <c:pt idx="11">
                  <c:v>122.26423314685044</c:v>
                </c:pt>
                <c:pt idx="12">
                  <c:v>116.05060846924631</c:v>
                </c:pt>
                <c:pt idx="13">
                  <c:v>109.84353739875365</c:v>
                </c:pt>
                <c:pt idx="14">
                  <c:v>109.63835201730514</c:v>
                </c:pt>
                <c:pt idx="15">
                  <c:v>109.31725850368063</c:v>
                </c:pt>
                <c:pt idx="16">
                  <c:v>109.03531631035688</c:v>
                </c:pt>
                <c:pt idx="17">
                  <c:v>108.75431948676416</c:v>
                </c:pt>
                <c:pt idx="18">
                  <c:v>108.53091897868454</c:v>
                </c:pt>
                <c:pt idx="19">
                  <c:v>108.25579158393747</c:v>
                </c:pt>
                <c:pt idx="20">
                  <c:v>108.0166399743695</c:v>
                </c:pt>
                <c:pt idx="21">
                  <c:v>107.78711229260588</c:v>
                </c:pt>
                <c:pt idx="22">
                  <c:v>107.57015888714163</c:v>
                </c:pt>
                <c:pt idx="23">
                  <c:v>107.35296511811516</c:v>
                </c:pt>
                <c:pt idx="24">
                  <c:v>107.16039135367421</c:v>
                </c:pt>
                <c:pt idx="25">
                  <c:v>106.96825075859283</c:v>
                </c:pt>
                <c:pt idx="26">
                  <c:v>106.77484765639481</c:v>
                </c:pt>
                <c:pt idx="27">
                  <c:v>106.56523107297753</c:v>
                </c:pt>
                <c:pt idx="28">
                  <c:v>106.35881760585991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A-4926-AC02-0B9AF04226A0}"/>
            </c:ext>
          </c:extLst>
        </c:ser>
        <c:ser>
          <c:idx val="1"/>
          <c:order val="2"/>
          <c:tx>
            <c:strRef>
              <c:f>OpEx!$O$5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OpEx!$P$6:$P$34</c:f>
              <c:numCache>
                <c:formatCode>0</c:formatCode>
                <c:ptCount val="29"/>
                <c:pt idx="0">
                  <c:v>118</c:v>
                </c:pt>
                <c:pt idx="1">
                  <c:v>119.00077127331602</c:v>
                </c:pt>
                <c:pt idx="2">
                  <c:v>122.12487817341405</c:v>
                </c:pt>
                <c:pt idx="3">
                  <c:v>124.51792200150551</c:v>
                </c:pt>
                <c:pt idx="4">
                  <c:v>115.49472562270898</c:v>
                </c:pt>
                <c:pt idx="5">
                  <c:v>107.01124566379124</c:v>
                </c:pt>
                <c:pt idx="6">
                  <c:v>98.263499441582212</c:v>
                </c:pt>
                <c:pt idx="7">
                  <c:v>96.07541460898689</c:v>
                </c:pt>
                <c:pt idx="8">
                  <c:v>94.176361790133882</c:v>
                </c:pt>
                <c:pt idx="9">
                  <c:v>92.646882866395927</c:v>
                </c:pt>
                <c:pt idx="10">
                  <c:v>92.078215560171913</c:v>
                </c:pt>
                <c:pt idx="11">
                  <c:v>90.856691168297687</c:v>
                </c:pt>
                <c:pt idx="12">
                  <c:v>89.823715471774292</c:v>
                </c:pt>
                <c:pt idx="13">
                  <c:v>88.819680727103233</c:v>
                </c:pt>
                <c:pt idx="14">
                  <c:v>88.152832018285409</c:v>
                </c:pt>
                <c:pt idx="15">
                  <c:v>87.115781562163136</c:v>
                </c:pt>
                <c:pt idx="16">
                  <c:v>86.211705551961302</c:v>
                </c:pt>
                <c:pt idx="17">
                  <c:v>85.316720259719489</c:v>
                </c:pt>
                <c:pt idx="18">
                  <c:v>84.609490079346102</c:v>
                </c:pt>
                <c:pt idx="19">
                  <c:v>83.74374088593045</c:v>
                </c:pt>
                <c:pt idx="20">
                  <c:v>82.99588418432576</c:v>
                </c:pt>
                <c:pt idx="21">
                  <c:v>82.282215036520142</c:v>
                </c:pt>
                <c:pt idx="22">
                  <c:v>81.611322173728595</c:v>
                </c:pt>
                <c:pt idx="23">
                  <c:v>80.943262049741605</c:v>
                </c:pt>
                <c:pt idx="24">
                  <c:v>80.353918184246538</c:v>
                </c:pt>
                <c:pt idx="25">
                  <c:v>79.768695343138802</c:v>
                </c:pt>
                <c:pt idx="26">
                  <c:v>79.182443170054057</c:v>
                </c:pt>
                <c:pt idx="27">
                  <c:v>78.550229976148614</c:v>
                </c:pt>
                <c:pt idx="28">
                  <c:v>77.930911516271351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6A-4926-AC02-0B9AF042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Hypothetical OpEx</a:t>
                </a:r>
                <a:r>
                  <a:rPr lang="en-US" baseline="0"/>
                  <a:t> ($/kW-yr)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Learning Reductions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OpEx!$W$5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OpEx!$T$6:$T$34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7.0048909370012277E-2</c:v>
                </c:pt>
                <c:pt idx="2">
                  <c:v>8.5300295351656924E-2</c:v>
                </c:pt>
                <c:pt idx="3">
                  <c:v>0.11677004360074872</c:v>
                </c:pt>
                <c:pt idx="4">
                  <c:v>0.13990546813608634</c:v>
                </c:pt>
                <c:pt idx="5">
                  <c:v>0.1724762002700822</c:v>
                </c:pt>
                <c:pt idx="6">
                  <c:v>0.20142938787745443</c:v>
                </c:pt>
                <c:pt idx="7">
                  <c:v>0.21133890034480773</c:v>
                </c:pt>
                <c:pt idx="8">
                  <c:v>0.21252423515257016</c:v>
                </c:pt>
                <c:pt idx="9">
                  <c:v>0.23477559492613942</c:v>
                </c:pt>
                <c:pt idx="10">
                  <c:v>0.24470807437850248</c:v>
                </c:pt>
                <c:pt idx="11">
                  <c:v>0.2563954654782491</c:v>
                </c:pt>
                <c:pt idx="12">
                  <c:v>0.26022268214376804</c:v>
                </c:pt>
                <c:pt idx="13">
                  <c:v>0.26165254237288132</c:v>
                </c:pt>
                <c:pt idx="14">
                  <c:v>0.27457334632208275</c:v>
                </c:pt>
                <c:pt idx="15">
                  <c:v>0.27865941983159975</c:v>
                </c:pt>
                <c:pt idx="16">
                  <c:v>0.28175936548654917</c:v>
                </c:pt>
                <c:pt idx="17">
                  <c:v>0.28483200415827925</c:v>
                </c:pt>
                <c:pt idx="18">
                  <c:v>0.28535906765912389</c:v>
                </c:pt>
                <c:pt idx="19">
                  <c:v>0.2900236508919351</c:v>
                </c:pt>
                <c:pt idx="20">
                  <c:v>0.29228675509996133</c:v>
                </c:pt>
                <c:pt idx="21">
                  <c:v>0.2946272039059542</c:v>
                </c:pt>
                <c:pt idx="22">
                  <c:v>0.29694584232844462</c:v>
                </c:pt>
                <c:pt idx="23">
                  <c:v>0.29921807595056177</c:v>
                </c:pt>
                <c:pt idx="24">
                  <c:v>0.30140938078546253</c:v>
                </c:pt>
                <c:pt idx="25">
                  <c:v>0.30349459839288734</c:v>
                </c:pt>
                <c:pt idx="26">
                  <c:v>0.3054623511720006</c:v>
                </c:pt>
                <c:pt idx="27">
                  <c:v>0.30730827339852207</c:v>
                </c:pt>
                <c:pt idx="28">
                  <c:v>0.30702461795816804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3-43D5-984B-FA7B81083DEC}"/>
            </c:ext>
          </c:extLst>
        </c:ser>
        <c:ser>
          <c:idx val="0"/>
          <c:order val="1"/>
          <c:tx>
            <c:strRef>
              <c:f>OpEx!$AC$5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OpEx!$Z$6:$Z$34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4.1601355158211492E-2</c:v>
                </c:pt>
                <c:pt idx="2">
                  <c:v>5.1009685156310255E-2</c:v>
                </c:pt>
                <c:pt idx="3">
                  <c:v>7.0875555228448683E-2</c:v>
                </c:pt>
                <c:pt idx="4">
                  <c:v>8.5905056565556734E-2</c:v>
                </c:pt>
                <c:pt idx="5">
                  <c:v>0.10775081184812738</c:v>
                </c:pt>
                <c:pt idx="6">
                  <c:v>0.12793502913189531</c:v>
                </c:pt>
                <c:pt idx="7">
                  <c:v>0.13502855034844244</c:v>
                </c:pt>
                <c:pt idx="8">
                  <c:v>0.13588381870248761</c:v>
                </c:pt>
                <c:pt idx="9">
                  <c:v>0.15222447151026991</c:v>
                </c:pt>
                <c:pt idx="10">
                  <c:v>0.15970498141923209</c:v>
                </c:pt>
                <c:pt idx="11">
                  <c:v>0.16866795147696034</c:v>
                </c:pt>
                <c:pt idx="12">
                  <c:v>0.17164286445060514</c:v>
                </c:pt>
                <c:pt idx="13">
                  <c:v>0.17275953389830512</c:v>
                </c:pt>
                <c:pt idx="14">
                  <c:v>0.1829847050595379</c:v>
                </c:pt>
                <c:pt idx="15">
                  <c:v>0.18627091314539901</c:v>
                </c:pt>
                <c:pt idx="16">
                  <c:v>0.18878171445296521</c:v>
                </c:pt>
                <c:pt idx="17">
                  <c:v>0.19128583643203614</c:v>
                </c:pt>
                <c:pt idx="18">
                  <c:v>0.19171694993956151</c:v>
                </c:pt>
                <c:pt idx="19">
                  <c:v>0.19555282825074155</c:v>
                </c:pt>
                <c:pt idx="20">
                  <c:v>0.19742737697725737</c:v>
                </c:pt>
                <c:pt idx="21">
                  <c:v>0.19937549787967596</c:v>
                </c:pt>
                <c:pt idx="22">
                  <c:v>0.20131517235391042</c:v>
                </c:pt>
                <c:pt idx="23">
                  <c:v>0.20322557640899727</c:v>
                </c:pt>
                <c:pt idx="24">
                  <c:v>0.20507705932080525</c:v>
                </c:pt>
                <c:pt idx="25">
                  <c:v>0.20684737318320484</c:v>
                </c:pt>
                <c:pt idx="26">
                  <c:v>0.20852566610664974</c:v>
                </c:pt>
                <c:pt idx="27">
                  <c:v>0.21010696493848505</c:v>
                </c:pt>
                <c:pt idx="28">
                  <c:v>0.20986353343347014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3-43D5-984B-FA7B81083DEC}"/>
            </c:ext>
          </c:extLst>
        </c:ser>
        <c:ser>
          <c:idx val="3"/>
          <c:order val="2"/>
          <c:tx>
            <c:strRef>
              <c:f>OpEx!$AI$5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OpEx!$AF$6:$AF$34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9.6951854054472306E-2</c:v>
                </c:pt>
                <c:pt idx="2">
                  <c:v>0.11723922739316289</c:v>
                </c:pt>
                <c:pt idx="3">
                  <c:v>0.15811432637886941</c:v>
                </c:pt>
                <c:pt idx="4">
                  <c:v>0.18728287757569831</c:v>
                </c:pt>
                <c:pt idx="5">
                  <c:v>0.22701228348700506</c:v>
                </c:pt>
                <c:pt idx="6">
                  <c:v>0.26094216241219381</c:v>
                </c:pt>
                <c:pt idx="7">
                  <c:v>0.27223934029475427</c:v>
                </c:pt>
                <c:pt idx="8">
                  <c:v>0.27357954657204853</c:v>
                </c:pt>
                <c:pt idx="9">
                  <c:v>0.29828519623615679</c:v>
                </c:pt>
                <c:pt idx="10">
                  <c:v>0.30902748818843473</c:v>
                </c:pt>
                <c:pt idx="11">
                  <c:v>0.32143287365180984</c:v>
                </c:pt>
                <c:pt idx="12">
                  <c:v>0.32543866630018925</c:v>
                </c:pt>
                <c:pt idx="13">
                  <c:v>0.32692796610169494</c:v>
                </c:pt>
                <c:pt idx="14">
                  <c:v>0.34020304655527561</c:v>
                </c:pt>
                <c:pt idx="15">
                  <c:v>0.34433130332667067</c:v>
                </c:pt>
                <c:pt idx="16">
                  <c:v>0.34744037409701722</c:v>
                </c:pt>
                <c:pt idx="17">
                  <c:v>0.35050235785702605</c:v>
                </c:pt>
                <c:pt idx="18">
                  <c:v>0.3510256082113074</c:v>
                </c:pt>
                <c:pt idx="19">
                  <c:v>0.35563086287700524</c:v>
                </c:pt>
                <c:pt idx="20">
                  <c:v>0.35784847808871606</c:v>
                </c:pt>
                <c:pt idx="21">
                  <c:v>0.36013027838095579</c:v>
                </c:pt>
                <c:pt idx="22">
                  <c:v>0.36237908329146273</c:v>
                </c:pt>
                <c:pt idx="23">
                  <c:v>0.36457145764490528</c:v>
                </c:pt>
                <c:pt idx="24">
                  <c:v>0.36667494748489088</c:v>
                </c:pt>
                <c:pt idx="25">
                  <c:v>0.3686666748068958</c:v>
                </c:pt>
                <c:pt idx="26">
                  <c:v>0.37053725627842699</c:v>
                </c:pt>
                <c:pt idx="27">
                  <c:v>0.37228406609875331</c:v>
                </c:pt>
                <c:pt idx="28">
                  <c:v>0.37201614403537203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3-43D5-984B-FA7B8108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from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Cost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OpEx!$E$5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OpEx!$V$6:$V$34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 formatCode="0.00">
                  <c:v>0.23</c:v>
                </c:pt>
                <c:pt idx="4" formatCode="0.00">
                  <c:v>0.23</c:v>
                </c:pt>
                <c:pt idx="5" formatCode="0.00">
                  <c:v>0.15</c:v>
                </c:pt>
                <c:pt idx="6" formatCode="0.00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A-4F08-ACC2-6664603BA167}"/>
            </c:ext>
          </c:extLst>
        </c:ser>
        <c:ser>
          <c:idx val="0"/>
          <c:order val="1"/>
          <c:tx>
            <c:strRef>
              <c:f>OpEx!$AC$5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OpEx!$AB$6:$AB$34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  <c:pt idx="5" formatCode="0.00">
                  <c:v>0.4</c:v>
                </c:pt>
                <c:pt idx="6" formatCode="0.00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A-4F08-ACC2-6664603BA167}"/>
            </c:ext>
          </c:extLst>
        </c:ser>
        <c:ser>
          <c:idx val="1"/>
          <c:order val="2"/>
          <c:tx>
            <c:strRef>
              <c:f>OpEx!$O$5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OpEx!$AH$6:$AH$34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</c:v>
                </c:pt>
                <c:pt idx="4" formatCode="0.00">
                  <c:v>0.1</c:v>
                </c:pt>
                <c:pt idx="5" formatCode="0.00">
                  <c:v>0.05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AA-4F08-ACC2-6664603BA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Increase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Floating</a:t>
            </a:r>
            <a:r>
              <a:rPr lang="en-US"/>
              <a:t> Reductions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OpEx!$W$5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OpEx!$W$6:$W$34</c:f>
              <c:numCache>
                <c:formatCode>0.00000</c:formatCode>
                <c:ptCount val="29"/>
                <c:pt idx="0">
                  <c:v>-0.05</c:v>
                </c:pt>
                <c:pt idx="1">
                  <c:v>-2.9951090629987714E-2</c:v>
                </c:pt>
                <c:pt idx="2">
                  <c:v>-6.4699704648343043E-2</c:v>
                </c:pt>
                <c:pt idx="3">
                  <c:v>-0.11322995639925129</c:v>
                </c:pt>
                <c:pt idx="4">
                  <c:v>-9.0094531863913724E-2</c:v>
                </c:pt>
                <c:pt idx="5">
                  <c:v>2.2476200270082153E-2</c:v>
                </c:pt>
                <c:pt idx="6">
                  <c:v>0.10142938787745445</c:v>
                </c:pt>
                <c:pt idx="7">
                  <c:v>0.16133890034480775</c:v>
                </c:pt>
                <c:pt idx="8">
                  <c:v>0.21252423515257013</c:v>
                </c:pt>
                <c:pt idx="9">
                  <c:v>0.23477559492613942</c:v>
                </c:pt>
                <c:pt idx="10">
                  <c:v>0.2447080743785025</c:v>
                </c:pt>
                <c:pt idx="11">
                  <c:v>0.2563954654782491</c:v>
                </c:pt>
                <c:pt idx="12">
                  <c:v>0.26022268214376809</c:v>
                </c:pt>
                <c:pt idx="13">
                  <c:v>0.26165254237288127</c:v>
                </c:pt>
                <c:pt idx="14">
                  <c:v>0.27457334632208275</c:v>
                </c:pt>
                <c:pt idx="15">
                  <c:v>0.2786594198315997</c:v>
                </c:pt>
                <c:pt idx="16">
                  <c:v>0.28175936548654912</c:v>
                </c:pt>
                <c:pt idx="17">
                  <c:v>0.28483200415827925</c:v>
                </c:pt>
                <c:pt idx="18">
                  <c:v>0.28535906765912389</c:v>
                </c:pt>
                <c:pt idx="19">
                  <c:v>0.29002365089193516</c:v>
                </c:pt>
                <c:pt idx="20">
                  <c:v>0.29228675509996127</c:v>
                </c:pt>
                <c:pt idx="21">
                  <c:v>0.2946272039059542</c:v>
                </c:pt>
                <c:pt idx="22">
                  <c:v>0.29694584232844456</c:v>
                </c:pt>
                <c:pt idx="23">
                  <c:v>0.29921807595056182</c:v>
                </c:pt>
                <c:pt idx="24">
                  <c:v>0.30140938078546253</c:v>
                </c:pt>
                <c:pt idx="25">
                  <c:v>0.30349459839288739</c:v>
                </c:pt>
                <c:pt idx="26">
                  <c:v>0.3054623511720006</c:v>
                </c:pt>
                <c:pt idx="27">
                  <c:v>0.30730827339852207</c:v>
                </c:pt>
                <c:pt idx="28">
                  <c:v>0.30702461795816804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D-4D4B-9B95-D3824338C247}"/>
            </c:ext>
          </c:extLst>
        </c:ser>
        <c:ser>
          <c:idx val="0"/>
          <c:order val="1"/>
          <c:tx>
            <c:strRef>
              <c:f>OpEx!$AC$5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OpEx!$AC$6:$AC$34</c:f>
              <c:numCache>
                <c:formatCode>0.00000</c:formatCode>
                <c:ptCount val="29"/>
                <c:pt idx="0">
                  <c:v>-0.05</c:v>
                </c:pt>
                <c:pt idx="1">
                  <c:v>-5.83986448417885E-2</c:v>
                </c:pt>
                <c:pt idx="2">
                  <c:v>-0.1489903148436898</c:v>
                </c:pt>
                <c:pt idx="3">
                  <c:v>-0.22912444477155131</c:v>
                </c:pt>
                <c:pt idx="4">
                  <c:v>-0.31409494343444333</c:v>
                </c:pt>
                <c:pt idx="5">
                  <c:v>-0.29224918815187262</c:v>
                </c:pt>
                <c:pt idx="6">
                  <c:v>-0.22206497086810473</c:v>
                </c:pt>
                <c:pt idx="7">
                  <c:v>-0.16497144965155758</c:v>
                </c:pt>
                <c:pt idx="8">
                  <c:v>-0.11411618129751244</c:v>
                </c:pt>
                <c:pt idx="9">
                  <c:v>-4.7775528489730157E-2</c:v>
                </c:pt>
                <c:pt idx="10">
                  <c:v>9.7049814192320671E-3</c:v>
                </c:pt>
                <c:pt idx="11">
                  <c:v>6.8667951476960337E-2</c:v>
                </c:pt>
                <c:pt idx="12">
                  <c:v>0.12164286445060517</c:v>
                </c:pt>
                <c:pt idx="13">
                  <c:v>0.17275953389830512</c:v>
                </c:pt>
                <c:pt idx="14">
                  <c:v>0.1829847050595379</c:v>
                </c:pt>
                <c:pt idx="15">
                  <c:v>0.18627091314539901</c:v>
                </c:pt>
                <c:pt idx="16">
                  <c:v>0.18878171445296521</c:v>
                </c:pt>
                <c:pt idx="17">
                  <c:v>0.19128583643203612</c:v>
                </c:pt>
                <c:pt idx="18">
                  <c:v>0.19171694993956145</c:v>
                </c:pt>
                <c:pt idx="19">
                  <c:v>0.19555282825074149</c:v>
                </c:pt>
                <c:pt idx="20">
                  <c:v>0.19742737697725743</c:v>
                </c:pt>
                <c:pt idx="21">
                  <c:v>0.19937549787967601</c:v>
                </c:pt>
                <c:pt idx="22">
                  <c:v>0.20131517235391039</c:v>
                </c:pt>
                <c:pt idx="23">
                  <c:v>0.2032255764089973</c:v>
                </c:pt>
                <c:pt idx="24">
                  <c:v>0.20507705932080522</c:v>
                </c:pt>
                <c:pt idx="25">
                  <c:v>0.20684737318320479</c:v>
                </c:pt>
                <c:pt idx="26">
                  <c:v>0.20852566610664969</c:v>
                </c:pt>
                <c:pt idx="27">
                  <c:v>0.21010696493848502</c:v>
                </c:pt>
                <c:pt idx="28">
                  <c:v>0.2098635334334702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D-4D4B-9B95-D3824338C247}"/>
            </c:ext>
          </c:extLst>
        </c:ser>
        <c:ser>
          <c:idx val="1"/>
          <c:order val="2"/>
          <c:tx>
            <c:strRef>
              <c:f>OpEx!$AI$5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OpEx!$AI$6:$AI$34</c:f>
              <c:numCache>
                <c:formatCode>0.00000</c:formatCode>
                <c:ptCount val="29"/>
                <c:pt idx="0">
                  <c:v>0</c:v>
                </c:pt>
                <c:pt idx="1">
                  <c:v>4.6951854054472261E-2</c:v>
                </c:pt>
                <c:pt idx="2">
                  <c:v>1.7239227393162831E-2</c:v>
                </c:pt>
                <c:pt idx="3">
                  <c:v>8.1143263788693576E-3</c:v>
                </c:pt>
                <c:pt idx="4">
                  <c:v>8.7282877575698276E-2</c:v>
                </c:pt>
                <c:pt idx="5">
                  <c:v>0.1770122834870051</c:v>
                </c:pt>
                <c:pt idx="6">
                  <c:v>0.26094216241219381</c:v>
                </c:pt>
                <c:pt idx="7">
                  <c:v>0.27223934029475427</c:v>
                </c:pt>
                <c:pt idx="8">
                  <c:v>0.27357954657204853</c:v>
                </c:pt>
                <c:pt idx="9">
                  <c:v>0.29828519623615679</c:v>
                </c:pt>
                <c:pt idx="10">
                  <c:v>0.30902748818843473</c:v>
                </c:pt>
                <c:pt idx="11">
                  <c:v>0.32143287365180984</c:v>
                </c:pt>
                <c:pt idx="12">
                  <c:v>0.32543866630018925</c:v>
                </c:pt>
                <c:pt idx="13">
                  <c:v>0.32692796610169494</c:v>
                </c:pt>
                <c:pt idx="14">
                  <c:v>0.34020304655527567</c:v>
                </c:pt>
                <c:pt idx="15">
                  <c:v>0.34433130332667061</c:v>
                </c:pt>
                <c:pt idx="16">
                  <c:v>0.34744037409701722</c:v>
                </c:pt>
                <c:pt idx="17">
                  <c:v>0.3505023578570261</c:v>
                </c:pt>
                <c:pt idx="18">
                  <c:v>0.35102560821130746</c:v>
                </c:pt>
                <c:pt idx="19">
                  <c:v>0.35563086287700529</c:v>
                </c:pt>
                <c:pt idx="20">
                  <c:v>0.35784847808871612</c:v>
                </c:pt>
                <c:pt idx="21">
                  <c:v>0.36013027838095579</c:v>
                </c:pt>
                <c:pt idx="22">
                  <c:v>0.36237908329146273</c:v>
                </c:pt>
                <c:pt idx="23">
                  <c:v>0.36457145764490528</c:v>
                </c:pt>
                <c:pt idx="24">
                  <c:v>0.36667494748489093</c:v>
                </c:pt>
                <c:pt idx="25">
                  <c:v>0.36866667480689586</c:v>
                </c:pt>
                <c:pt idx="26">
                  <c:v>0.37053725627842704</c:v>
                </c:pt>
                <c:pt idx="27">
                  <c:v>0.37228406609875331</c:v>
                </c:pt>
                <c:pt idx="28">
                  <c:v>0.37201614403537198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D-4D4B-9B95-D3824338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Hypothetical Floating OpEx (Start = $120/kW-yr)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OpEx!$W$5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OpEx!$X$6:$X$34</c:f>
              <c:numCache>
                <c:formatCode>0</c:formatCode>
                <c:ptCount val="29"/>
                <c:pt idx="0">
                  <c:v>132.30000000000001</c:v>
                </c:pt>
                <c:pt idx="1">
                  <c:v>129.77383741937845</c:v>
                </c:pt>
                <c:pt idx="2">
                  <c:v>134.15216278569122</c:v>
                </c:pt>
                <c:pt idx="3">
                  <c:v>140.26697450630567</c:v>
                </c:pt>
                <c:pt idx="4">
                  <c:v>137.35191101485313</c:v>
                </c:pt>
                <c:pt idx="5">
                  <c:v>123.16799876596966</c:v>
                </c:pt>
                <c:pt idx="6">
                  <c:v>113.21989712744073</c:v>
                </c:pt>
                <c:pt idx="7">
                  <c:v>105.67129855655422</c:v>
                </c:pt>
                <c:pt idx="8">
                  <c:v>99.221946370776166</c:v>
                </c:pt>
                <c:pt idx="9">
                  <c:v>96.418275039306437</c:v>
                </c:pt>
                <c:pt idx="10">
                  <c:v>95.166782628308681</c:v>
                </c:pt>
                <c:pt idx="11">
                  <c:v>93.694171349740614</c:v>
                </c:pt>
                <c:pt idx="12">
                  <c:v>93.211942049885224</c:v>
                </c:pt>
                <c:pt idx="13">
                  <c:v>93.031779661016955</c:v>
                </c:pt>
                <c:pt idx="14">
                  <c:v>91.40375836341758</c:v>
                </c:pt>
                <c:pt idx="15">
                  <c:v>90.888913101218435</c:v>
                </c:pt>
                <c:pt idx="16">
                  <c:v>90.498319948694814</c:v>
                </c:pt>
                <c:pt idx="17">
                  <c:v>90.111167476056821</c:v>
                </c:pt>
                <c:pt idx="18">
                  <c:v>90.044757474950387</c:v>
                </c:pt>
                <c:pt idx="19">
                  <c:v>89.457019987616164</c:v>
                </c:pt>
                <c:pt idx="20">
                  <c:v>89.171868857404874</c:v>
                </c:pt>
                <c:pt idx="21">
                  <c:v>88.876972307849769</c:v>
                </c:pt>
                <c:pt idx="22">
                  <c:v>88.584823866615992</c:v>
                </c:pt>
                <c:pt idx="23">
                  <c:v>88.298522430229212</c:v>
                </c:pt>
                <c:pt idx="24">
                  <c:v>88.022418021031726</c:v>
                </c:pt>
                <c:pt idx="25">
                  <c:v>87.759680602496189</c:v>
                </c:pt>
                <c:pt idx="26">
                  <c:v>87.511743752327931</c:v>
                </c:pt>
                <c:pt idx="27">
                  <c:v>87.279157551786213</c:v>
                </c:pt>
                <c:pt idx="28">
                  <c:v>87.314898137270831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D-449A-B9FB-7AB77537864F}"/>
            </c:ext>
          </c:extLst>
        </c:ser>
        <c:ser>
          <c:idx val="0"/>
          <c:order val="1"/>
          <c:tx>
            <c:strRef>
              <c:f>OpEx!$AC$5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OpEx!$AD$6:$AD$34</c:f>
              <c:numCache>
                <c:formatCode>0</c:formatCode>
                <c:ptCount val="29"/>
                <c:pt idx="0">
                  <c:v>132.30000000000001</c:v>
                </c:pt>
                <c:pt idx="1">
                  <c:v>133.35822925006536</c:v>
                </c:pt>
                <c:pt idx="2">
                  <c:v>144.77277967030491</c:v>
                </c:pt>
                <c:pt idx="3">
                  <c:v>154.86968004121545</c:v>
                </c:pt>
                <c:pt idx="4">
                  <c:v>165.57596287273986</c:v>
                </c:pt>
                <c:pt idx="5">
                  <c:v>162.82339770713597</c:v>
                </c:pt>
                <c:pt idx="6">
                  <c:v>153.98018632938118</c:v>
                </c:pt>
                <c:pt idx="7">
                  <c:v>146.78640265609624</c:v>
                </c:pt>
                <c:pt idx="8">
                  <c:v>140.37863884348656</c:v>
                </c:pt>
                <c:pt idx="9">
                  <c:v>132.01971658970598</c:v>
                </c:pt>
                <c:pt idx="10">
                  <c:v>124.77717234117677</c:v>
                </c:pt>
                <c:pt idx="11">
                  <c:v>117.34783811390299</c:v>
                </c:pt>
                <c:pt idx="12">
                  <c:v>110.67299907922376</c:v>
                </c:pt>
                <c:pt idx="13">
                  <c:v>104.23229872881356</c:v>
                </c:pt>
                <c:pt idx="14">
                  <c:v>102.94392716249823</c:v>
                </c:pt>
                <c:pt idx="15">
                  <c:v>102.52986494367973</c:v>
                </c:pt>
                <c:pt idx="16">
                  <c:v>102.21350397892638</c:v>
                </c:pt>
                <c:pt idx="17">
                  <c:v>101.89798460956345</c:v>
                </c:pt>
                <c:pt idx="18">
                  <c:v>101.84366430761526</c:v>
                </c:pt>
                <c:pt idx="19">
                  <c:v>101.36034364040657</c:v>
                </c:pt>
                <c:pt idx="20">
                  <c:v>101.12415050086557</c:v>
                </c:pt>
                <c:pt idx="21">
                  <c:v>100.87868726716083</c:v>
                </c:pt>
                <c:pt idx="22">
                  <c:v>100.63428828340729</c:v>
                </c:pt>
                <c:pt idx="23">
                  <c:v>100.39357737246634</c:v>
                </c:pt>
                <c:pt idx="24">
                  <c:v>100.16029052557855</c:v>
                </c:pt>
                <c:pt idx="25">
                  <c:v>99.93723097891619</c:v>
                </c:pt>
                <c:pt idx="26">
                  <c:v>99.725766070562145</c:v>
                </c:pt>
                <c:pt idx="27">
                  <c:v>99.526522417750883</c:v>
                </c:pt>
                <c:pt idx="28">
                  <c:v>99.557194787382755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D-449A-B9FB-7AB77537864F}"/>
            </c:ext>
          </c:extLst>
        </c:ser>
        <c:ser>
          <c:idx val="1"/>
          <c:order val="2"/>
          <c:tx>
            <c:strRef>
              <c:f>OpEx!$AI$5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OpEx!$AJ$6:$AJ$34</c:f>
              <c:numCache>
                <c:formatCode>0</c:formatCode>
                <c:ptCount val="29"/>
                <c:pt idx="0">
                  <c:v>126</c:v>
                </c:pt>
                <c:pt idx="1">
                  <c:v>120.0840663891365</c:v>
                </c:pt>
                <c:pt idx="2">
                  <c:v>123.82785734846148</c:v>
                </c:pt>
                <c:pt idx="3">
                  <c:v>124.97759487626246</c:v>
                </c:pt>
                <c:pt idx="4">
                  <c:v>115.00235742546201</c:v>
                </c:pt>
                <c:pt idx="5">
                  <c:v>103.69645228063735</c:v>
                </c:pt>
                <c:pt idx="6">
                  <c:v>93.121287536063576</c:v>
                </c:pt>
                <c:pt idx="7">
                  <c:v>91.697843122860959</c:v>
                </c:pt>
                <c:pt idx="8">
                  <c:v>91.528977131921891</c:v>
                </c:pt>
                <c:pt idx="9">
                  <c:v>88.416065274244247</c:v>
                </c:pt>
                <c:pt idx="10">
                  <c:v>87.062536488257223</c:v>
                </c:pt>
                <c:pt idx="11">
                  <c:v>85.499457919871958</c:v>
                </c:pt>
                <c:pt idx="12">
                  <c:v>84.994728046176149</c:v>
                </c:pt>
                <c:pt idx="13">
                  <c:v>84.807076271186432</c:v>
                </c:pt>
                <c:pt idx="14">
                  <c:v>83.134416134035263</c:v>
                </c:pt>
                <c:pt idx="15">
                  <c:v>82.6142557808395</c:v>
                </c:pt>
                <c:pt idx="16">
                  <c:v>82.222512863775833</c:v>
                </c:pt>
                <c:pt idx="17">
                  <c:v>81.836702910014708</c:v>
                </c:pt>
                <c:pt idx="18">
                  <c:v>81.770773365375263</c:v>
                </c:pt>
                <c:pt idx="19">
                  <c:v>81.190511277497336</c:v>
                </c:pt>
                <c:pt idx="20">
                  <c:v>80.911091760821776</c:v>
                </c:pt>
                <c:pt idx="21">
                  <c:v>80.623584923999573</c:v>
                </c:pt>
                <c:pt idx="22">
                  <c:v>80.3402355052757</c:v>
                </c:pt>
                <c:pt idx="23">
                  <c:v>80.063996336741937</c:v>
                </c:pt>
                <c:pt idx="24">
                  <c:v>79.798956616903737</c:v>
                </c:pt>
                <c:pt idx="25">
                  <c:v>79.547998974331122</c:v>
                </c:pt>
                <c:pt idx="26">
                  <c:v>79.312305708918188</c:v>
                </c:pt>
                <c:pt idx="27">
                  <c:v>79.092207671557077</c:v>
                </c:pt>
                <c:pt idx="28">
                  <c:v>79.125965851543128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D-449A-B9FB-7AB77537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Hypothetical OpEx</a:t>
                </a:r>
                <a:r>
                  <a:rPr lang="en-US" baseline="0"/>
                  <a:t> ($/kW-yr)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Fixed-Bottom Mid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OpEx!$F$6:$F$34</c:f>
              <c:numCache>
                <c:formatCode>0</c:formatCode>
                <c:ptCount val="29"/>
                <c:pt idx="0">
                  <c:v>123.9</c:v>
                </c:pt>
                <c:pt idx="1">
                  <c:v>126.3530401384695</c:v>
                </c:pt>
                <c:pt idx="2">
                  <c:v>130.27883353193002</c:v>
                </c:pt>
                <c:pt idx="3">
                  <c:v>137.20176193859533</c:v>
                </c:pt>
                <c:pt idx="4">
                  <c:v>134.93767854180874</c:v>
                </c:pt>
                <c:pt idx="5">
                  <c:v>123.60819495821751</c:v>
                </c:pt>
                <c:pt idx="6">
                  <c:v>115.6072611984721</c:v>
                </c:pt>
                <c:pt idx="7">
                  <c:v>108.07957171140231</c:v>
                </c:pt>
                <c:pt idx="8">
                  <c:v>100.75711020015909</c:v>
                </c:pt>
                <c:pt idx="9">
                  <c:v>99.604678832826096</c:v>
                </c:pt>
                <c:pt idx="10">
                  <c:v>99.174621945168127</c:v>
                </c:pt>
                <c:pt idx="11">
                  <c:v>98.247898064609288</c:v>
                </c:pt>
                <c:pt idx="12">
                  <c:v>97.46103996826406</c:v>
                </c:pt>
                <c:pt idx="13">
                  <c:v>96.693387096774202</c:v>
                </c:pt>
                <c:pt idx="14">
                  <c:v>96.181966027277937</c:v>
                </c:pt>
                <c:pt idx="15">
                  <c:v>95.384102667527571</c:v>
                </c:pt>
                <c:pt idx="16">
                  <c:v>94.685999172583323</c:v>
                </c:pt>
                <c:pt idx="17">
                  <c:v>93.992543223042915</c:v>
                </c:pt>
                <c:pt idx="18">
                  <c:v>93.442871490287942</c:v>
                </c:pt>
                <c:pt idx="19">
                  <c:v>92.767932822311238</c:v>
                </c:pt>
                <c:pt idx="20">
                  <c:v>92.183050541899945</c:v>
                </c:pt>
                <c:pt idx="21">
                  <c:v>91.623282568796014</c:v>
                </c:pt>
                <c:pt idx="22">
                  <c:v>91.095602773850786</c:v>
                </c:pt>
                <c:pt idx="23">
                  <c:v>90.568724568606783</c:v>
                </c:pt>
                <c:pt idx="24">
                  <c:v>90.102732064626437</c:v>
                </c:pt>
                <c:pt idx="25">
                  <c:v>89.638876923310761</c:v>
                </c:pt>
                <c:pt idx="26">
                  <c:v>89.173073793491255</c:v>
                </c:pt>
                <c:pt idx="27">
                  <c:v>88.669468709579206</c:v>
                </c:pt>
                <c:pt idx="28">
                  <c:v>88.174828711155328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C-42AE-89A3-38544C852316}"/>
            </c:ext>
          </c:extLst>
        </c:ser>
        <c:ser>
          <c:idx val="0"/>
          <c:order val="1"/>
          <c:tx>
            <c:v>Fixed-Bottom Conservative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OpEx!$K$6:$K$34</c:f>
              <c:numCache>
                <c:formatCode>0</c:formatCode>
                <c:ptCount val="29"/>
                <c:pt idx="0">
                  <c:v>123.9</c:v>
                </c:pt>
                <c:pt idx="1">
                  <c:v>128.52790116890876</c:v>
                </c:pt>
                <c:pt idx="2">
                  <c:v>139.59167675202156</c:v>
                </c:pt>
                <c:pt idx="3">
                  <c:v>150.44463830789849</c:v>
                </c:pt>
                <c:pt idx="4">
                  <c:v>161.38451945652076</c:v>
                </c:pt>
                <c:pt idx="5">
                  <c:v>160.6605258069425</c:v>
                </c:pt>
                <c:pt idx="6">
                  <c:v>153.94870258880957</c:v>
                </c:pt>
                <c:pt idx="7">
                  <c:v>147.41467946959597</c:v>
                </c:pt>
                <c:pt idx="8">
                  <c:v>140.95688083160616</c:v>
                </c:pt>
                <c:pt idx="9">
                  <c:v>134.60237390898979</c:v>
                </c:pt>
                <c:pt idx="10">
                  <c:v>128.53215907714497</c:v>
                </c:pt>
                <c:pt idx="11">
                  <c:v>122.26423314685044</c:v>
                </c:pt>
                <c:pt idx="12">
                  <c:v>116.05060846924631</c:v>
                </c:pt>
                <c:pt idx="13">
                  <c:v>109.84353739875365</c:v>
                </c:pt>
                <c:pt idx="14">
                  <c:v>109.63835201730514</c:v>
                </c:pt>
                <c:pt idx="15">
                  <c:v>109.31725850368063</c:v>
                </c:pt>
                <c:pt idx="16">
                  <c:v>109.03531631035688</c:v>
                </c:pt>
                <c:pt idx="17">
                  <c:v>108.75431948676416</c:v>
                </c:pt>
                <c:pt idx="18">
                  <c:v>108.53091897868454</c:v>
                </c:pt>
                <c:pt idx="19">
                  <c:v>108.25579158393747</c:v>
                </c:pt>
                <c:pt idx="20">
                  <c:v>108.0166399743695</c:v>
                </c:pt>
                <c:pt idx="21">
                  <c:v>107.78711229260588</c:v>
                </c:pt>
                <c:pt idx="22">
                  <c:v>107.57015888714163</c:v>
                </c:pt>
                <c:pt idx="23">
                  <c:v>107.35296511811516</c:v>
                </c:pt>
                <c:pt idx="24">
                  <c:v>107.16039135367421</c:v>
                </c:pt>
                <c:pt idx="25">
                  <c:v>106.96825075859283</c:v>
                </c:pt>
                <c:pt idx="26">
                  <c:v>106.77484765639481</c:v>
                </c:pt>
                <c:pt idx="27">
                  <c:v>106.56523107297753</c:v>
                </c:pt>
                <c:pt idx="28">
                  <c:v>106.35881760585991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C-42AE-89A3-38544C852316}"/>
            </c:ext>
          </c:extLst>
        </c:ser>
        <c:ser>
          <c:idx val="1"/>
          <c:order val="2"/>
          <c:tx>
            <c:v>Fixed-Bottom Advanced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OpEx!$P$6:$P$34</c:f>
              <c:numCache>
                <c:formatCode>0</c:formatCode>
                <c:ptCount val="29"/>
                <c:pt idx="0">
                  <c:v>118</c:v>
                </c:pt>
                <c:pt idx="1">
                  <c:v>119.00077127331602</c:v>
                </c:pt>
                <c:pt idx="2">
                  <c:v>122.12487817341405</c:v>
                </c:pt>
                <c:pt idx="3">
                  <c:v>124.51792200150551</c:v>
                </c:pt>
                <c:pt idx="4">
                  <c:v>115.49472562270898</c:v>
                </c:pt>
                <c:pt idx="5">
                  <c:v>107.01124566379124</c:v>
                </c:pt>
                <c:pt idx="6">
                  <c:v>98.263499441582212</c:v>
                </c:pt>
                <c:pt idx="7">
                  <c:v>96.07541460898689</c:v>
                </c:pt>
                <c:pt idx="8">
                  <c:v>94.176361790133882</c:v>
                </c:pt>
                <c:pt idx="9">
                  <c:v>92.646882866395927</c:v>
                </c:pt>
                <c:pt idx="10">
                  <c:v>92.078215560171913</c:v>
                </c:pt>
                <c:pt idx="11">
                  <c:v>90.856691168297687</c:v>
                </c:pt>
                <c:pt idx="12">
                  <c:v>89.823715471774292</c:v>
                </c:pt>
                <c:pt idx="13">
                  <c:v>88.819680727103233</c:v>
                </c:pt>
                <c:pt idx="14">
                  <c:v>88.152832018285409</c:v>
                </c:pt>
                <c:pt idx="15">
                  <c:v>87.115781562163136</c:v>
                </c:pt>
                <c:pt idx="16">
                  <c:v>86.211705551961302</c:v>
                </c:pt>
                <c:pt idx="17">
                  <c:v>85.316720259719489</c:v>
                </c:pt>
                <c:pt idx="18">
                  <c:v>84.609490079346102</c:v>
                </c:pt>
                <c:pt idx="19">
                  <c:v>83.74374088593045</c:v>
                </c:pt>
                <c:pt idx="20">
                  <c:v>82.99588418432576</c:v>
                </c:pt>
                <c:pt idx="21">
                  <c:v>82.282215036520142</c:v>
                </c:pt>
                <c:pt idx="22">
                  <c:v>81.611322173728595</c:v>
                </c:pt>
                <c:pt idx="23">
                  <c:v>80.943262049741605</c:v>
                </c:pt>
                <c:pt idx="24">
                  <c:v>80.353918184246538</c:v>
                </c:pt>
                <c:pt idx="25">
                  <c:v>79.768695343138802</c:v>
                </c:pt>
                <c:pt idx="26">
                  <c:v>79.182443170054057</c:v>
                </c:pt>
                <c:pt idx="27">
                  <c:v>78.550229976148614</c:v>
                </c:pt>
                <c:pt idx="28">
                  <c:v>77.930911516271351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C-42AE-89A3-38544C852316}"/>
            </c:ext>
          </c:extLst>
        </c:ser>
        <c:ser>
          <c:idx val="3"/>
          <c:order val="3"/>
          <c:tx>
            <c:v>Floating Mid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OpEx!$X$6:$X$34</c:f>
              <c:numCache>
                <c:formatCode>0</c:formatCode>
                <c:ptCount val="29"/>
                <c:pt idx="0">
                  <c:v>132.30000000000001</c:v>
                </c:pt>
                <c:pt idx="1">
                  <c:v>129.77383741937845</c:v>
                </c:pt>
                <c:pt idx="2">
                  <c:v>134.15216278569122</c:v>
                </c:pt>
                <c:pt idx="3">
                  <c:v>140.26697450630567</c:v>
                </c:pt>
                <c:pt idx="4">
                  <c:v>137.35191101485313</c:v>
                </c:pt>
                <c:pt idx="5">
                  <c:v>123.16799876596966</c:v>
                </c:pt>
                <c:pt idx="6">
                  <c:v>113.21989712744073</c:v>
                </c:pt>
                <c:pt idx="7">
                  <c:v>105.67129855655422</c:v>
                </c:pt>
                <c:pt idx="8">
                  <c:v>99.221946370776166</c:v>
                </c:pt>
                <c:pt idx="9">
                  <c:v>96.418275039306437</c:v>
                </c:pt>
                <c:pt idx="10">
                  <c:v>95.166782628308681</c:v>
                </c:pt>
                <c:pt idx="11">
                  <c:v>93.694171349740614</c:v>
                </c:pt>
                <c:pt idx="12">
                  <c:v>93.211942049885224</c:v>
                </c:pt>
                <c:pt idx="13">
                  <c:v>93.031779661016955</c:v>
                </c:pt>
                <c:pt idx="14">
                  <c:v>91.40375836341758</c:v>
                </c:pt>
                <c:pt idx="15">
                  <c:v>90.888913101218435</c:v>
                </c:pt>
                <c:pt idx="16">
                  <c:v>90.498319948694814</c:v>
                </c:pt>
                <c:pt idx="17">
                  <c:v>90.111167476056821</c:v>
                </c:pt>
                <c:pt idx="18">
                  <c:v>90.044757474950387</c:v>
                </c:pt>
                <c:pt idx="19">
                  <c:v>89.457019987616164</c:v>
                </c:pt>
                <c:pt idx="20">
                  <c:v>89.171868857404874</c:v>
                </c:pt>
                <c:pt idx="21">
                  <c:v>88.876972307849769</c:v>
                </c:pt>
                <c:pt idx="22">
                  <c:v>88.584823866615992</c:v>
                </c:pt>
                <c:pt idx="23">
                  <c:v>88.298522430229212</c:v>
                </c:pt>
                <c:pt idx="24">
                  <c:v>88.022418021031726</c:v>
                </c:pt>
                <c:pt idx="25">
                  <c:v>87.759680602496189</c:v>
                </c:pt>
                <c:pt idx="26">
                  <c:v>87.511743752327931</c:v>
                </c:pt>
                <c:pt idx="27">
                  <c:v>87.279157551786213</c:v>
                </c:pt>
                <c:pt idx="28">
                  <c:v>87.314898137270831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C-42AE-89A3-38544C852316}"/>
            </c:ext>
          </c:extLst>
        </c:ser>
        <c:ser>
          <c:idx val="4"/>
          <c:order val="4"/>
          <c:tx>
            <c:v>Floating Conservative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OpEx!$AD$6:$AD$34</c:f>
              <c:numCache>
                <c:formatCode>0</c:formatCode>
                <c:ptCount val="29"/>
                <c:pt idx="0">
                  <c:v>132.30000000000001</c:v>
                </c:pt>
                <c:pt idx="1">
                  <c:v>133.35822925006536</c:v>
                </c:pt>
                <c:pt idx="2">
                  <c:v>144.77277967030491</c:v>
                </c:pt>
                <c:pt idx="3">
                  <c:v>154.86968004121545</c:v>
                </c:pt>
                <c:pt idx="4">
                  <c:v>165.57596287273986</c:v>
                </c:pt>
                <c:pt idx="5">
                  <c:v>162.82339770713597</c:v>
                </c:pt>
                <c:pt idx="6">
                  <c:v>153.98018632938118</c:v>
                </c:pt>
                <c:pt idx="7">
                  <c:v>146.78640265609624</c:v>
                </c:pt>
                <c:pt idx="8">
                  <c:v>140.37863884348656</c:v>
                </c:pt>
                <c:pt idx="9">
                  <c:v>132.01971658970598</c:v>
                </c:pt>
                <c:pt idx="10">
                  <c:v>124.77717234117677</c:v>
                </c:pt>
                <c:pt idx="11">
                  <c:v>117.34783811390299</c:v>
                </c:pt>
                <c:pt idx="12">
                  <c:v>110.67299907922376</c:v>
                </c:pt>
                <c:pt idx="13">
                  <c:v>104.23229872881356</c:v>
                </c:pt>
                <c:pt idx="14">
                  <c:v>102.94392716249823</c:v>
                </c:pt>
                <c:pt idx="15">
                  <c:v>102.52986494367973</c:v>
                </c:pt>
                <c:pt idx="16">
                  <c:v>102.21350397892638</c:v>
                </c:pt>
                <c:pt idx="17">
                  <c:v>101.89798460956345</c:v>
                </c:pt>
                <c:pt idx="18">
                  <c:v>101.84366430761526</c:v>
                </c:pt>
                <c:pt idx="19">
                  <c:v>101.36034364040657</c:v>
                </c:pt>
                <c:pt idx="20">
                  <c:v>101.12415050086557</c:v>
                </c:pt>
                <c:pt idx="21">
                  <c:v>100.87868726716083</c:v>
                </c:pt>
                <c:pt idx="22">
                  <c:v>100.63428828340729</c:v>
                </c:pt>
                <c:pt idx="23">
                  <c:v>100.39357737246634</c:v>
                </c:pt>
                <c:pt idx="24">
                  <c:v>100.16029052557855</c:v>
                </c:pt>
                <c:pt idx="25">
                  <c:v>99.93723097891619</c:v>
                </c:pt>
                <c:pt idx="26">
                  <c:v>99.725766070562145</c:v>
                </c:pt>
                <c:pt idx="27">
                  <c:v>99.526522417750883</c:v>
                </c:pt>
                <c:pt idx="28">
                  <c:v>99.557194787382755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C-42AE-89A3-38544C852316}"/>
            </c:ext>
          </c:extLst>
        </c:ser>
        <c:ser>
          <c:idx val="5"/>
          <c:order val="5"/>
          <c:tx>
            <c:v>Floating 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OpEx!$AJ$6:$AJ$34</c:f>
              <c:numCache>
                <c:formatCode>0</c:formatCode>
                <c:ptCount val="29"/>
                <c:pt idx="0">
                  <c:v>126</c:v>
                </c:pt>
                <c:pt idx="1">
                  <c:v>120.0840663891365</c:v>
                </c:pt>
                <c:pt idx="2">
                  <c:v>123.82785734846148</c:v>
                </c:pt>
                <c:pt idx="3">
                  <c:v>124.97759487626246</c:v>
                </c:pt>
                <c:pt idx="4">
                  <c:v>115.00235742546201</c:v>
                </c:pt>
                <c:pt idx="5">
                  <c:v>103.69645228063735</c:v>
                </c:pt>
                <c:pt idx="6">
                  <c:v>93.121287536063576</c:v>
                </c:pt>
                <c:pt idx="7">
                  <c:v>91.697843122860959</c:v>
                </c:pt>
                <c:pt idx="8">
                  <c:v>91.528977131921891</c:v>
                </c:pt>
                <c:pt idx="9">
                  <c:v>88.416065274244247</c:v>
                </c:pt>
                <c:pt idx="10">
                  <c:v>87.062536488257223</c:v>
                </c:pt>
                <c:pt idx="11">
                  <c:v>85.499457919871958</c:v>
                </c:pt>
                <c:pt idx="12">
                  <c:v>84.994728046176149</c:v>
                </c:pt>
                <c:pt idx="13">
                  <c:v>84.807076271186432</c:v>
                </c:pt>
                <c:pt idx="14">
                  <c:v>83.134416134035263</c:v>
                </c:pt>
                <c:pt idx="15">
                  <c:v>82.6142557808395</c:v>
                </c:pt>
                <c:pt idx="16">
                  <c:v>82.222512863775833</c:v>
                </c:pt>
                <c:pt idx="17">
                  <c:v>81.836702910014708</c:v>
                </c:pt>
                <c:pt idx="18">
                  <c:v>81.770773365375263</c:v>
                </c:pt>
                <c:pt idx="19">
                  <c:v>81.190511277497336</c:v>
                </c:pt>
                <c:pt idx="20">
                  <c:v>80.911091760821776</c:v>
                </c:pt>
                <c:pt idx="21">
                  <c:v>80.623584923999573</c:v>
                </c:pt>
                <c:pt idx="22">
                  <c:v>80.3402355052757</c:v>
                </c:pt>
                <c:pt idx="23">
                  <c:v>80.063996336741937</c:v>
                </c:pt>
                <c:pt idx="24">
                  <c:v>79.798956616903737</c:v>
                </c:pt>
                <c:pt idx="25">
                  <c:v>79.547998974331122</c:v>
                </c:pt>
                <c:pt idx="26">
                  <c:v>79.312305708918188</c:v>
                </c:pt>
                <c:pt idx="27">
                  <c:v>79.092207671557077</c:v>
                </c:pt>
                <c:pt idx="28">
                  <c:v>79.125965851543128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8C-42AE-89A3-38544C85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  <c:max val="18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Hypothetical OpEx ($/kW)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Fixed-Bottom Mid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OpEx!$E$6:$E$34</c:f>
              <c:numCache>
                <c:formatCode>0.00000</c:formatCode>
                <c:ptCount val="29"/>
                <c:pt idx="0">
                  <c:v>-0.05</c:v>
                </c:pt>
                <c:pt idx="1">
                  <c:v>-7.0788475749741508E-2</c:v>
                </c:pt>
                <c:pt idx="2">
                  <c:v>-0.10405791128754252</c:v>
                </c:pt>
                <c:pt idx="3">
                  <c:v>-0.16272679608979085</c:v>
                </c:pt>
                <c:pt idx="4">
                  <c:v>-0.14353964865939611</c:v>
                </c:pt>
                <c:pt idx="5">
                  <c:v>-4.7527075917097539E-2</c:v>
                </c:pt>
                <c:pt idx="6">
                  <c:v>2.0277447470575402E-2</c:v>
                </c:pt>
                <c:pt idx="7">
                  <c:v>8.4071426174556665E-2</c:v>
                </c:pt>
                <c:pt idx="8">
                  <c:v>0.14612618474441452</c:v>
                </c:pt>
                <c:pt idx="9">
                  <c:v>0.15589255226418566</c:v>
                </c:pt>
                <c:pt idx="10">
                  <c:v>0.1595371021595921</c:v>
                </c:pt>
                <c:pt idx="11">
                  <c:v>0.16739069436771795</c:v>
                </c:pt>
                <c:pt idx="12">
                  <c:v>0.17405898331979605</c:v>
                </c:pt>
                <c:pt idx="13">
                  <c:v>0.18056451612903227</c:v>
                </c:pt>
                <c:pt idx="14">
                  <c:v>0.18489859298917</c:v>
                </c:pt>
                <c:pt idx="15">
                  <c:v>0.19166014688535959</c:v>
                </c:pt>
                <c:pt idx="16">
                  <c:v>0.19757627819844653</c:v>
                </c:pt>
                <c:pt idx="17">
                  <c:v>0.20345302353353453</c:v>
                </c:pt>
                <c:pt idx="18">
                  <c:v>0.20811125855688178</c:v>
                </c:pt>
                <c:pt idx="19">
                  <c:v>0.21383107777702334</c:v>
                </c:pt>
                <c:pt idx="20">
                  <c:v>0.21878770727203437</c:v>
                </c:pt>
                <c:pt idx="21">
                  <c:v>0.22353150365427113</c:v>
                </c:pt>
                <c:pt idx="22">
                  <c:v>0.22800336632329846</c:v>
                </c:pt>
                <c:pt idx="23">
                  <c:v>0.23246843585926452</c:v>
                </c:pt>
                <c:pt idx="24">
                  <c:v>0.23641752487604714</c:v>
                </c:pt>
                <c:pt idx="25">
                  <c:v>0.24034850064990876</c:v>
                </c:pt>
                <c:pt idx="26">
                  <c:v>0.24429598480092155</c:v>
                </c:pt>
                <c:pt idx="27">
                  <c:v>0.24856382449509151</c:v>
                </c:pt>
                <c:pt idx="28">
                  <c:v>0.25275568888851419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8-4363-9DF2-3E3F3A7700A2}"/>
            </c:ext>
          </c:extLst>
        </c:ser>
        <c:ser>
          <c:idx val="0"/>
          <c:order val="1"/>
          <c:tx>
            <c:v>Fixed-Bottom Conservative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OpEx!$J$6:$J$34</c:f>
              <c:numCache>
                <c:formatCode>0.00000</c:formatCode>
                <c:ptCount val="29"/>
                <c:pt idx="0">
                  <c:v>-0.05</c:v>
                </c:pt>
                <c:pt idx="1">
                  <c:v>-8.9219501431430051E-2</c:v>
                </c:pt>
                <c:pt idx="2">
                  <c:v>-0.18298031145781002</c:v>
                </c:pt>
                <c:pt idx="3">
                  <c:v>-0.27495456193134321</c:v>
                </c:pt>
                <c:pt idx="4">
                  <c:v>-0.36766541912305728</c:v>
                </c:pt>
                <c:pt idx="5">
                  <c:v>-0.36152987971985168</c:v>
                </c:pt>
                <c:pt idx="6">
                  <c:v>-0.30465002193906426</c:v>
                </c:pt>
                <c:pt idx="7">
                  <c:v>-0.24927694465759281</c:v>
                </c:pt>
                <c:pt idx="8">
                  <c:v>-0.19454983755598448</c:v>
                </c:pt>
                <c:pt idx="9">
                  <c:v>-0.14069808397448977</c:v>
                </c:pt>
                <c:pt idx="10">
                  <c:v>-8.9255585399533668E-2</c:v>
                </c:pt>
                <c:pt idx="11">
                  <c:v>-3.613756904110535E-2</c:v>
                </c:pt>
                <c:pt idx="12">
                  <c:v>1.6520267209777076E-2</c:v>
                </c:pt>
                <c:pt idx="13">
                  <c:v>6.9122564417341908E-2</c:v>
                </c:pt>
                <c:pt idx="14">
                  <c:v>7.0861423582159883E-2</c:v>
                </c:pt>
                <c:pt idx="15">
                  <c:v>7.3582555053553933E-2</c:v>
                </c:pt>
                <c:pt idx="16">
                  <c:v>7.5971895674941725E-2</c:v>
                </c:pt>
                <c:pt idx="17">
                  <c:v>7.8353224688439249E-2</c:v>
                </c:pt>
                <c:pt idx="18">
                  <c:v>8.0246449333181771E-2</c:v>
                </c:pt>
                <c:pt idx="19">
                  <c:v>8.2578037424258705E-2</c:v>
                </c:pt>
                <c:pt idx="20">
                  <c:v>8.4604745979919543E-2</c:v>
                </c:pt>
                <c:pt idx="21">
                  <c:v>8.6549895825373868E-2</c:v>
                </c:pt>
                <c:pt idx="22">
                  <c:v>8.8388484007274323E-2</c:v>
                </c:pt>
                <c:pt idx="23">
                  <c:v>9.0229109168515551E-2</c:v>
                </c:pt>
                <c:pt idx="24">
                  <c:v>9.1861090223099795E-2</c:v>
                </c:pt>
                <c:pt idx="25">
                  <c:v>9.3489400350908261E-2</c:v>
                </c:pt>
                <c:pt idx="26">
                  <c:v>9.5128409691569452E-2</c:v>
                </c:pt>
                <c:pt idx="27">
                  <c:v>9.6904821415444653E-2</c:v>
                </c:pt>
                <c:pt idx="28">
                  <c:v>9.8654088085932887E-2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48-4363-9DF2-3E3F3A7700A2}"/>
            </c:ext>
          </c:extLst>
        </c:ser>
        <c:ser>
          <c:idx val="1"/>
          <c:order val="2"/>
          <c:tx>
            <c:v>Fixed-Bottom Advanced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OpEx!$O$6:$O$34</c:f>
              <c:numCache>
                <c:formatCode>0.00000</c:formatCode>
                <c:ptCount val="29"/>
                <c:pt idx="0">
                  <c:v>0</c:v>
                </c:pt>
                <c:pt idx="1">
                  <c:v>-8.4811124857288589E-3</c:v>
                </c:pt>
                <c:pt idx="2">
                  <c:v>-3.4956594689949494E-2</c:v>
                </c:pt>
                <c:pt idx="3">
                  <c:v>-5.5236627131402594E-2</c:v>
                </c:pt>
                <c:pt idx="4">
                  <c:v>2.1231138790601761E-2</c:v>
                </c:pt>
                <c:pt idx="5">
                  <c:v>9.3125036747531767E-2</c:v>
                </c:pt>
                <c:pt idx="6">
                  <c:v>0.16725847930862534</c:v>
                </c:pt>
                <c:pt idx="7">
                  <c:v>0.18580157111028064</c:v>
                </c:pt>
                <c:pt idx="8">
                  <c:v>0.2018952390666621</c:v>
                </c:pt>
                <c:pt idx="9">
                  <c:v>0.21485692486105148</c:v>
                </c:pt>
                <c:pt idx="10">
                  <c:v>0.21967613932057709</c:v>
                </c:pt>
                <c:pt idx="11">
                  <c:v>0.23002804094662979</c:v>
                </c:pt>
                <c:pt idx="12">
                  <c:v>0.23878207227309925</c:v>
                </c:pt>
                <c:pt idx="13">
                  <c:v>0.24729084129573525</c:v>
                </c:pt>
                <c:pt idx="14">
                  <c:v>0.25294210153995411</c:v>
                </c:pt>
                <c:pt idx="15">
                  <c:v>0.26173066472743101</c:v>
                </c:pt>
                <c:pt idx="16">
                  <c:v>0.26939232583083633</c:v>
                </c:pt>
                <c:pt idx="17">
                  <c:v>0.2769769469515298</c:v>
                </c:pt>
                <c:pt idx="18">
                  <c:v>0.28297042305638892</c:v>
                </c:pt>
                <c:pt idx="19">
                  <c:v>0.29030728062770811</c:v>
                </c:pt>
                <c:pt idx="20">
                  <c:v>0.29664504928537494</c:v>
                </c:pt>
                <c:pt idx="21">
                  <c:v>0.30269309291084628</c:v>
                </c:pt>
                <c:pt idx="22">
                  <c:v>0.30837862564636792</c:v>
                </c:pt>
                <c:pt idx="23">
                  <c:v>0.31404015212083375</c:v>
                </c:pt>
                <c:pt idx="24">
                  <c:v>0.31903459165892772</c:v>
                </c:pt>
                <c:pt idx="25">
                  <c:v>0.32399410726153555</c:v>
                </c:pt>
                <c:pt idx="26">
                  <c:v>0.32896234601649094</c:v>
                </c:pt>
                <c:pt idx="27">
                  <c:v>0.33432008494789317</c:v>
                </c:pt>
                <c:pt idx="28">
                  <c:v>0.33956854647227674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48-4363-9DF2-3E3F3A7700A2}"/>
            </c:ext>
          </c:extLst>
        </c:ser>
        <c:ser>
          <c:idx val="3"/>
          <c:order val="3"/>
          <c:tx>
            <c:v>Floating Mid</c:v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OpEx!$W$6:$W$34</c:f>
              <c:numCache>
                <c:formatCode>0.00000</c:formatCode>
                <c:ptCount val="29"/>
                <c:pt idx="0">
                  <c:v>-0.05</c:v>
                </c:pt>
                <c:pt idx="1">
                  <c:v>-2.9951090629987714E-2</c:v>
                </c:pt>
                <c:pt idx="2">
                  <c:v>-6.4699704648343043E-2</c:v>
                </c:pt>
                <c:pt idx="3">
                  <c:v>-0.11322995639925129</c:v>
                </c:pt>
                <c:pt idx="4">
                  <c:v>-9.0094531863913724E-2</c:v>
                </c:pt>
                <c:pt idx="5">
                  <c:v>2.2476200270082153E-2</c:v>
                </c:pt>
                <c:pt idx="6">
                  <c:v>0.10142938787745445</c:v>
                </c:pt>
                <c:pt idx="7">
                  <c:v>0.16133890034480775</c:v>
                </c:pt>
                <c:pt idx="8">
                  <c:v>0.21252423515257013</c:v>
                </c:pt>
                <c:pt idx="9">
                  <c:v>0.23477559492613942</c:v>
                </c:pt>
                <c:pt idx="10">
                  <c:v>0.2447080743785025</c:v>
                </c:pt>
                <c:pt idx="11">
                  <c:v>0.2563954654782491</c:v>
                </c:pt>
                <c:pt idx="12">
                  <c:v>0.26022268214376809</c:v>
                </c:pt>
                <c:pt idx="13">
                  <c:v>0.26165254237288127</c:v>
                </c:pt>
                <c:pt idx="14">
                  <c:v>0.27457334632208275</c:v>
                </c:pt>
                <c:pt idx="15">
                  <c:v>0.2786594198315997</c:v>
                </c:pt>
                <c:pt idx="16">
                  <c:v>0.28175936548654912</c:v>
                </c:pt>
                <c:pt idx="17">
                  <c:v>0.28483200415827925</c:v>
                </c:pt>
                <c:pt idx="18">
                  <c:v>0.28535906765912389</c:v>
                </c:pt>
                <c:pt idx="19">
                  <c:v>0.29002365089193516</c:v>
                </c:pt>
                <c:pt idx="20">
                  <c:v>0.29228675509996127</c:v>
                </c:pt>
                <c:pt idx="21">
                  <c:v>0.2946272039059542</c:v>
                </c:pt>
                <c:pt idx="22">
                  <c:v>0.29694584232844456</c:v>
                </c:pt>
                <c:pt idx="23">
                  <c:v>0.29921807595056182</c:v>
                </c:pt>
                <c:pt idx="24">
                  <c:v>0.30140938078546253</c:v>
                </c:pt>
                <c:pt idx="25">
                  <c:v>0.30349459839288739</c:v>
                </c:pt>
                <c:pt idx="26">
                  <c:v>0.3054623511720006</c:v>
                </c:pt>
                <c:pt idx="27">
                  <c:v>0.30730827339852207</c:v>
                </c:pt>
                <c:pt idx="28">
                  <c:v>0.30702461795816804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48-4363-9DF2-3E3F3A7700A2}"/>
            </c:ext>
          </c:extLst>
        </c:ser>
        <c:ser>
          <c:idx val="4"/>
          <c:order val="4"/>
          <c:tx>
            <c:v>Floating Conservative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OpEx!$AC$6:$AC$34</c:f>
              <c:numCache>
                <c:formatCode>0.00000</c:formatCode>
                <c:ptCount val="29"/>
                <c:pt idx="0">
                  <c:v>-0.05</c:v>
                </c:pt>
                <c:pt idx="1">
                  <c:v>-5.83986448417885E-2</c:v>
                </c:pt>
                <c:pt idx="2">
                  <c:v>-0.1489903148436898</c:v>
                </c:pt>
                <c:pt idx="3">
                  <c:v>-0.22912444477155131</c:v>
                </c:pt>
                <c:pt idx="4">
                  <c:v>-0.31409494343444333</c:v>
                </c:pt>
                <c:pt idx="5">
                  <c:v>-0.29224918815187262</c:v>
                </c:pt>
                <c:pt idx="6">
                  <c:v>-0.22206497086810473</c:v>
                </c:pt>
                <c:pt idx="7">
                  <c:v>-0.16497144965155758</c:v>
                </c:pt>
                <c:pt idx="8">
                  <c:v>-0.11411618129751244</c:v>
                </c:pt>
                <c:pt idx="9">
                  <c:v>-4.7775528489730157E-2</c:v>
                </c:pt>
                <c:pt idx="10">
                  <c:v>9.7049814192320671E-3</c:v>
                </c:pt>
                <c:pt idx="11">
                  <c:v>6.8667951476960337E-2</c:v>
                </c:pt>
                <c:pt idx="12">
                  <c:v>0.12164286445060517</c:v>
                </c:pt>
                <c:pt idx="13">
                  <c:v>0.17275953389830512</c:v>
                </c:pt>
                <c:pt idx="14">
                  <c:v>0.1829847050595379</c:v>
                </c:pt>
                <c:pt idx="15">
                  <c:v>0.18627091314539901</c:v>
                </c:pt>
                <c:pt idx="16">
                  <c:v>0.18878171445296521</c:v>
                </c:pt>
                <c:pt idx="17">
                  <c:v>0.19128583643203612</c:v>
                </c:pt>
                <c:pt idx="18">
                  <c:v>0.19171694993956145</c:v>
                </c:pt>
                <c:pt idx="19">
                  <c:v>0.19555282825074149</c:v>
                </c:pt>
                <c:pt idx="20">
                  <c:v>0.19742737697725743</c:v>
                </c:pt>
                <c:pt idx="21">
                  <c:v>0.19937549787967601</c:v>
                </c:pt>
                <c:pt idx="22">
                  <c:v>0.20131517235391039</c:v>
                </c:pt>
                <c:pt idx="23">
                  <c:v>0.2032255764089973</c:v>
                </c:pt>
                <c:pt idx="24">
                  <c:v>0.20507705932080522</c:v>
                </c:pt>
                <c:pt idx="25">
                  <c:v>0.20684737318320479</c:v>
                </c:pt>
                <c:pt idx="26">
                  <c:v>0.20852566610664969</c:v>
                </c:pt>
                <c:pt idx="27">
                  <c:v>0.21010696493848502</c:v>
                </c:pt>
                <c:pt idx="28">
                  <c:v>0.2098635334334702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48-4363-9DF2-3E3F3A7700A2}"/>
            </c:ext>
          </c:extLst>
        </c:ser>
        <c:ser>
          <c:idx val="5"/>
          <c:order val="5"/>
          <c:tx>
            <c:v>Floating Advanced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OpEx!$R$6:$R$34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OpEx!$AI$6:$AI$34</c:f>
              <c:numCache>
                <c:formatCode>0.00000</c:formatCode>
                <c:ptCount val="29"/>
                <c:pt idx="0">
                  <c:v>0</c:v>
                </c:pt>
                <c:pt idx="1">
                  <c:v>4.6951854054472261E-2</c:v>
                </c:pt>
                <c:pt idx="2">
                  <c:v>1.7239227393162831E-2</c:v>
                </c:pt>
                <c:pt idx="3">
                  <c:v>8.1143263788693576E-3</c:v>
                </c:pt>
                <c:pt idx="4">
                  <c:v>8.7282877575698276E-2</c:v>
                </c:pt>
                <c:pt idx="5">
                  <c:v>0.1770122834870051</c:v>
                </c:pt>
                <c:pt idx="6">
                  <c:v>0.26094216241219381</c:v>
                </c:pt>
                <c:pt idx="7">
                  <c:v>0.27223934029475427</c:v>
                </c:pt>
                <c:pt idx="8">
                  <c:v>0.27357954657204853</c:v>
                </c:pt>
                <c:pt idx="9">
                  <c:v>0.29828519623615679</c:v>
                </c:pt>
                <c:pt idx="10">
                  <c:v>0.30902748818843473</c:v>
                </c:pt>
                <c:pt idx="11">
                  <c:v>0.32143287365180984</c:v>
                </c:pt>
                <c:pt idx="12">
                  <c:v>0.32543866630018925</c:v>
                </c:pt>
                <c:pt idx="13">
                  <c:v>0.32692796610169494</c:v>
                </c:pt>
                <c:pt idx="14">
                  <c:v>0.34020304655527567</c:v>
                </c:pt>
                <c:pt idx="15">
                  <c:v>0.34433130332667061</c:v>
                </c:pt>
                <c:pt idx="16">
                  <c:v>0.34744037409701722</c:v>
                </c:pt>
                <c:pt idx="17">
                  <c:v>0.3505023578570261</c:v>
                </c:pt>
                <c:pt idx="18">
                  <c:v>0.35102560821130746</c:v>
                </c:pt>
                <c:pt idx="19">
                  <c:v>0.35563086287700529</c:v>
                </c:pt>
                <c:pt idx="20">
                  <c:v>0.35784847808871612</c:v>
                </c:pt>
                <c:pt idx="21">
                  <c:v>0.36013027838095579</c:v>
                </c:pt>
                <c:pt idx="22">
                  <c:v>0.36237908329146273</c:v>
                </c:pt>
                <c:pt idx="23">
                  <c:v>0.36457145764490528</c:v>
                </c:pt>
                <c:pt idx="24">
                  <c:v>0.36667494748489093</c:v>
                </c:pt>
                <c:pt idx="25">
                  <c:v>0.36866667480689586</c:v>
                </c:pt>
                <c:pt idx="26">
                  <c:v>0.37053725627842704</c:v>
                </c:pt>
                <c:pt idx="27">
                  <c:v>0.37228406609875331</c:v>
                </c:pt>
                <c:pt idx="28">
                  <c:v>0.37201614403537198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48-4363-9DF2-3E3F3A77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  <c:max val="2052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Reduction Fraction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'OpEx_Wiser_Derivation DRAFT'!$F$24</c:f>
              <c:strCache>
                <c:ptCount val="1"/>
                <c:pt idx="0">
                  <c:v>Fixed AEP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'OpEx_Wiser_Derivation DRAFT'!$G$21:$AL$21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'OpEx_Wiser_Derivation DRAFT'!$G$24:$AL$24</c:f>
              <c:numCache>
                <c:formatCode>General</c:formatCode>
                <c:ptCount val="32"/>
                <c:pt idx="0">
                  <c:v>0</c:v>
                </c:pt>
                <c:pt idx="1">
                  <c:v>4.3750000000000004E-3</c:v>
                </c:pt>
                <c:pt idx="3">
                  <c:v>1.3125E-2</c:v>
                </c:pt>
                <c:pt idx="4">
                  <c:v>1.7500000000000002E-2</c:v>
                </c:pt>
                <c:pt idx="5">
                  <c:v>2.1874999999999999E-2</c:v>
                </c:pt>
                <c:pt idx="6">
                  <c:v>2.6249999999999999E-2</c:v>
                </c:pt>
                <c:pt idx="7">
                  <c:v>3.0624999999999999E-2</c:v>
                </c:pt>
                <c:pt idx="8">
                  <c:v>3.5000000000000003E-2</c:v>
                </c:pt>
                <c:pt idx="9">
                  <c:v>3.9375E-2</c:v>
                </c:pt>
                <c:pt idx="10">
                  <c:v>4.3749999999999997E-2</c:v>
                </c:pt>
                <c:pt idx="11">
                  <c:v>4.8125000000000001E-2</c:v>
                </c:pt>
                <c:pt idx="12">
                  <c:v>5.2499999999999998E-2</c:v>
                </c:pt>
                <c:pt idx="13">
                  <c:v>5.6875000000000002E-2</c:v>
                </c:pt>
                <c:pt idx="14">
                  <c:v>6.1249999999999999E-2</c:v>
                </c:pt>
                <c:pt idx="15">
                  <c:v>6.5625000000000003E-2</c:v>
                </c:pt>
                <c:pt idx="16">
                  <c:v>7.0000000000000007E-2</c:v>
                </c:pt>
                <c:pt idx="17">
                  <c:v>7.4374999999999997E-2</c:v>
                </c:pt>
                <c:pt idx="18">
                  <c:v>7.8750000000000001E-2</c:v>
                </c:pt>
                <c:pt idx="19">
                  <c:v>8.3125000000000004E-2</c:v>
                </c:pt>
                <c:pt idx="20">
                  <c:v>8.7499999999999994E-2</c:v>
                </c:pt>
                <c:pt idx="21">
                  <c:v>9.1874999999999998E-2</c:v>
                </c:pt>
                <c:pt idx="22">
                  <c:v>9.6249999999999503E-2</c:v>
                </c:pt>
                <c:pt idx="23">
                  <c:v>0.10062500000000085</c:v>
                </c:pt>
                <c:pt idx="24">
                  <c:v>0.10500000000000043</c:v>
                </c:pt>
                <c:pt idx="25">
                  <c:v>0.109375</c:v>
                </c:pt>
                <c:pt idx="26">
                  <c:v>0.11374999999999957</c:v>
                </c:pt>
                <c:pt idx="27">
                  <c:v>0.11812500000000092</c:v>
                </c:pt>
                <c:pt idx="28">
                  <c:v>0.1225000000000005</c:v>
                </c:pt>
                <c:pt idx="29">
                  <c:v>0.12687500000000007</c:v>
                </c:pt>
                <c:pt idx="30">
                  <c:v>0.13124999999999964</c:v>
                </c:pt>
                <c:pt idx="31">
                  <c:v>0.13562499999999922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6-4801-97C1-A2321679541D}"/>
            </c:ext>
          </c:extLst>
        </c:ser>
        <c:ser>
          <c:idx val="1"/>
          <c:order val="1"/>
          <c:tx>
            <c:strRef>
              <c:f>'OpEx_Wiser_Derivation DRAFT'!$F$25</c:f>
              <c:strCache>
                <c:ptCount val="1"/>
                <c:pt idx="0">
                  <c:v>Floating AEP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'OpEx_Wiser_Derivation DRAFT'!$G$21:$AL$21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'OpEx_Wiser_Derivation DRAFT'!$G$25:$AL$25</c:f>
              <c:numCache>
                <c:formatCode>General</c:formatCode>
                <c:ptCount val="32"/>
                <c:pt idx="0">
                  <c:v>0</c:v>
                </c:pt>
                <c:pt idx="1">
                  <c:v>4.3750000000000004E-3</c:v>
                </c:pt>
                <c:pt idx="3">
                  <c:v>1.3125E-2</c:v>
                </c:pt>
                <c:pt idx="4">
                  <c:v>1.7500000000000002E-2</c:v>
                </c:pt>
                <c:pt idx="5">
                  <c:v>2.1874999999999999E-2</c:v>
                </c:pt>
                <c:pt idx="6">
                  <c:v>2.6249999999999999E-2</c:v>
                </c:pt>
                <c:pt idx="7">
                  <c:v>3.0624999999999999E-2</c:v>
                </c:pt>
                <c:pt idx="8">
                  <c:v>3.5000000000000003E-2</c:v>
                </c:pt>
                <c:pt idx="9">
                  <c:v>3.9375E-2</c:v>
                </c:pt>
                <c:pt idx="10">
                  <c:v>4.3749999999999997E-2</c:v>
                </c:pt>
                <c:pt idx="11">
                  <c:v>4.8125000000000001E-2</c:v>
                </c:pt>
                <c:pt idx="12">
                  <c:v>5.2499999999999998E-2</c:v>
                </c:pt>
                <c:pt idx="13">
                  <c:v>5.6875000000000002E-2</c:v>
                </c:pt>
                <c:pt idx="14">
                  <c:v>6.1249999999999999E-2</c:v>
                </c:pt>
                <c:pt idx="15">
                  <c:v>6.5625000000000003E-2</c:v>
                </c:pt>
                <c:pt idx="16">
                  <c:v>7.0000000000000007E-2</c:v>
                </c:pt>
                <c:pt idx="17">
                  <c:v>7.4374999999999997E-2</c:v>
                </c:pt>
                <c:pt idx="18">
                  <c:v>7.8750000000000001E-2</c:v>
                </c:pt>
                <c:pt idx="19">
                  <c:v>8.3125000000000004E-2</c:v>
                </c:pt>
                <c:pt idx="20">
                  <c:v>8.7499999999999994E-2</c:v>
                </c:pt>
                <c:pt idx="21">
                  <c:v>9.1874999999999998E-2</c:v>
                </c:pt>
                <c:pt idx="22">
                  <c:v>9.6249999999999503E-2</c:v>
                </c:pt>
                <c:pt idx="23">
                  <c:v>0.10062500000000085</c:v>
                </c:pt>
                <c:pt idx="24">
                  <c:v>0.10500000000000043</c:v>
                </c:pt>
                <c:pt idx="25">
                  <c:v>0.109375</c:v>
                </c:pt>
                <c:pt idx="26">
                  <c:v>0.11374999999999957</c:v>
                </c:pt>
                <c:pt idx="27">
                  <c:v>0.11812500000000092</c:v>
                </c:pt>
                <c:pt idx="28">
                  <c:v>0.1225000000000005</c:v>
                </c:pt>
                <c:pt idx="29">
                  <c:v>0.12687500000000007</c:v>
                </c:pt>
                <c:pt idx="30">
                  <c:v>0.13124999999999964</c:v>
                </c:pt>
                <c:pt idx="31">
                  <c:v>0.13562499999999922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801-97C1-A2321679541D}"/>
            </c:ext>
          </c:extLst>
        </c:ser>
        <c:ser>
          <c:idx val="2"/>
          <c:order val="2"/>
          <c:tx>
            <c:strRef>
              <c:f>'OpEx_Wiser_Derivation DRAFT'!$F$31</c:f>
              <c:strCache>
                <c:ptCount val="1"/>
                <c:pt idx="0">
                  <c:v>Fixed AEP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'OpEx_Wiser_Derivation DRAFT'!$G$28:$AL$28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'OpEx_Wiser_Derivation DRAFT'!$G$31:$AL$31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4.3750000000000022E-3</c:v>
                </c:pt>
                <c:pt idx="5">
                  <c:v>8.7499999999999991E-3</c:v>
                </c:pt>
                <c:pt idx="6">
                  <c:v>1.3125E-2</c:v>
                </c:pt>
                <c:pt idx="7">
                  <c:v>1.7500000000000002E-2</c:v>
                </c:pt>
                <c:pt idx="8">
                  <c:v>2.1875000000000006E-2</c:v>
                </c:pt>
                <c:pt idx="9">
                  <c:v>2.6250000000000002E-2</c:v>
                </c:pt>
                <c:pt idx="10">
                  <c:v>3.0624999999999999E-2</c:v>
                </c:pt>
                <c:pt idx="11">
                  <c:v>3.5000000000000003E-2</c:v>
                </c:pt>
                <c:pt idx="12">
                  <c:v>3.9375E-2</c:v>
                </c:pt>
                <c:pt idx="13">
                  <c:v>4.3750000000000004E-2</c:v>
                </c:pt>
                <c:pt idx="14">
                  <c:v>4.8125000000000001E-2</c:v>
                </c:pt>
                <c:pt idx="15">
                  <c:v>5.2500000000000005E-2</c:v>
                </c:pt>
                <c:pt idx="16">
                  <c:v>5.6875000000000009E-2</c:v>
                </c:pt>
                <c:pt idx="17">
                  <c:v>6.1249999999999999E-2</c:v>
                </c:pt>
                <c:pt idx="18">
                  <c:v>6.5625000000000003E-2</c:v>
                </c:pt>
                <c:pt idx="19">
                  <c:v>7.0000000000000007E-2</c:v>
                </c:pt>
                <c:pt idx="20">
                  <c:v>7.4374999999999997E-2</c:v>
                </c:pt>
                <c:pt idx="21">
                  <c:v>7.8750000000000001E-2</c:v>
                </c:pt>
                <c:pt idx="22">
                  <c:v>8.3124999999999505E-2</c:v>
                </c:pt>
                <c:pt idx="23">
                  <c:v>8.7500000000000855E-2</c:v>
                </c:pt>
                <c:pt idx="24">
                  <c:v>9.1875000000000429E-2</c:v>
                </c:pt>
                <c:pt idx="25">
                  <c:v>9.6250000000000002E-2</c:v>
                </c:pt>
                <c:pt idx="26">
                  <c:v>0.10062499999999958</c:v>
                </c:pt>
                <c:pt idx="27">
                  <c:v>0.10500000000000093</c:v>
                </c:pt>
                <c:pt idx="28">
                  <c:v>0.1093750000000005</c:v>
                </c:pt>
                <c:pt idx="29">
                  <c:v>0.11375000000000007</c:v>
                </c:pt>
                <c:pt idx="30">
                  <c:v>0.11812499999999965</c:v>
                </c:pt>
                <c:pt idx="31">
                  <c:v>0.12249999999999922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C6-4801-97C1-A2321679541D}"/>
            </c:ext>
          </c:extLst>
        </c:ser>
        <c:ser>
          <c:idx val="3"/>
          <c:order val="3"/>
          <c:tx>
            <c:strRef>
              <c:f>'OpEx_Wiser_Derivation DRAFT'!$F$32</c:f>
              <c:strCache>
                <c:ptCount val="1"/>
                <c:pt idx="0">
                  <c:v>Floating AEP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'OpEx_Wiser_Derivation DRAFT'!$G$28:$AL$28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'OpEx_Wiser_Derivation DRAFT'!$G$32:$AL$32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4.3750000000000022E-3</c:v>
                </c:pt>
                <c:pt idx="5">
                  <c:v>8.7499999999999991E-3</c:v>
                </c:pt>
                <c:pt idx="6">
                  <c:v>1.3125E-2</c:v>
                </c:pt>
                <c:pt idx="7">
                  <c:v>1.7500000000000002E-2</c:v>
                </c:pt>
                <c:pt idx="8">
                  <c:v>2.1875000000000006E-2</c:v>
                </c:pt>
                <c:pt idx="9">
                  <c:v>2.6250000000000002E-2</c:v>
                </c:pt>
                <c:pt idx="10">
                  <c:v>3.0624999999999999E-2</c:v>
                </c:pt>
                <c:pt idx="11">
                  <c:v>3.5000000000000003E-2</c:v>
                </c:pt>
                <c:pt idx="12">
                  <c:v>3.9375E-2</c:v>
                </c:pt>
                <c:pt idx="13">
                  <c:v>4.3750000000000004E-2</c:v>
                </c:pt>
                <c:pt idx="14">
                  <c:v>4.8125000000000001E-2</c:v>
                </c:pt>
                <c:pt idx="15">
                  <c:v>5.2500000000000005E-2</c:v>
                </c:pt>
                <c:pt idx="16">
                  <c:v>5.6875000000000009E-2</c:v>
                </c:pt>
                <c:pt idx="17">
                  <c:v>6.1249999999999999E-2</c:v>
                </c:pt>
                <c:pt idx="18">
                  <c:v>6.5625000000000003E-2</c:v>
                </c:pt>
                <c:pt idx="19">
                  <c:v>7.0000000000000007E-2</c:v>
                </c:pt>
                <c:pt idx="20">
                  <c:v>7.4374999999999997E-2</c:v>
                </c:pt>
                <c:pt idx="21">
                  <c:v>7.8750000000000001E-2</c:v>
                </c:pt>
                <c:pt idx="22">
                  <c:v>8.3124999999999505E-2</c:v>
                </c:pt>
                <c:pt idx="23">
                  <c:v>8.7500000000000855E-2</c:v>
                </c:pt>
                <c:pt idx="24">
                  <c:v>9.1875000000000429E-2</c:v>
                </c:pt>
                <c:pt idx="25">
                  <c:v>9.6250000000000002E-2</c:v>
                </c:pt>
                <c:pt idx="26">
                  <c:v>0.10062499999999958</c:v>
                </c:pt>
                <c:pt idx="27">
                  <c:v>0.10500000000000093</c:v>
                </c:pt>
                <c:pt idx="28">
                  <c:v>0.1093750000000005</c:v>
                </c:pt>
                <c:pt idx="29">
                  <c:v>0.11375000000000007</c:v>
                </c:pt>
                <c:pt idx="30">
                  <c:v>0.11812499999999965</c:v>
                </c:pt>
                <c:pt idx="31">
                  <c:v>0.12249999999999922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801-97C1-A23216795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37248"/>
        <c:axId val="757638688"/>
      </c:scatterChart>
      <c:valAx>
        <c:axId val="7576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38688"/>
        <c:crosses val="autoZero"/>
        <c:crossBetween val="midCat"/>
      </c:valAx>
      <c:valAx>
        <c:axId val="757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AEP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4"/>
          <c:tx>
            <c:v>scaled floating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'OpEx_Wiser_Derivation DRAFT'!$J$54:$AL$54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'OpEx_Wiser_Derivation DRAFT'!$J$58:$AL$58</c:f>
              <c:numCache>
                <c:formatCode>General</c:formatCode>
                <c:ptCount val="29"/>
                <c:pt idx="0">
                  <c:v>0</c:v>
                </c:pt>
                <c:pt idx="1">
                  <c:v>8.0452038473335485E-2</c:v>
                </c:pt>
                <c:pt idx="2">
                  <c:v>0.12541887765953674</c:v>
                </c:pt>
                <c:pt idx="3">
                  <c:v>0.1614610073547782</c:v>
                </c:pt>
                <c:pt idx="4">
                  <c:v>0.17736902335168803</c:v>
                </c:pt>
                <c:pt idx="5">
                  <c:v>0.19350651657130535</c:v>
                </c:pt>
                <c:pt idx="6">
                  <c:v>0.2124120195373137</c:v>
                </c:pt>
                <c:pt idx="7">
                  <c:v>0.2213431204589057</c:v>
                </c:pt>
                <c:pt idx="8">
                  <c:v>0.22564577558121446</c:v>
                </c:pt>
                <c:pt idx="9">
                  <c:v>0.23495288674612913</c:v>
                </c:pt>
                <c:pt idx="10">
                  <c:v>0.24496471944969933</c:v>
                </c:pt>
                <c:pt idx="11">
                  <c:v>0.2562195988081013</c:v>
                </c:pt>
                <c:pt idx="12">
                  <c:v>0.258952663949233</c:v>
                </c:pt>
                <c:pt idx="13">
                  <c:v>0.26165254237288138</c:v>
                </c:pt>
                <c:pt idx="14">
                  <c:v>0.26926838351935256</c:v>
                </c:pt>
                <c:pt idx="15">
                  <c:v>0.27280091183496324</c:v>
                </c:pt>
                <c:pt idx="16">
                  <c:v>0.27545936800540649</c:v>
                </c:pt>
                <c:pt idx="17">
                  <c:v>0.27804850541618387</c:v>
                </c:pt>
                <c:pt idx="18">
                  <c:v>0.27930195894228349</c:v>
                </c:pt>
                <c:pt idx="19">
                  <c:v>0.2824515228497082</c:v>
                </c:pt>
                <c:pt idx="20">
                  <c:v>0.28437322645866825</c:v>
                </c:pt>
                <c:pt idx="21">
                  <c:v>0.2863491408876474</c:v>
                </c:pt>
                <c:pt idx="22">
                  <c:v>0.28828884824949941</c:v>
                </c:pt>
                <c:pt idx="23">
                  <c:v>0.29020204142577688</c:v>
                </c:pt>
                <c:pt idx="24">
                  <c:v>0.29202981112514315</c:v>
                </c:pt>
                <c:pt idx="25">
                  <c:v>0.29376628102733993</c:v>
                </c:pt>
                <c:pt idx="26">
                  <c:v>0.29539545770643927</c:v>
                </c:pt>
                <c:pt idx="27">
                  <c:v>0.29691474013427133</c:v>
                </c:pt>
                <c:pt idx="28">
                  <c:v>0.29733627015715214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E-406C-8A56-60F8DD05CF5D}"/>
            </c:ext>
          </c:extLst>
        </c:ser>
        <c:ser>
          <c:idx val="5"/>
          <c:order val="5"/>
          <c:tx>
            <c:v>scaled 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'OpEx_Wiser_Derivation DRAFT'!$J$54:$AL$54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'OpEx_Wiser_Derivation DRAFT'!$J$62:$AL$62</c:f>
              <c:numCache>
                <c:formatCode>General</c:formatCode>
                <c:ptCount val="29"/>
                <c:pt idx="0">
                  <c:v>0</c:v>
                </c:pt>
                <c:pt idx="1">
                  <c:v>2.9476556105036147E-2</c:v>
                </c:pt>
                <c:pt idx="2">
                  <c:v>4.6265788938999387E-2</c:v>
                </c:pt>
                <c:pt idx="3">
                  <c:v>6.7571359827869104E-2</c:v>
                </c:pt>
                <c:pt idx="4">
                  <c:v>8.6637760393414365E-2</c:v>
                </c:pt>
                <c:pt idx="5">
                  <c:v>0.10247742751373189</c:v>
                </c:pt>
                <c:pt idx="6">
                  <c:v>0.12001133055100104</c:v>
                </c:pt>
                <c:pt idx="7">
                  <c:v>0.13353803654300123</c:v>
                </c:pt>
                <c:pt idx="8">
                  <c:v>0.14531743912500722</c:v>
                </c:pt>
                <c:pt idx="9">
                  <c:v>0.15483180269044383</c:v>
                </c:pt>
                <c:pt idx="10">
                  <c:v>0.15837562118699583</c:v>
                </c:pt>
                <c:pt idx="11">
                  <c:v>0.1659996976833604</c:v>
                </c:pt>
                <c:pt idx="12">
                  <c:v>0.17245967430579956</c:v>
                </c:pt>
                <c:pt idx="13">
                  <c:v>0.17874999999999999</c:v>
                </c:pt>
                <c:pt idx="14">
                  <c:v>0.18293409561984122</c:v>
                </c:pt>
                <c:pt idx="15">
                  <c:v>0.18945104757799597</c:v>
                </c:pt>
                <c:pt idx="16">
                  <c:v>0.19514248096037784</c:v>
                </c:pt>
                <c:pt idx="17">
                  <c:v>0.20078608994661529</c:v>
                </c:pt>
                <c:pt idx="18">
                  <c:v>0.20525245135321279</c:v>
                </c:pt>
                <c:pt idx="19">
                  <c:v>0.21072805880950851</c:v>
                </c:pt>
                <c:pt idx="20">
                  <c:v>0.2154653410034153</c:v>
                </c:pt>
                <c:pt idx="21">
                  <c:v>0.21999245655657781</c:v>
                </c:pt>
                <c:pt idx="22">
                  <c:v>0.22425398026756729</c:v>
                </c:pt>
                <c:pt idx="23">
                  <c:v>0.22850311357257078</c:v>
                </c:pt>
                <c:pt idx="24">
                  <c:v>0.23225626870290961</c:v>
                </c:pt>
                <c:pt idx="25">
                  <c:v>0.23598757189796804</c:v>
                </c:pt>
                <c:pt idx="26">
                  <c:v>0.23972986781572631</c:v>
                </c:pt>
                <c:pt idx="27">
                  <c:v>0.24377056964226065</c:v>
                </c:pt>
                <c:pt idx="28">
                  <c:v>0.24773395552476135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E-406C-8A56-60F8DD05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37248"/>
        <c:axId val="757638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'OpEx_Wiser_Derivation DRAFT'!$F$22</c15:sqref>
                        </c15:formulaRef>
                      </c:ext>
                    </c:extLst>
                    <c:strCache>
                      <c:ptCount val="1"/>
                      <c:pt idx="0">
                        <c:v>Fixed OpEx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'OpEx_Wiser_Derivation DRAFT'!$G$21:$AL$21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  <c:pt idx="7">
                        <c:v>2026</c:v>
                      </c:pt>
                      <c:pt idx="8">
                        <c:v>2027</c:v>
                      </c:pt>
                      <c:pt idx="9">
                        <c:v>2028</c:v>
                      </c:pt>
                      <c:pt idx="10">
                        <c:v>2029</c:v>
                      </c:pt>
                      <c:pt idx="11">
                        <c:v>2030</c:v>
                      </c:pt>
                      <c:pt idx="12">
                        <c:v>2031</c:v>
                      </c:pt>
                      <c:pt idx="13">
                        <c:v>2032</c:v>
                      </c:pt>
                      <c:pt idx="14">
                        <c:v>2033</c:v>
                      </c:pt>
                      <c:pt idx="15">
                        <c:v>2034</c:v>
                      </c:pt>
                      <c:pt idx="16">
                        <c:v>2035</c:v>
                      </c:pt>
                      <c:pt idx="17">
                        <c:v>2036</c:v>
                      </c:pt>
                      <c:pt idx="18">
                        <c:v>2037</c:v>
                      </c:pt>
                      <c:pt idx="19">
                        <c:v>2038</c:v>
                      </c:pt>
                      <c:pt idx="20">
                        <c:v>2039</c:v>
                      </c:pt>
                      <c:pt idx="21">
                        <c:v>2040</c:v>
                      </c:pt>
                      <c:pt idx="22">
                        <c:v>2041</c:v>
                      </c:pt>
                      <c:pt idx="23">
                        <c:v>2042</c:v>
                      </c:pt>
                      <c:pt idx="24">
                        <c:v>2043</c:v>
                      </c:pt>
                      <c:pt idx="25">
                        <c:v>2044</c:v>
                      </c:pt>
                      <c:pt idx="26">
                        <c:v>2045</c:v>
                      </c:pt>
                      <c:pt idx="27">
                        <c:v>2046</c:v>
                      </c:pt>
                      <c:pt idx="28">
                        <c:v>2047</c:v>
                      </c:pt>
                      <c:pt idx="29">
                        <c:v>2048</c:v>
                      </c:pt>
                      <c:pt idx="30">
                        <c:v>2049</c:v>
                      </c:pt>
                      <c:pt idx="31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'OpEx_Wiser_Derivation DRAFT'!$G$22:$AL$22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-1.375E-2</c:v>
                      </c:pt>
                      <c:pt idx="3">
                        <c:v>-4.1250000000000002E-2</c:v>
                      </c:pt>
                      <c:pt idx="4">
                        <c:v>-5.5E-2</c:v>
                      </c:pt>
                      <c:pt idx="5">
                        <c:v>-6.8750000000000006E-2</c:v>
                      </c:pt>
                      <c:pt idx="6">
                        <c:v>-8.2500000000000004E-2</c:v>
                      </c:pt>
                      <c:pt idx="7">
                        <c:v>-9.6250000000000002E-2</c:v>
                      </c:pt>
                      <c:pt idx="8">
                        <c:v>-0.11</c:v>
                      </c:pt>
                      <c:pt idx="9">
                        <c:v>-0.12375</c:v>
                      </c:pt>
                      <c:pt idx="10">
                        <c:v>-0.13750000000000001</c:v>
                      </c:pt>
                      <c:pt idx="11">
                        <c:v>-0.15125</c:v>
                      </c:pt>
                      <c:pt idx="12">
                        <c:v>-0.16500000000000001</c:v>
                      </c:pt>
                      <c:pt idx="13">
                        <c:v>-0.17874999999999999</c:v>
                      </c:pt>
                      <c:pt idx="14">
                        <c:v>-0.1925</c:v>
                      </c:pt>
                      <c:pt idx="15">
                        <c:v>-0.20624999999999999</c:v>
                      </c:pt>
                      <c:pt idx="16">
                        <c:v>-0.22</c:v>
                      </c:pt>
                      <c:pt idx="17">
                        <c:v>-0.23375000000000001</c:v>
                      </c:pt>
                      <c:pt idx="18">
                        <c:v>-0.2475</c:v>
                      </c:pt>
                      <c:pt idx="19">
                        <c:v>-0.26124999999999998</c:v>
                      </c:pt>
                      <c:pt idx="20">
                        <c:v>-0.27500000000000002</c:v>
                      </c:pt>
                      <c:pt idx="21">
                        <c:v>-0.28875000000000001</c:v>
                      </c:pt>
                      <c:pt idx="22">
                        <c:v>-0.30249999999999844</c:v>
                      </c:pt>
                      <c:pt idx="23">
                        <c:v>-0.31625000000000014</c:v>
                      </c:pt>
                      <c:pt idx="24">
                        <c:v>-0.32999999999999829</c:v>
                      </c:pt>
                      <c:pt idx="25">
                        <c:v>-0.34375</c:v>
                      </c:pt>
                      <c:pt idx="26">
                        <c:v>-0.35749999999999815</c:v>
                      </c:pt>
                      <c:pt idx="27">
                        <c:v>-0.37124999999999986</c:v>
                      </c:pt>
                      <c:pt idx="28">
                        <c:v>-0.38499999999999801</c:v>
                      </c:pt>
                      <c:pt idx="29">
                        <c:v>-0.39874999999999972</c:v>
                      </c:pt>
                      <c:pt idx="30">
                        <c:v>-0.41250000000000142</c:v>
                      </c:pt>
                      <c:pt idx="31">
                        <c:v>-0.42624999999999957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132-4C21-A8FD-DE3E04B3BB7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DRAFT'!$F$23</c15:sqref>
                        </c15:formulaRef>
                      </c:ext>
                    </c:extLst>
                    <c:strCache>
                      <c:ptCount val="1"/>
                      <c:pt idx="0">
                        <c:v>Floating OpEx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DRAFT'!$G$21:$AL$21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  <c:pt idx="7">
                        <c:v>2026</c:v>
                      </c:pt>
                      <c:pt idx="8">
                        <c:v>2027</c:v>
                      </c:pt>
                      <c:pt idx="9">
                        <c:v>2028</c:v>
                      </c:pt>
                      <c:pt idx="10">
                        <c:v>2029</c:v>
                      </c:pt>
                      <c:pt idx="11">
                        <c:v>2030</c:v>
                      </c:pt>
                      <c:pt idx="12">
                        <c:v>2031</c:v>
                      </c:pt>
                      <c:pt idx="13">
                        <c:v>2032</c:v>
                      </c:pt>
                      <c:pt idx="14">
                        <c:v>2033</c:v>
                      </c:pt>
                      <c:pt idx="15">
                        <c:v>2034</c:v>
                      </c:pt>
                      <c:pt idx="16">
                        <c:v>2035</c:v>
                      </c:pt>
                      <c:pt idx="17">
                        <c:v>2036</c:v>
                      </c:pt>
                      <c:pt idx="18">
                        <c:v>2037</c:v>
                      </c:pt>
                      <c:pt idx="19">
                        <c:v>2038</c:v>
                      </c:pt>
                      <c:pt idx="20">
                        <c:v>2039</c:v>
                      </c:pt>
                      <c:pt idx="21">
                        <c:v>2040</c:v>
                      </c:pt>
                      <c:pt idx="22">
                        <c:v>2041</c:v>
                      </c:pt>
                      <c:pt idx="23">
                        <c:v>2042</c:v>
                      </c:pt>
                      <c:pt idx="24">
                        <c:v>2043</c:v>
                      </c:pt>
                      <c:pt idx="25">
                        <c:v>2044</c:v>
                      </c:pt>
                      <c:pt idx="26">
                        <c:v>2045</c:v>
                      </c:pt>
                      <c:pt idx="27">
                        <c:v>2046</c:v>
                      </c:pt>
                      <c:pt idx="28">
                        <c:v>2047</c:v>
                      </c:pt>
                      <c:pt idx="29">
                        <c:v>2048</c:v>
                      </c:pt>
                      <c:pt idx="30">
                        <c:v>2049</c:v>
                      </c:pt>
                      <c:pt idx="31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DRAFT'!$G$23:$AL$23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-2.0127118644067798E-2</c:v>
                      </c:pt>
                      <c:pt idx="3">
                        <c:v>-6.0381355932203395E-2</c:v>
                      </c:pt>
                      <c:pt idx="4">
                        <c:v>-8.0508474576271194E-2</c:v>
                      </c:pt>
                      <c:pt idx="5">
                        <c:v>-0.10063559322033899</c:v>
                      </c:pt>
                      <c:pt idx="6">
                        <c:v>-0.12076271186440679</c:v>
                      </c:pt>
                      <c:pt idx="7">
                        <c:v>-0.14088983050847459</c:v>
                      </c:pt>
                      <c:pt idx="8">
                        <c:v>-0.16101694915254239</c:v>
                      </c:pt>
                      <c:pt idx="9">
                        <c:v>-0.18114406779661019</c:v>
                      </c:pt>
                      <c:pt idx="10">
                        <c:v>-0.20127118644067798</c:v>
                      </c:pt>
                      <c:pt idx="11">
                        <c:v>-0.22139830508474578</c:v>
                      </c:pt>
                      <c:pt idx="12">
                        <c:v>-0.24152542372881358</c:v>
                      </c:pt>
                      <c:pt idx="13">
                        <c:v>-0.26165254237288138</c:v>
                      </c:pt>
                      <c:pt idx="14">
                        <c:v>-0.28177966101694918</c:v>
                      </c:pt>
                      <c:pt idx="15">
                        <c:v>-0.30190677966101698</c:v>
                      </c:pt>
                      <c:pt idx="16">
                        <c:v>-0.32203389830508478</c:v>
                      </c:pt>
                      <c:pt idx="17">
                        <c:v>-0.34216101694915257</c:v>
                      </c:pt>
                      <c:pt idx="18">
                        <c:v>-0.36228813559322037</c:v>
                      </c:pt>
                      <c:pt idx="19">
                        <c:v>-0.38241525423728817</c:v>
                      </c:pt>
                      <c:pt idx="20">
                        <c:v>-0.40254237288135597</c:v>
                      </c:pt>
                      <c:pt idx="21">
                        <c:v>-0.42266949152542377</c:v>
                      </c:pt>
                      <c:pt idx="22">
                        <c:v>-0.44279661016949157</c:v>
                      </c:pt>
                      <c:pt idx="23">
                        <c:v>-0.46292372881355937</c:v>
                      </c:pt>
                      <c:pt idx="24">
                        <c:v>-0.48305084745762716</c:v>
                      </c:pt>
                      <c:pt idx="25">
                        <c:v>-0.50317796610169485</c:v>
                      </c:pt>
                      <c:pt idx="26">
                        <c:v>-0.52330508474576276</c:v>
                      </c:pt>
                      <c:pt idx="27">
                        <c:v>-0.54343220338983045</c:v>
                      </c:pt>
                      <c:pt idx="28">
                        <c:v>-0.56355932203389836</c:v>
                      </c:pt>
                      <c:pt idx="29">
                        <c:v>-0.58368644067796605</c:v>
                      </c:pt>
                      <c:pt idx="30">
                        <c:v>-0.60381355932203395</c:v>
                      </c:pt>
                      <c:pt idx="31">
                        <c:v>-0.62394067796610164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2-4C21-A8FD-DE3E04B3BB7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DRAFT'!$F$29</c15:sqref>
                        </c15:formulaRef>
                      </c:ext>
                    </c:extLst>
                    <c:strCache>
                      <c:ptCount val="1"/>
                      <c:pt idx="0">
                        <c:v>Fixed OpEx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DRAFT'!$G$28:$AL$28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  <c:pt idx="7">
                        <c:v>2026</c:v>
                      </c:pt>
                      <c:pt idx="8">
                        <c:v>2027</c:v>
                      </c:pt>
                      <c:pt idx="9">
                        <c:v>2028</c:v>
                      </c:pt>
                      <c:pt idx="10">
                        <c:v>2029</c:v>
                      </c:pt>
                      <c:pt idx="11">
                        <c:v>2030</c:v>
                      </c:pt>
                      <c:pt idx="12">
                        <c:v>2031</c:v>
                      </c:pt>
                      <c:pt idx="13">
                        <c:v>2032</c:v>
                      </c:pt>
                      <c:pt idx="14">
                        <c:v>2033</c:v>
                      </c:pt>
                      <c:pt idx="15">
                        <c:v>2034</c:v>
                      </c:pt>
                      <c:pt idx="16">
                        <c:v>2035</c:v>
                      </c:pt>
                      <c:pt idx="17">
                        <c:v>2036</c:v>
                      </c:pt>
                      <c:pt idx="18">
                        <c:v>2037</c:v>
                      </c:pt>
                      <c:pt idx="19">
                        <c:v>2038</c:v>
                      </c:pt>
                      <c:pt idx="20">
                        <c:v>2039</c:v>
                      </c:pt>
                      <c:pt idx="21">
                        <c:v>2040</c:v>
                      </c:pt>
                      <c:pt idx="22">
                        <c:v>2041</c:v>
                      </c:pt>
                      <c:pt idx="23">
                        <c:v>2042</c:v>
                      </c:pt>
                      <c:pt idx="24">
                        <c:v>2043</c:v>
                      </c:pt>
                      <c:pt idx="25">
                        <c:v>2044</c:v>
                      </c:pt>
                      <c:pt idx="26">
                        <c:v>2045</c:v>
                      </c:pt>
                      <c:pt idx="27">
                        <c:v>2046</c:v>
                      </c:pt>
                      <c:pt idx="28">
                        <c:v>2047</c:v>
                      </c:pt>
                      <c:pt idx="29">
                        <c:v>2048</c:v>
                      </c:pt>
                      <c:pt idx="30">
                        <c:v>2049</c:v>
                      </c:pt>
                      <c:pt idx="31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DRAFT'!$G$29:$AL$29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-1.3749999999999998E-2</c:v>
                      </c:pt>
                      <c:pt idx="5">
                        <c:v>-2.7500000000000004E-2</c:v>
                      </c:pt>
                      <c:pt idx="6">
                        <c:v>-4.1250000000000002E-2</c:v>
                      </c:pt>
                      <c:pt idx="7">
                        <c:v>-5.5E-2</c:v>
                      </c:pt>
                      <c:pt idx="8">
                        <c:v>-6.8750000000000006E-2</c:v>
                      </c:pt>
                      <c:pt idx="9">
                        <c:v>-8.249999999999999E-2</c:v>
                      </c:pt>
                      <c:pt idx="10">
                        <c:v>-9.6250000000000002E-2</c:v>
                      </c:pt>
                      <c:pt idx="11">
                        <c:v>-0.10999999999999999</c:v>
                      </c:pt>
                      <c:pt idx="12">
                        <c:v>-0.12375</c:v>
                      </c:pt>
                      <c:pt idx="13">
                        <c:v>-0.13749999999999998</c:v>
                      </c:pt>
                      <c:pt idx="14">
                        <c:v>-0.15125</c:v>
                      </c:pt>
                      <c:pt idx="15">
                        <c:v>-0.16499999999999998</c:v>
                      </c:pt>
                      <c:pt idx="16">
                        <c:v>-0.17874999999999999</c:v>
                      </c:pt>
                      <c:pt idx="17">
                        <c:v>-0.1925</c:v>
                      </c:pt>
                      <c:pt idx="18">
                        <c:v>-0.20624999999999999</c:v>
                      </c:pt>
                      <c:pt idx="19">
                        <c:v>-0.21999999999999997</c:v>
                      </c:pt>
                      <c:pt idx="20">
                        <c:v>-0.23375000000000001</c:v>
                      </c:pt>
                      <c:pt idx="21">
                        <c:v>-0.2475</c:v>
                      </c:pt>
                      <c:pt idx="22">
                        <c:v>-0.26124999999999843</c:v>
                      </c:pt>
                      <c:pt idx="23">
                        <c:v>-0.27500000000000013</c:v>
                      </c:pt>
                      <c:pt idx="24">
                        <c:v>-0.28874999999999829</c:v>
                      </c:pt>
                      <c:pt idx="25">
                        <c:v>-0.30249999999999999</c:v>
                      </c:pt>
                      <c:pt idx="26">
                        <c:v>-0.31624999999999814</c:v>
                      </c:pt>
                      <c:pt idx="27">
                        <c:v>-0.32999999999999985</c:v>
                      </c:pt>
                      <c:pt idx="28">
                        <c:v>-0.343749999999998</c:v>
                      </c:pt>
                      <c:pt idx="29">
                        <c:v>-0.35749999999999971</c:v>
                      </c:pt>
                      <c:pt idx="30">
                        <c:v>-0.37125000000000141</c:v>
                      </c:pt>
                      <c:pt idx="31">
                        <c:v>-0.38499999999999956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2-4C21-A8FD-DE3E04B3BB7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DRAFT'!$F$30</c15:sqref>
                        </c15:formulaRef>
                      </c:ext>
                    </c:extLst>
                    <c:strCache>
                      <c:ptCount val="1"/>
                      <c:pt idx="0">
                        <c:v>Floating OpEx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DRAFT'!$G$28:$AL$28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5">
                        <c:v>2024</c:v>
                      </c:pt>
                      <c:pt idx="6">
                        <c:v>2025</c:v>
                      </c:pt>
                      <c:pt idx="7">
                        <c:v>2026</c:v>
                      </c:pt>
                      <c:pt idx="8">
                        <c:v>2027</c:v>
                      </c:pt>
                      <c:pt idx="9">
                        <c:v>2028</c:v>
                      </c:pt>
                      <c:pt idx="10">
                        <c:v>2029</c:v>
                      </c:pt>
                      <c:pt idx="11">
                        <c:v>2030</c:v>
                      </c:pt>
                      <c:pt idx="12">
                        <c:v>2031</c:v>
                      </c:pt>
                      <c:pt idx="13">
                        <c:v>2032</c:v>
                      </c:pt>
                      <c:pt idx="14">
                        <c:v>2033</c:v>
                      </c:pt>
                      <c:pt idx="15">
                        <c:v>2034</c:v>
                      </c:pt>
                      <c:pt idx="16">
                        <c:v>2035</c:v>
                      </c:pt>
                      <c:pt idx="17">
                        <c:v>2036</c:v>
                      </c:pt>
                      <c:pt idx="18">
                        <c:v>2037</c:v>
                      </c:pt>
                      <c:pt idx="19">
                        <c:v>2038</c:v>
                      </c:pt>
                      <c:pt idx="20">
                        <c:v>2039</c:v>
                      </c:pt>
                      <c:pt idx="21">
                        <c:v>2040</c:v>
                      </c:pt>
                      <c:pt idx="22">
                        <c:v>2041</c:v>
                      </c:pt>
                      <c:pt idx="23">
                        <c:v>2042</c:v>
                      </c:pt>
                      <c:pt idx="24">
                        <c:v>2043</c:v>
                      </c:pt>
                      <c:pt idx="25">
                        <c:v>2044</c:v>
                      </c:pt>
                      <c:pt idx="26">
                        <c:v>2045</c:v>
                      </c:pt>
                      <c:pt idx="27">
                        <c:v>2046</c:v>
                      </c:pt>
                      <c:pt idx="28">
                        <c:v>2047</c:v>
                      </c:pt>
                      <c:pt idx="29">
                        <c:v>2048</c:v>
                      </c:pt>
                      <c:pt idx="30">
                        <c:v>2049</c:v>
                      </c:pt>
                      <c:pt idx="31">
                        <c:v>2050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'OpEx_Wiser_Derivation DRAFT'!$G$30:$AL$30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-2.0127118644067798E-2</c:v>
                      </c:pt>
                      <c:pt idx="5">
                        <c:v>-4.0254237288135597E-2</c:v>
                      </c:pt>
                      <c:pt idx="6">
                        <c:v>-6.0381355932203395E-2</c:v>
                      </c:pt>
                      <c:pt idx="7">
                        <c:v>-8.0508474576271194E-2</c:v>
                      </c:pt>
                      <c:pt idx="8">
                        <c:v>-0.10063559322033899</c:v>
                      </c:pt>
                      <c:pt idx="9">
                        <c:v>-0.12076271186440679</c:v>
                      </c:pt>
                      <c:pt idx="10">
                        <c:v>-0.14088983050847459</c:v>
                      </c:pt>
                      <c:pt idx="11">
                        <c:v>-0.16101694915254239</c:v>
                      </c:pt>
                      <c:pt idx="12">
                        <c:v>-0.18114406779661019</c:v>
                      </c:pt>
                      <c:pt idx="13">
                        <c:v>-0.20127118644067798</c:v>
                      </c:pt>
                      <c:pt idx="14">
                        <c:v>-0.22139830508474578</c:v>
                      </c:pt>
                      <c:pt idx="15">
                        <c:v>-0.24152542372881358</c:v>
                      </c:pt>
                      <c:pt idx="16">
                        <c:v>-0.26165254237288138</c:v>
                      </c:pt>
                      <c:pt idx="17">
                        <c:v>-0.28177966101694918</c:v>
                      </c:pt>
                      <c:pt idx="18">
                        <c:v>-0.30190677966101698</c:v>
                      </c:pt>
                      <c:pt idx="19">
                        <c:v>-0.32203389830508478</c:v>
                      </c:pt>
                      <c:pt idx="20">
                        <c:v>-0.34216101694915257</c:v>
                      </c:pt>
                      <c:pt idx="21">
                        <c:v>-0.36228813559322037</c:v>
                      </c:pt>
                      <c:pt idx="22">
                        <c:v>-0.38241525423728817</c:v>
                      </c:pt>
                      <c:pt idx="23">
                        <c:v>-0.40254237288135597</c:v>
                      </c:pt>
                      <c:pt idx="24">
                        <c:v>-0.42266949152542377</c:v>
                      </c:pt>
                      <c:pt idx="25">
                        <c:v>-0.44279661016949146</c:v>
                      </c:pt>
                      <c:pt idx="26">
                        <c:v>-0.46292372881355937</c:v>
                      </c:pt>
                      <c:pt idx="27">
                        <c:v>-0.48305084745762705</c:v>
                      </c:pt>
                      <c:pt idx="28">
                        <c:v>-0.50317796610169496</c:v>
                      </c:pt>
                      <c:pt idx="29">
                        <c:v>-0.52330508474576265</c:v>
                      </c:pt>
                      <c:pt idx="30">
                        <c:v>-0.54343220338983056</c:v>
                      </c:pt>
                      <c:pt idx="31">
                        <c:v>-0.56355932203389825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2-4C21-A8FD-DE3E04B3BB7E}"/>
                  </c:ext>
                </c:extLst>
              </c15:ser>
            </c15:filteredScatterSeries>
          </c:ext>
        </c:extLst>
      </c:scatterChart>
      <c:valAx>
        <c:axId val="7576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38688"/>
        <c:crosses val="autoZero"/>
        <c:crossBetween val="midCat"/>
      </c:valAx>
      <c:valAx>
        <c:axId val="7576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OpEx</a:t>
                </a:r>
                <a:r>
                  <a:rPr lang="en-US" baseline="0"/>
                  <a:t> Reduction Fraction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Fixed 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CapEx!$F$6:$F$34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3.178235348474312E-2</c:v>
                </c:pt>
                <c:pt idx="2">
                  <c:v>4.9985330815930595E-2</c:v>
                </c:pt>
                <c:pt idx="3">
                  <c:v>7.3193741223775755E-2</c:v>
                </c:pt>
                <c:pt idx="4">
                  <c:v>9.4069498913526894E-2</c:v>
                </c:pt>
                <c:pt idx="5">
                  <c:v>0.11149129596649621</c:v>
                </c:pt>
                <c:pt idx="6">
                  <c:v>0.13086274851674751</c:v>
                </c:pt>
                <c:pt idx="7">
                  <c:v>0.14587069891930382</c:v>
                </c:pt>
                <c:pt idx="8">
                  <c:v>0.1589863650091029</c:v>
                </c:pt>
                <c:pt idx="9">
                  <c:v>0.16961224478573023</c:v>
                </c:pt>
                <c:pt idx="10">
                  <c:v>0.17357754190875063</c:v>
                </c:pt>
                <c:pt idx="11">
                  <c:v>0.18212230806149499</c:v>
                </c:pt>
                <c:pt idx="12">
                  <c:v>0.18937745554362195</c:v>
                </c:pt>
                <c:pt idx="13">
                  <c:v>0.19645552314387427</c:v>
                </c:pt>
                <c:pt idx="14">
                  <c:v>0.20117103068188724</c:v>
                </c:pt>
                <c:pt idx="15">
                  <c:v>0.2085276511099684</c:v>
                </c:pt>
                <c:pt idx="16">
                  <c:v>0.21496444554232408</c:v>
                </c:pt>
                <c:pt idx="17">
                  <c:v>0.22135838774059635</c:v>
                </c:pt>
                <c:pt idx="18">
                  <c:v>0.22642658174713548</c:v>
                </c:pt>
                <c:pt idx="19">
                  <c:v>0.23264978717681306</c:v>
                </c:pt>
                <c:pt idx="20">
                  <c:v>0.23804263656576441</c:v>
                </c:pt>
                <c:pt idx="21">
                  <c:v>0.24320392196081053</c:v>
                </c:pt>
                <c:pt idx="22">
                  <c:v>0.2480693414734878</c:v>
                </c:pt>
                <c:pt idx="23">
                  <c:v>0.25292737000737286</c:v>
                </c:pt>
                <c:pt idx="24">
                  <c:v>0.257224007936939</c:v>
                </c:pt>
                <c:pt idx="25">
                  <c:v>0.26150093852482936</c:v>
                </c:pt>
                <c:pt idx="26">
                  <c:v>0.26579583034862042</c:v>
                </c:pt>
                <c:pt idx="27">
                  <c:v>0.27043927136231993</c:v>
                </c:pt>
                <c:pt idx="28">
                  <c:v>0.27500005068935862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6-4B38-BE22-43B14FEC7659}"/>
            </c:ext>
          </c:extLst>
        </c:ser>
        <c:ser>
          <c:idx val="1"/>
          <c:order val="1"/>
          <c:tx>
            <c:v>Floating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CapEx!$AH$6:$AH$34</c:f>
              <c:numCache>
                <c:formatCode>0.00000</c:formatCode>
                <c:ptCount val="29"/>
                <c:pt idx="0">
                  <c:v>-1.55</c:v>
                </c:pt>
                <c:pt idx="1">
                  <c:v>-1.2244927452135896</c:v>
                </c:pt>
                <c:pt idx="2">
                  <c:v>-1.192735496840112</c:v>
                </c:pt>
                <c:pt idx="3">
                  <c:v>-1.1040373846194702</c:v>
                </c:pt>
                <c:pt idx="4">
                  <c:v>-0.98001661350805169</c:v>
                </c:pt>
                <c:pt idx="5">
                  <c:v>-0.72541651880256353</c:v>
                </c:pt>
                <c:pt idx="6">
                  <c:v>-0.52020879189376201</c:v>
                </c:pt>
                <c:pt idx="7">
                  <c:v>-0.41708742488957368</c:v>
                </c:pt>
                <c:pt idx="8">
                  <c:v>-0.36073326714937903</c:v>
                </c:pt>
                <c:pt idx="9">
                  <c:v>-0.24145165236074506</c:v>
                </c:pt>
                <c:pt idx="10">
                  <c:v>-0.1882071675297512</c:v>
                </c:pt>
                <c:pt idx="11">
                  <c:v>-0.12555522637961869</c:v>
                </c:pt>
                <c:pt idx="12">
                  <c:v>-0.10503888092232483</c:v>
                </c:pt>
                <c:pt idx="13">
                  <c:v>-9.7373909487488586E-2</c:v>
                </c:pt>
                <c:pt idx="14">
                  <c:v>-2.8110081338936332E-2</c:v>
                </c:pt>
                <c:pt idx="15">
                  <c:v>-6.2060965344126195E-3</c:v>
                </c:pt>
                <c:pt idx="16">
                  <c:v>1.0411608057222743E-2</c:v>
                </c:pt>
                <c:pt idx="17">
                  <c:v>2.6882929637368158E-2</c:v>
                </c:pt>
                <c:pt idx="18">
                  <c:v>2.9708329348516416E-2</c:v>
                </c:pt>
                <c:pt idx="19">
                  <c:v>5.471349873985476E-2</c:v>
                </c:pt>
                <c:pt idx="20">
                  <c:v>6.6845194380719342E-2</c:v>
                </c:pt>
                <c:pt idx="21">
                  <c:v>7.9391506864533112E-2</c:v>
                </c:pt>
                <c:pt idx="22">
                  <c:v>9.1820901650290998E-2</c:v>
                </c:pt>
                <c:pt idx="23">
                  <c:v>0.10400153682860069</c:v>
                </c:pt>
                <c:pt idx="24">
                  <c:v>0.11574834160192415</c:v>
                </c:pt>
                <c:pt idx="25">
                  <c:v>0.12692645053236218</c:v>
                </c:pt>
                <c:pt idx="26">
                  <c:v>0.13747487235403688</c:v>
                </c:pt>
                <c:pt idx="27">
                  <c:v>0.14737020397396128</c:v>
                </c:pt>
                <c:pt idx="28">
                  <c:v>0.14584962818383806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2-43CF-8638-46AB39F0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464"/>
        <c:axId val="193555944"/>
      </c:scatterChart>
      <c:valAx>
        <c:axId val="1935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5944"/>
        <c:crosses val="autoZero"/>
        <c:crossBetween val="midCat"/>
      </c:valAx>
      <c:valAx>
        <c:axId val="1935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Reduction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Fixed-Bottom</a:t>
            </a:r>
            <a:r>
              <a:rPr lang="en-US"/>
              <a:t> Reductions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CapEx!$H$5</c:f>
              <c:strCache>
                <c:ptCount val="1"/>
                <c:pt idx="0">
                  <c:v>Baseline Scenario Reduction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CapEx!$H$6:$H$34</c:f>
              <c:numCache>
                <c:formatCode>0.00000</c:formatCode>
                <c:ptCount val="29"/>
                <c:pt idx="0">
                  <c:v>-0.05</c:v>
                </c:pt>
                <c:pt idx="1">
                  <c:v>-6.8217646515256886E-2</c:v>
                </c:pt>
                <c:pt idx="2">
                  <c:v>-0.1000146691840694</c:v>
                </c:pt>
                <c:pt idx="3">
                  <c:v>-0.15680625877622426</c:v>
                </c:pt>
                <c:pt idx="4">
                  <c:v>-0.13593050108647312</c:v>
                </c:pt>
                <c:pt idx="5">
                  <c:v>-3.8508704033503788E-2</c:v>
                </c:pt>
                <c:pt idx="6">
                  <c:v>3.0862748516747501E-2</c:v>
                </c:pt>
                <c:pt idx="7">
                  <c:v>9.5870698919303818E-2</c:v>
                </c:pt>
                <c:pt idx="8">
                  <c:v>0.1589863650091029</c:v>
                </c:pt>
                <c:pt idx="9">
                  <c:v>0.16961224478573023</c:v>
                </c:pt>
                <c:pt idx="10">
                  <c:v>0.17357754190875063</c:v>
                </c:pt>
                <c:pt idx="11">
                  <c:v>0.18212230806149499</c:v>
                </c:pt>
                <c:pt idx="12">
                  <c:v>0.18937745554362195</c:v>
                </c:pt>
                <c:pt idx="13">
                  <c:v>0.19645552314387427</c:v>
                </c:pt>
                <c:pt idx="14">
                  <c:v>0.20117103068188724</c:v>
                </c:pt>
                <c:pt idx="15">
                  <c:v>0.2085276511099684</c:v>
                </c:pt>
                <c:pt idx="16">
                  <c:v>0.21496444554232408</c:v>
                </c:pt>
                <c:pt idx="17">
                  <c:v>0.22135838774059635</c:v>
                </c:pt>
                <c:pt idx="18">
                  <c:v>0.22642658174713548</c:v>
                </c:pt>
                <c:pt idx="19">
                  <c:v>0.23264978717681306</c:v>
                </c:pt>
                <c:pt idx="20">
                  <c:v>0.23804263656576441</c:v>
                </c:pt>
                <c:pt idx="21">
                  <c:v>0.24320392196081053</c:v>
                </c:pt>
                <c:pt idx="22">
                  <c:v>0.2480693414734878</c:v>
                </c:pt>
                <c:pt idx="23">
                  <c:v>0.25292737000737286</c:v>
                </c:pt>
                <c:pt idx="24">
                  <c:v>0.257224007936939</c:v>
                </c:pt>
                <c:pt idx="25">
                  <c:v>0.26150093852482936</c:v>
                </c:pt>
                <c:pt idx="26">
                  <c:v>0.26579583034862042</c:v>
                </c:pt>
                <c:pt idx="27">
                  <c:v>0.27043927136231993</c:v>
                </c:pt>
                <c:pt idx="28">
                  <c:v>0.27500005068935862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B-40F6-BD35-C1B316747889}"/>
            </c:ext>
          </c:extLst>
        </c:ser>
        <c:ser>
          <c:idx val="0"/>
          <c:order val="1"/>
          <c:tx>
            <c:strRef>
              <c:f>CapEx!$P$5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CapEx!$P$6:$P$34</c:f>
              <c:numCache>
                <c:formatCode>0.00000</c:formatCode>
                <c:ptCount val="29"/>
                <c:pt idx="0">
                  <c:v>-0.05</c:v>
                </c:pt>
                <c:pt idx="1">
                  <c:v>-8.1009690205440715E-2</c:v>
                </c:pt>
                <c:pt idx="2">
                  <c:v>-0.17001908993658227</c:v>
                </c:pt>
                <c:pt idx="3">
                  <c:v>-0.2558813885240066</c:v>
                </c:pt>
                <c:pt idx="4">
                  <c:v>-0.34304125138325314</c:v>
                </c:pt>
                <c:pt idx="5">
                  <c:v>-0.33223323603196908</c:v>
                </c:pt>
                <c:pt idx="6">
                  <c:v>-0.27011407199065396</c:v>
                </c:pt>
                <c:pt idx="7">
                  <c:v>-0.21064916631154801</c:v>
                </c:pt>
                <c:pt idx="8">
                  <c:v>-0.15232216476142291</c:v>
                </c:pt>
                <c:pt idx="9">
                  <c:v>-9.5537135915155835E-2</c:v>
                </c:pt>
                <c:pt idx="10">
                  <c:v>-4.2996112914931078E-2</c:v>
                </c:pt>
                <c:pt idx="11">
                  <c:v>1.2496406398014942E-2</c:v>
                </c:pt>
                <c:pt idx="12">
                  <c:v>6.7178298748951246E-2</c:v>
                </c:pt>
                <c:pt idx="13">
                  <c:v>0.12176235669718471</c:v>
                </c:pt>
                <c:pt idx="14">
                  <c:v>0.12482543156510173</c:v>
                </c:pt>
                <c:pt idx="15">
                  <c:v>0.12961882115694812</c:v>
                </c:pt>
                <c:pt idx="16">
                  <c:v>0.13382774696091471</c:v>
                </c:pt>
                <c:pt idx="17">
                  <c:v>0.13802255997456636</c:v>
                </c:pt>
                <c:pt idx="18">
                  <c:v>0.14135755624451385</c:v>
                </c:pt>
                <c:pt idx="19">
                  <c:v>0.14546474849366875</c:v>
                </c:pt>
                <c:pt idx="20">
                  <c:v>0.14903488238779983</c:v>
                </c:pt>
                <c:pt idx="21">
                  <c:v>0.15246134712197368</c:v>
                </c:pt>
                <c:pt idx="22">
                  <c:v>0.15570009892336989</c:v>
                </c:pt>
                <c:pt idx="23">
                  <c:v>0.15894243895108795</c:v>
                </c:pt>
                <c:pt idx="24">
                  <c:v>0.16181724345185211</c:v>
                </c:pt>
                <c:pt idx="25">
                  <c:v>0.16468558145793033</c:v>
                </c:pt>
                <c:pt idx="26">
                  <c:v>0.16757276658553444</c:v>
                </c:pt>
                <c:pt idx="27">
                  <c:v>0.17070199189404001</c:v>
                </c:pt>
                <c:pt idx="28">
                  <c:v>0.17378340002879156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B-40F6-BD35-C1B316747889}"/>
            </c:ext>
          </c:extLst>
        </c:ser>
        <c:ser>
          <c:idx val="1"/>
          <c:order val="2"/>
          <c:tx>
            <c:strRef>
              <c:f>CapEx!$W$5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CapEx!$W$6:$W$34</c:f>
              <c:numCache>
                <c:formatCode>0.00000</c:formatCode>
                <c:ptCount val="29"/>
                <c:pt idx="0">
                  <c:v>0</c:v>
                </c:pt>
                <c:pt idx="1">
                  <c:v>-5.1938109139351846E-3</c:v>
                </c:pt>
                <c:pt idx="2">
                  <c:v>-2.9806714688057651E-2</c:v>
                </c:pt>
                <c:pt idx="3">
                  <c:v>-4.7733637450565553E-2</c:v>
                </c:pt>
                <c:pt idx="4">
                  <c:v>3.082974166645433E-2</c:v>
                </c:pt>
                <c:pt idx="5">
                  <c:v>0.10445711201331213</c:v>
                </c:pt>
                <c:pt idx="6">
                  <c:v>0.18050134526301953</c:v>
                </c:pt>
                <c:pt idx="7">
                  <c:v>0.20051260585422981</c:v>
                </c:pt>
                <c:pt idx="8">
                  <c:v>0.21788050689189875</c:v>
                </c:pt>
                <c:pt idx="9">
                  <c:v>0.23186844778694193</c:v>
                </c:pt>
                <c:pt idx="10">
                  <c:v>0.23706922861821011</c:v>
                </c:pt>
                <c:pt idx="11">
                  <c:v>0.24824075293946823</c:v>
                </c:pt>
                <c:pt idx="12">
                  <c:v>0.25768789390017688</c:v>
                </c:pt>
                <c:pt idx="13">
                  <c:v>0.26687035365627787</c:v>
                </c:pt>
                <c:pt idx="14">
                  <c:v>0.27296905837205321</c:v>
                </c:pt>
                <c:pt idx="15">
                  <c:v>0.28245346529017124</c:v>
                </c:pt>
                <c:pt idx="16">
                  <c:v>0.29072174646688942</c:v>
                </c:pt>
                <c:pt idx="17">
                  <c:v>0.2989068879392649</c:v>
                </c:pt>
                <c:pt idx="18">
                  <c:v>0.30537490381625154</c:v>
                </c:pt>
                <c:pt idx="19">
                  <c:v>0.31329266479973306</c:v>
                </c:pt>
                <c:pt idx="20">
                  <c:v>0.32013223295438431</c:v>
                </c:pt>
                <c:pt idx="21">
                  <c:v>0.32665913679279979</c:v>
                </c:pt>
                <c:pt idx="22">
                  <c:v>0.33279482756041079</c:v>
                </c:pt>
                <c:pt idx="23">
                  <c:v>0.3389046113460068</c:v>
                </c:pt>
                <c:pt idx="24">
                  <c:v>0.34429449088567021</c:v>
                </c:pt>
                <c:pt idx="25">
                  <c:v>0.34964668135053645</c:v>
                </c:pt>
                <c:pt idx="26">
                  <c:v>0.35500828563250886</c:v>
                </c:pt>
                <c:pt idx="27">
                  <c:v>0.36079022917691772</c:v>
                </c:pt>
                <c:pt idx="28">
                  <c:v>0.36645424316071329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DB-40F6-BD35-C1B31674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Fixed-Bottom Cost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CapEx!$H$5</c:f>
              <c:strCache>
                <c:ptCount val="1"/>
                <c:pt idx="0">
                  <c:v>Baseline Scenario Reduction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CapEx!$G$6:$G$34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 formatCode="0.00">
                  <c:v>0.23</c:v>
                </c:pt>
                <c:pt idx="4" formatCode="0.00">
                  <c:v>0.23</c:v>
                </c:pt>
                <c:pt idx="5" formatCode="0.00">
                  <c:v>0.15</c:v>
                </c:pt>
                <c:pt idx="6" formatCode="0.00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4-40B4-A8EE-4C4EC6C8D768}"/>
            </c:ext>
          </c:extLst>
        </c:ser>
        <c:ser>
          <c:idx val="0"/>
          <c:order val="1"/>
          <c:tx>
            <c:strRef>
              <c:f>CapEx!$P$5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CapEx!$O$6:$O$34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  <c:pt idx="5" formatCode="0.00">
                  <c:v>0.4</c:v>
                </c:pt>
                <c:pt idx="6" formatCode="0.00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4-40B4-A8EE-4C4EC6C8D768}"/>
            </c:ext>
          </c:extLst>
        </c:ser>
        <c:ser>
          <c:idx val="1"/>
          <c:order val="2"/>
          <c:tx>
            <c:strRef>
              <c:f>CapEx!$W$5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CapEx!$V$6:$V$34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</c:v>
                </c:pt>
                <c:pt idx="4" formatCode="0.00">
                  <c:v>0.1</c:v>
                </c:pt>
                <c:pt idx="5" formatCode="0.00">
                  <c:v>0.05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4-40B4-A8EE-4C4EC6C8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Increase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Hypothetical Fixed-Bottom CapEx (Start = $4000/kW)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CapEx!$H$5</c:f>
              <c:strCache>
                <c:ptCount val="1"/>
                <c:pt idx="0">
                  <c:v>Baseline Scenario Reduction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CapEx!$I$6:$I$34</c:f>
              <c:numCache>
                <c:formatCode>0</c:formatCode>
                <c:ptCount val="29"/>
                <c:pt idx="0">
                  <c:v>4327.05</c:v>
                </c:pt>
                <c:pt idx="1">
                  <c:v>4402.1249212893736</c:v>
                </c:pt>
                <c:pt idx="2">
                  <c:v>4533.1604517075493</c:v>
                </c:pt>
                <c:pt idx="3">
                  <c:v>4767.1985924168202</c:v>
                </c:pt>
                <c:pt idx="4">
                  <c:v>4681.1695949773557</c:v>
                </c:pt>
                <c:pt idx="5">
                  <c:v>4279.6943693220692</c:v>
                </c:pt>
                <c:pt idx="6">
                  <c:v>3993.8146133624832</c:v>
                </c:pt>
                <c:pt idx="7">
                  <c:v>3725.9168497535493</c:v>
                </c:pt>
                <c:pt idx="8">
                  <c:v>3465.8171897974871</c:v>
                </c:pt>
                <c:pt idx="9">
                  <c:v>3422.0279392380057</c:v>
                </c:pt>
                <c:pt idx="10">
                  <c:v>3405.6869497940388</c:v>
                </c:pt>
                <c:pt idx="11">
                  <c:v>3370.4739684785791</c:v>
                </c:pt>
                <c:pt idx="12">
                  <c:v>3340.575505704734</c:v>
                </c:pt>
                <c:pt idx="13">
                  <c:v>3311.4067891240943</c:v>
                </c:pt>
                <c:pt idx="14">
                  <c:v>3291.9741825599426</c:v>
                </c:pt>
                <c:pt idx="15">
                  <c:v>3261.6575497758204</c:v>
                </c:pt>
                <c:pt idx="16">
                  <c:v>3235.1315199200826</c:v>
                </c:pt>
                <c:pt idx="17">
                  <c:v>3208.7820841210023</c:v>
                </c:pt>
                <c:pt idx="18">
                  <c:v>3187.8960566200549</c:v>
                </c:pt>
                <c:pt idx="19">
                  <c:v>3162.2502270443533</c:v>
                </c:pt>
                <c:pt idx="20">
                  <c:v>3140.0262947124847</c:v>
                </c:pt>
                <c:pt idx="21">
                  <c:v>3118.7566375994998</c:v>
                </c:pt>
                <c:pt idx="22">
                  <c:v>3098.7062437877566</c:v>
                </c:pt>
                <c:pt idx="23">
                  <c:v>3078.6863081996166</c:v>
                </c:pt>
                <c:pt idx="24">
                  <c:v>3060.9798632918742</c:v>
                </c:pt>
                <c:pt idx="25">
                  <c:v>3043.3546323391784</c:v>
                </c:pt>
                <c:pt idx="26">
                  <c:v>3025.6553831333354</c:v>
                </c:pt>
                <c:pt idx="27">
                  <c:v>3006.5197627158796</c:v>
                </c:pt>
                <c:pt idx="28">
                  <c:v>2987.7247911091531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0F0-B8FD-7A76FD34AC96}"/>
            </c:ext>
          </c:extLst>
        </c:ser>
        <c:ser>
          <c:idx val="0"/>
          <c:order val="1"/>
          <c:tx>
            <c:strRef>
              <c:f>CapEx!$P$5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CapEx!$Q$6:$Q$34</c:f>
              <c:numCache>
                <c:formatCode>0</c:formatCode>
                <c:ptCount val="29"/>
                <c:pt idx="0">
                  <c:v>4327.05</c:v>
                </c:pt>
                <c:pt idx="1">
                  <c:v>4454.8409333366208</c:v>
                </c:pt>
                <c:pt idx="2">
                  <c:v>4821.6486696286556</c:v>
                </c:pt>
                <c:pt idx="3">
                  <c:v>5175.4872021074307</c:v>
                </c:pt>
                <c:pt idx="4">
                  <c:v>5534.6729969503867</c:v>
                </c:pt>
                <c:pt idx="5">
                  <c:v>5490.1331656877446</c:v>
                </c:pt>
                <c:pt idx="6">
                  <c:v>5234.1400906734843</c:v>
                </c:pt>
                <c:pt idx="7">
                  <c:v>4989.0852143698894</c:v>
                </c:pt>
                <c:pt idx="8">
                  <c:v>4748.7196409818243</c:v>
                </c:pt>
                <c:pt idx="9">
                  <c:v>4514.7085371063567</c:v>
                </c:pt>
                <c:pt idx="10">
                  <c:v>4298.1869813224303</c:v>
                </c:pt>
                <c:pt idx="11">
                  <c:v>4069.5023092337801</c:v>
                </c:pt>
                <c:pt idx="12">
                  <c:v>3844.1582308555721</c:v>
                </c:pt>
                <c:pt idx="13">
                  <c:v>3619.2173280509019</c:v>
                </c:pt>
                <c:pt idx="14">
                  <c:v>3606.5943965202159</c:v>
                </c:pt>
                <c:pt idx="15">
                  <c:v>3586.8408380122169</c:v>
                </c:pt>
                <c:pt idx="16">
                  <c:v>3569.4958547740707</c:v>
                </c:pt>
                <c:pt idx="17">
                  <c:v>3552.2090303448122</c:v>
                </c:pt>
                <c:pt idx="18">
                  <c:v>3538.4655107163585</c:v>
                </c:pt>
                <c:pt idx="19">
                  <c:v>3521.5397714575911</c:v>
                </c:pt>
                <c:pt idx="20">
                  <c:v>3506.8272496798768</c:v>
                </c:pt>
                <c:pt idx="21">
                  <c:v>3492.7067885103465</c:v>
                </c:pt>
                <c:pt idx="22">
                  <c:v>3479.3598923367927</c:v>
                </c:pt>
                <c:pt idx="23">
                  <c:v>3465.9982090825665</c:v>
                </c:pt>
                <c:pt idx="24">
                  <c:v>3454.1511397349173</c:v>
                </c:pt>
                <c:pt idx="25">
                  <c:v>3442.3307188118692</c:v>
                </c:pt>
                <c:pt idx="26">
                  <c:v>3430.4326289010128</c:v>
                </c:pt>
                <c:pt idx="27">
                  <c:v>3417.5370914046612</c:v>
                </c:pt>
                <c:pt idx="28">
                  <c:v>3404.8386084813501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2-40F0-B8FD-7A76FD34AC96}"/>
            </c:ext>
          </c:extLst>
        </c:ser>
        <c:ser>
          <c:idx val="1"/>
          <c:order val="2"/>
          <c:tx>
            <c:strRef>
              <c:f>CapEx!$W$5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CapEx!$A$6:$A$34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CapEx!$X$6:$X$34</c:f>
              <c:numCache>
                <c:formatCode>0</c:formatCode>
                <c:ptCount val="29"/>
                <c:pt idx="0">
                  <c:v>4121</c:v>
                </c:pt>
                <c:pt idx="1">
                  <c:v>4142.403694776327</c:v>
                </c:pt>
                <c:pt idx="2">
                  <c:v>4243.8334712294854</c:v>
                </c:pt>
                <c:pt idx="3">
                  <c:v>4317.7103199337807</c:v>
                </c:pt>
                <c:pt idx="4">
                  <c:v>3993.9506345925415</c:v>
                </c:pt>
                <c:pt idx="5">
                  <c:v>3690.5322413931408</c:v>
                </c:pt>
                <c:pt idx="6">
                  <c:v>3377.1539561710965</c:v>
                </c:pt>
                <c:pt idx="7">
                  <c:v>3294.6875512747188</c:v>
                </c:pt>
                <c:pt idx="8">
                  <c:v>3223.1144310984851</c:v>
                </c:pt>
                <c:pt idx="9">
                  <c:v>3165.4701266700122</c:v>
                </c:pt>
                <c:pt idx="10">
                  <c:v>3144.0377088643563</c:v>
                </c:pt>
                <c:pt idx="11">
                  <c:v>3097.9998571364513</c:v>
                </c:pt>
                <c:pt idx="12">
                  <c:v>3059.0681892373709</c:v>
                </c:pt>
                <c:pt idx="13">
                  <c:v>3021.2272725824787</c:v>
                </c:pt>
                <c:pt idx="14">
                  <c:v>2996.0945104487687</c:v>
                </c:pt>
                <c:pt idx="15">
                  <c:v>2957.0092695392045</c:v>
                </c:pt>
                <c:pt idx="16">
                  <c:v>2922.9356828099485</c:v>
                </c:pt>
                <c:pt idx="17">
                  <c:v>2889.2047148022893</c:v>
                </c:pt>
                <c:pt idx="18">
                  <c:v>2862.5500213732275</c:v>
                </c:pt>
                <c:pt idx="19">
                  <c:v>2829.9209283603</c:v>
                </c:pt>
                <c:pt idx="20">
                  <c:v>2801.7350679949823</c:v>
                </c:pt>
                <c:pt idx="21">
                  <c:v>2774.8376972768719</c:v>
                </c:pt>
                <c:pt idx="22">
                  <c:v>2749.5525156235472</c:v>
                </c:pt>
                <c:pt idx="23">
                  <c:v>2724.374096643106</c:v>
                </c:pt>
                <c:pt idx="24">
                  <c:v>2702.1624030601529</c:v>
                </c:pt>
                <c:pt idx="25">
                  <c:v>2680.1060261544394</c:v>
                </c:pt>
                <c:pt idx="26">
                  <c:v>2658.0108549084312</c:v>
                </c:pt>
                <c:pt idx="27">
                  <c:v>2634.1834655619223</c:v>
                </c:pt>
                <c:pt idx="28">
                  <c:v>2610.8420639347005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2-40F0-B8FD-7A76FD34A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Hypothetical CapEx</a:t>
                </a:r>
                <a:r>
                  <a:rPr lang="en-US" baseline="0"/>
                  <a:t> ($/kW)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Global</a:t>
            </a:r>
            <a:r>
              <a:rPr lang="en-US" baseline="0"/>
              <a:t> Deployment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CapEx!$AA$5</c:f>
              <c:strCache>
                <c:ptCount val="1"/>
                <c:pt idx="0">
                  <c:v>Baseline Deployment (MW)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CapEx!$AA$6:$AA$34</c:f>
              <c:numCache>
                <c:formatCode>0</c:formatCode>
                <c:ptCount val="29"/>
                <c:pt idx="0">
                  <c:v>123</c:v>
                </c:pt>
                <c:pt idx="1">
                  <c:v>395.88345140000001</c:v>
                </c:pt>
                <c:pt idx="2">
                  <c:v>524.77368909999996</c:v>
                </c:pt>
                <c:pt idx="3">
                  <c:v>974.59572979999996</c:v>
                </c:pt>
                <c:pt idx="4">
                  <c:v>1593.642257</c:v>
                </c:pt>
                <c:pt idx="5">
                  <c:v>3390.226975</c:v>
                </c:pt>
                <c:pt idx="6">
                  <c:v>7140.5518039999997</c:v>
                </c:pt>
                <c:pt idx="7">
                  <c:v>9389.3887219999997</c:v>
                </c:pt>
                <c:pt idx="8">
                  <c:v>9708.8699219999999</c:v>
                </c:pt>
                <c:pt idx="9">
                  <c:v>18763.978139999999</c:v>
                </c:pt>
                <c:pt idx="10">
                  <c:v>25707.179700000001</c:v>
                </c:pt>
                <c:pt idx="11">
                  <c:v>37932.808429999997</c:v>
                </c:pt>
                <c:pt idx="12">
                  <c:v>43290.667130000002</c:v>
                </c:pt>
                <c:pt idx="13">
                  <c:v>45509.821900000003</c:v>
                </c:pt>
                <c:pt idx="14">
                  <c:v>72688.429650000005</c:v>
                </c:pt>
                <c:pt idx="15">
                  <c:v>84847.052089999997</c:v>
                </c:pt>
                <c:pt idx="16">
                  <c:v>95626.872449999995</c:v>
                </c:pt>
                <c:pt idx="17">
                  <c:v>107878.1762</c:v>
                </c:pt>
                <c:pt idx="18">
                  <c:v>110154.6955</c:v>
                </c:pt>
                <c:pt idx="19">
                  <c:v>132873.785</c:v>
                </c:pt>
                <c:pt idx="20">
                  <c:v>145790.40410000001</c:v>
                </c:pt>
                <c:pt idx="21">
                  <c:v>160675.72349999999</c:v>
                </c:pt>
                <c:pt idx="22">
                  <c:v>177153.35449999999</c:v>
                </c:pt>
                <c:pt idx="23">
                  <c:v>195194.10320000001</c:v>
                </c:pt>
                <c:pt idx="24">
                  <c:v>214600.05420000001</c:v>
                </c:pt>
                <c:pt idx="25">
                  <c:v>235131.64790000001</c:v>
                </c:pt>
                <c:pt idx="26">
                  <c:v>256581.7286</c:v>
                </c:pt>
                <c:pt idx="27">
                  <c:v>278751.25719999999</c:v>
                </c:pt>
                <c:pt idx="28">
                  <c:v>275206.79259999999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7-4E45-AC07-BEB44DEEA6DC}"/>
            </c:ext>
          </c:extLst>
        </c:ser>
        <c:ser>
          <c:idx val="2"/>
          <c:order val="1"/>
          <c:tx>
            <c:strRef>
              <c:f>CapEx!$AK$5</c:f>
              <c:strCache>
                <c:ptCount val="1"/>
                <c:pt idx="0">
                  <c:v>Conservative Deployment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CapEx!$AK$6:$AK$34</c:f>
              <c:numCache>
                <c:formatCode>0</c:formatCode>
                <c:ptCount val="29"/>
                <c:pt idx="0">
                  <c:v>123</c:v>
                </c:pt>
                <c:pt idx="1">
                  <c:v>395.88345140000001</c:v>
                </c:pt>
                <c:pt idx="2">
                  <c:v>524.77368909999996</c:v>
                </c:pt>
                <c:pt idx="3">
                  <c:v>974.59572979999996</c:v>
                </c:pt>
                <c:pt idx="4">
                  <c:v>1593.642257</c:v>
                </c:pt>
                <c:pt idx="5">
                  <c:v>3390.226975</c:v>
                </c:pt>
                <c:pt idx="6">
                  <c:v>7140.5518039999997</c:v>
                </c:pt>
                <c:pt idx="7">
                  <c:v>9389.3887219999997</c:v>
                </c:pt>
                <c:pt idx="8">
                  <c:v>9708.8699219999999</c:v>
                </c:pt>
                <c:pt idx="9">
                  <c:v>18763.978139999999</c:v>
                </c:pt>
                <c:pt idx="10">
                  <c:v>25707.179700000001</c:v>
                </c:pt>
                <c:pt idx="11">
                  <c:v>37932.808429999997</c:v>
                </c:pt>
                <c:pt idx="12">
                  <c:v>43290.667130000002</c:v>
                </c:pt>
                <c:pt idx="13">
                  <c:v>45509.821900000003</c:v>
                </c:pt>
                <c:pt idx="14">
                  <c:v>72688.429650000005</c:v>
                </c:pt>
                <c:pt idx="15">
                  <c:v>84847.052089999997</c:v>
                </c:pt>
                <c:pt idx="16">
                  <c:v>95626.872449999995</c:v>
                </c:pt>
                <c:pt idx="17">
                  <c:v>107878.1762</c:v>
                </c:pt>
                <c:pt idx="18">
                  <c:v>110154.6955</c:v>
                </c:pt>
                <c:pt idx="19">
                  <c:v>132873.785</c:v>
                </c:pt>
                <c:pt idx="20">
                  <c:v>145790.40410000001</c:v>
                </c:pt>
                <c:pt idx="21">
                  <c:v>160675.72349999999</c:v>
                </c:pt>
                <c:pt idx="22">
                  <c:v>177153.35449999999</c:v>
                </c:pt>
                <c:pt idx="23">
                  <c:v>195194.10320000001</c:v>
                </c:pt>
                <c:pt idx="24">
                  <c:v>214600.05420000001</c:v>
                </c:pt>
                <c:pt idx="25">
                  <c:v>235131.64790000001</c:v>
                </c:pt>
                <c:pt idx="26">
                  <c:v>256581.7286</c:v>
                </c:pt>
                <c:pt idx="27">
                  <c:v>278751.25719999999</c:v>
                </c:pt>
                <c:pt idx="28">
                  <c:v>275206.79259999999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7-4E45-AC07-BEB44DEEA6DC}"/>
            </c:ext>
          </c:extLst>
        </c:ser>
        <c:ser>
          <c:idx val="3"/>
          <c:order val="2"/>
          <c:tx>
            <c:strRef>
              <c:f>CapEx!$AS$5</c:f>
              <c:strCache>
                <c:ptCount val="1"/>
                <c:pt idx="0">
                  <c:v>Advanced Deployment (MW)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CapEx!$AS$6:$AS$34</c:f>
              <c:numCache>
                <c:formatCode>0</c:formatCode>
                <c:ptCount val="29"/>
                <c:pt idx="0">
                  <c:v>123</c:v>
                </c:pt>
                <c:pt idx="1">
                  <c:v>395.88345140000001</c:v>
                </c:pt>
                <c:pt idx="2">
                  <c:v>524.77368909999996</c:v>
                </c:pt>
                <c:pt idx="3">
                  <c:v>974.59572979999996</c:v>
                </c:pt>
                <c:pt idx="4">
                  <c:v>1593.642257</c:v>
                </c:pt>
                <c:pt idx="5">
                  <c:v>3390.226975</c:v>
                </c:pt>
                <c:pt idx="6">
                  <c:v>7140.5518039999997</c:v>
                </c:pt>
                <c:pt idx="7">
                  <c:v>9389.3887219999997</c:v>
                </c:pt>
                <c:pt idx="8">
                  <c:v>9708.8699219999999</c:v>
                </c:pt>
                <c:pt idx="9">
                  <c:v>18763.978139999999</c:v>
                </c:pt>
                <c:pt idx="10">
                  <c:v>25707.179700000001</c:v>
                </c:pt>
                <c:pt idx="11">
                  <c:v>37932.808429999997</c:v>
                </c:pt>
                <c:pt idx="12">
                  <c:v>43290.667130000002</c:v>
                </c:pt>
                <c:pt idx="13">
                  <c:v>45509.821900000003</c:v>
                </c:pt>
                <c:pt idx="14">
                  <c:v>72688.429650000005</c:v>
                </c:pt>
                <c:pt idx="15">
                  <c:v>84847.052089999997</c:v>
                </c:pt>
                <c:pt idx="16">
                  <c:v>95626.872449999995</c:v>
                </c:pt>
                <c:pt idx="17">
                  <c:v>107878.1762</c:v>
                </c:pt>
                <c:pt idx="18">
                  <c:v>110154.6955</c:v>
                </c:pt>
                <c:pt idx="19">
                  <c:v>132873.785</c:v>
                </c:pt>
                <c:pt idx="20">
                  <c:v>145790.40410000001</c:v>
                </c:pt>
                <c:pt idx="21">
                  <c:v>160675.72349999999</c:v>
                </c:pt>
                <c:pt idx="22">
                  <c:v>177153.35449999999</c:v>
                </c:pt>
                <c:pt idx="23">
                  <c:v>195194.10320000001</c:v>
                </c:pt>
                <c:pt idx="24">
                  <c:v>214600.05420000001</c:v>
                </c:pt>
                <c:pt idx="25">
                  <c:v>235131.64790000001</c:v>
                </c:pt>
                <c:pt idx="26">
                  <c:v>256581.7286</c:v>
                </c:pt>
                <c:pt idx="27">
                  <c:v>278751.25719999999</c:v>
                </c:pt>
                <c:pt idx="28">
                  <c:v>275206.79259999999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7-4E45-AC07-BEB44DEEA6DC}"/>
            </c:ext>
          </c:extLst>
        </c:ser>
        <c:ser>
          <c:idx val="1"/>
          <c:order val="3"/>
          <c:tx>
            <c:strRef>
              <c:f>CapEx!$AB$5</c:f>
              <c:strCache>
                <c:ptCount val="1"/>
                <c:pt idx="0">
                  <c:v>Baseline Linearized Deployment (MW)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CapEx!$AB$6:$AB$34</c:f>
              <c:numCache>
                <c:formatCode>General</c:formatCode>
                <c:ptCount val="29"/>
                <c:pt idx="0">
                  <c:v>123</c:v>
                </c:pt>
                <c:pt idx="1">
                  <c:v>9947.4211642857135</c:v>
                </c:pt>
                <c:pt idx="2">
                  <c:v>19771.842328571427</c:v>
                </c:pt>
                <c:pt idx="3">
                  <c:v>29596.263492857139</c:v>
                </c:pt>
                <c:pt idx="4">
                  <c:v>39420.684657142854</c:v>
                </c:pt>
                <c:pt idx="5">
                  <c:v>49245.105821428573</c:v>
                </c:pt>
                <c:pt idx="6">
                  <c:v>59069.526985714278</c:v>
                </c:pt>
                <c:pt idx="7">
                  <c:v>68893.948149999997</c:v>
                </c:pt>
                <c:pt idx="8">
                  <c:v>78718.369314285708</c:v>
                </c:pt>
                <c:pt idx="9">
                  <c:v>88542.790478571435</c:v>
                </c:pt>
                <c:pt idx="10">
                  <c:v>98367.211642857146</c:v>
                </c:pt>
                <c:pt idx="11">
                  <c:v>108191.63280714284</c:v>
                </c:pt>
                <c:pt idx="12">
                  <c:v>118016.05397142856</c:v>
                </c:pt>
                <c:pt idx="13">
                  <c:v>127840.47513571428</c:v>
                </c:pt>
                <c:pt idx="14">
                  <c:v>137664.89629999999</c:v>
                </c:pt>
                <c:pt idx="15">
                  <c:v>147489.3174642857</c:v>
                </c:pt>
                <c:pt idx="16">
                  <c:v>157313.73862857142</c:v>
                </c:pt>
                <c:pt idx="17">
                  <c:v>167138.15979285713</c:v>
                </c:pt>
                <c:pt idx="18">
                  <c:v>176962.58095714287</c:v>
                </c:pt>
                <c:pt idx="19">
                  <c:v>186787.00212142858</c:v>
                </c:pt>
                <c:pt idx="20">
                  <c:v>196611.42328571429</c:v>
                </c:pt>
                <c:pt idx="21">
                  <c:v>206435.84444999998</c:v>
                </c:pt>
                <c:pt idx="22">
                  <c:v>216260.26561428569</c:v>
                </c:pt>
                <c:pt idx="23">
                  <c:v>226084.6867785714</c:v>
                </c:pt>
                <c:pt idx="24">
                  <c:v>235909.10794285711</c:v>
                </c:pt>
                <c:pt idx="25">
                  <c:v>245733.52910714285</c:v>
                </c:pt>
                <c:pt idx="26">
                  <c:v>255557.95027142856</c:v>
                </c:pt>
                <c:pt idx="27">
                  <c:v>265382.3714357143</c:v>
                </c:pt>
                <c:pt idx="28">
                  <c:v>279756.67420000001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7-4E45-AC07-BEB44DEE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00744"/>
        <c:axId val="642098224"/>
      </c:scatterChart>
      <c:valAx>
        <c:axId val="6421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98224"/>
        <c:crosses val="autoZero"/>
        <c:crossBetween val="midCat"/>
      </c:valAx>
      <c:valAx>
        <c:axId val="64209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0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Learning Reductions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CapEx!$AH$5</c:f>
              <c:strCache>
                <c:ptCount val="1"/>
                <c:pt idx="0">
                  <c:v>Baseline Scenario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CapEx!$AE$6:$AE$34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0.15020290191456409</c:v>
                </c:pt>
                <c:pt idx="2">
                  <c:v>0.18290580126395517</c:v>
                </c:pt>
                <c:pt idx="3">
                  <c:v>0.25038504615221191</c:v>
                </c:pt>
                <c:pt idx="4">
                  <c:v>0.29999335459677934</c:v>
                </c:pt>
                <c:pt idx="5">
                  <c:v>0.36983339247897462</c:v>
                </c:pt>
                <c:pt idx="6">
                  <c:v>0.43191648324249521</c:v>
                </c:pt>
                <c:pt idx="7">
                  <c:v>0.45316503004417052</c:v>
                </c:pt>
                <c:pt idx="8">
                  <c:v>0.45570669314024836</c:v>
                </c:pt>
                <c:pt idx="9">
                  <c:v>0.50341933905570202</c:v>
                </c:pt>
                <c:pt idx="10">
                  <c:v>0.52471713298809952</c:v>
                </c:pt>
                <c:pt idx="11">
                  <c:v>0.54977790944815252</c:v>
                </c:pt>
                <c:pt idx="12">
                  <c:v>0.55798444763107002</c:v>
                </c:pt>
                <c:pt idx="13">
                  <c:v>0.56105043620500461</c:v>
                </c:pt>
                <c:pt idx="14">
                  <c:v>0.58875596746442549</c:v>
                </c:pt>
                <c:pt idx="15">
                  <c:v>0.59751756138623491</c:v>
                </c:pt>
                <c:pt idx="16">
                  <c:v>0.6041646432228891</c:v>
                </c:pt>
                <c:pt idx="17">
                  <c:v>0.61075317185494726</c:v>
                </c:pt>
                <c:pt idx="18">
                  <c:v>0.61188333173940657</c:v>
                </c:pt>
                <c:pt idx="19">
                  <c:v>0.6218853994959419</c:v>
                </c:pt>
                <c:pt idx="20">
                  <c:v>0.62673807775228774</c:v>
                </c:pt>
                <c:pt idx="21">
                  <c:v>0.63175660274581324</c:v>
                </c:pt>
                <c:pt idx="22">
                  <c:v>0.6367283606601164</c:v>
                </c:pt>
                <c:pt idx="23">
                  <c:v>0.64160061473144026</c:v>
                </c:pt>
                <c:pt idx="24">
                  <c:v>0.64629933664076966</c:v>
                </c:pt>
                <c:pt idx="25">
                  <c:v>0.65077058021294487</c:v>
                </c:pt>
                <c:pt idx="26">
                  <c:v>0.65498994894161477</c:v>
                </c:pt>
                <c:pt idx="27">
                  <c:v>0.65894808158958451</c:v>
                </c:pt>
                <c:pt idx="28">
                  <c:v>0.65833985127353523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8-4F28-83E9-2F9C83FBF56E}"/>
            </c:ext>
          </c:extLst>
        </c:ser>
        <c:ser>
          <c:idx val="0"/>
          <c:order val="1"/>
          <c:tx>
            <c:strRef>
              <c:f>CapEx!$AQ$5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CapEx!$AN$6:$AN$34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9.7471177326783898E-2</c:v>
                </c:pt>
                <c:pt idx="2">
                  <c:v>0.11951471408432568</c:v>
                </c:pt>
                <c:pt idx="3">
                  <c:v>0.16606006668613982</c:v>
                </c:pt>
                <c:pt idx="4">
                  <c:v>0.20127390009111334</c:v>
                </c:pt>
                <c:pt idx="5">
                  <c:v>0.25245808577177309</c:v>
                </c:pt>
                <c:pt idx="6">
                  <c:v>0.29974931978533981</c:v>
                </c:pt>
                <c:pt idx="7">
                  <c:v>0.31636930395989127</c:v>
                </c:pt>
                <c:pt idx="8">
                  <c:v>0.31837318131153247</c:v>
                </c:pt>
                <c:pt idx="9">
                  <c:v>0.35665901746772255</c:v>
                </c:pt>
                <c:pt idx="10">
                  <c:v>0.37418570872713686</c:v>
                </c:pt>
                <c:pt idx="11">
                  <c:v>0.39518577568526925</c:v>
                </c:pt>
                <c:pt idx="12">
                  <c:v>0.40215593973120289</c:v>
                </c:pt>
                <c:pt idx="13">
                  <c:v>0.40477227483226463</c:v>
                </c:pt>
                <c:pt idx="14">
                  <c:v>0.42872965477007929</c:v>
                </c:pt>
                <c:pt idx="15">
                  <c:v>0.43642917729408182</c:v>
                </c:pt>
                <c:pt idx="16">
                  <c:v>0.44231193660688273</c:v>
                </c:pt>
                <c:pt idx="17">
                  <c:v>0.44817904638111183</c:v>
                </c:pt>
                <c:pt idx="18">
                  <c:v>0.44918913706157571</c:v>
                </c:pt>
                <c:pt idx="19">
                  <c:v>0.45817652638221407</c:v>
                </c:pt>
                <c:pt idx="20">
                  <c:v>0.46256855809933128</c:v>
                </c:pt>
                <c:pt idx="21">
                  <c:v>0.46713296801366011</c:v>
                </c:pt>
                <c:pt idx="22">
                  <c:v>0.47167758810873472</c:v>
                </c:pt>
                <c:pt idx="23">
                  <c:v>0.47615362817307916</c:v>
                </c:pt>
                <c:pt idx="24">
                  <c:v>0.48049161712867994</c:v>
                </c:pt>
                <c:pt idx="25">
                  <c:v>0.48463942855813413</c:v>
                </c:pt>
                <c:pt idx="26">
                  <c:v>0.48857163669234671</c:v>
                </c:pt>
                <c:pt idx="27">
                  <c:v>0.49227658953001963</c:v>
                </c:pt>
                <c:pt idx="28">
                  <c:v>0.49170623418217108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8-4F28-83E9-2F9C83FBF56E}"/>
            </c:ext>
          </c:extLst>
        </c:ser>
        <c:ser>
          <c:idx val="3"/>
          <c:order val="2"/>
          <c:tx>
            <c:strRef>
              <c:f>CapEx!$AY$5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CapEx!$AV$6:$AV$34</c:f>
              <c:numCache>
                <c:formatCode>0.000</c:formatCode>
                <c:ptCount val="29"/>
                <c:pt idx="0" formatCode="0">
                  <c:v>0</c:v>
                </c:pt>
                <c:pt idx="1">
                  <c:v>0.2016352215339885</c:v>
                </c:pt>
                <c:pt idx="2">
                  <c:v>0.2438278031755039</c:v>
                </c:pt>
                <c:pt idx="3">
                  <c:v>0.32883762294208574</c:v>
                </c:pt>
                <c:pt idx="4">
                  <c:v>0.38950079787315639</c:v>
                </c:pt>
                <c:pt idx="5">
                  <c:v>0.47212786715889898</c:v>
                </c:pt>
                <c:pt idx="6">
                  <c:v>0.54269339393941807</c:v>
                </c:pt>
                <c:pt idx="7">
                  <c:v>0.56618865338828961</c:v>
                </c:pt>
                <c:pt idx="8">
                  <c:v>0.56897594190648171</c:v>
                </c:pt>
                <c:pt idx="9">
                  <c:v>0.62035741564668179</c:v>
                </c:pt>
                <c:pt idx="10">
                  <c:v>0.64269865335383658</c:v>
                </c:pt>
                <c:pt idx="11">
                  <c:v>0.66849870298173508</c:v>
                </c:pt>
                <c:pt idx="12">
                  <c:v>0.67682973384187106</c:v>
                </c:pt>
                <c:pt idx="13">
                  <c:v>0.67992709900663006</c:v>
                </c:pt>
                <c:pt idx="14">
                  <c:v>0.70753589322974353</c:v>
                </c:pt>
                <c:pt idx="15">
                  <c:v>0.71612161834833432</c:v>
                </c:pt>
                <c:pt idx="16">
                  <c:v>0.72258769555394875</c:v>
                </c:pt>
                <c:pt idx="17">
                  <c:v>0.7289558437425947</c:v>
                </c:pt>
                <c:pt idx="18">
                  <c:v>0.7300440715246439</c:v>
                </c:pt>
                <c:pt idx="19">
                  <c:v>0.73962183106100821</c:v>
                </c:pt>
                <c:pt idx="20">
                  <c:v>0.74423390721830607</c:v>
                </c:pt>
                <c:pt idx="21">
                  <c:v>0.74897947203405035</c:v>
                </c:pt>
                <c:pt idx="22">
                  <c:v>0.75365641483972401</c:v>
                </c:pt>
                <c:pt idx="23">
                  <c:v>0.7582159964253784</c:v>
                </c:pt>
                <c:pt idx="24">
                  <c:v>0.76259072080807755</c:v>
                </c:pt>
                <c:pt idx="25">
                  <c:v>0.76673300755157925</c:v>
                </c:pt>
                <c:pt idx="26">
                  <c:v>0.77062334170854807</c:v>
                </c:pt>
                <c:pt idx="27">
                  <c:v>0.77425626228066369</c:v>
                </c:pt>
                <c:pt idx="28">
                  <c:v>0.77369905246626058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8-4F28-83E9-2F9C83FB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CapEx!$J$5</c15:sqref>
                        </c15:formulaRef>
                      </c:ext>
                    </c:extLst>
                    <c:strCache>
                      <c:ptCount val="1"/>
                      <c:pt idx="0">
                        <c:v>Trajectory from Previous Work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CapEx!$A$6:$A$19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2029</c:v>
                      </c:pt>
                      <c:pt idx="8">
                        <c:v>2030</c:v>
                      </c:pt>
                      <c:pt idx="9">
                        <c:v>2031</c:v>
                      </c:pt>
                      <c:pt idx="10">
                        <c:v>2032</c:v>
                      </c:pt>
                      <c:pt idx="11">
                        <c:v>2033</c:v>
                      </c:pt>
                      <c:pt idx="12">
                        <c:v>2034</c:v>
                      </c:pt>
                      <c:pt idx="13">
                        <c:v>2035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CapEx!$J$6:$J$19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4.4456513000000003E-2</c:v>
                      </c:pt>
                      <c:pt idx="1">
                        <c:v>7.4582490000000001E-2</c:v>
                      </c:pt>
                      <c:pt idx="2">
                        <c:v>9.7208419000000004E-2</c:v>
                      </c:pt>
                      <c:pt idx="3">
                        <c:v>0.115240889</c:v>
                      </c:pt>
                      <c:pt idx="4">
                        <c:v>0.130181347</c:v>
                      </c:pt>
                      <c:pt idx="5">
                        <c:v>0.142904055</c:v>
                      </c:pt>
                      <c:pt idx="6">
                        <c:v>0.15396163400000001</c:v>
                      </c:pt>
                      <c:pt idx="7">
                        <c:v>0.16372502</c:v>
                      </c:pt>
                      <c:pt idx="8">
                        <c:v>0.17245490499999999</c:v>
                      </c:pt>
                      <c:pt idx="9">
                        <c:v>0.18034128399999999</c:v>
                      </c:pt>
                      <c:pt idx="10">
                        <c:v>0.18752677200000001</c:v>
                      </c:pt>
                      <c:pt idx="11">
                        <c:v>0.19412106300000001</c:v>
                      </c:pt>
                      <c:pt idx="12">
                        <c:v>0.20021028599999999</c:v>
                      </c:pt>
                      <c:pt idx="13">
                        <c:v>0.20586326399999999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858-4F28-83E9-2F9C83FBF56E}"/>
                  </c:ext>
                </c:extLst>
              </c15:ser>
            </c15:filteredScatterSeries>
          </c:ext>
        </c:extLst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Fraction from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Floating Cost Increase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CapEx!$H$5</c:f>
              <c:strCache>
                <c:ptCount val="1"/>
                <c:pt idx="0">
                  <c:v>Baseline Scenario Reduction Fraction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CapEx!$AG$6:$AG$34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 formatCode="0.00">
                  <c:v>0.23</c:v>
                </c:pt>
                <c:pt idx="4" formatCode="0.00">
                  <c:v>0.23</c:v>
                </c:pt>
                <c:pt idx="5" formatCode="0.00">
                  <c:v>0.15</c:v>
                </c:pt>
                <c:pt idx="6" formatCode="0.00">
                  <c:v>0.1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2-45DD-A1F2-DEB65FF57912}"/>
            </c:ext>
          </c:extLst>
        </c:ser>
        <c:ser>
          <c:idx val="0"/>
          <c:order val="1"/>
          <c:tx>
            <c:strRef>
              <c:f>CapEx!$P$5</c:f>
              <c:strCache>
                <c:ptCount val="1"/>
                <c:pt idx="0">
                  <c:v>Conservative Scenario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CapEx!$AP$6:$AP$34</c:f>
              <c:numCache>
                <c:formatCode>General</c:formatCode>
                <c:ptCount val="2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 formatCode="0.00">
                  <c:v>0.3</c:v>
                </c:pt>
                <c:pt idx="4" formatCode="0.00">
                  <c:v>0.4</c:v>
                </c:pt>
                <c:pt idx="5" formatCode="0.00">
                  <c:v>0.4</c:v>
                </c:pt>
                <c:pt idx="6" formatCode="0.00">
                  <c:v>0.35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62-45DD-A1F2-DEB65FF57912}"/>
            </c:ext>
          </c:extLst>
        </c:ser>
        <c:ser>
          <c:idx val="1"/>
          <c:order val="2"/>
          <c:tx>
            <c:strRef>
              <c:f>CapEx!$W$5</c:f>
              <c:strCache>
                <c:ptCount val="1"/>
                <c:pt idx="0">
                  <c:v>Advanced Scenario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CapEx!$Z$6:$Z$34</c:f>
              <c:numCache>
                <c:formatCode>General</c:formatCode>
                <c:ptCount val="2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  <c:pt idx="20">
                  <c:v>2042</c:v>
                </c:pt>
                <c:pt idx="21">
                  <c:v>2043</c:v>
                </c:pt>
                <c:pt idx="22">
                  <c:v>2044</c:v>
                </c:pt>
                <c:pt idx="23">
                  <c:v>2045</c:v>
                </c:pt>
                <c:pt idx="24">
                  <c:v>2046</c:v>
                </c:pt>
                <c:pt idx="25">
                  <c:v>2047</c:v>
                </c:pt>
                <c:pt idx="26">
                  <c:v>2048</c:v>
                </c:pt>
                <c:pt idx="27">
                  <c:v>2049</c:v>
                </c:pt>
                <c:pt idx="28">
                  <c:v>2050</c:v>
                </c:pt>
              </c:numCache>
            </c:numRef>
          </c:xVal>
          <c:yVal>
            <c:numRef>
              <c:f>CapEx!$AX$6:$AX$34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 formatCode="0.00">
                  <c:v>0.1</c:v>
                </c:pt>
                <c:pt idx="3" formatCode="0.00">
                  <c:v>0.15</c:v>
                </c:pt>
                <c:pt idx="4" formatCode="0.00">
                  <c:v>0.1</c:v>
                </c:pt>
                <c:pt idx="5" formatCode="0.00">
                  <c:v>0.05</c:v>
                </c:pt>
                <c:pt idx="6" formatCode="0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62-45DD-A1F2-DEB65FF5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9592"/>
        <c:axId val="209179952"/>
      </c:scatterChart>
      <c:valAx>
        <c:axId val="2091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952"/>
        <c:crosses val="autoZero"/>
        <c:crossBetween val="midCat"/>
      </c:valAx>
      <c:valAx>
        <c:axId val="2091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Increase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9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171978</xdr:rowOff>
    </xdr:from>
    <xdr:to>
      <xdr:col>9</xdr:col>
      <xdr:colOff>578909</xdr:colOff>
      <xdr:row>71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8A986-9F42-2A07-E9F7-50A238BA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11112</xdr:rowOff>
    </xdr:from>
    <xdr:to>
      <xdr:col>9</xdr:col>
      <xdr:colOff>600075</xdr:colOff>
      <xdr:row>52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19DFB-476F-844B-F8B2-186511002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349155</xdr:colOff>
      <xdr:row>136</xdr:row>
      <xdr:rowOff>4194</xdr:rowOff>
    </xdr:from>
    <xdr:to>
      <xdr:col>18</xdr:col>
      <xdr:colOff>579249</xdr:colOff>
      <xdr:row>150</xdr:row>
      <xdr:rowOff>133248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B012C-D051-FE22-998B-1B8493DB4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28574</xdr:colOff>
      <xdr:row>92</xdr:row>
      <xdr:rowOff>6351</xdr:rowOff>
    </xdr:from>
    <xdr:to>
      <xdr:col>10</xdr:col>
      <xdr:colOff>7408</xdr:colOff>
      <xdr:row>110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E84126-6B7B-4497-9236-BE331A6C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592667</xdr:colOff>
      <xdr:row>91</xdr:row>
      <xdr:rowOff>6349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DF3426-7F32-47E2-B475-FDD013F9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9</xdr:col>
      <xdr:colOff>592667</xdr:colOff>
      <xdr:row>128</xdr:row>
      <xdr:rowOff>179916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F23D0C6-6ECE-4352-AB04-CC2CB827A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35</xdr:row>
      <xdr:rowOff>0</xdr:rowOff>
    </xdr:from>
    <xdr:to>
      <xdr:col>33</xdr:col>
      <xdr:colOff>544946</xdr:colOff>
      <xdr:row>52</xdr:row>
      <xdr:rowOff>161396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B128E-E361-4AF2-9A2B-0F8225526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54</xdr:row>
      <xdr:rowOff>0</xdr:rowOff>
    </xdr:from>
    <xdr:to>
      <xdr:col>33</xdr:col>
      <xdr:colOff>514048</xdr:colOff>
      <xdr:row>72</xdr:row>
      <xdr:rowOff>11112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0DE272-C69E-4090-98B9-7A7F23D1D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33</xdr:col>
      <xdr:colOff>524631</xdr:colOff>
      <xdr:row>91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54FEF6-5885-4D7A-A71F-33A991E54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33</xdr:col>
      <xdr:colOff>523119</xdr:colOff>
      <xdr:row>109</xdr:row>
      <xdr:rowOff>176892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409501-F8B6-4566-BC87-76DE79CA4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111</xdr:row>
      <xdr:rowOff>0</xdr:rowOff>
    </xdr:from>
    <xdr:to>
      <xdr:col>33</xdr:col>
      <xdr:colOff>524631</xdr:colOff>
      <xdr:row>129</xdr:row>
      <xdr:rowOff>6198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D1C257-F49E-41E1-BBA5-C51EE0CDC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48</xdr:row>
      <xdr:rowOff>1</xdr:rowOff>
    </xdr:from>
    <xdr:to>
      <xdr:col>21</xdr:col>
      <xdr:colOff>600075</xdr:colOff>
      <xdr:row>68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34EBB-54F0-461D-B957-76FBDB022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71</xdr:row>
      <xdr:rowOff>13608</xdr:rowOff>
    </xdr:from>
    <xdr:to>
      <xdr:col>21</xdr:col>
      <xdr:colOff>598714</xdr:colOff>
      <xdr:row>91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C2B0B6-9B13-4FF2-A96D-214AF6C7C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92</xdr:row>
      <xdr:rowOff>0</xdr:rowOff>
    </xdr:from>
    <xdr:to>
      <xdr:col>22</xdr:col>
      <xdr:colOff>9525</xdr:colOff>
      <xdr:row>112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AEEC2B-D1A5-4F1F-8717-7A51CF190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113</xdr:row>
      <xdr:rowOff>0</xdr:rowOff>
    </xdr:from>
    <xdr:to>
      <xdr:col>22</xdr:col>
      <xdr:colOff>9525</xdr:colOff>
      <xdr:row>133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C3DD4B-B7E2-4FE9-93D0-EC2A1626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26302</xdr:rowOff>
    </xdr:from>
    <xdr:to>
      <xdr:col>10</xdr:col>
      <xdr:colOff>0</xdr:colOff>
      <xdr:row>53</xdr:row>
      <xdr:rowOff>34239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0F2ED-3889-4E41-B216-B5054751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117753</xdr:colOff>
      <xdr:row>95</xdr:row>
      <xdr:rowOff>10171</xdr:rowOff>
    </xdr:from>
    <xdr:to>
      <xdr:col>15</xdr:col>
      <xdr:colOff>470647</xdr:colOff>
      <xdr:row>109</xdr:row>
      <xdr:rowOff>145575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CB13ED-D2C8-4F69-A86E-D5B732E3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174439</xdr:rowOff>
    </xdr:from>
    <xdr:to>
      <xdr:col>10</xdr:col>
      <xdr:colOff>0</xdr:colOff>
      <xdr:row>90</xdr:row>
      <xdr:rowOff>174438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375484-40AE-4EA1-A5D0-333349CBA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9</xdr:col>
      <xdr:colOff>593912</xdr:colOff>
      <xdr:row>72</xdr:row>
      <xdr:rowOff>6349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4EAD5-C207-4312-8016-4E24E1C6A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9</xdr:col>
      <xdr:colOff>593912</xdr:colOff>
      <xdr:row>109</xdr:row>
      <xdr:rowOff>179916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3B3EC-E17B-467F-B7A8-F36BB875C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235322</xdr:colOff>
      <xdr:row>35</xdr:row>
      <xdr:rowOff>0</xdr:rowOff>
    </xdr:from>
    <xdr:to>
      <xdr:col>29</xdr:col>
      <xdr:colOff>593911</xdr:colOff>
      <xdr:row>53</xdr:row>
      <xdr:rowOff>11112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ABEB37-8729-459E-B032-41110D614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53</xdr:row>
      <xdr:rowOff>190499</xdr:rowOff>
    </xdr:from>
    <xdr:to>
      <xdr:col>29</xdr:col>
      <xdr:colOff>593912</xdr:colOff>
      <xdr:row>72</xdr:row>
      <xdr:rowOff>9523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CED108-172A-4668-9615-997A3372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30</xdr:col>
      <xdr:colOff>11206</xdr:colOff>
      <xdr:row>90</xdr:row>
      <xdr:rowOff>176892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352A3C-E738-4042-BF19-A70D44D5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91</xdr:row>
      <xdr:rowOff>190499</xdr:rowOff>
    </xdr:from>
    <xdr:to>
      <xdr:col>30</xdr:col>
      <xdr:colOff>11206</xdr:colOff>
      <xdr:row>110</xdr:row>
      <xdr:rowOff>6197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3A36B3-E0D2-468F-A936-430098CAD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20</xdr:col>
      <xdr:colOff>746872</xdr:colOff>
      <xdr:row>132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9E1A7-D6EE-4B74-88C7-7D70DC10F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20</xdr:col>
      <xdr:colOff>723900</xdr:colOff>
      <xdr:row>93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35358-5236-4453-8260-05EFC2447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69850</xdr:colOff>
      <xdr:row>0</xdr:row>
      <xdr:rowOff>12352</xdr:rowOff>
    </xdr:from>
    <xdr:to>
      <xdr:col>16</xdr:col>
      <xdr:colOff>142874</xdr:colOff>
      <xdr:row>18</xdr:row>
      <xdr:rowOff>45131</xdr:rowOff>
    </xdr:to>
    <xdr:pic>
      <xdr:nvPicPr>
        <xdr:cNvPr id="2" name="Picture 1" descr="Fig. 7">
          <a:extLst>
            <a:ext uri="{FF2B5EF4-FFF2-40B4-BE49-F238E27FC236}">
              <a16:creationId xmlns:a16="http://schemas.microsoft.com/office/drawing/2014/main" id="{D00FB411-69B0-B857-2ECF-082E37280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2352"/>
          <a:ext cx="4946649" cy="3350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577272</xdr:colOff>
      <xdr:row>34</xdr:row>
      <xdr:rowOff>31173</xdr:rowOff>
    </xdr:from>
    <xdr:to>
      <xdr:col>12</xdr:col>
      <xdr:colOff>565727</xdr:colOff>
      <xdr:row>49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AAAB8-BA59-5CAF-9E42-573B0139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74705</xdr:colOff>
      <xdr:row>34</xdr:row>
      <xdr:rowOff>29882</xdr:rowOff>
    </xdr:from>
    <xdr:to>
      <xdr:col>20</xdr:col>
      <xdr:colOff>361984</xdr:colOff>
      <xdr:row>49</xdr:row>
      <xdr:rowOff>2173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2DA429-5E58-45AC-9D61-4DCEFF724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uffy, Patrick" id="{50313AFB-FEF3-4CD5-8494-C7604FCF1499}" userId="S::pduffy@nrel.gov::9ed9442b-f28e-427c-bfe7-00a5ca3c05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30" dT="2023-08-14T22:34:59.31" personId="{50313AFB-FEF3-4CD5-8494-C7604FCF1499}" id="{2AC3A800-393B-4A40-8767-7172F6A83DE7}">
    <text xml:space="preserve">Want to match this value in 2035 for the OpEx learning curve as it equates to the Wiser reduction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C1A-366A-45EE-ABE7-24F6E4530905}">
  <dimension ref="A1:AZ91"/>
  <sheetViews>
    <sheetView zoomScale="85" zoomScaleNormal="85" workbookViewId="0">
      <pane xSplit="1" topLeftCell="B1" activePane="topRight" state="frozen"/>
      <selection pane="topRight" activeCell="B5" sqref="B5"/>
    </sheetView>
  </sheetViews>
  <sheetFormatPr defaultRowHeight="15" x14ac:dyDescent="0.25"/>
  <cols>
    <col min="2" max="2" width="15.5703125" customWidth="1"/>
    <col min="3" max="3" width="16" customWidth="1"/>
    <col min="4" max="4" width="25.140625" customWidth="1"/>
    <col min="5" max="5" width="14.7109375" customWidth="1"/>
    <col min="6" max="6" width="16.85546875" customWidth="1"/>
    <col min="7" max="7" width="12.85546875" customWidth="1"/>
    <col min="8" max="9" width="8.85546875" customWidth="1"/>
    <col min="25" max="25" width="3.5703125" customWidth="1"/>
    <col min="27" max="28" width="15.7109375" customWidth="1"/>
    <col min="29" max="29" width="25.42578125" customWidth="1"/>
    <col min="30" max="30" width="14.85546875" customWidth="1"/>
    <col min="31" max="31" width="17.140625" customWidth="1"/>
    <col min="32" max="32" width="18.42578125" customWidth="1"/>
    <col min="33" max="33" width="13" customWidth="1"/>
    <col min="39" max="39" width="11" bestFit="1" customWidth="1"/>
  </cols>
  <sheetData>
    <row r="1" spans="1:52" x14ac:dyDescent="0.25">
      <c r="A1" t="s">
        <v>0</v>
      </c>
      <c r="C1" t="s">
        <v>1</v>
      </c>
      <c r="F1" t="s">
        <v>2</v>
      </c>
      <c r="N1" t="s">
        <v>2</v>
      </c>
      <c r="U1" t="s">
        <v>2</v>
      </c>
      <c r="AE1" t="s">
        <v>3</v>
      </c>
      <c r="AF1" t="s">
        <v>4</v>
      </c>
      <c r="AG1" t="s">
        <v>5</v>
      </c>
      <c r="AN1" t="s">
        <v>3</v>
      </c>
      <c r="AO1" t="s">
        <v>4</v>
      </c>
      <c r="AV1" t="s">
        <v>3</v>
      </c>
      <c r="AW1" t="s">
        <v>4</v>
      </c>
    </row>
    <row r="2" spans="1:52" ht="15.75" thickBot="1" x14ac:dyDescent="0.3">
      <c r="B2" s="60" t="s">
        <v>6</v>
      </c>
      <c r="C2" s="60"/>
      <c r="F2" s="7">
        <v>7.2999999999999995E-2</v>
      </c>
      <c r="N2" s="7">
        <v>4.3999999999999997E-2</v>
      </c>
      <c r="U2" s="7">
        <v>0.10199999999999999</v>
      </c>
      <c r="AA2" s="6"/>
      <c r="AB2" s="6"/>
      <c r="AC2" s="6"/>
      <c r="AD2" s="6"/>
      <c r="AE2" s="7">
        <v>9.1999999999999998E-2</v>
      </c>
      <c r="AF2" s="7">
        <v>2.5</v>
      </c>
      <c r="AG2" t="s">
        <v>7</v>
      </c>
      <c r="AN2" s="7">
        <v>5.8999999999999997E-2</v>
      </c>
      <c r="AO2" s="7">
        <v>2.5</v>
      </c>
      <c r="AV2" s="7">
        <v>0.125</v>
      </c>
      <c r="AW2" s="7">
        <v>2.5</v>
      </c>
    </row>
    <row r="3" spans="1:52" ht="26.25" x14ac:dyDescent="0.4">
      <c r="A3" s="69" t="s">
        <v>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1"/>
      <c r="Z3" s="66" t="s">
        <v>9</v>
      </c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8"/>
    </row>
    <row r="4" spans="1:52" x14ac:dyDescent="0.25">
      <c r="A4" s="15"/>
      <c r="B4" s="61" t="s">
        <v>10</v>
      </c>
      <c r="C4" s="62"/>
      <c r="D4" s="62"/>
      <c r="E4" s="62"/>
      <c r="F4" s="62"/>
      <c r="G4" s="62"/>
      <c r="H4" s="62"/>
      <c r="I4" s="62"/>
      <c r="J4" s="62"/>
      <c r="K4" s="63" t="s">
        <v>11</v>
      </c>
      <c r="L4" s="64"/>
      <c r="M4" s="64"/>
      <c r="N4" s="64"/>
      <c r="O4" s="64"/>
      <c r="P4" s="64"/>
      <c r="Q4" s="55"/>
      <c r="R4" s="63" t="s">
        <v>12</v>
      </c>
      <c r="S4" s="64"/>
      <c r="T4" s="64"/>
      <c r="U4" s="64"/>
      <c r="V4" s="64"/>
      <c r="W4" s="64"/>
      <c r="X4" s="65"/>
      <c r="Z4" s="27"/>
      <c r="AA4" s="72" t="s">
        <v>10</v>
      </c>
      <c r="AB4" s="72"/>
      <c r="AC4" s="72"/>
      <c r="AD4" s="72"/>
      <c r="AE4" s="72"/>
      <c r="AF4" s="72"/>
      <c r="AG4" s="72"/>
      <c r="AH4" s="72"/>
      <c r="AI4" s="72"/>
      <c r="AJ4" s="72"/>
      <c r="AK4" s="73" t="s">
        <v>11</v>
      </c>
      <c r="AL4" s="72"/>
      <c r="AM4" s="72"/>
      <c r="AN4" s="72"/>
      <c r="AO4" s="72"/>
      <c r="AP4" s="72"/>
      <c r="AQ4" s="72"/>
      <c r="AR4" s="74"/>
      <c r="AS4" s="72" t="s">
        <v>12</v>
      </c>
      <c r="AT4" s="72"/>
      <c r="AU4" s="72"/>
      <c r="AV4" s="72"/>
      <c r="AW4" s="72"/>
      <c r="AX4" s="72"/>
      <c r="AY4" s="72"/>
      <c r="AZ4" s="75"/>
    </row>
    <row r="5" spans="1:52" x14ac:dyDescent="0.25">
      <c r="A5" s="16" t="s">
        <v>13</v>
      </c>
      <c r="B5" s="10" t="s">
        <v>14</v>
      </c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0" t="s">
        <v>23</v>
      </c>
      <c r="L5" s="11" t="s">
        <v>16</v>
      </c>
      <c r="M5" s="11" t="s">
        <v>17</v>
      </c>
      <c r="N5" s="11" t="s">
        <v>18</v>
      </c>
      <c r="O5" s="11" t="s">
        <v>19</v>
      </c>
      <c r="P5" s="11" t="s">
        <v>24</v>
      </c>
      <c r="Q5" s="11" t="s">
        <v>21</v>
      </c>
      <c r="R5" s="12" t="s">
        <v>25</v>
      </c>
      <c r="S5" t="s">
        <v>16</v>
      </c>
      <c r="T5" t="s">
        <v>17</v>
      </c>
      <c r="U5" t="s">
        <v>18</v>
      </c>
      <c r="V5" t="s">
        <v>19</v>
      </c>
      <c r="W5" t="s">
        <v>26</v>
      </c>
      <c r="X5" s="17" t="s">
        <v>21</v>
      </c>
      <c r="Z5" s="18" t="s">
        <v>13</v>
      </c>
      <c r="AA5" s="11" t="s">
        <v>14</v>
      </c>
      <c r="AB5" s="11" t="s">
        <v>15</v>
      </c>
      <c r="AC5" t="s">
        <v>16</v>
      </c>
      <c r="AD5" t="s">
        <v>17</v>
      </c>
      <c r="AE5" t="s">
        <v>18</v>
      </c>
      <c r="AF5" t="s">
        <v>27</v>
      </c>
      <c r="AG5" t="s">
        <v>19</v>
      </c>
      <c r="AH5" t="s">
        <v>28</v>
      </c>
      <c r="AI5" t="s">
        <v>21</v>
      </c>
      <c r="AJ5" t="s">
        <v>22</v>
      </c>
      <c r="AK5" s="10" t="s">
        <v>23</v>
      </c>
      <c r="AL5" t="s">
        <v>16</v>
      </c>
      <c r="AM5" t="s">
        <v>17</v>
      </c>
      <c r="AN5" t="s">
        <v>18</v>
      </c>
      <c r="AO5" t="s">
        <v>27</v>
      </c>
      <c r="AP5" s="11" t="s">
        <v>19</v>
      </c>
      <c r="AQ5" t="s">
        <v>24</v>
      </c>
      <c r="AR5" s="44" t="s">
        <v>21</v>
      </c>
      <c r="AS5" t="s">
        <v>25</v>
      </c>
      <c r="AT5" t="s">
        <v>16</v>
      </c>
      <c r="AU5" t="s">
        <v>17</v>
      </c>
      <c r="AV5" t="s">
        <v>18</v>
      </c>
      <c r="AW5" t="s">
        <v>27</v>
      </c>
      <c r="AX5" t="s">
        <v>19</v>
      </c>
      <c r="AY5" t="s">
        <v>26</v>
      </c>
      <c r="AZ5" s="17" t="s">
        <v>21</v>
      </c>
    </row>
    <row r="6" spans="1:52" x14ac:dyDescent="0.25">
      <c r="A6" s="18">
        <v>2022</v>
      </c>
      <c r="B6" s="14">
        <v>59011</v>
      </c>
      <c r="C6" s="9">
        <v>59011</v>
      </c>
      <c r="D6" s="9">
        <f t="shared" ref="D6:D34" si="0">B6/B$6</f>
        <v>1</v>
      </c>
      <c r="E6" s="9">
        <f t="shared" ref="E6:E34" si="1">LOG(D6,2)</f>
        <v>0</v>
      </c>
      <c r="F6" s="9">
        <f t="shared" ref="F6:F34" si="2">1-(1-F$2)^E6</f>
        <v>0</v>
      </c>
      <c r="G6" s="7">
        <v>0.05</v>
      </c>
      <c r="H6" s="56">
        <f t="shared" ref="H6:H14" si="3">F6-G6</f>
        <v>-0.05</v>
      </c>
      <c r="I6" s="37">
        <f>4121*(1-H6)</f>
        <v>4327.05</v>
      </c>
      <c r="J6">
        <v>4.4456513000000003E-2</v>
      </c>
      <c r="K6" s="14">
        <v>59011</v>
      </c>
      <c r="L6" s="38">
        <f>K6/K$6</f>
        <v>1</v>
      </c>
      <c r="M6" s="9">
        <f t="shared" ref="M6:M34" si="4">LOG(L6,2)</f>
        <v>0</v>
      </c>
      <c r="N6" s="9">
        <f t="shared" ref="N6:N34" si="5">1-(1-N$2)^M6</f>
        <v>0</v>
      </c>
      <c r="O6" s="7">
        <v>0.05</v>
      </c>
      <c r="P6" s="56">
        <f>N6-O6</f>
        <v>-0.05</v>
      </c>
      <c r="Q6" s="37">
        <f>4121*(1-P6)</f>
        <v>4327.05</v>
      </c>
      <c r="R6" s="14">
        <v>59011</v>
      </c>
      <c r="S6" s="38">
        <f>R6/R$6</f>
        <v>1</v>
      </c>
      <c r="T6" s="9">
        <f t="shared" ref="T6:T34" si="6">LOG(S6,2)</f>
        <v>0</v>
      </c>
      <c r="U6" s="9">
        <f t="shared" ref="U6:U34" si="7">1-(1-U$2)^T6</f>
        <v>0</v>
      </c>
      <c r="V6" s="7">
        <v>0</v>
      </c>
      <c r="W6" s="56">
        <f>U6-V6</f>
        <v>0</v>
      </c>
      <c r="X6" s="19">
        <f>4121*(1-W6)</f>
        <v>4121</v>
      </c>
      <c r="Z6" s="18">
        <v>2022</v>
      </c>
      <c r="AA6" s="8">
        <v>123</v>
      </c>
      <c r="AB6">
        <v>123</v>
      </c>
      <c r="AC6" s="9">
        <f t="shared" ref="AC6:AC34" si="8">AA6/AA$6</f>
        <v>1</v>
      </c>
      <c r="AD6" s="9">
        <f>LOG(AC6,2)</f>
        <v>0</v>
      </c>
      <c r="AE6" s="28">
        <f t="shared" ref="AE6:AE34" si="9">1-(1-AE$2)^AD6</f>
        <v>0</v>
      </c>
      <c r="AF6" s="38">
        <f>AF$2*(1-AE6)-1</f>
        <v>1.5</v>
      </c>
      <c r="AG6" s="7">
        <v>0.05</v>
      </c>
      <c r="AH6" s="56">
        <f>-AF6-AG6</f>
        <v>-1.55</v>
      </c>
      <c r="AI6" s="37">
        <f>5937*(1-AH6)</f>
        <v>15139.349999999999</v>
      </c>
      <c r="AJ6">
        <v>6.5231884000000004E-2</v>
      </c>
      <c r="AK6" s="14">
        <v>123</v>
      </c>
      <c r="AL6" s="9">
        <f>AK6/AK$6</f>
        <v>1</v>
      </c>
      <c r="AM6" s="9">
        <f>LOG(AL6,2)</f>
        <v>0</v>
      </c>
      <c r="AN6" s="28">
        <f t="shared" ref="AN6:AN34" si="10">1-(1-AN$2)^AM6</f>
        <v>0</v>
      </c>
      <c r="AO6" s="38">
        <f t="shared" ref="AO6:AO34" si="11">AO$2*(1-AN6)-1</f>
        <v>1.5</v>
      </c>
      <c r="AP6" s="7">
        <v>0.05</v>
      </c>
      <c r="AQ6" s="56">
        <f>-AO6-AP6</f>
        <v>-1.55</v>
      </c>
      <c r="AR6" s="45">
        <f>5937*(1-AQ6)</f>
        <v>15139.349999999999</v>
      </c>
      <c r="AS6" s="8">
        <v>123</v>
      </c>
      <c r="AT6" s="9">
        <f>AS6/AS$6</f>
        <v>1</v>
      </c>
      <c r="AU6" s="9">
        <f>LOG(AT6,2)</f>
        <v>0</v>
      </c>
      <c r="AV6" s="28">
        <f t="shared" ref="AV6:AV34" si="12">1-(1-AV$2)^AU6</f>
        <v>0</v>
      </c>
      <c r="AW6" s="38">
        <f t="shared" ref="AW6:AW34" si="13">AW$2*(1-AV6)-1</f>
        <v>1.5</v>
      </c>
      <c r="AX6" s="7">
        <v>0</v>
      </c>
      <c r="AY6" s="56">
        <f>-AW6-AX6</f>
        <v>-1.5</v>
      </c>
      <c r="AZ6" s="19">
        <f>5937*(1-AY6)</f>
        <v>14842.5</v>
      </c>
    </row>
    <row r="7" spans="1:52" x14ac:dyDescent="0.25">
      <c r="A7" s="18">
        <v>2023</v>
      </c>
      <c r="B7" s="14">
        <v>79286.443660000004</v>
      </c>
      <c r="C7" s="9">
        <f t="shared" ref="C7:C33" si="14">(A7-A$6)/(A$34-A$6)*(B$34-B$6)+C$6</f>
        <v>96794.429499999998</v>
      </c>
      <c r="D7" s="38">
        <f t="shared" si="0"/>
        <v>1.3435875287658234</v>
      </c>
      <c r="E7" s="38">
        <f t="shared" si="1"/>
        <v>0.42609030959305583</v>
      </c>
      <c r="F7" s="13">
        <f t="shared" si="2"/>
        <v>3.178235348474312E-2</v>
      </c>
      <c r="G7" s="7">
        <v>0.1</v>
      </c>
      <c r="H7" s="56">
        <f t="shared" si="3"/>
        <v>-6.8217646515256886E-2</v>
      </c>
      <c r="I7" s="37">
        <f t="shared" ref="I7:I34" si="15">4121*(1-H7)</f>
        <v>4402.1249212893736</v>
      </c>
      <c r="J7">
        <v>7.4582490000000001E-2</v>
      </c>
      <c r="K7" s="14">
        <v>79286.443660000004</v>
      </c>
      <c r="L7" s="38">
        <f t="shared" ref="L7:L34" si="16">K7/K$6</f>
        <v>1.3435875287658234</v>
      </c>
      <c r="M7" s="38">
        <f t="shared" si="4"/>
        <v>0.42609030959305583</v>
      </c>
      <c r="N7" s="13">
        <f t="shared" si="5"/>
        <v>1.899030979455929E-2</v>
      </c>
      <c r="O7" s="7">
        <v>0.1</v>
      </c>
      <c r="P7" s="56">
        <f t="shared" ref="P7:P34" si="17">N7-O7</f>
        <v>-8.1009690205440715E-2</v>
      </c>
      <c r="Q7" s="37">
        <f t="shared" ref="Q7:Q34" si="18">4121*(1-P7)</f>
        <v>4454.8409333366208</v>
      </c>
      <c r="R7" s="14">
        <v>79286.443660000004</v>
      </c>
      <c r="S7" s="38">
        <f t="shared" ref="S7:S34" si="19">R7/R$6</f>
        <v>1.3435875287658234</v>
      </c>
      <c r="T7" s="38">
        <f t="shared" si="6"/>
        <v>0.42609030959305583</v>
      </c>
      <c r="U7" s="13">
        <f t="shared" si="7"/>
        <v>4.4806189086064818E-2</v>
      </c>
      <c r="V7" s="7">
        <v>0.05</v>
      </c>
      <c r="W7" s="56">
        <f t="shared" ref="W7:W34" si="20">U7-V7</f>
        <v>-5.1938109139351846E-3</v>
      </c>
      <c r="X7" s="19">
        <f t="shared" ref="X7:X34" si="21">4121*(1-W7)</f>
        <v>4142.403694776327</v>
      </c>
      <c r="Z7" s="18">
        <v>2023</v>
      </c>
      <c r="AA7" s="8">
        <v>395.88345140000001</v>
      </c>
      <c r="AB7">
        <f t="shared" ref="AB7:AB33" si="22">(Z7-Z$6)/(Z$34-Z$6)*(AA$34-AA$6)+AB$6</f>
        <v>9947.4211642857135</v>
      </c>
      <c r="AC7" s="38">
        <f t="shared" si="8"/>
        <v>3.2185646455284553</v>
      </c>
      <c r="AD7" s="38">
        <f t="shared" ref="AD7:AD34" si="23">LOG(AC7,2)</f>
        <v>1.6864174459632677</v>
      </c>
      <c r="AE7" s="29">
        <f t="shared" si="9"/>
        <v>0.15020290191456409</v>
      </c>
      <c r="AF7" s="13">
        <f t="shared" ref="AF7:AF34" si="24">AF$2*(1-AE7)-1</f>
        <v>1.1244927452135896</v>
      </c>
      <c r="AG7" s="7">
        <v>0.1</v>
      </c>
      <c r="AH7" s="56">
        <f t="shared" ref="AH7:AH34" si="25">-AF7-AG7</f>
        <v>-1.2244927452135896</v>
      </c>
      <c r="AI7" s="37">
        <f t="shared" ref="AI7:AI34" si="26">5937*(1-AH7)</f>
        <v>13206.813428333082</v>
      </c>
      <c r="AJ7">
        <v>0.103170374</v>
      </c>
      <c r="AK7" s="14">
        <v>395.88345140000001</v>
      </c>
      <c r="AL7" s="9">
        <f t="shared" ref="AL7:AL34" si="27">AK7/AK$6</f>
        <v>3.2185646455284553</v>
      </c>
      <c r="AM7" s="38">
        <f t="shared" ref="AM7:AM34" si="28">LOG(AL7,2)</f>
        <v>1.6864174459632677</v>
      </c>
      <c r="AN7" s="29">
        <f t="shared" si="10"/>
        <v>9.7471177326783898E-2</v>
      </c>
      <c r="AO7" s="13">
        <f t="shared" si="11"/>
        <v>1.2563220566830404</v>
      </c>
      <c r="AP7" s="7">
        <v>0.1</v>
      </c>
      <c r="AQ7" s="56">
        <f t="shared" ref="AQ7:AQ34" si="29">-AO7-AP7</f>
        <v>-1.3563220566830405</v>
      </c>
      <c r="AR7" s="45">
        <f t="shared" ref="AR7:AR34" si="30">5937*(1-AQ7)</f>
        <v>13989.484050527211</v>
      </c>
      <c r="AS7" s="8">
        <v>395.88345140000001</v>
      </c>
      <c r="AT7" s="9">
        <f t="shared" ref="AT7:AT34" si="31">AS7/AS$6</f>
        <v>3.2185646455284553</v>
      </c>
      <c r="AU7" s="38">
        <f t="shared" ref="AU7:AU34" si="32">LOG(AT7,2)</f>
        <v>1.6864174459632677</v>
      </c>
      <c r="AV7" s="29">
        <f t="shared" si="12"/>
        <v>0.2016352215339885</v>
      </c>
      <c r="AW7" s="13">
        <f t="shared" si="13"/>
        <v>0.99591194616502876</v>
      </c>
      <c r="AX7" s="7">
        <v>0.05</v>
      </c>
      <c r="AY7" s="56">
        <f t="shared" ref="AY7:AY34" si="33">-AW7-AX7</f>
        <v>-1.0459119461650288</v>
      </c>
      <c r="AZ7" s="19">
        <f t="shared" ref="AZ7:AZ34" si="34">5937*(1-AY7)</f>
        <v>12146.579224381776</v>
      </c>
    </row>
    <row r="8" spans="1:52" x14ac:dyDescent="0.25">
      <c r="A8" s="18">
        <v>2024</v>
      </c>
      <c r="B8" s="14">
        <v>94313.052320000003</v>
      </c>
      <c r="C8" s="9">
        <f t="shared" si="14"/>
        <v>134577.859</v>
      </c>
      <c r="D8" s="38">
        <f t="shared" si="0"/>
        <v>1.5982283357340157</v>
      </c>
      <c r="E8" s="38">
        <f t="shared" si="1"/>
        <v>0.67647353798947651</v>
      </c>
      <c r="F8" s="13">
        <f t="shared" si="2"/>
        <v>4.9985330815930595E-2</v>
      </c>
      <c r="G8" s="7">
        <v>0.15</v>
      </c>
      <c r="H8" s="56">
        <f t="shared" si="3"/>
        <v>-0.1000146691840694</v>
      </c>
      <c r="I8" s="37">
        <f t="shared" si="15"/>
        <v>4533.1604517075493</v>
      </c>
      <c r="J8">
        <v>9.7208419000000004E-2</v>
      </c>
      <c r="K8" s="14">
        <v>94313.052320000003</v>
      </c>
      <c r="L8" s="38">
        <f t="shared" si="16"/>
        <v>1.5982283357340157</v>
      </c>
      <c r="M8" s="38">
        <f t="shared" si="4"/>
        <v>0.67647353798947651</v>
      </c>
      <c r="N8" s="13">
        <f t="shared" si="5"/>
        <v>2.9980910063417743E-2</v>
      </c>
      <c r="O8" s="7">
        <v>0.2</v>
      </c>
      <c r="P8" s="56">
        <f t="shared" si="17"/>
        <v>-0.17001908993658227</v>
      </c>
      <c r="Q8" s="37">
        <f t="shared" si="18"/>
        <v>4821.6486696286556</v>
      </c>
      <c r="R8" s="14">
        <v>94313.052320000003</v>
      </c>
      <c r="S8" s="38">
        <f t="shared" si="19"/>
        <v>1.5982283357340157</v>
      </c>
      <c r="T8" s="38">
        <f t="shared" si="6"/>
        <v>0.67647353798947651</v>
      </c>
      <c r="U8" s="13">
        <f t="shared" si="7"/>
        <v>7.0193285311942355E-2</v>
      </c>
      <c r="V8" s="39">
        <v>0.1</v>
      </c>
      <c r="W8" s="56">
        <f t="shared" si="20"/>
        <v>-2.9806714688057651E-2</v>
      </c>
      <c r="X8" s="19">
        <f t="shared" si="21"/>
        <v>4243.8334712294854</v>
      </c>
      <c r="Z8" s="18">
        <v>2024</v>
      </c>
      <c r="AA8" s="8">
        <v>524.77368909999996</v>
      </c>
      <c r="AB8">
        <f t="shared" si="22"/>
        <v>19771.842328571427</v>
      </c>
      <c r="AC8" s="38">
        <f t="shared" si="8"/>
        <v>4.266452756910569</v>
      </c>
      <c r="AD8" s="38">
        <f t="shared" si="23"/>
        <v>2.0930370729194685</v>
      </c>
      <c r="AE8" s="29">
        <f t="shared" si="9"/>
        <v>0.18290580126395517</v>
      </c>
      <c r="AF8" s="13">
        <f t="shared" si="24"/>
        <v>1.0427354968401121</v>
      </c>
      <c r="AG8" s="7">
        <v>0.15</v>
      </c>
      <c r="AH8" s="56">
        <f t="shared" si="25"/>
        <v>-1.192735496840112</v>
      </c>
      <c r="AI8" s="37">
        <f t="shared" si="26"/>
        <v>13018.270644739745</v>
      </c>
      <c r="AJ8">
        <v>0.12966469999999999</v>
      </c>
      <c r="AK8" s="14">
        <v>524.77368909999996</v>
      </c>
      <c r="AL8" s="9">
        <f t="shared" si="27"/>
        <v>4.266452756910569</v>
      </c>
      <c r="AM8" s="38">
        <f t="shared" si="28"/>
        <v>2.0930370729194685</v>
      </c>
      <c r="AN8" s="29">
        <f t="shared" si="10"/>
        <v>0.11951471408432568</v>
      </c>
      <c r="AO8" s="13">
        <f t="shared" si="11"/>
        <v>1.2012132147891856</v>
      </c>
      <c r="AP8" s="7">
        <v>0.2</v>
      </c>
      <c r="AQ8" s="56">
        <f t="shared" si="29"/>
        <v>-1.4012132147891856</v>
      </c>
      <c r="AR8" s="45">
        <f t="shared" si="30"/>
        <v>14256.002856203397</v>
      </c>
      <c r="AS8" s="8">
        <v>524.77368909999996</v>
      </c>
      <c r="AT8" s="9">
        <f t="shared" si="31"/>
        <v>4.266452756910569</v>
      </c>
      <c r="AU8" s="38">
        <f t="shared" si="32"/>
        <v>2.0930370729194685</v>
      </c>
      <c r="AV8" s="29">
        <f t="shared" si="12"/>
        <v>0.2438278031755039</v>
      </c>
      <c r="AW8" s="13">
        <f t="shared" si="13"/>
        <v>0.89043049206124025</v>
      </c>
      <c r="AX8" s="39">
        <v>0.1</v>
      </c>
      <c r="AY8" s="56">
        <f t="shared" si="33"/>
        <v>-0.99043049206124023</v>
      </c>
      <c r="AZ8" s="19">
        <f t="shared" si="34"/>
        <v>11817.185831367582</v>
      </c>
    </row>
    <row r="9" spans="1:52" x14ac:dyDescent="0.25">
      <c r="A9" s="18">
        <v>2025</v>
      </c>
      <c r="B9" s="14">
        <v>118247.7939</v>
      </c>
      <c r="C9" s="9">
        <f t="shared" si="14"/>
        <v>172361.2885</v>
      </c>
      <c r="D9" s="38">
        <f t="shared" si="0"/>
        <v>2.0038263018759217</v>
      </c>
      <c r="E9" s="38">
        <f t="shared" si="1"/>
        <v>1.002757456495682</v>
      </c>
      <c r="F9" s="13">
        <f t="shared" si="2"/>
        <v>7.3193741223775755E-2</v>
      </c>
      <c r="G9" s="39">
        <v>0.23</v>
      </c>
      <c r="H9" s="56">
        <f t="shared" si="3"/>
        <v>-0.15680625877622426</v>
      </c>
      <c r="I9" s="37">
        <f t="shared" si="15"/>
        <v>4767.1985924168202</v>
      </c>
      <c r="J9">
        <v>0.115240889</v>
      </c>
      <c r="K9" s="14">
        <v>118247.7939</v>
      </c>
      <c r="L9" s="38">
        <f t="shared" si="16"/>
        <v>2.0038263018759217</v>
      </c>
      <c r="M9" s="38">
        <f t="shared" si="4"/>
        <v>1.002757456495682</v>
      </c>
      <c r="N9" s="13">
        <f t="shared" si="5"/>
        <v>4.4118611475993386E-2</v>
      </c>
      <c r="O9" s="39">
        <v>0.3</v>
      </c>
      <c r="P9" s="56">
        <f t="shared" si="17"/>
        <v>-0.2558813885240066</v>
      </c>
      <c r="Q9" s="37">
        <f t="shared" si="18"/>
        <v>5175.4872021074307</v>
      </c>
      <c r="R9" s="14">
        <v>118247.7939</v>
      </c>
      <c r="S9" s="38">
        <f t="shared" si="19"/>
        <v>2.0038263018759217</v>
      </c>
      <c r="T9" s="38">
        <f t="shared" si="6"/>
        <v>1.002757456495682</v>
      </c>
      <c r="U9" s="13">
        <f t="shared" si="7"/>
        <v>0.10226636254943444</v>
      </c>
      <c r="V9" s="39">
        <v>0.15</v>
      </c>
      <c r="W9" s="56">
        <f t="shared" si="20"/>
        <v>-4.7733637450565553E-2</v>
      </c>
      <c r="X9" s="19">
        <f t="shared" si="21"/>
        <v>4317.7103199337807</v>
      </c>
      <c r="Z9" s="18">
        <v>2025</v>
      </c>
      <c r="AA9" s="8">
        <v>974.59572979999996</v>
      </c>
      <c r="AB9">
        <f t="shared" si="22"/>
        <v>29596.263492857139</v>
      </c>
      <c r="AC9" s="38">
        <f t="shared" si="8"/>
        <v>7.923542518699187</v>
      </c>
      <c r="AD9" s="38">
        <f t="shared" si="23"/>
        <v>2.9861455857981989</v>
      </c>
      <c r="AE9" s="29">
        <f t="shared" si="9"/>
        <v>0.25038504615221191</v>
      </c>
      <c r="AF9" s="13">
        <f t="shared" si="24"/>
        <v>0.87403738461947023</v>
      </c>
      <c r="AG9" s="39">
        <v>0.23</v>
      </c>
      <c r="AH9" s="56">
        <f t="shared" si="25"/>
        <v>-1.1040373846194702</v>
      </c>
      <c r="AI9" s="37">
        <f t="shared" si="26"/>
        <v>12491.669952485796</v>
      </c>
      <c r="AJ9">
        <v>0.14989242799999999</v>
      </c>
      <c r="AK9" s="14">
        <v>974.59572979999996</v>
      </c>
      <c r="AL9" s="9">
        <f t="shared" si="27"/>
        <v>7.923542518699187</v>
      </c>
      <c r="AM9" s="38">
        <f t="shared" si="28"/>
        <v>2.9861455857981989</v>
      </c>
      <c r="AN9" s="29">
        <f t="shared" si="10"/>
        <v>0.16606006668613982</v>
      </c>
      <c r="AO9" s="13">
        <f t="shared" si="11"/>
        <v>1.0848498332846503</v>
      </c>
      <c r="AP9" s="39">
        <v>0.3</v>
      </c>
      <c r="AQ9" s="56">
        <f t="shared" si="29"/>
        <v>-1.3848498332846504</v>
      </c>
      <c r="AR9" s="45">
        <f t="shared" si="30"/>
        <v>14158.853460210968</v>
      </c>
      <c r="AS9" s="8">
        <v>974.59572979999996</v>
      </c>
      <c r="AT9" s="9">
        <f t="shared" si="31"/>
        <v>7.923542518699187</v>
      </c>
      <c r="AU9" s="38">
        <f t="shared" si="32"/>
        <v>2.9861455857981989</v>
      </c>
      <c r="AV9" s="29">
        <f t="shared" si="12"/>
        <v>0.32883762294208574</v>
      </c>
      <c r="AW9" s="13">
        <f t="shared" si="13"/>
        <v>0.67790594264478576</v>
      </c>
      <c r="AX9" s="39">
        <v>0.15</v>
      </c>
      <c r="AY9" s="56">
        <f t="shared" si="33"/>
        <v>-0.82790594264478579</v>
      </c>
      <c r="AZ9" s="19">
        <f t="shared" si="34"/>
        <v>10852.277581482093</v>
      </c>
    </row>
    <row r="10" spans="1:52" x14ac:dyDescent="0.25">
      <c r="A10" s="18">
        <v>2026</v>
      </c>
      <c r="B10" s="14">
        <v>145635.2844</v>
      </c>
      <c r="C10" s="9">
        <f t="shared" si="14"/>
        <v>210144.71799999999</v>
      </c>
      <c r="D10" s="38">
        <f t="shared" si="0"/>
        <v>2.4679345274609821</v>
      </c>
      <c r="E10" s="38">
        <f t="shared" si="1"/>
        <v>1.3033041213267629</v>
      </c>
      <c r="F10" s="13">
        <f t="shared" si="2"/>
        <v>9.4069498913526894E-2</v>
      </c>
      <c r="G10" s="39">
        <v>0.23</v>
      </c>
      <c r="H10" s="56">
        <f t="shared" si="3"/>
        <v>-0.13593050108647312</v>
      </c>
      <c r="I10" s="37">
        <f t="shared" si="15"/>
        <v>4681.1695949773557</v>
      </c>
      <c r="J10">
        <v>0.130181347</v>
      </c>
      <c r="K10" s="14">
        <v>145635.2844</v>
      </c>
      <c r="L10" s="38">
        <f t="shared" si="16"/>
        <v>2.4679345274609821</v>
      </c>
      <c r="M10" s="38">
        <f t="shared" si="4"/>
        <v>1.3033041213267629</v>
      </c>
      <c r="N10" s="13">
        <f t="shared" si="5"/>
        <v>5.6958748616746879E-2</v>
      </c>
      <c r="O10" s="39">
        <v>0.4</v>
      </c>
      <c r="P10" s="56">
        <f t="shared" si="17"/>
        <v>-0.34304125138325314</v>
      </c>
      <c r="Q10" s="37">
        <f t="shared" si="18"/>
        <v>5534.6729969503867</v>
      </c>
      <c r="R10" s="14">
        <v>145635.2844</v>
      </c>
      <c r="S10" s="38">
        <f t="shared" si="19"/>
        <v>2.4679345274609821</v>
      </c>
      <c r="T10" s="38">
        <f t="shared" si="6"/>
        <v>1.3033041213267629</v>
      </c>
      <c r="U10" s="13">
        <f t="shared" si="7"/>
        <v>0.13082974166645434</v>
      </c>
      <c r="V10" s="39">
        <v>0.1</v>
      </c>
      <c r="W10" s="56">
        <f t="shared" si="20"/>
        <v>3.082974166645433E-2</v>
      </c>
      <c r="X10" s="19">
        <f t="shared" si="21"/>
        <v>3993.9506345925415</v>
      </c>
      <c r="Z10" s="18">
        <v>2026</v>
      </c>
      <c r="AA10" s="8">
        <v>1593.642257</v>
      </c>
      <c r="AB10">
        <f t="shared" si="22"/>
        <v>39420.684657142854</v>
      </c>
      <c r="AC10" s="38">
        <f t="shared" si="8"/>
        <v>12.956441113821137</v>
      </c>
      <c r="AD10" s="38">
        <f t="shared" si="23"/>
        <v>3.6955975868339963</v>
      </c>
      <c r="AE10" s="29">
        <f t="shared" si="9"/>
        <v>0.29999335459677934</v>
      </c>
      <c r="AF10" s="13">
        <f t="shared" si="24"/>
        <v>0.75001661350805171</v>
      </c>
      <c r="AG10" s="39">
        <v>0.23</v>
      </c>
      <c r="AH10" s="56">
        <f>-AF10-AG10</f>
        <v>-0.98001661350805169</v>
      </c>
      <c r="AI10" s="37">
        <f t="shared" si="26"/>
        <v>11755.358634397302</v>
      </c>
      <c r="AJ10">
        <v>0.166181736</v>
      </c>
      <c r="AK10" s="14">
        <v>1593.642257</v>
      </c>
      <c r="AL10" s="9">
        <f t="shared" si="27"/>
        <v>12.956441113821137</v>
      </c>
      <c r="AM10" s="38">
        <f t="shared" si="28"/>
        <v>3.6955975868339963</v>
      </c>
      <c r="AN10" s="29">
        <f t="shared" si="10"/>
        <v>0.20127390009111334</v>
      </c>
      <c r="AO10" s="13">
        <f t="shared" si="11"/>
        <v>0.99681524977221669</v>
      </c>
      <c r="AP10" s="39">
        <v>0.4</v>
      </c>
      <c r="AQ10" s="56">
        <f t="shared" si="29"/>
        <v>-1.3968152497722168</v>
      </c>
      <c r="AR10" s="45">
        <f t="shared" si="30"/>
        <v>14229.892137897652</v>
      </c>
      <c r="AS10" s="8">
        <v>1593.642257</v>
      </c>
      <c r="AT10" s="9">
        <f t="shared" si="31"/>
        <v>12.956441113821137</v>
      </c>
      <c r="AU10" s="38">
        <f t="shared" si="32"/>
        <v>3.6955975868339963</v>
      </c>
      <c r="AV10" s="29">
        <f t="shared" si="12"/>
        <v>0.38950079787315639</v>
      </c>
      <c r="AW10" s="13">
        <f t="shared" si="13"/>
        <v>0.52624800531710902</v>
      </c>
      <c r="AX10" s="39">
        <v>0.1</v>
      </c>
      <c r="AY10" s="56">
        <f t="shared" si="33"/>
        <v>-0.626248005317109</v>
      </c>
      <c r="AZ10" s="19">
        <f t="shared" si="34"/>
        <v>9655.0344075676749</v>
      </c>
    </row>
    <row r="11" spans="1:52" x14ac:dyDescent="0.25">
      <c r="A11" s="18">
        <v>2027</v>
      </c>
      <c r="B11" s="14">
        <v>173932.82879999999</v>
      </c>
      <c r="C11" s="9">
        <f t="shared" si="14"/>
        <v>247928.14750000002</v>
      </c>
      <c r="D11" s="38">
        <f t="shared" si="0"/>
        <v>2.9474645201742047</v>
      </c>
      <c r="E11" s="38">
        <f t="shared" si="1"/>
        <v>1.559474447004257</v>
      </c>
      <c r="F11" s="13">
        <f t="shared" si="2"/>
        <v>0.11149129596649621</v>
      </c>
      <c r="G11" s="39">
        <v>0.15</v>
      </c>
      <c r="H11" s="56">
        <f t="shared" si="3"/>
        <v>-3.8508704033503788E-2</v>
      </c>
      <c r="I11" s="37">
        <f t="shared" si="15"/>
        <v>4279.6943693220692</v>
      </c>
      <c r="J11">
        <v>0.142904055</v>
      </c>
      <c r="K11" s="14">
        <v>173932.82879999999</v>
      </c>
      <c r="L11" s="38">
        <f t="shared" si="16"/>
        <v>2.9474645201742047</v>
      </c>
      <c r="M11" s="38">
        <f t="shared" si="4"/>
        <v>1.559474447004257</v>
      </c>
      <c r="N11" s="13">
        <f t="shared" si="5"/>
        <v>6.7766763968030941E-2</v>
      </c>
      <c r="O11" s="39">
        <v>0.4</v>
      </c>
      <c r="P11" s="56">
        <f t="shared" si="17"/>
        <v>-0.33223323603196908</v>
      </c>
      <c r="Q11" s="37">
        <f t="shared" si="18"/>
        <v>5490.1331656877446</v>
      </c>
      <c r="R11" s="14">
        <v>173932.82879999999</v>
      </c>
      <c r="S11" s="38">
        <f t="shared" si="19"/>
        <v>2.9474645201742047</v>
      </c>
      <c r="T11" s="38">
        <f t="shared" si="6"/>
        <v>1.559474447004257</v>
      </c>
      <c r="U11" s="13">
        <f t="shared" si="7"/>
        <v>0.15445711201331214</v>
      </c>
      <c r="V11" s="39">
        <v>0.05</v>
      </c>
      <c r="W11" s="56">
        <f t="shared" si="20"/>
        <v>0.10445711201331213</v>
      </c>
      <c r="X11" s="19">
        <f t="shared" si="21"/>
        <v>3690.5322413931408</v>
      </c>
      <c r="Z11" s="18">
        <v>2027</v>
      </c>
      <c r="AA11" s="8">
        <v>3390.226975</v>
      </c>
      <c r="AB11">
        <f t="shared" si="22"/>
        <v>49245.105821428573</v>
      </c>
      <c r="AC11" s="38">
        <f t="shared" si="8"/>
        <v>27.562820934959351</v>
      </c>
      <c r="AD11" s="38">
        <f t="shared" si="23"/>
        <v>4.7846516440547067</v>
      </c>
      <c r="AE11" s="29">
        <f t="shared" si="9"/>
        <v>0.36983339247897462</v>
      </c>
      <c r="AF11" s="13">
        <f t="shared" si="24"/>
        <v>0.5754165188025635</v>
      </c>
      <c r="AG11" s="39">
        <v>0.15</v>
      </c>
      <c r="AH11" s="56">
        <f t="shared" si="25"/>
        <v>-0.72541651880256353</v>
      </c>
      <c r="AI11" s="37">
        <f t="shared" si="26"/>
        <v>10243.797872130821</v>
      </c>
      <c r="AJ11">
        <v>0.17977496800000001</v>
      </c>
      <c r="AK11" s="14">
        <v>3390.226975</v>
      </c>
      <c r="AL11" s="9">
        <f t="shared" si="27"/>
        <v>27.562820934959351</v>
      </c>
      <c r="AM11" s="38">
        <f t="shared" si="28"/>
        <v>4.7846516440547067</v>
      </c>
      <c r="AN11" s="29">
        <f t="shared" si="10"/>
        <v>0.25245808577177309</v>
      </c>
      <c r="AO11" s="13">
        <f t="shared" si="11"/>
        <v>0.86885478557056728</v>
      </c>
      <c r="AP11" s="39">
        <v>0.4</v>
      </c>
      <c r="AQ11" s="56">
        <f t="shared" si="29"/>
        <v>-1.2688547855705674</v>
      </c>
      <c r="AR11" s="45">
        <f t="shared" si="30"/>
        <v>13470.190861932459</v>
      </c>
      <c r="AS11" s="8">
        <v>3390.226975</v>
      </c>
      <c r="AT11" s="9">
        <f t="shared" si="31"/>
        <v>27.562820934959351</v>
      </c>
      <c r="AU11" s="38">
        <f t="shared" si="32"/>
        <v>4.7846516440547067</v>
      </c>
      <c r="AV11" s="29">
        <f t="shared" si="12"/>
        <v>0.47212786715889898</v>
      </c>
      <c r="AW11" s="13">
        <f t="shared" si="13"/>
        <v>0.3196803321027526</v>
      </c>
      <c r="AX11" s="39">
        <v>0.05</v>
      </c>
      <c r="AY11" s="56">
        <f t="shared" si="33"/>
        <v>-0.36968033210275258</v>
      </c>
      <c r="AZ11" s="19">
        <f t="shared" si="34"/>
        <v>8131.7921316940428</v>
      </c>
    </row>
    <row r="12" spans="1:52" x14ac:dyDescent="0.25">
      <c r="A12" s="18">
        <v>2028</v>
      </c>
      <c r="B12" s="14">
        <v>212775.72529999999</v>
      </c>
      <c r="C12" s="9">
        <f t="shared" si="14"/>
        <v>285711.57699999999</v>
      </c>
      <c r="D12" s="38">
        <f t="shared" si="0"/>
        <v>3.6056959770212331</v>
      </c>
      <c r="E12" s="38">
        <f t="shared" si="1"/>
        <v>1.8502777575759679</v>
      </c>
      <c r="F12" s="13">
        <f t="shared" si="2"/>
        <v>0.13086274851674751</v>
      </c>
      <c r="G12" s="39">
        <v>0.1</v>
      </c>
      <c r="H12" s="56">
        <f t="shared" si="3"/>
        <v>3.0862748516747501E-2</v>
      </c>
      <c r="I12" s="37">
        <f t="shared" si="15"/>
        <v>3993.8146133624832</v>
      </c>
      <c r="J12">
        <v>0.15396163400000001</v>
      </c>
      <c r="K12" s="14">
        <v>212775.72529999999</v>
      </c>
      <c r="L12" s="38">
        <f t="shared" si="16"/>
        <v>3.6056959770212331</v>
      </c>
      <c r="M12" s="38">
        <f t="shared" si="4"/>
        <v>1.8502777575759679</v>
      </c>
      <c r="N12" s="13">
        <f t="shared" si="5"/>
        <v>7.9885928009346019E-2</v>
      </c>
      <c r="O12" s="39">
        <v>0.35</v>
      </c>
      <c r="P12" s="56">
        <f t="shared" si="17"/>
        <v>-0.27011407199065396</v>
      </c>
      <c r="Q12" s="37">
        <f t="shared" si="18"/>
        <v>5234.1400906734843</v>
      </c>
      <c r="R12" s="14">
        <v>212775.72529999999</v>
      </c>
      <c r="S12" s="38">
        <f t="shared" si="19"/>
        <v>3.6056959770212331</v>
      </c>
      <c r="T12" s="38">
        <f t="shared" si="6"/>
        <v>1.8502777575759679</v>
      </c>
      <c r="U12" s="13">
        <f t="shared" si="7"/>
        <v>0.18050134526301953</v>
      </c>
      <c r="V12" s="8">
        <v>0</v>
      </c>
      <c r="W12" s="56">
        <f t="shared" si="20"/>
        <v>0.18050134526301953</v>
      </c>
      <c r="X12" s="19">
        <f t="shared" si="21"/>
        <v>3377.1539561710965</v>
      </c>
      <c r="Z12" s="18">
        <v>2028</v>
      </c>
      <c r="AA12" s="8">
        <v>7140.5518039999997</v>
      </c>
      <c r="AB12">
        <f t="shared" si="22"/>
        <v>59069.526985714278</v>
      </c>
      <c r="AC12" s="38">
        <f t="shared" si="8"/>
        <v>58.053266699186992</v>
      </c>
      <c r="AD12" s="38">
        <f t="shared" si="23"/>
        <v>5.8593053457528272</v>
      </c>
      <c r="AE12" s="29">
        <f t="shared" si="9"/>
        <v>0.43191648324249521</v>
      </c>
      <c r="AF12" s="13">
        <f t="shared" si="24"/>
        <v>0.42020879189376203</v>
      </c>
      <c r="AG12" s="39">
        <v>0.1</v>
      </c>
      <c r="AH12" s="56">
        <f t="shared" si="25"/>
        <v>-0.52020879189376201</v>
      </c>
      <c r="AI12" s="37">
        <f t="shared" si="26"/>
        <v>9025.4795974732642</v>
      </c>
      <c r="AJ12">
        <v>0.19141133199999999</v>
      </c>
      <c r="AK12" s="14">
        <v>7140.5518039999997</v>
      </c>
      <c r="AL12" s="9">
        <f t="shared" si="27"/>
        <v>58.053266699186992</v>
      </c>
      <c r="AM12" s="38">
        <f t="shared" si="28"/>
        <v>5.8593053457528272</v>
      </c>
      <c r="AN12" s="29">
        <f t="shared" si="10"/>
        <v>0.29974931978533981</v>
      </c>
      <c r="AO12" s="13">
        <f t="shared" si="11"/>
        <v>0.75062670053665048</v>
      </c>
      <c r="AP12" s="39">
        <v>0.35</v>
      </c>
      <c r="AQ12" s="56">
        <f t="shared" si="29"/>
        <v>-1.1006267005366506</v>
      </c>
      <c r="AR12" s="45">
        <f t="shared" si="30"/>
        <v>12471.420721086095</v>
      </c>
      <c r="AS12" s="8">
        <v>7140.5518039999997</v>
      </c>
      <c r="AT12" s="9">
        <f t="shared" si="31"/>
        <v>58.053266699186992</v>
      </c>
      <c r="AU12" s="38">
        <f t="shared" si="32"/>
        <v>5.8593053457528272</v>
      </c>
      <c r="AV12" s="29">
        <f t="shared" si="12"/>
        <v>0.54269339393941807</v>
      </c>
      <c r="AW12" s="13">
        <f t="shared" si="13"/>
        <v>0.14326651515145494</v>
      </c>
      <c r="AX12" s="8">
        <v>0</v>
      </c>
      <c r="AY12" s="56">
        <f t="shared" si="33"/>
        <v>-0.14326651515145494</v>
      </c>
      <c r="AZ12" s="19">
        <f t="shared" si="34"/>
        <v>6787.573300454188</v>
      </c>
    </row>
    <row r="13" spans="1:52" x14ac:dyDescent="0.25">
      <c r="A13" s="18">
        <v>2029</v>
      </c>
      <c r="B13" s="14">
        <v>249514.46239999999</v>
      </c>
      <c r="C13" s="9">
        <f t="shared" si="14"/>
        <v>323495.00650000002</v>
      </c>
      <c r="D13" s="38">
        <f t="shared" si="0"/>
        <v>4.2282703631526326</v>
      </c>
      <c r="E13" s="38">
        <f t="shared" si="1"/>
        <v>2.0800676281654824</v>
      </c>
      <c r="F13" s="13">
        <f t="shared" si="2"/>
        <v>0.14587069891930382</v>
      </c>
      <c r="G13" s="7">
        <v>0.05</v>
      </c>
      <c r="H13" s="56">
        <f t="shared" si="3"/>
        <v>9.5870698919303818E-2</v>
      </c>
      <c r="I13" s="37">
        <f t="shared" si="15"/>
        <v>3725.9168497535493</v>
      </c>
      <c r="J13">
        <v>0.16372502</v>
      </c>
      <c r="K13" s="14">
        <v>249514.46239999999</v>
      </c>
      <c r="L13" s="38">
        <f t="shared" si="16"/>
        <v>4.2282703631526326</v>
      </c>
      <c r="M13" s="38">
        <f t="shared" si="4"/>
        <v>2.0800676281654824</v>
      </c>
      <c r="N13" s="13">
        <f t="shared" si="5"/>
        <v>8.935083368845198E-2</v>
      </c>
      <c r="O13" s="7">
        <v>0.3</v>
      </c>
      <c r="P13" s="56">
        <f t="shared" si="17"/>
        <v>-0.21064916631154801</v>
      </c>
      <c r="Q13" s="37">
        <f t="shared" si="18"/>
        <v>4989.0852143698894</v>
      </c>
      <c r="R13" s="14">
        <v>249514.46239999999</v>
      </c>
      <c r="S13" s="38">
        <f t="shared" si="19"/>
        <v>4.2282703631526326</v>
      </c>
      <c r="T13" s="38">
        <f t="shared" si="6"/>
        <v>2.0800676281654824</v>
      </c>
      <c r="U13" s="13">
        <f t="shared" si="7"/>
        <v>0.20051260585422981</v>
      </c>
      <c r="V13" s="7">
        <v>0</v>
      </c>
      <c r="W13" s="56">
        <f t="shared" si="20"/>
        <v>0.20051260585422981</v>
      </c>
      <c r="X13" s="19">
        <f t="shared" si="21"/>
        <v>3294.6875512747188</v>
      </c>
      <c r="Z13" s="18">
        <v>2029</v>
      </c>
      <c r="AA13" s="8">
        <v>9389.3887219999997</v>
      </c>
      <c r="AB13">
        <f t="shared" si="22"/>
        <v>68893.948149999997</v>
      </c>
      <c r="AC13" s="38">
        <f t="shared" si="8"/>
        <v>76.336493674796742</v>
      </c>
      <c r="AD13" s="38">
        <f t="shared" si="23"/>
        <v>6.2543010163876929</v>
      </c>
      <c r="AE13" s="29">
        <f t="shared" si="9"/>
        <v>0.45316503004417052</v>
      </c>
      <c r="AF13" s="13">
        <f t="shared" si="24"/>
        <v>0.36708742488957369</v>
      </c>
      <c r="AG13" s="7">
        <v>0.05</v>
      </c>
      <c r="AH13" s="56">
        <f t="shared" si="25"/>
        <v>-0.41708742488957368</v>
      </c>
      <c r="AI13" s="37">
        <f t="shared" si="26"/>
        <v>8413.248041569399</v>
      </c>
      <c r="AJ13">
        <v>0.20156538800000001</v>
      </c>
      <c r="AK13" s="14">
        <v>9389.3887219999997</v>
      </c>
      <c r="AL13" s="9">
        <f t="shared" si="27"/>
        <v>76.336493674796742</v>
      </c>
      <c r="AM13" s="38">
        <f t="shared" si="28"/>
        <v>6.2543010163876929</v>
      </c>
      <c r="AN13" s="29">
        <f t="shared" si="10"/>
        <v>0.31636930395989127</v>
      </c>
      <c r="AO13" s="13">
        <f t="shared" si="11"/>
        <v>0.70907674010027177</v>
      </c>
      <c r="AP13" s="7">
        <v>0.3</v>
      </c>
      <c r="AQ13" s="56">
        <f t="shared" si="29"/>
        <v>-1.0090767401002718</v>
      </c>
      <c r="AR13" s="45">
        <f t="shared" si="30"/>
        <v>11927.888605975315</v>
      </c>
      <c r="AS13" s="8">
        <v>9389.3887219999997</v>
      </c>
      <c r="AT13" s="9">
        <f t="shared" si="31"/>
        <v>76.336493674796742</v>
      </c>
      <c r="AU13" s="38">
        <f t="shared" si="32"/>
        <v>6.2543010163876929</v>
      </c>
      <c r="AV13" s="29">
        <f t="shared" si="12"/>
        <v>0.56618865338828961</v>
      </c>
      <c r="AW13" s="13">
        <f t="shared" si="13"/>
        <v>8.4528366529275978E-2</v>
      </c>
      <c r="AX13" s="7">
        <v>0</v>
      </c>
      <c r="AY13" s="56">
        <f t="shared" si="33"/>
        <v>-8.4528366529275978E-2</v>
      </c>
      <c r="AZ13" s="19">
        <f t="shared" si="34"/>
        <v>6438.8449120843115</v>
      </c>
    </row>
    <row r="14" spans="1:52" x14ac:dyDescent="0.25">
      <c r="A14" s="18">
        <v>2030</v>
      </c>
      <c r="B14" s="14">
        <v>287441.97480000003</v>
      </c>
      <c r="C14" s="9">
        <f t="shared" si="14"/>
        <v>361278.43599999999</v>
      </c>
      <c r="D14" s="38">
        <f t="shared" si="0"/>
        <v>4.8709897273389711</v>
      </c>
      <c r="E14" s="38">
        <f t="shared" si="1"/>
        <v>2.2842149406136416</v>
      </c>
      <c r="F14" s="13">
        <f t="shared" si="2"/>
        <v>0.1589863650091029</v>
      </c>
      <c r="G14" s="7">
        <v>0</v>
      </c>
      <c r="H14" s="56">
        <f t="shared" si="3"/>
        <v>0.1589863650091029</v>
      </c>
      <c r="I14" s="37">
        <f t="shared" si="15"/>
        <v>3465.8171897974871</v>
      </c>
      <c r="J14">
        <v>0.17245490499999999</v>
      </c>
      <c r="K14" s="14">
        <v>287441.97480000003</v>
      </c>
      <c r="L14" s="38">
        <f t="shared" si="16"/>
        <v>4.8709897273389711</v>
      </c>
      <c r="M14" s="38">
        <f t="shared" si="4"/>
        <v>2.2842149406136416</v>
      </c>
      <c r="N14" s="13">
        <f t="shared" si="5"/>
        <v>9.7677835238577093E-2</v>
      </c>
      <c r="O14" s="7">
        <v>0.25</v>
      </c>
      <c r="P14" s="56">
        <f t="shared" si="17"/>
        <v>-0.15232216476142291</v>
      </c>
      <c r="Q14" s="37">
        <f t="shared" si="18"/>
        <v>4748.7196409818243</v>
      </c>
      <c r="R14" s="14">
        <v>287441.97480000003</v>
      </c>
      <c r="S14" s="38">
        <f t="shared" si="19"/>
        <v>4.8709897273389711</v>
      </c>
      <c r="T14" s="38">
        <f t="shared" si="6"/>
        <v>2.2842149406136416</v>
      </c>
      <c r="U14" s="13">
        <f t="shared" si="7"/>
        <v>0.21788050689189875</v>
      </c>
      <c r="V14" s="7">
        <v>0</v>
      </c>
      <c r="W14" s="56">
        <f t="shared" si="20"/>
        <v>0.21788050689189875</v>
      </c>
      <c r="X14" s="19">
        <f t="shared" si="21"/>
        <v>3223.1144310984851</v>
      </c>
      <c r="Z14" s="18">
        <v>2030</v>
      </c>
      <c r="AA14" s="8">
        <v>9708.8699219999999</v>
      </c>
      <c r="AB14">
        <f t="shared" si="22"/>
        <v>78718.369314285708</v>
      </c>
      <c r="AC14" s="38">
        <f t="shared" si="8"/>
        <v>78.933901804878047</v>
      </c>
      <c r="AD14" s="38">
        <f t="shared" si="23"/>
        <v>6.3025731601571531</v>
      </c>
      <c r="AE14" s="29">
        <f t="shared" si="9"/>
        <v>0.45570669314024836</v>
      </c>
      <c r="AF14" s="13">
        <f t="shared" si="24"/>
        <v>0.36073326714937903</v>
      </c>
      <c r="AG14" s="7">
        <v>0</v>
      </c>
      <c r="AH14" s="56">
        <f t="shared" si="25"/>
        <v>-0.36073326714937903</v>
      </c>
      <c r="AI14" s="37">
        <f t="shared" si="26"/>
        <v>8078.6734070658631</v>
      </c>
      <c r="AJ14">
        <v>0.21055943099999999</v>
      </c>
      <c r="AK14" s="14">
        <v>9708.8699219999999</v>
      </c>
      <c r="AL14" s="9">
        <f t="shared" si="27"/>
        <v>78.933901804878047</v>
      </c>
      <c r="AM14" s="38">
        <f t="shared" si="28"/>
        <v>6.3025731601571531</v>
      </c>
      <c r="AN14" s="29">
        <f t="shared" si="10"/>
        <v>0.31837318131153247</v>
      </c>
      <c r="AO14" s="13">
        <f t="shared" si="11"/>
        <v>0.70406704672116893</v>
      </c>
      <c r="AP14" s="7">
        <v>0.25</v>
      </c>
      <c r="AQ14" s="56">
        <f t="shared" si="29"/>
        <v>-0.95406704672116893</v>
      </c>
      <c r="AR14" s="45">
        <f t="shared" si="30"/>
        <v>11601.29605638358</v>
      </c>
      <c r="AS14" s="8">
        <v>9708.8699219999999</v>
      </c>
      <c r="AT14" s="9">
        <f t="shared" si="31"/>
        <v>78.933901804878047</v>
      </c>
      <c r="AU14" s="38">
        <f t="shared" si="32"/>
        <v>6.3025731601571531</v>
      </c>
      <c r="AV14" s="29">
        <f t="shared" si="12"/>
        <v>0.56897594190648171</v>
      </c>
      <c r="AW14" s="13">
        <f t="shared" si="13"/>
        <v>7.756014523379573E-2</v>
      </c>
      <c r="AX14" s="7">
        <v>0</v>
      </c>
      <c r="AY14" s="56">
        <f t="shared" si="33"/>
        <v>-7.756014523379573E-2</v>
      </c>
      <c r="AZ14" s="19">
        <f t="shared" si="34"/>
        <v>6397.4745822530449</v>
      </c>
    </row>
    <row r="15" spans="1:52" x14ac:dyDescent="0.25">
      <c r="A15" s="18">
        <v>2031</v>
      </c>
      <c r="B15" s="14">
        <v>322883.21000000002</v>
      </c>
      <c r="C15" s="9">
        <f t="shared" si="14"/>
        <v>399061.86550000007</v>
      </c>
      <c r="D15" s="38">
        <f t="shared" si="0"/>
        <v>5.4715766551998781</v>
      </c>
      <c r="E15" s="38">
        <f t="shared" si="1"/>
        <v>2.451956610876084</v>
      </c>
      <c r="F15" s="13">
        <f t="shared" si="2"/>
        <v>0.16961224478573023</v>
      </c>
      <c r="G15" s="7">
        <v>0</v>
      </c>
      <c r="H15" s="56">
        <f t="shared" ref="H15:H34" si="35">F15-G15</f>
        <v>0.16961224478573023</v>
      </c>
      <c r="I15" s="37">
        <f t="shared" si="15"/>
        <v>3422.0279392380057</v>
      </c>
      <c r="J15">
        <v>0.18034128399999999</v>
      </c>
      <c r="K15" s="14">
        <v>322883.21000000002</v>
      </c>
      <c r="L15" s="38">
        <f t="shared" si="16"/>
        <v>5.4715766551998781</v>
      </c>
      <c r="M15" s="38">
        <f t="shared" si="4"/>
        <v>2.451956610876084</v>
      </c>
      <c r="N15" s="13">
        <f t="shared" si="5"/>
        <v>0.10446286408484418</v>
      </c>
      <c r="O15" s="7">
        <v>0.2</v>
      </c>
      <c r="P15" s="56">
        <f t="shared" si="17"/>
        <v>-9.5537135915155835E-2</v>
      </c>
      <c r="Q15" s="37">
        <f t="shared" si="18"/>
        <v>4514.7085371063567</v>
      </c>
      <c r="R15" s="14">
        <v>322883.21000000002</v>
      </c>
      <c r="S15" s="38">
        <f t="shared" si="19"/>
        <v>5.4715766551998781</v>
      </c>
      <c r="T15" s="38">
        <f t="shared" si="6"/>
        <v>2.451956610876084</v>
      </c>
      <c r="U15" s="13">
        <f t="shared" si="7"/>
        <v>0.23186844778694193</v>
      </c>
      <c r="V15" s="7">
        <v>0</v>
      </c>
      <c r="W15" s="56">
        <f t="shared" si="20"/>
        <v>0.23186844778694193</v>
      </c>
      <c r="X15" s="19">
        <f t="shared" si="21"/>
        <v>3165.4701266700122</v>
      </c>
      <c r="Z15" s="18">
        <v>2031</v>
      </c>
      <c r="AA15" s="8">
        <v>18763.978139999999</v>
      </c>
      <c r="AB15">
        <f t="shared" si="22"/>
        <v>88542.790478571435</v>
      </c>
      <c r="AC15" s="38">
        <f t="shared" si="8"/>
        <v>152.55266780487804</v>
      </c>
      <c r="AD15" s="38">
        <f t="shared" si="23"/>
        <v>7.2531635994206534</v>
      </c>
      <c r="AE15" s="29">
        <f t="shared" si="9"/>
        <v>0.50341933905570202</v>
      </c>
      <c r="AF15" s="13">
        <f t="shared" si="24"/>
        <v>0.24145165236074506</v>
      </c>
      <c r="AG15" s="7">
        <v>0</v>
      </c>
      <c r="AH15" s="56">
        <f t="shared" si="25"/>
        <v>-0.24145165236074506</v>
      </c>
      <c r="AI15" s="37">
        <f t="shared" si="26"/>
        <v>7370.4984600657435</v>
      </c>
      <c r="AJ15">
        <v>0.21862204900000001</v>
      </c>
      <c r="AK15" s="14">
        <v>18763.978139999999</v>
      </c>
      <c r="AL15" s="9">
        <f t="shared" si="27"/>
        <v>152.55266780487804</v>
      </c>
      <c r="AM15" s="38">
        <f t="shared" si="28"/>
        <v>7.2531635994206534</v>
      </c>
      <c r="AN15" s="29">
        <f t="shared" si="10"/>
        <v>0.35665901746772255</v>
      </c>
      <c r="AO15" s="13">
        <f t="shared" si="11"/>
        <v>0.60835245633069368</v>
      </c>
      <c r="AP15" s="7">
        <v>0.2</v>
      </c>
      <c r="AQ15" s="56">
        <f t="shared" si="29"/>
        <v>-0.80835245633069364</v>
      </c>
      <c r="AR15" s="45">
        <f t="shared" si="30"/>
        <v>10736.188533235329</v>
      </c>
      <c r="AS15" s="8">
        <v>18763.978139999999</v>
      </c>
      <c r="AT15" s="9">
        <f t="shared" si="31"/>
        <v>152.55266780487804</v>
      </c>
      <c r="AU15" s="38">
        <f t="shared" si="32"/>
        <v>7.2531635994206534</v>
      </c>
      <c r="AV15" s="29">
        <f t="shared" si="12"/>
        <v>0.62035741564668179</v>
      </c>
      <c r="AW15" s="13">
        <f t="shared" si="13"/>
        <v>-5.0893539116704467E-2</v>
      </c>
      <c r="AX15" s="7">
        <v>0</v>
      </c>
      <c r="AY15" s="56">
        <f t="shared" si="33"/>
        <v>5.0893539116704467E-2</v>
      </c>
      <c r="AZ15" s="19">
        <f t="shared" si="34"/>
        <v>5634.8450582641253</v>
      </c>
    </row>
    <row r="16" spans="1:52" x14ac:dyDescent="0.25">
      <c r="A16" s="18">
        <v>2032</v>
      </c>
      <c r="B16" s="14">
        <v>337329.78779999999</v>
      </c>
      <c r="C16" s="9">
        <f t="shared" si="14"/>
        <v>436845.29500000004</v>
      </c>
      <c r="D16" s="38">
        <f t="shared" si="0"/>
        <v>5.7163882632051646</v>
      </c>
      <c r="E16" s="38">
        <f t="shared" si="1"/>
        <v>2.5151039091519558</v>
      </c>
      <c r="F16" s="13">
        <f t="shared" si="2"/>
        <v>0.17357754190875063</v>
      </c>
      <c r="G16" s="7">
        <v>0</v>
      </c>
      <c r="H16" s="56">
        <f t="shared" si="35"/>
        <v>0.17357754190875063</v>
      </c>
      <c r="I16" s="37">
        <f t="shared" si="15"/>
        <v>3405.6869497940388</v>
      </c>
      <c r="J16">
        <v>0.18752677200000001</v>
      </c>
      <c r="K16" s="14">
        <v>337329.78779999999</v>
      </c>
      <c r="L16" s="38">
        <f t="shared" si="16"/>
        <v>5.7163882632051646</v>
      </c>
      <c r="M16" s="38">
        <f t="shared" si="4"/>
        <v>2.5151039091519558</v>
      </c>
      <c r="N16" s="13">
        <f t="shared" si="5"/>
        <v>0.10700388708506892</v>
      </c>
      <c r="O16" s="7">
        <v>0.15</v>
      </c>
      <c r="P16" s="56">
        <f t="shared" si="17"/>
        <v>-4.2996112914931078E-2</v>
      </c>
      <c r="Q16" s="37">
        <f t="shared" si="18"/>
        <v>4298.1869813224303</v>
      </c>
      <c r="R16" s="14">
        <v>337329.78779999999</v>
      </c>
      <c r="S16" s="38">
        <f t="shared" si="19"/>
        <v>5.7163882632051646</v>
      </c>
      <c r="T16" s="38">
        <f t="shared" si="6"/>
        <v>2.5151039091519558</v>
      </c>
      <c r="U16" s="13">
        <f t="shared" si="7"/>
        <v>0.23706922861821011</v>
      </c>
      <c r="V16" s="7">
        <v>0</v>
      </c>
      <c r="W16" s="56">
        <f t="shared" si="20"/>
        <v>0.23706922861821011</v>
      </c>
      <c r="X16" s="19">
        <f t="shared" si="21"/>
        <v>3144.0377088643563</v>
      </c>
      <c r="Z16" s="18">
        <v>2032</v>
      </c>
      <c r="AA16" s="8">
        <v>25707.179700000001</v>
      </c>
      <c r="AB16">
        <f t="shared" si="22"/>
        <v>98367.211642857146</v>
      </c>
      <c r="AC16" s="38">
        <f t="shared" si="8"/>
        <v>209.00146097560977</v>
      </c>
      <c r="AD16" s="38">
        <f t="shared" si="23"/>
        <v>7.7073692169368648</v>
      </c>
      <c r="AE16" s="29">
        <f t="shared" si="9"/>
        <v>0.52471713298809952</v>
      </c>
      <c r="AF16" s="13">
        <f t="shared" si="24"/>
        <v>0.1882071675297512</v>
      </c>
      <c r="AG16" s="7">
        <v>0</v>
      </c>
      <c r="AH16" s="56">
        <f t="shared" si="25"/>
        <v>-0.1882071675297512</v>
      </c>
      <c r="AI16" s="37">
        <f t="shared" si="26"/>
        <v>7054.3859536241325</v>
      </c>
      <c r="AJ16">
        <v>0.225921073</v>
      </c>
      <c r="AK16" s="14">
        <v>25707.179700000001</v>
      </c>
      <c r="AL16" s="9">
        <f t="shared" si="27"/>
        <v>209.00146097560977</v>
      </c>
      <c r="AM16" s="38">
        <f t="shared" si="28"/>
        <v>7.7073692169368648</v>
      </c>
      <c r="AN16" s="29">
        <f t="shared" si="10"/>
        <v>0.37418570872713686</v>
      </c>
      <c r="AO16" s="13">
        <f t="shared" si="11"/>
        <v>0.56453572818215791</v>
      </c>
      <c r="AP16" s="7">
        <v>0.15</v>
      </c>
      <c r="AQ16" s="56">
        <f t="shared" si="29"/>
        <v>-0.71453572818215794</v>
      </c>
      <c r="AR16" s="45">
        <f t="shared" si="30"/>
        <v>10179.198618217471</v>
      </c>
      <c r="AS16" s="8">
        <v>25707.179700000001</v>
      </c>
      <c r="AT16" s="9">
        <f t="shared" si="31"/>
        <v>209.00146097560977</v>
      </c>
      <c r="AU16" s="38">
        <f t="shared" si="32"/>
        <v>7.7073692169368648</v>
      </c>
      <c r="AV16" s="29">
        <f t="shared" si="12"/>
        <v>0.64269865335383658</v>
      </c>
      <c r="AW16" s="13">
        <f t="shared" si="13"/>
        <v>-0.10674663338459145</v>
      </c>
      <c r="AX16" s="7">
        <v>0</v>
      </c>
      <c r="AY16" s="56">
        <f t="shared" si="33"/>
        <v>0.10674663338459145</v>
      </c>
      <c r="AZ16" s="19">
        <f t="shared" si="34"/>
        <v>5303.2452375956809</v>
      </c>
    </row>
    <row r="17" spans="1:52" x14ac:dyDescent="0.25">
      <c r="A17" s="18">
        <v>2033</v>
      </c>
      <c r="B17" s="14">
        <v>370961.9583</v>
      </c>
      <c r="C17" s="9">
        <f t="shared" si="14"/>
        <v>474628.72450000001</v>
      </c>
      <c r="D17" s="38">
        <f t="shared" si="0"/>
        <v>6.2863187931063695</v>
      </c>
      <c r="E17" s="38">
        <f t="shared" si="1"/>
        <v>2.652215436242872</v>
      </c>
      <c r="F17" s="13">
        <f t="shared" si="2"/>
        <v>0.18212230806149499</v>
      </c>
      <c r="G17" s="7">
        <v>0</v>
      </c>
      <c r="H17" s="56">
        <f t="shared" si="35"/>
        <v>0.18212230806149499</v>
      </c>
      <c r="I17" s="37">
        <f t="shared" si="15"/>
        <v>3370.4739684785791</v>
      </c>
      <c r="J17">
        <v>0.19412106300000001</v>
      </c>
      <c r="K17" s="14">
        <v>370961.9583</v>
      </c>
      <c r="L17" s="38">
        <f t="shared" si="16"/>
        <v>6.2863187931063695</v>
      </c>
      <c r="M17" s="38">
        <f t="shared" si="4"/>
        <v>2.652215436242872</v>
      </c>
      <c r="N17" s="13">
        <f t="shared" si="5"/>
        <v>0.11249640639801495</v>
      </c>
      <c r="O17" s="7">
        <v>0.1</v>
      </c>
      <c r="P17" s="56">
        <f t="shared" si="17"/>
        <v>1.2496406398014942E-2</v>
      </c>
      <c r="Q17" s="37">
        <f t="shared" si="18"/>
        <v>4069.5023092337801</v>
      </c>
      <c r="R17" s="14">
        <v>370961.9583</v>
      </c>
      <c r="S17" s="38">
        <f t="shared" si="19"/>
        <v>6.2863187931063695</v>
      </c>
      <c r="T17" s="38">
        <f t="shared" si="6"/>
        <v>2.652215436242872</v>
      </c>
      <c r="U17" s="13">
        <f t="shared" si="7"/>
        <v>0.24824075293946823</v>
      </c>
      <c r="V17" s="7">
        <v>0</v>
      </c>
      <c r="W17" s="56">
        <f t="shared" si="20"/>
        <v>0.24824075293946823</v>
      </c>
      <c r="X17" s="19">
        <f t="shared" si="21"/>
        <v>3097.9998571364513</v>
      </c>
      <c r="Z17" s="18">
        <v>2033</v>
      </c>
      <c r="AA17" s="8">
        <v>37932.808429999997</v>
      </c>
      <c r="AB17">
        <f t="shared" si="22"/>
        <v>108191.63280714284</v>
      </c>
      <c r="AC17" s="38">
        <f t="shared" si="8"/>
        <v>308.39681650406504</v>
      </c>
      <c r="AD17" s="38">
        <f t="shared" si="23"/>
        <v>8.2686440625584652</v>
      </c>
      <c r="AE17" s="29">
        <f t="shared" si="9"/>
        <v>0.54977790944815252</v>
      </c>
      <c r="AF17" s="13">
        <f t="shared" si="24"/>
        <v>0.12555522637961869</v>
      </c>
      <c r="AG17" s="7">
        <v>0</v>
      </c>
      <c r="AH17" s="56">
        <f t="shared" si="25"/>
        <v>-0.12555522637961869</v>
      </c>
      <c r="AI17" s="37">
        <f t="shared" si="26"/>
        <v>6682.4213790157964</v>
      </c>
      <c r="AJ17">
        <v>0.23258324699999999</v>
      </c>
      <c r="AK17" s="14">
        <v>37932.808429999997</v>
      </c>
      <c r="AL17" s="9">
        <f t="shared" si="27"/>
        <v>308.39681650406504</v>
      </c>
      <c r="AM17" s="38">
        <f t="shared" si="28"/>
        <v>8.2686440625584652</v>
      </c>
      <c r="AN17" s="29">
        <f t="shared" si="10"/>
        <v>0.39518577568526925</v>
      </c>
      <c r="AO17" s="13">
        <f t="shared" si="11"/>
        <v>0.51203556078682677</v>
      </c>
      <c r="AP17" s="7">
        <v>0.1</v>
      </c>
      <c r="AQ17" s="56">
        <f t="shared" si="29"/>
        <v>-0.61203556078682675</v>
      </c>
      <c r="AR17" s="45">
        <f t="shared" si="30"/>
        <v>9570.6551243913909</v>
      </c>
      <c r="AS17" s="8">
        <v>37932.808429999997</v>
      </c>
      <c r="AT17" s="9">
        <f t="shared" si="31"/>
        <v>308.39681650406504</v>
      </c>
      <c r="AU17" s="38">
        <f t="shared" si="32"/>
        <v>8.2686440625584652</v>
      </c>
      <c r="AV17" s="29">
        <f t="shared" si="12"/>
        <v>0.66849870298173508</v>
      </c>
      <c r="AW17" s="13">
        <f t="shared" si="13"/>
        <v>-0.17124675745433771</v>
      </c>
      <c r="AX17" s="7">
        <v>0</v>
      </c>
      <c r="AY17" s="56">
        <f t="shared" si="33"/>
        <v>0.17124675745433771</v>
      </c>
      <c r="AZ17" s="19">
        <f t="shared" si="34"/>
        <v>4920.3080009935975</v>
      </c>
    </row>
    <row r="18" spans="1:52" x14ac:dyDescent="0.25">
      <c r="A18" s="18">
        <v>2034</v>
      </c>
      <c r="B18" s="14">
        <v>402452.47889999999</v>
      </c>
      <c r="C18" s="9">
        <f t="shared" si="14"/>
        <v>512412.15399999998</v>
      </c>
      <c r="D18" s="38">
        <f t="shared" si="0"/>
        <v>6.8199569385368823</v>
      </c>
      <c r="E18" s="38">
        <f t="shared" si="1"/>
        <v>2.7697626300477731</v>
      </c>
      <c r="F18" s="13">
        <f t="shared" si="2"/>
        <v>0.18937745554362195</v>
      </c>
      <c r="G18" s="7">
        <v>0</v>
      </c>
      <c r="H18" s="56">
        <f t="shared" si="35"/>
        <v>0.18937745554362195</v>
      </c>
      <c r="I18" s="37">
        <f t="shared" si="15"/>
        <v>3340.575505704734</v>
      </c>
      <c r="J18">
        <v>0.20021028599999999</v>
      </c>
      <c r="K18" s="14">
        <v>402452.47889999999</v>
      </c>
      <c r="L18" s="38">
        <f t="shared" si="16"/>
        <v>6.8199569385368823</v>
      </c>
      <c r="M18" s="38">
        <f t="shared" si="4"/>
        <v>2.7697626300477731</v>
      </c>
      <c r="N18" s="13">
        <f t="shared" si="5"/>
        <v>0.11717829874895125</v>
      </c>
      <c r="O18" s="7">
        <v>0.05</v>
      </c>
      <c r="P18" s="56">
        <f t="shared" si="17"/>
        <v>6.7178298748951246E-2</v>
      </c>
      <c r="Q18" s="37">
        <f t="shared" si="18"/>
        <v>3844.1582308555721</v>
      </c>
      <c r="R18" s="14">
        <v>402452.47889999999</v>
      </c>
      <c r="S18" s="38">
        <f t="shared" si="19"/>
        <v>6.8199569385368823</v>
      </c>
      <c r="T18" s="38">
        <f t="shared" si="6"/>
        <v>2.7697626300477731</v>
      </c>
      <c r="U18" s="13">
        <f t="shared" si="7"/>
        <v>0.25768789390017688</v>
      </c>
      <c r="V18" s="7">
        <v>0</v>
      </c>
      <c r="W18" s="56">
        <f t="shared" si="20"/>
        <v>0.25768789390017688</v>
      </c>
      <c r="X18" s="19">
        <f t="shared" si="21"/>
        <v>3059.0681892373709</v>
      </c>
      <c r="Z18" s="18">
        <v>2034</v>
      </c>
      <c r="AA18" s="8">
        <v>43290.667130000002</v>
      </c>
      <c r="AB18">
        <f t="shared" si="22"/>
        <v>118016.05397142856</v>
      </c>
      <c r="AC18" s="38">
        <f t="shared" si="8"/>
        <v>351.95664333333337</v>
      </c>
      <c r="AD18" s="38">
        <f t="shared" si="23"/>
        <v>8.4592539075561941</v>
      </c>
      <c r="AE18" s="29">
        <f t="shared" si="9"/>
        <v>0.55798444763107002</v>
      </c>
      <c r="AF18" s="13">
        <f t="shared" si="24"/>
        <v>0.10503888092232483</v>
      </c>
      <c r="AG18" s="7">
        <v>0</v>
      </c>
      <c r="AH18" s="56">
        <f t="shared" si="25"/>
        <v>-0.10503888092232483</v>
      </c>
      <c r="AI18" s="37">
        <f t="shared" si="26"/>
        <v>6560.6158360358422</v>
      </c>
      <c r="AJ18">
        <v>0.23870655599999999</v>
      </c>
      <c r="AK18" s="14">
        <v>43290.667130000002</v>
      </c>
      <c r="AL18" s="9">
        <f t="shared" si="27"/>
        <v>351.95664333333337</v>
      </c>
      <c r="AM18" s="38">
        <f t="shared" si="28"/>
        <v>8.4592539075561941</v>
      </c>
      <c r="AN18" s="29">
        <f t="shared" si="10"/>
        <v>0.40215593973120289</v>
      </c>
      <c r="AO18" s="13">
        <f t="shared" si="11"/>
        <v>0.49461015067199288</v>
      </c>
      <c r="AP18" s="7">
        <v>0.05</v>
      </c>
      <c r="AQ18" s="56">
        <f t="shared" si="29"/>
        <v>-0.54461015067199292</v>
      </c>
      <c r="AR18" s="45">
        <f t="shared" si="30"/>
        <v>9170.3504645396224</v>
      </c>
      <c r="AS18" s="8">
        <v>43290.667130000002</v>
      </c>
      <c r="AT18" s="9">
        <f t="shared" si="31"/>
        <v>351.95664333333337</v>
      </c>
      <c r="AU18" s="38">
        <f t="shared" si="32"/>
        <v>8.4592539075561941</v>
      </c>
      <c r="AV18" s="29">
        <f t="shared" si="12"/>
        <v>0.67682973384187106</v>
      </c>
      <c r="AW18" s="13">
        <f t="shared" si="13"/>
        <v>-0.1920743346046776</v>
      </c>
      <c r="AX18" s="7">
        <v>0</v>
      </c>
      <c r="AY18" s="56">
        <f t="shared" si="33"/>
        <v>0.1920743346046776</v>
      </c>
      <c r="AZ18" s="19">
        <f t="shared" si="34"/>
        <v>4796.6546754520286</v>
      </c>
    </row>
    <row r="19" spans="1:52" x14ac:dyDescent="0.25">
      <c r="A19" s="18">
        <v>2035</v>
      </c>
      <c r="B19" s="14">
        <v>436056.44050000003</v>
      </c>
      <c r="C19" s="9">
        <f t="shared" si="14"/>
        <v>550195.58350000007</v>
      </c>
      <c r="D19" s="38">
        <f t="shared" si="0"/>
        <v>7.3894094406127673</v>
      </c>
      <c r="E19" s="38">
        <f t="shared" si="1"/>
        <v>2.8854590692233777</v>
      </c>
      <c r="F19" s="13">
        <f t="shared" si="2"/>
        <v>0.19645552314387427</v>
      </c>
      <c r="G19" s="7">
        <v>0</v>
      </c>
      <c r="H19" s="56">
        <f t="shared" si="35"/>
        <v>0.19645552314387427</v>
      </c>
      <c r="I19" s="37">
        <f t="shared" si="15"/>
        <v>3311.4067891240943</v>
      </c>
      <c r="J19">
        <v>0.20586326399999999</v>
      </c>
      <c r="K19" s="14">
        <v>436056.44050000003</v>
      </c>
      <c r="L19" s="38">
        <f t="shared" si="16"/>
        <v>7.3894094406127673</v>
      </c>
      <c r="M19" s="38">
        <f t="shared" si="4"/>
        <v>2.8854590692233777</v>
      </c>
      <c r="N19" s="13">
        <f t="shared" si="5"/>
        <v>0.12176235669718471</v>
      </c>
      <c r="O19" s="7">
        <v>0</v>
      </c>
      <c r="P19" s="56">
        <f t="shared" si="17"/>
        <v>0.12176235669718471</v>
      </c>
      <c r="Q19" s="37">
        <f t="shared" si="18"/>
        <v>3619.2173280509019</v>
      </c>
      <c r="R19" s="14">
        <v>436056.44050000003</v>
      </c>
      <c r="S19" s="38">
        <f t="shared" si="19"/>
        <v>7.3894094406127673</v>
      </c>
      <c r="T19" s="38">
        <f t="shared" si="6"/>
        <v>2.8854590692233777</v>
      </c>
      <c r="U19" s="13">
        <f t="shared" si="7"/>
        <v>0.26687035365627787</v>
      </c>
      <c r="V19" s="7">
        <v>0</v>
      </c>
      <c r="W19" s="56">
        <f t="shared" si="20"/>
        <v>0.26687035365627787</v>
      </c>
      <c r="X19" s="19">
        <f t="shared" si="21"/>
        <v>3021.2272725824787</v>
      </c>
      <c r="Z19" s="18">
        <v>2035</v>
      </c>
      <c r="AA19" s="8">
        <v>45509.821900000003</v>
      </c>
      <c r="AB19">
        <f t="shared" si="22"/>
        <v>127840.47513571428</v>
      </c>
      <c r="AC19" s="38">
        <f t="shared" si="8"/>
        <v>369.99855203252037</v>
      </c>
      <c r="AD19" s="38">
        <f t="shared" si="23"/>
        <v>8.5313758146255285</v>
      </c>
      <c r="AE19" s="29">
        <f t="shared" si="9"/>
        <v>0.56105043620500461</v>
      </c>
      <c r="AF19" s="13">
        <f t="shared" si="24"/>
        <v>9.7373909487488586E-2</v>
      </c>
      <c r="AG19" s="7">
        <v>0</v>
      </c>
      <c r="AH19" s="56">
        <f t="shared" si="25"/>
        <v>-9.7373909487488586E-2</v>
      </c>
      <c r="AI19" s="37">
        <f t="shared" si="26"/>
        <v>6515.1089006272196</v>
      </c>
      <c r="AJ19">
        <v>0.244368265</v>
      </c>
      <c r="AK19" s="14">
        <v>45509.821900000003</v>
      </c>
      <c r="AL19" s="9">
        <f t="shared" si="27"/>
        <v>369.99855203252037</v>
      </c>
      <c r="AM19" s="38">
        <f t="shared" si="28"/>
        <v>8.5313758146255285</v>
      </c>
      <c r="AN19" s="29">
        <f t="shared" si="10"/>
        <v>0.40477227483226463</v>
      </c>
      <c r="AO19" s="13">
        <f t="shared" si="11"/>
        <v>0.48806931291933831</v>
      </c>
      <c r="AP19" s="7">
        <v>0</v>
      </c>
      <c r="AQ19" s="56">
        <f t="shared" si="29"/>
        <v>-0.48806931291933831</v>
      </c>
      <c r="AR19" s="45">
        <f t="shared" si="30"/>
        <v>8834.6675108021118</v>
      </c>
      <c r="AS19" s="8">
        <v>45509.821900000003</v>
      </c>
      <c r="AT19" s="9">
        <f t="shared" si="31"/>
        <v>369.99855203252037</v>
      </c>
      <c r="AU19" s="38">
        <f t="shared" si="32"/>
        <v>8.5313758146255285</v>
      </c>
      <c r="AV19" s="29">
        <f t="shared" si="12"/>
        <v>0.67992709900663006</v>
      </c>
      <c r="AW19" s="13">
        <f t="shared" si="13"/>
        <v>-0.19981774751657522</v>
      </c>
      <c r="AX19" s="7">
        <v>0</v>
      </c>
      <c r="AY19" s="56">
        <f t="shared" si="33"/>
        <v>0.19981774751657522</v>
      </c>
      <c r="AZ19" s="19">
        <f t="shared" si="34"/>
        <v>4750.6820329940929</v>
      </c>
    </row>
    <row r="20" spans="1:52" x14ac:dyDescent="0.25">
      <c r="A20" s="18">
        <v>2036</v>
      </c>
      <c r="B20" s="14">
        <v>460167.94669999997</v>
      </c>
      <c r="C20" s="9">
        <f t="shared" si="14"/>
        <v>587979.01300000004</v>
      </c>
      <c r="D20" s="38">
        <f t="shared" si="0"/>
        <v>7.7980028587890384</v>
      </c>
      <c r="E20" s="38">
        <f t="shared" si="1"/>
        <v>2.9631046836352684</v>
      </c>
      <c r="F20" s="13">
        <f t="shared" si="2"/>
        <v>0.20117103068188724</v>
      </c>
      <c r="G20" s="7">
        <v>0</v>
      </c>
      <c r="H20" s="56">
        <f t="shared" si="35"/>
        <v>0.20117103068188724</v>
      </c>
      <c r="I20" s="37">
        <f t="shared" si="15"/>
        <v>3291.9741825599426</v>
      </c>
      <c r="K20" s="14">
        <v>460167.94669999997</v>
      </c>
      <c r="L20" s="38">
        <f t="shared" si="16"/>
        <v>7.7980028587890384</v>
      </c>
      <c r="M20" s="38">
        <f t="shared" si="4"/>
        <v>2.9631046836352684</v>
      </c>
      <c r="N20" s="13">
        <f t="shared" si="5"/>
        <v>0.12482543156510173</v>
      </c>
      <c r="O20" s="7">
        <v>0</v>
      </c>
      <c r="P20" s="56">
        <f t="shared" si="17"/>
        <v>0.12482543156510173</v>
      </c>
      <c r="Q20" s="37">
        <f t="shared" si="18"/>
        <v>3606.5943965202159</v>
      </c>
      <c r="R20" s="14">
        <v>460167.94669999997</v>
      </c>
      <c r="S20" s="38">
        <f t="shared" si="19"/>
        <v>7.7980028587890384</v>
      </c>
      <c r="T20" s="38">
        <f t="shared" si="6"/>
        <v>2.9631046836352684</v>
      </c>
      <c r="U20" s="13">
        <f t="shared" si="7"/>
        <v>0.27296905837205321</v>
      </c>
      <c r="V20" s="7">
        <v>0</v>
      </c>
      <c r="W20" s="56">
        <f t="shared" si="20"/>
        <v>0.27296905837205321</v>
      </c>
      <c r="X20" s="19">
        <f t="shared" si="21"/>
        <v>2996.0945104487687</v>
      </c>
      <c r="Z20" s="18">
        <v>2036</v>
      </c>
      <c r="AA20" s="8">
        <v>72688.429650000005</v>
      </c>
      <c r="AB20">
        <f t="shared" si="22"/>
        <v>137664.89629999999</v>
      </c>
      <c r="AC20" s="38">
        <f t="shared" si="8"/>
        <v>590.96284268292686</v>
      </c>
      <c r="AD20" s="38">
        <f t="shared" si="23"/>
        <v>9.2069236122886622</v>
      </c>
      <c r="AE20" s="29">
        <f t="shared" si="9"/>
        <v>0.58875596746442549</v>
      </c>
      <c r="AF20" s="13">
        <f t="shared" si="24"/>
        <v>2.8110081338936332E-2</v>
      </c>
      <c r="AG20" s="7">
        <v>0</v>
      </c>
      <c r="AH20" s="56">
        <f t="shared" si="25"/>
        <v>-2.8110081338936332E-2</v>
      </c>
      <c r="AI20" s="37">
        <f t="shared" si="26"/>
        <v>6103.8895529092651</v>
      </c>
      <c r="AK20" s="14">
        <v>72688.429650000005</v>
      </c>
      <c r="AL20" s="9">
        <f t="shared" si="27"/>
        <v>590.96284268292686</v>
      </c>
      <c r="AM20" s="38">
        <f t="shared" si="28"/>
        <v>9.2069236122886622</v>
      </c>
      <c r="AN20" s="29">
        <f t="shared" si="10"/>
        <v>0.42872965477007929</v>
      </c>
      <c r="AO20" s="13">
        <f t="shared" si="11"/>
        <v>0.42817586307480182</v>
      </c>
      <c r="AP20" s="7">
        <v>0</v>
      </c>
      <c r="AQ20" s="56">
        <f t="shared" si="29"/>
        <v>-0.42817586307480182</v>
      </c>
      <c r="AR20" s="45">
        <f t="shared" si="30"/>
        <v>8479.0800990750977</v>
      </c>
      <c r="AS20" s="8">
        <v>72688.429650000005</v>
      </c>
      <c r="AT20" s="9">
        <f t="shared" si="31"/>
        <v>590.96284268292686</v>
      </c>
      <c r="AU20" s="38">
        <f t="shared" si="32"/>
        <v>9.2069236122886622</v>
      </c>
      <c r="AV20" s="29">
        <f t="shared" si="12"/>
        <v>0.70753589322974353</v>
      </c>
      <c r="AW20" s="13">
        <f t="shared" si="13"/>
        <v>-0.26883973307435882</v>
      </c>
      <c r="AX20" s="7">
        <v>0</v>
      </c>
      <c r="AY20" s="56">
        <f t="shared" si="33"/>
        <v>0.26883973307435882</v>
      </c>
      <c r="AZ20" s="19">
        <f t="shared" si="34"/>
        <v>4340.8985047375318</v>
      </c>
    </row>
    <row r="21" spans="1:52" x14ac:dyDescent="0.25">
      <c r="A21" s="18">
        <v>2037</v>
      </c>
      <c r="B21" s="14">
        <v>500793.13020000001</v>
      </c>
      <c r="C21" s="9">
        <f t="shared" si="14"/>
        <v>625762.4425</v>
      </c>
      <c r="D21" s="38">
        <f t="shared" si="0"/>
        <v>8.4864369388758032</v>
      </c>
      <c r="E21" s="38">
        <f t="shared" si="1"/>
        <v>3.0851589601890055</v>
      </c>
      <c r="F21" s="13">
        <f t="shared" si="2"/>
        <v>0.2085276511099684</v>
      </c>
      <c r="G21" s="7">
        <v>0</v>
      </c>
      <c r="H21" s="56">
        <f t="shared" si="35"/>
        <v>0.2085276511099684</v>
      </c>
      <c r="I21" s="37">
        <f t="shared" si="15"/>
        <v>3261.6575497758204</v>
      </c>
      <c r="K21" s="14">
        <v>500793.13020000001</v>
      </c>
      <c r="L21" s="38">
        <f t="shared" si="16"/>
        <v>8.4864369388758032</v>
      </c>
      <c r="M21" s="38">
        <f t="shared" si="4"/>
        <v>3.0851589601890055</v>
      </c>
      <c r="N21" s="13">
        <f t="shared" si="5"/>
        <v>0.12961882115694812</v>
      </c>
      <c r="O21" s="7">
        <v>0</v>
      </c>
      <c r="P21" s="56">
        <f t="shared" si="17"/>
        <v>0.12961882115694812</v>
      </c>
      <c r="Q21" s="37">
        <f t="shared" si="18"/>
        <v>3586.8408380122169</v>
      </c>
      <c r="R21" s="14">
        <v>500793.13020000001</v>
      </c>
      <c r="S21" s="38">
        <f t="shared" si="19"/>
        <v>8.4864369388758032</v>
      </c>
      <c r="T21" s="38">
        <f t="shared" si="6"/>
        <v>3.0851589601890055</v>
      </c>
      <c r="U21" s="13">
        <f t="shared" si="7"/>
        <v>0.28245346529017124</v>
      </c>
      <c r="V21" s="7">
        <v>0</v>
      </c>
      <c r="W21" s="56">
        <f t="shared" si="20"/>
        <v>0.28245346529017124</v>
      </c>
      <c r="X21" s="19">
        <f t="shared" si="21"/>
        <v>2957.0092695392045</v>
      </c>
      <c r="Z21" s="18">
        <v>2037</v>
      </c>
      <c r="AA21" s="8">
        <v>84847.052089999997</v>
      </c>
      <c r="AB21">
        <f t="shared" si="22"/>
        <v>147489.3174642857</v>
      </c>
      <c r="AC21" s="38">
        <f t="shared" si="8"/>
        <v>689.81343162601627</v>
      </c>
      <c r="AD21" s="38">
        <f t="shared" si="23"/>
        <v>9.4300624101240693</v>
      </c>
      <c r="AE21" s="29">
        <f t="shared" si="9"/>
        <v>0.59751756138623491</v>
      </c>
      <c r="AF21" s="13">
        <f t="shared" si="24"/>
        <v>6.2060965344126195E-3</v>
      </c>
      <c r="AG21" s="7">
        <v>0</v>
      </c>
      <c r="AH21" s="56">
        <f t="shared" si="25"/>
        <v>-6.2060965344126195E-3</v>
      </c>
      <c r="AI21" s="37">
        <f t="shared" si="26"/>
        <v>5973.8455951248079</v>
      </c>
      <c r="AK21" s="14">
        <v>84847.052089999997</v>
      </c>
      <c r="AL21" s="9">
        <f t="shared" si="27"/>
        <v>689.81343162601627</v>
      </c>
      <c r="AM21" s="38">
        <f t="shared" si="28"/>
        <v>9.4300624101240693</v>
      </c>
      <c r="AN21" s="29">
        <f t="shared" si="10"/>
        <v>0.43642917729408182</v>
      </c>
      <c r="AO21" s="13">
        <f t="shared" si="11"/>
        <v>0.40892705676479535</v>
      </c>
      <c r="AP21" s="7">
        <v>0</v>
      </c>
      <c r="AQ21" s="56">
        <f t="shared" si="29"/>
        <v>-0.40892705676479535</v>
      </c>
      <c r="AR21" s="45">
        <f t="shared" si="30"/>
        <v>8364.7999360125905</v>
      </c>
      <c r="AS21" s="8">
        <v>84847.052089999997</v>
      </c>
      <c r="AT21" s="9">
        <f t="shared" si="31"/>
        <v>689.81343162601627</v>
      </c>
      <c r="AU21" s="38">
        <f t="shared" si="32"/>
        <v>9.4300624101240693</v>
      </c>
      <c r="AV21" s="29">
        <f t="shared" si="12"/>
        <v>0.71612161834833432</v>
      </c>
      <c r="AW21" s="13">
        <f t="shared" si="13"/>
        <v>-0.2903040458708358</v>
      </c>
      <c r="AX21" s="7">
        <v>0</v>
      </c>
      <c r="AY21" s="56">
        <f t="shared" si="33"/>
        <v>0.2903040458708358</v>
      </c>
      <c r="AZ21" s="19">
        <f t="shared" si="34"/>
        <v>4213.464879664848</v>
      </c>
    </row>
    <row r="22" spans="1:52" x14ac:dyDescent="0.25">
      <c r="A22" s="18">
        <v>2038</v>
      </c>
      <c r="B22" s="14">
        <v>539619.44799999997</v>
      </c>
      <c r="C22" s="9">
        <f t="shared" si="14"/>
        <v>663545.87199999997</v>
      </c>
      <c r="D22" s="38">
        <f t="shared" si="0"/>
        <v>9.1443874531866935</v>
      </c>
      <c r="E22" s="38">
        <f t="shared" si="1"/>
        <v>3.1928865327025182</v>
      </c>
      <c r="F22" s="13">
        <f t="shared" si="2"/>
        <v>0.21496444554232408</v>
      </c>
      <c r="G22" s="7">
        <v>0</v>
      </c>
      <c r="H22" s="56">
        <f t="shared" si="35"/>
        <v>0.21496444554232408</v>
      </c>
      <c r="I22" s="37">
        <f t="shared" si="15"/>
        <v>3235.1315199200826</v>
      </c>
      <c r="K22" s="14">
        <v>539619.44799999997</v>
      </c>
      <c r="L22" s="38">
        <f t="shared" si="16"/>
        <v>9.1443874531866935</v>
      </c>
      <c r="M22" s="38">
        <f t="shared" si="4"/>
        <v>3.1928865327025182</v>
      </c>
      <c r="N22" s="13">
        <f t="shared" si="5"/>
        <v>0.13382774696091471</v>
      </c>
      <c r="O22" s="7">
        <v>0</v>
      </c>
      <c r="P22" s="56">
        <f t="shared" si="17"/>
        <v>0.13382774696091471</v>
      </c>
      <c r="Q22" s="37">
        <f t="shared" si="18"/>
        <v>3569.4958547740707</v>
      </c>
      <c r="R22" s="14">
        <v>539619.44799999997</v>
      </c>
      <c r="S22" s="38">
        <f t="shared" si="19"/>
        <v>9.1443874531866935</v>
      </c>
      <c r="T22" s="38">
        <f t="shared" si="6"/>
        <v>3.1928865327025182</v>
      </c>
      <c r="U22" s="13">
        <f t="shared" si="7"/>
        <v>0.29072174646688942</v>
      </c>
      <c r="V22" s="7">
        <v>0</v>
      </c>
      <c r="W22" s="56">
        <f t="shared" si="20"/>
        <v>0.29072174646688942</v>
      </c>
      <c r="X22" s="19">
        <f t="shared" si="21"/>
        <v>2922.9356828099485</v>
      </c>
      <c r="Z22" s="18">
        <v>2038</v>
      </c>
      <c r="AA22" s="8">
        <v>95626.872449999995</v>
      </c>
      <c r="AB22">
        <f t="shared" si="22"/>
        <v>157313.73862857142</v>
      </c>
      <c r="AC22" s="38">
        <f t="shared" si="8"/>
        <v>777.45424756097555</v>
      </c>
      <c r="AD22" s="38">
        <f t="shared" si="23"/>
        <v>9.6026139662924734</v>
      </c>
      <c r="AE22" s="29">
        <f t="shared" si="9"/>
        <v>0.6041646432228891</v>
      </c>
      <c r="AF22" s="13">
        <f t="shared" si="24"/>
        <v>-1.0411608057222743E-2</v>
      </c>
      <c r="AG22" s="7">
        <v>0</v>
      </c>
      <c r="AH22" s="56">
        <f t="shared" si="25"/>
        <v>1.0411608057222743E-2</v>
      </c>
      <c r="AI22" s="37">
        <f t="shared" si="26"/>
        <v>5875.1862829642687</v>
      </c>
      <c r="AK22" s="14">
        <v>95626.872449999995</v>
      </c>
      <c r="AL22" s="9">
        <f t="shared" si="27"/>
        <v>777.45424756097555</v>
      </c>
      <c r="AM22" s="38">
        <f t="shared" si="28"/>
        <v>9.6026139662924734</v>
      </c>
      <c r="AN22" s="29">
        <f t="shared" si="10"/>
        <v>0.44231193660688273</v>
      </c>
      <c r="AO22" s="13">
        <f t="shared" si="11"/>
        <v>0.39422015848279313</v>
      </c>
      <c r="AP22" s="7">
        <v>0</v>
      </c>
      <c r="AQ22" s="56">
        <f t="shared" si="29"/>
        <v>-0.39422015848279313</v>
      </c>
      <c r="AR22" s="45">
        <f t="shared" si="30"/>
        <v>8277.4850809123436</v>
      </c>
      <c r="AS22" s="8">
        <v>95626.872449999995</v>
      </c>
      <c r="AT22" s="9">
        <f t="shared" si="31"/>
        <v>777.45424756097555</v>
      </c>
      <c r="AU22" s="38">
        <f t="shared" si="32"/>
        <v>9.6026139662924734</v>
      </c>
      <c r="AV22" s="29">
        <f t="shared" si="12"/>
        <v>0.72258769555394875</v>
      </c>
      <c r="AW22" s="13">
        <f t="shared" si="13"/>
        <v>-0.30646923888487188</v>
      </c>
      <c r="AX22" s="7">
        <v>0</v>
      </c>
      <c r="AY22" s="56">
        <f t="shared" si="33"/>
        <v>0.30646923888487188</v>
      </c>
      <c r="AZ22" s="19">
        <f t="shared" si="34"/>
        <v>4117.4921287405159</v>
      </c>
    </row>
    <row r="23" spans="1:52" x14ac:dyDescent="0.25">
      <c r="A23" s="18">
        <v>2039</v>
      </c>
      <c r="B23" s="14">
        <v>581520.80469999998</v>
      </c>
      <c r="C23" s="9">
        <f t="shared" si="14"/>
        <v>701329.30149999994</v>
      </c>
      <c r="D23" s="38">
        <f t="shared" si="0"/>
        <v>9.8544475555404922</v>
      </c>
      <c r="E23" s="38">
        <f t="shared" si="1"/>
        <v>3.300774995447147</v>
      </c>
      <c r="F23" s="13">
        <f t="shared" si="2"/>
        <v>0.22135838774059635</v>
      </c>
      <c r="G23" s="7">
        <v>0</v>
      </c>
      <c r="H23" s="56">
        <f t="shared" si="35"/>
        <v>0.22135838774059635</v>
      </c>
      <c r="I23" s="37">
        <f t="shared" si="15"/>
        <v>3208.7820841210023</v>
      </c>
      <c r="K23" s="14">
        <v>581520.80469999998</v>
      </c>
      <c r="L23" s="38">
        <f t="shared" si="16"/>
        <v>9.8544475555404922</v>
      </c>
      <c r="M23" s="38">
        <f t="shared" si="4"/>
        <v>3.300774995447147</v>
      </c>
      <c r="N23" s="13">
        <f t="shared" si="5"/>
        <v>0.13802255997456636</v>
      </c>
      <c r="O23" s="7">
        <v>0</v>
      </c>
      <c r="P23" s="56">
        <f t="shared" si="17"/>
        <v>0.13802255997456636</v>
      </c>
      <c r="Q23" s="37">
        <f t="shared" si="18"/>
        <v>3552.2090303448122</v>
      </c>
      <c r="R23" s="14">
        <v>581520.80469999998</v>
      </c>
      <c r="S23" s="38">
        <f t="shared" si="19"/>
        <v>9.8544475555404922</v>
      </c>
      <c r="T23" s="38">
        <f t="shared" si="6"/>
        <v>3.300774995447147</v>
      </c>
      <c r="U23" s="13">
        <f t="shared" si="7"/>
        <v>0.2989068879392649</v>
      </c>
      <c r="V23" s="7">
        <v>0</v>
      </c>
      <c r="W23" s="56">
        <f t="shared" si="20"/>
        <v>0.2989068879392649</v>
      </c>
      <c r="X23" s="19">
        <f t="shared" si="21"/>
        <v>2889.2047148022893</v>
      </c>
      <c r="Z23" s="18">
        <v>2039</v>
      </c>
      <c r="AA23" s="8">
        <v>107878.1762</v>
      </c>
      <c r="AB23">
        <f t="shared" si="22"/>
        <v>167138.15979285713</v>
      </c>
      <c r="AC23" s="38">
        <f t="shared" si="8"/>
        <v>877.05834308943088</v>
      </c>
      <c r="AD23" s="38">
        <f t="shared" si="23"/>
        <v>9.7765290056330318</v>
      </c>
      <c r="AE23" s="29">
        <f t="shared" si="9"/>
        <v>0.61075317185494726</v>
      </c>
      <c r="AF23" s="13">
        <f t="shared" si="24"/>
        <v>-2.6882929637368158E-2</v>
      </c>
      <c r="AG23" s="7">
        <v>0</v>
      </c>
      <c r="AH23" s="56">
        <f t="shared" si="25"/>
        <v>2.6882929637368158E-2</v>
      </c>
      <c r="AI23" s="37">
        <f t="shared" si="26"/>
        <v>5777.3960467429451</v>
      </c>
      <c r="AK23" s="14">
        <v>107878.1762</v>
      </c>
      <c r="AL23" s="9">
        <f t="shared" si="27"/>
        <v>877.05834308943088</v>
      </c>
      <c r="AM23" s="38">
        <f t="shared" si="28"/>
        <v>9.7765290056330318</v>
      </c>
      <c r="AN23" s="29">
        <f t="shared" si="10"/>
        <v>0.44817904638111183</v>
      </c>
      <c r="AO23" s="13">
        <f t="shared" si="11"/>
        <v>0.37955238404722036</v>
      </c>
      <c r="AP23" s="7">
        <v>0</v>
      </c>
      <c r="AQ23" s="56">
        <f t="shared" si="29"/>
        <v>-0.37955238404722036</v>
      </c>
      <c r="AR23" s="45">
        <f t="shared" si="30"/>
        <v>8190.4025040883471</v>
      </c>
      <c r="AS23" s="8">
        <v>107878.1762</v>
      </c>
      <c r="AT23" s="9">
        <f t="shared" si="31"/>
        <v>877.05834308943088</v>
      </c>
      <c r="AU23" s="38">
        <f t="shared" si="32"/>
        <v>9.7765290056330318</v>
      </c>
      <c r="AV23" s="29">
        <f t="shared" si="12"/>
        <v>0.7289558437425947</v>
      </c>
      <c r="AW23" s="13">
        <f t="shared" si="13"/>
        <v>-0.32238960935648675</v>
      </c>
      <c r="AX23" s="7">
        <v>0</v>
      </c>
      <c r="AY23" s="56">
        <f t="shared" si="33"/>
        <v>0.32238960935648675</v>
      </c>
      <c r="AZ23" s="19">
        <f t="shared" si="34"/>
        <v>4022.9728892505382</v>
      </c>
    </row>
    <row r="24" spans="1:52" x14ac:dyDescent="0.25">
      <c r="A24" s="18">
        <v>2040</v>
      </c>
      <c r="B24" s="14">
        <v>617303.73719999997</v>
      </c>
      <c r="C24" s="9">
        <f t="shared" si="14"/>
        <v>739112.73100000015</v>
      </c>
      <c r="D24" s="38">
        <f t="shared" si="0"/>
        <v>10.460824883496297</v>
      </c>
      <c r="E24" s="38">
        <f t="shared" si="1"/>
        <v>3.3869247140063998</v>
      </c>
      <c r="F24" s="13">
        <f t="shared" si="2"/>
        <v>0.22642658174713548</v>
      </c>
      <c r="G24" s="7">
        <v>0</v>
      </c>
      <c r="H24" s="56">
        <f t="shared" si="35"/>
        <v>0.22642658174713548</v>
      </c>
      <c r="I24" s="37">
        <f t="shared" si="15"/>
        <v>3187.8960566200549</v>
      </c>
      <c r="K24" s="14">
        <v>617303.73719999997</v>
      </c>
      <c r="L24" s="38">
        <f t="shared" si="16"/>
        <v>10.460824883496297</v>
      </c>
      <c r="M24" s="38">
        <f t="shared" si="4"/>
        <v>3.3869247140063998</v>
      </c>
      <c r="N24" s="13">
        <f t="shared" si="5"/>
        <v>0.14135755624451385</v>
      </c>
      <c r="O24" s="7">
        <v>0</v>
      </c>
      <c r="P24" s="56">
        <f t="shared" si="17"/>
        <v>0.14135755624451385</v>
      </c>
      <c r="Q24" s="37">
        <f t="shared" si="18"/>
        <v>3538.4655107163585</v>
      </c>
      <c r="R24" s="14">
        <v>617303.73719999997</v>
      </c>
      <c r="S24" s="38">
        <f t="shared" si="19"/>
        <v>10.460824883496297</v>
      </c>
      <c r="T24" s="38">
        <f t="shared" si="6"/>
        <v>3.3869247140063998</v>
      </c>
      <c r="U24" s="13">
        <f t="shared" si="7"/>
        <v>0.30537490381625154</v>
      </c>
      <c r="V24" s="7">
        <v>0</v>
      </c>
      <c r="W24" s="56">
        <f t="shared" si="20"/>
        <v>0.30537490381625154</v>
      </c>
      <c r="X24" s="19">
        <f t="shared" si="21"/>
        <v>2862.5500213732275</v>
      </c>
      <c r="Z24" s="18">
        <v>2040</v>
      </c>
      <c r="AA24" s="8">
        <v>110154.6955</v>
      </c>
      <c r="AB24">
        <f t="shared" si="22"/>
        <v>176962.58095714287</v>
      </c>
      <c r="AC24" s="38">
        <f t="shared" si="8"/>
        <v>895.56663008130079</v>
      </c>
      <c r="AD24" s="38">
        <f t="shared" si="23"/>
        <v>9.8066569623677164</v>
      </c>
      <c r="AE24" s="29">
        <f t="shared" si="9"/>
        <v>0.61188333173940657</v>
      </c>
      <c r="AF24" s="13">
        <f t="shared" si="24"/>
        <v>-2.9708329348516416E-2</v>
      </c>
      <c r="AG24" s="7">
        <v>0</v>
      </c>
      <c r="AH24" s="56">
        <f t="shared" si="25"/>
        <v>2.9708329348516416E-2</v>
      </c>
      <c r="AI24" s="37">
        <f t="shared" si="26"/>
        <v>5760.6216486578578</v>
      </c>
      <c r="AK24" s="14">
        <v>110154.6955</v>
      </c>
      <c r="AL24" s="9">
        <f t="shared" si="27"/>
        <v>895.56663008130079</v>
      </c>
      <c r="AM24" s="38">
        <f t="shared" si="28"/>
        <v>9.8066569623677164</v>
      </c>
      <c r="AN24" s="29">
        <f t="shared" si="10"/>
        <v>0.44918913706157571</v>
      </c>
      <c r="AO24" s="13">
        <f t="shared" si="11"/>
        <v>0.37702715734606063</v>
      </c>
      <c r="AP24" s="7">
        <v>0</v>
      </c>
      <c r="AQ24" s="56">
        <f t="shared" si="29"/>
        <v>-0.37702715734606063</v>
      </c>
      <c r="AR24" s="45">
        <f t="shared" si="30"/>
        <v>8175.4102331635622</v>
      </c>
      <c r="AS24" s="8">
        <v>110154.6955</v>
      </c>
      <c r="AT24" s="9">
        <f t="shared" si="31"/>
        <v>895.56663008130079</v>
      </c>
      <c r="AU24" s="38">
        <f t="shared" si="32"/>
        <v>9.8066569623677164</v>
      </c>
      <c r="AV24" s="29">
        <f t="shared" si="12"/>
        <v>0.7300440715246439</v>
      </c>
      <c r="AW24" s="13">
        <f t="shared" si="13"/>
        <v>-0.32511017881160975</v>
      </c>
      <c r="AX24" s="7">
        <v>0</v>
      </c>
      <c r="AY24" s="56">
        <f t="shared" si="33"/>
        <v>0.32511017881160975</v>
      </c>
      <c r="AZ24" s="19">
        <f t="shared" si="34"/>
        <v>4006.8208683954731</v>
      </c>
    </row>
    <row r="25" spans="1:52" x14ac:dyDescent="0.25">
      <c r="A25" s="18">
        <v>2041</v>
      </c>
      <c r="B25" s="14">
        <v>664624.0956</v>
      </c>
      <c r="C25" s="9">
        <f t="shared" si="14"/>
        <v>776896.16050000011</v>
      </c>
      <c r="D25" s="38">
        <f t="shared" si="0"/>
        <v>11.262715351375167</v>
      </c>
      <c r="E25" s="38">
        <f t="shared" si="1"/>
        <v>3.4934827865768496</v>
      </c>
      <c r="F25" s="13">
        <f t="shared" si="2"/>
        <v>0.23264978717681306</v>
      </c>
      <c r="G25" s="7">
        <v>0</v>
      </c>
      <c r="H25" s="56">
        <f t="shared" si="35"/>
        <v>0.23264978717681306</v>
      </c>
      <c r="I25" s="37">
        <f t="shared" si="15"/>
        <v>3162.2502270443533</v>
      </c>
      <c r="K25" s="14">
        <v>664624.0956</v>
      </c>
      <c r="L25" s="38">
        <f t="shared" si="16"/>
        <v>11.262715351375167</v>
      </c>
      <c r="M25" s="38">
        <f t="shared" si="4"/>
        <v>3.4934827865768496</v>
      </c>
      <c r="N25" s="13">
        <f t="shared" si="5"/>
        <v>0.14546474849366875</v>
      </c>
      <c r="O25" s="7">
        <v>0</v>
      </c>
      <c r="P25" s="56">
        <f t="shared" si="17"/>
        <v>0.14546474849366875</v>
      </c>
      <c r="Q25" s="37">
        <f t="shared" si="18"/>
        <v>3521.5397714575911</v>
      </c>
      <c r="R25" s="14">
        <v>664624.0956</v>
      </c>
      <c r="S25" s="38">
        <f t="shared" si="19"/>
        <v>11.262715351375167</v>
      </c>
      <c r="T25" s="38">
        <f t="shared" si="6"/>
        <v>3.4934827865768496</v>
      </c>
      <c r="U25" s="13">
        <f t="shared" si="7"/>
        <v>0.31329266479973306</v>
      </c>
      <c r="V25" s="7">
        <v>0</v>
      </c>
      <c r="W25" s="56">
        <f t="shared" si="20"/>
        <v>0.31329266479973306</v>
      </c>
      <c r="X25" s="19">
        <f t="shared" si="21"/>
        <v>2829.9209283603</v>
      </c>
      <c r="Z25" s="18">
        <v>2041</v>
      </c>
      <c r="AA25" s="8">
        <v>132873.785</v>
      </c>
      <c r="AB25">
        <f t="shared" si="22"/>
        <v>186787.00212142858</v>
      </c>
      <c r="AC25" s="38">
        <f t="shared" si="8"/>
        <v>1080.2746747967481</v>
      </c>
      <c r="AD25" s="38">
        <f t="shared" si="23"/>
        <v>10.077182468887903</v>
      </c>
      <c r="AE25" s="29">
        <f t="shared" si="9"/>
        <v>0.6218853994959419</v>
      </c>
      <c r="AF25" s="13">
        <f t="shared" si="24"/>
        <v>-5.471349873985476E-2</v>
      </c>
      <c r="AG25" s="7">
        <v>0</v>
      </c>
      <c r="AH25" s="56">
        <f t="shared" si="25"/>
        <v>5.471349873985476E-2</v>
      </c>
      <c r="AI25" s="37">
        <f t="shared" si="26"/>
        <v>5612.1659579814823</v>
      </c>
      <c r="AK25" s="14">
        <v>132873.785</v>
      </c>
      <c r="AL25" s="9">
        <f t="shared" si="27"/>
        <v>1080.2746747967481</v>
      </c>
      <c r="AM25" s="38">
        <f t="shared" si="28"/>
        <v>10.077182468887903</v>
      </c>
      <c r="AN25" s="29">
        <f t="shared" si="10"/>
        <v>0.45817652638221407</v>
      </c>
      <c r="AO25" s="13">
        <f t="shared" si="11"/>
        <v>0.35455868404446478</v>
      </c>
      <c r="AP25" s="7">
        <v>0</v>
      </c>
      <c r="AQ25" s="56">
        <f t="shared" si="29"/>
        <v>-0.35455868404446478</v>
      </c>
      <c r="AR25" s="45">
        <f t="shared" si="30"/>
        <v>8042.014907171987</v>
      </c>
      <c r="AS25" s="8">
        <v>132873.785</v>
      </c>
      <c r="AT25" s="9">
        <f t="shared" si="31"/>
        <v>1080.2746747967481</v>
      </c>
      <c r="AU25" s="38">
        <f t="shared" si="32"/>
        <v>10.077182468887903</v>
      </c>
      <c r="AV25" s="29">
        <f t="shared" si="12"/>
        <v>0.73962183106100821</v>
      </c>
      <c r="AW25" s="13">
        <f t="shared" si="13"/>
        <v>-0.34905457765252046</v>
      </c>
      <c r="AX25" s="7">
        <v>0</v>
      </c>
      <c r="AY25" s="56">
        <f t="shared" si="33"/>
        <v>0.34905457765252046</v>
      </c>
      <c r="AZ25" s="19">
        <f t="shared" si="34"/>
        <v>3864.6629724769859</v>
      </c>
    </row>
    <row r="26" spans="1:52" x14ac:dyDescent="0.25">
      <c r="A26" s="18">
        <v>2042</v>
      </c>
      <c r="B26" s="14">
        <v>708898.95120000001</v>
      </c>
      <c r="C26" s="9">
        <f t="shared" si="14"/>
        <v>814679.59000000008</v>
      </c>
      <c r="D26" s="38">
        <f t="shared" si="0"/>
        <v>12.012996749758519</v>
      </c>
      <c r="E26" s="38">
        <f t="shared" si="1"/>
        <v>3.5865241840421174</v>
      </c>
      <c r="F26" s="13">
        <f t="shared" si="2"/>
        <v>0.23804263656576441</v>
      </c>
      <c r="G26" s="7">
        <v>0</v>
      </c>
      <c r="H26" s="56">
        <f t="shared" si="35"/>
        <v>0.23804263656576441</v>
      </c>
      <c r="I26" s="37">
        <f t="shared" si="15"/>
        <v>3140.0262947124847</v>
      </c>
      <c r="K26" s="14">
        <v>708898.95120000001</v>
      </c>
      <c r="L26" s="38">
        <f t="shared" si="16"/>
        <v>12.012996749758519</v>
      </c>
      <c r="M26" s="38">
        <f t="shared" si="4"/>
        <v>3.5865241840421174</v>
      </c>
      <c r="N26" s="13">
        <f t="shared" si="5"/>
        <v>0.14903488238779983</v>
      </c>
      <c r="O26" s="7">
        <v>0</v>
      </c>
      <c r="P26" s="56">
        <f t="shared" si="17"/>
        <v>0.14903488238779983</v>
      </c>
      <c r="Q26" s="37">
        <f t="shared" si="18"/>
        <v>3506.8272496798768</v>
      </c>
      <c r="R26" s="14">
        <v>708898.95120000001</v>
      </c>
      <c r="S26" s="38">
        <f t="shared" si="19"/>
        <v>12.012996749758519</v>
      </c>
      <c r="T26" s="38">
        <f t="shared" si="6"/>
        <v>3.5865241840421174</v>
      </c>
      <c r="U26" s="13">
        <f t="shared" si="7"/>
        <v>0.32013223295438431</v>
      </c>
      <c r="V26" s="7">
        <v>0</v>
      </c>
      <c r="W26" s="56">
        <f t="shared" si="20"/>
        <v>0.32013223295438431</v>
      </c>
      <c r="X26" s="19">
        <f t="shared" si="21"/>
        <v>2801.7350679949823</v>
      </c>
      <c r="Z26" s="18">
        <v>2042</v>
      </c>
      <c r="AA26" s="8">
        <v>145790.40410000001</v>
      </c>
      <c r="AB26">
        <f t="shared" si="22"/>
        <v>196611.42328571429</v>
      </c>
      <c r="AC26" s="38">
        <f t="shared" si="8"/>
        <v>1185.2878382113822</v>
      </c>
      <c r="AD26" s="38">
        <f t="shared" si="23"/>
        <v>10.211021733941186</v>
      </c>
      <c r="AE26" s="29">
        <f t="shared" si="9"/>
        <v>0.62673807775228774</v>
      </c>
      <c r="AF26" s="13">
        <f t="shared" si="24"/>
        <v>-6.6845194380719342E-2</v>
      </c>
      <c r="AG26" s="7">
        <v>0</v>
      </c>
      <c r="AH26" s="56">
        <f t="shared" si="25"/>
        <v>6.6845194380719342E-2</v>
      </c>
      <c r="AI26" s="37">
        <f t="shared" si="26"/>
        <v>5540.1400809616689</v>
      </c>
      <c r="AK26" s="14">
        <v>145790.40410000001</v>
      </c>
      <c r="AL26" s="9">
        <f t="shared" si="27"/>
        <v>1185.2878382113822</v>
      </c>
      <c r="AM26" s="38">
        <f t="shared" si="28"/>
        <v>10.211021733941186</v>
      </c>
      <c r="AN26" s="29">
        <f t="shared" si="10"/>
        <v>0.46256855809933128</v>
      </c>
      <c r="AO26" s="13">
        <f t="shared" si="11"/>
        <v>0.34357860475167179</v>
      </c>
      <c r="AP26" s="7">
        <v>0</v>
      </c>
      <c r="AQ26" s="56">
        <f t="shared" si="29"/>
        <v>-0.34357860475167179</v>
      </c>
      <c r="AR26" s="45">
        <f t="shared" si="30"/>
        <v>7976.8261764106755</v>
      </c>
      <c r="AS26" s="8">
        <v>145790.40410000001</v>
      </c>
      <c r="AT26" s="9">
        <f t="shared" si="31"/>
        <v>1185.2878382113822</v>
      </c>
      <c r="AU26" s="38">
        <f t="shared" si="32"/>
        <v>10.211021733941186</v>
      </c>
      <c r="AV26" s="29">
        <f t="shared" si="12"/>
        <v>0.74423390721830607</v>
      </c>
      <c r="AW26" s="13">
        <f t="shared" si="13"/>
        <v>-0.36058476804576522</v>
      </c>
      <c r="AX26" s="7">
        <v>0</v>
      </c>
      <c r="AY26" s="56">
        <f t="shared" si="33"/>
        <v>0.36058476804576522</v>
      </c>
      <c r="AZ26" s="19">
        <f t="shared" si="34"/>
        <v>3796.2082321122921</v>
      </c>
    </row>
    <row r="27" spans="1:52" x14ac:dyDescent="0.25">
      <c r="A27" s="18">
        <v>2043</v>
      </c>
      <c r="B27" s="14">
        <v>754355.75249999994</v>
      </c>
      <c r="C27" s="9">
        <f t="shared" si="14"/>
        <v>852463.01950000005</v>
      </c>
      <c r="D27" s="38">
        <f t="shared" si="0"/>
        <v>12.783307391842198</v>
      </c>
      <c r="E27" s="38">
        <f t="shared" si="1"/>
        <v>3.6761892441996102</v>
      </c>
      <c r="F27" s="13">
        <f t="shared" si="2"/>
        <v>0.24320392196081053</v>
      </c>
      <c r="G27" s="7">
        <v>0</v>
      </c>
      <c r="H27" s="56">
        <f t="shared" si="35"/>
        <v>0.24320392196081053</v>
      </c>
      <c r="I27" s="37">
        <f t="shared" si="15"/>
        <v>3118.7566375994998</v>
      </c>
      <c r="K27" s="14">
        <v>754355.75249999994</v>
      </c>
      <c r="L27" s="38">
        <f t="shared" si="16"/>
        <v>12.783307391842198</v>
      </c>
      <c r="M27" s="38">
        <f t="shared" si="4"/>
        <v>3.6761892441996102</v>
      </c>
      <c r="N27" s="13">
        <f t="shared" si="5"/>
        <v>0.15246134712197368</v>
      </c>
      <c r="O27" s="7">
        <v>0</v>
      </c>
      <c r="P27" s="56">
        <f t="shared" si="17"/>
        <v>0.15246134712197368</v>
      </c>
      <c r="Q27" s="37">
        <f t="shared" si="18"/>
        <v>3492.7067885103465</v>
      </c>
      <c r="R27" s="14">
        <v>754355.75249999994</v>
      </c>
      <c r="S27" s="38">
        <f t="shared" si="19"/>
        <v>12.783307391842198</v>
      </c>
      <c r="T27" s="38">
        <f t="shared" si="6"/>
        <v>3.6761892441996102</v>
      </c>
      <c r="U27" s="13">
        <f t="shared" si="7"/>
        <v>0.32665913679279979</v>
      </c>
      <c r="V27" s="7">
        <v>0</v>
      </c>
      <c r="W27" s="56">
        <f t="shared" si="20"/>
        <v>0.32665913679279979</v>
      </c>
      <c r="X27" s="19">
        <f t="shared" si="21"/>
        <v>2774.8376972768719</v>
      </c>
      <c r="Z27" s="18">
        <v>2043</v>
      </c>
      <c r="AA27" s="8">
        <v>160675.72349999999</v>
      </c>
      <c r="AB27">
        <f t="shared" si="22"/>
        <v>206435.84444999998</v>
      </c>
      <c r="AC27" s="38">
        <f t="shared" si="8"/>
        <v>1306.3066951219512</v>
      </c>
      <c r="AD27" s="38">
        <f t="shared" si="23"/>
        <v>10.351277937737933</v>
      </c>
      <c r="AE27" s="29">
        <f t="shared" si="9"/>
        <v>0.63175660274581324</v>
      </c>
      <c r="AF27" s="13">
        <f t="shared" si="24"/>
        <v>-7.9391506864533112E-2</v>
      </c>
      <c r="AG27" s="7">
        <v>0</v>
      </c>
      <c r="AH27" s="56">
        <f t="shared" si="25"/>
        <v>7.9391506864533112E-2</v>
      </c>
      <c r="AI27" s="37">
        <f t="shared" si="26"/>
        <v>5465.6526237452672</v>
      </c>
      <c r="AK27" s="14">
        <v>160675.72349999999</v>
      </c>
      <c r="AL27" s="9">
        <f t="shared" si="27"/>
        <v>1306.3066951219512</v>
      </c>
      <c r="AM27" s="38">
        <f t="shared" si="28"/>
        <v>10.351277937737933</v>
      </c>
      <c r="AN27" s="29">
        <f t="shared" si="10"/>
        <v>0.46713296801366011</v>
      </c>
      <c r="AO27" s="13">
        <f t="shared" si="11"/>
        <v>0.33216757996584967</v>
      </c>
      <c r="AP27" s="7">
        <v>0</v>
      </c>
      <c r="AQ27" s="56">
        <f t="shared" si="29"/>
        <v>-0.33216757996584967</v>
      </c>
      <c r="AR27" s="45">
        <f t="shared" si="30"/>
        <v>7909.0789222572494</v>
      </c>
      <c r="AS27" s="8">
        <v>160675.72349999999</v>
      </c>
      <c r="AT27" s="9">
        <f t="shared" si="31"/>
        <v>1306.3066951219512</v>
      </c>
      <c r="AU27" s="38">
        <f t="shared" si="32"/>
        <v>10.351277937737933</v>
      </c>
      <c r="AV27" s="29">
        <f t="shared" si="12"/>
        <v>0.74897947203405035</v>
      </c>
      <c r="AW27" s="13">
        <f t="shared" si="13"/>
        <v>-0.37244868008512588</v>
      </c>
      <c r="AX27" s="7">
        <v>0</v>
      </c>
      <c r="AY27" s="56">
        <f t="shared" si="33"/>
        <v>0.37244868008512588</v>
      </c>
      <c r="AZ27" s="19">
        <f t="shared" si="34"/>
        <v>3725.7721863346078</v>
      </c>
    </row>
    <row r="28" spans="1:52" x14ac:dyDescent="0.25">
      <c r="A28" s="18">
        <v>2044</v>
      </c>
      <c r="B28" s="14">
        <v>800184.04040000006</v>
      </c>
      <c r="C28" s="9">
        <f t="shared" si="14"/>
        <v>890246.44900000002</v>
      </c>
      <c r="D28" s="38">
        <f t="shared" si="0"/>
        <v>13.559913243293623</v>
      </c>
      <c r="E28" s="38">
        <f t="shared" si="1"/>
        <v>3.7612760429876926</v>
      </c>
      <c r="F28" s="13">
        <f t="shared" si="2"/>
        <v>0.2480693414734878</v>
      </c>
      <c r="G28" s="7">
        <v>0</v>
      </c>
      <c r="H28" s="56">
        <f t="shared" si="35"/>
        <v>0.2480693414734878</v>
      </c>
      <c r="I28" s="37">
        <f t="shared" si="15"/>
        <v>3098.7062437877566</v>
      </c>
      <c r="K28" s="14">
        <v>800184.04040000006</v>
      </c>
      <c r="L28" s="38">
        <f t="shared" si="16"/>
        <v>13.559913243293623</v>
      </c>
      <c r="M28" s="38">
        <f t="shared" si="4"/>
        <v>3.7612760429876926</v>
      </c>
      <c r="N28" s="13">
        <f t="shared" si="5"/>
        <v>0.15570009892336989</v>
      </c>
      <c r="O28" s="7">
        <v>0</v>
      </c>
      <c r="P28" s="56">
        <f t="shared" si="17"/>
        <v>0.15570009892336989</v>
      </c>
      <c r="Q28" s="37">
        <f t="shared" si="18"/>
        <v>3479.3598923367927</v>
      </c>
      <c r="R28" s="14">
        <v>800184.04040000006</v>
      </c>
      <c r="S28" s="38">
        <f t="shared" si="19"/>
        <v>13.559913243293623</v>
      </c>
      <c r="T28" s="38">
        <f t="shared" si="6"/>
        <v>3.7612760429876926</v>
      </c>
      <c r="U28" s="13">
        <f t="shared" si="7"/>
        <v>0.33279482756041079</v>
      </c>
      <c r="V28" s="7">
        <v>0</v>
      </c>
      <c r="W28" s="56">
        <f t="shared" si="20"/>
        <v>0.33279482756041079</v>
      </c>
      <c r="X28" s="19">
        <f t="shared" si="21"/>
        <v>2749.5525156235472</v>
      </c>
      <c r="Z28" s="18">
        <v>2044</v>
      </c>
      <c r="AA28" s="8">
        <v>177153.35449999999</v>
      </c>
      <c r="AB28">
        <f t="shared" si="22"/>
        <v>216260.26561428569</v>
      </c>
      <c r="AC28" s="38">
        <f t="shared" si="8"/>
        <v>1440.2711747967478</v>
      </c>
      <c r="AD28" s="38">
        <f t="shared" si="23"/>
        <v>10.492124753067458</v>
      </c>
      <c r="AE28" s="29">
        <f t="shared" si="9"/>
        <v>0.6367283606601164</v>
      </c>
      <c r="AF28" s="13">
        <f t="shared" si="24"/>
        <v>-9.1820901650290998E-2</v>
      </c>
      <c r="AG28" s="7">
        <v>0</v>
      </c>
      <c r="AH28" s="56">
        <f t="shared" si="25"/>
        <v>9.1820901650290998E-2</v>
      </c>
      <c r="AI28" s="37">
        <f t="shared" si="26"/>
        <v>5391.8593069022227</v>
      </c>
      <c r="AK28" s="14">
        <v>177153.35449999999</v>
      </c>
      <c r="AL28" s="9">
        <f t="shared" si="27"/>
        <v>1440.2711747967478</v>
      </c>
      <c r="AM28" s="38">
        <f t="shared" si="28"/>
        <v>10.492124753067458</v>
      </c>
      <c r="AN28" s="29">
        <f t="shared" si="10"/>
        <v>0.47167758810873472</v>
      </c>
      <c r="AO28" s="13">
        <f t="shared" si="11"/>
        <v>0.32080602972816319</v>
      </c>
      <c r="AP28" s="7">
        <v>0</v>
      </c>
      <c r="AQ28" s="56">
        <f t="shared" si="29"/>
        <v>-0.32080602972816319</v>
      </c>
      <c r="AR28" s="45">
        <f t="shared" si="30"/>
        <v>7841.6253984961049</v>
      </c>
      <c r="AS28" s="8">
        <v>177153.35449999999</v>
      </c>
      <c r="AT28" s="9">
        <f t="shared" si="31"/>
        <v>1440.2711747967478</v>
      </c>
      <c r="AU28" s="38">
        <f t="shared" si="32"/>
        <v>10.492124753067458</v>
      </c>
      <c r="AV28" s="29">
        <f t="shared" si="12"/>
        <v>0.75365641483972401</v>
      </c>
      <c r="AW28" s="13">
        <f t="shared" si="13"/>
        <v>-0.38414103709931002</v>
      </c>
      <c r="AX28" s="7">
        <v>0</v>
      </c>
      <c r="AY28" s="56">
        <f t="shared" si="33"/>
        <v>0.38414103709931002</v>
      </c>
      <c r="AZ28" s="19">
        <f t="shared" si="34"/>
        <v>3656.3546627413962</v>
      </c>
    </row>
    <row r="29" spans="1:52" x14ac:dyDescent="0.25">
      <c r="A29" s="18">
        <v>2045</v>
      </c>
      <c r="B29" s="14">
        <v>849044.6875</v>
      </c>
      <c r="C29" s="9">
        <f t="shared" si="14"/>
        <v>928029.87849999999</v>
      </c>
      <c r="D29" s="38">
        <f t="shared" si="0"/>
        <v>14.387905432885395</v>
      </c>
      <c r="E29" s="38">
        <f t="shared" si="1"/>
        <v>3.8467846771299765</v>
      </c>
      <c r="F29" s="13">
        <f t="shared" si="2"/>
        <v>0.25292737000737286</v>
      </c>
      <c r="G29" s="7">
        <v>0</v>
      </c>
      <c r="H29" s="56">
        <f t="shared" si="35"/>
        <v>0.25292737000737286</v>
      </c>
      <c r="I29" s="37">
        <f t="shared" si="15"/>
        <v>3078.6863081996166</v>
      </c>
      <c r="K29" s="14">
        <v>849044.6875</v>
      </c>
      <c r="L29" s="38">
        <f t="shared" si="16"/>
        <v>14.387905432885395</v>
      </c>
      <c r="M29" s="38">
        <f t="shared" si="4"/>
        <v>3.8467846771299765</v>
      </c>
      <c r="N29" s="13">
        <f t="shared" si="5"/>
        <v>0.15894243895108795</v>
      </c>
      <c r="O29" s="7">
        <v>0</v>
      </c>
      <c r="P29" s="56">
        <f t="shared" si="17"/>
        <v>0.15894243895108795</v>
      </c>
      <c r="Q29" s="37">
        <f t="shared" si="18"/>
        <v>3465.9982090825665</v>
      </c>
      <c r="R29" s="14">
        <v>849044.6875</v>
      </c>
      <c r="S29" s="38">
        <f t="shared" si="19"/>
        <v>14.387905432885395</v>
      </c>
      <c r="T29" s="38">
        <f t="shared" si="6"/>
        <v>3.8467846771299765</v>
      </c>
      <c r="U29" s="13">
        <f t="shared" si="7"/>
        <v>0.3389046113460068</v>
      </c>
      <c r="V29" s="7">
        <v>0</v>
      </c>
      <c r="W29" s="56">
        <f t="shared" si="20"/>
        <v>0.3389046113460068</v>
      </c>
      <c r="X29" s="19">
        <f t="shared" si="21"/>
        <v>2724.374096643106</v>
      </c>
      <c r="Z29" s="18">
        <v>2045</v>
      </c>
      <c r="AA29" s="8">
        <v>195194.10320000001</v>
      </c>
      <c r="AB29">
        <f t="shared" si="22"/>
        <v>226084.6867785714</v>
      </c>
      <c r="AC29" s="38">
        <f t="shared" si="8"/>
        <v>1586.9439284552845</v>
      </c>
      <c r="AD29" s="38">
        <f t="shared" si="23"/>
        <v>10.632035438941926</v>
      </c>
      <c r="AE29" s="29">
        <f t="shared" si="9"/>
        <v>0.64160061473144026</v>
      </c>
      <c r="AF29" s="13">
        <f t="shared" si="24"/>
        <v>-0.10400153682860069</v>
      </c>
      <c r="AG29" s="7">
        <v>0</v>
      </c>
      <c r="AH29" s="56">
        <f t="shared" si="25"/>
        <v>0.10400153682860069</v>
      </c>
      <c r="AI29" s="37">
        <f t="shared" si="26"/>
        <v>5319.5428758485978</v>
      </c>
      <c r="AK29" s="14">
        <v>195194.10320000001</v>
      </c>
      <c r="AL29" s="9">
        <f t="shared" si="27"/>
        <v>1586.9439284552845</v>
      </c>
      <c r="AM29" s="38">
        <f t="shared" si="28"/>
        <v>10.632035438941926</v>
      </c>
      <c r="AN29" s="29">
        <f t="shared" si="10"/>
        <v>0.47615362817307916</v>
      </c>
      <c r="AO29" s="13">
        <f t="shared" si="11"/>
        <v>0.30961592956730222</v>
      </c>
      <c r="AP29" s="7">
        <v>0</v>
      </c>
      <c r="AQ29" s="56">
        <f t="shared" si="29"/>
        <v>-0.30961592956730222</v>
      </c>
      <c r="AR29" s="45">
        <f t="shared" si="30"/>
        <v>7775.1897738410735</v>
      </c>
      <c r="AS29" s="8">
        <v>195194.10320000001</v>
      </c>
      <c r="AT29" s="9">
        <f t="shared" si="31"/>
        <v>1586.9439284552845</v>
      </c>
      <c r="AU29" s="38">
        <f t="shared" si="32"/>
        <v>10.632035438941926</v>
      </c>
      <c r="AV29" s="29">
        <f t="shared" si="12"/>
        <v>0.7582159964253784</v>
      </c>
      <c r="AW29" s="13">
        <f t="shared" si="13"/>
        <v>-0.39553999106344606</v>
      </c>
      <c r="AX29" s="7">
        <v>0</v>
      </c>
      <c r="AY29" s="56">
        <f t="shared" si="33"/>
        <v>0.39553999106344606</v>
      </c>
      <c r="AZ29" s="19">
        <f t="shared" si="34"/>
        <v>3588.6790730563207</v>
      </c>
    </row>
    <row r="30" spans="1:52" x14ac:dyDescent="0.25">
      <c r="A30" s="18">
        <v>2046</v>
      </c>
      <c r="B30" s="14">
        <v>895027.77419999999</v>
      </c>
      <c r="C30" s="9">
        <f t="shared" si="14"/>
        <v>965813.30799999996</v>
      </c>
      <c r="D30" s="38">
        <f t="shared" si="0"/>
        <v>15.167134503736591</v>
      </c>
      <c r="E30" s="38">
        <f t="shared" si="1"/>
        <v>3.922876640739811</v>
      </c>
      <c r="F30" s="13">
        <f t="shared" si="2"/>
        <v>0.257224007936939</v>
      </c>
      <c r="G30" s="7">
        <v>0</v>
      </c>
      <c r="H30" s="56">
        <f t="shared" si="35"/>
        <v>0.257224007936939</v>
      </c>
      <c r="I30" s="37">
        <f t="shared" si="15"/>
        <v>3060.9798632918742</v>
      </c>
      <c r="K30" s="14">
        <v>895027.77419999999</v>
      </c>
      <c r="L30" s="38">
        <f t="shared" si="16"/>
        <v>15.167134503736591</v>
      </c>
      <c r="M30" s="38">
        <f t="shared" si="4"/>
        <v>3.922876640739811</v>
      </c>
      <c r="N30" s="13">
        <f t="shared" si="5"/>
        <v>0.16181724345185211</v>
      </c>
      <c r="O30" s="7">
        <v>0</v>
      </c>
      <c r="P30" s="56">
        <f t="shared" si="17"/>
        <v>0.16181724345185211</v>
      </c>
      <c r="Q30" s="37">
        <f t="shared" si="18"/>
        <v>3454.1511397349173</v>
      </c>
      <c r="R30" s="14">
        <v>895027.77419999999</v>
      </c>
      <c r="S30" s="38">
        <f t="shared" si="19"/>
        <v>15.167134503736591</v>
      </c>
      <c r="T30" s="38">
        <f t="shared" si="6"/>
        <v>3.922876640739811</v>
      </c>
      <c r="U30" s="13">
        <f t="shared" si="7"/>
        <v>0.34429449088567021</v>
      </c>
      <c r="V30" s="7">
        <v>0</v>
      </c>
      <c r="W30" s="56">
        <f t="shared" si="20"/>
        <v>0.34429449088567021</v>
      </c>
      <c r="X30" s="19">
        <f t="shared" si="21"/>
        <v>2702.1624030601529</v>
      </c>
      <c r="Z30" s="18">
        <v>2046</v>
      </c>
      <c r="AA30" s="8">
        <v>214600.05420000001</v>
      </c>
      <c r="AB30">
        <f t="shared" si="22"/>
        <v>235909.10794285711</v>
      </c>
      <c r="AC30" s="38">
        <f t="shared" si="8"/>
        <v>1744.7158878048781</v>
      </c>
      <c r="AD30" s="38">
        <f t="shared" si="23"/>
        <v>10.768776409563214</v>
      </c>
      <c r="AE30" s="29">
        <f t="shared" si="9"/>
        <v>0.64629933664076966</v>
      </c>
      <c r="AF30" s="13">
        <f t="shared" si="24"/>
        <v>-0.11574834160192415</v>
      </c>
      <c r="AG30" s="7">
        <v>0</v>
      </c>
      <c r="AH30" s="56">
        <f t="shared" si="25"/>
        <v>0.11574834160192415</v>
      </c>
      <c r="AI30" s="37">
        <f t="shared" si="26"/>
        <v>5249.8020959093765</v>
      </c>
      <c r="AK30" s="14">
        <v>214600.05420000001</v>
      </c>
      <c r="AL30" s="9">
        <f t="shared" si="27"/>
        <v>1744.7158878048781</v>
      </c>
      <c r="AM30" s="38">
        <f t="shared" si="28"/>
        <v>10.768776409563214</v>
      </c>
      <c r="AN30" s="29">
        <f t="shared" si="10"/>
        <v>0.48049161712867994</v>
      </c>
      <c r="AO30" s="13">
        <f t="shared" si="11"/>
        <v>0.29877095717830016</v>
      </c>
      <c r="AP30" s="7">
        <v>0</v>
      </c>
      <c r="AQ30" s="56">
        <f t="shared" si="29"/>
        <v>-0.29877095717830016</v>
      </c>
      <c r="AR30" s="45">
        <f t="shared" si="30"/>
        <v>7710.803172767568</v>
      </c>
      <c r="AS30" s="8">
        <v>214600.05420000001</v>
      </c>
      <c r="AT30" s="9">
        <f t="shared" si="31"/>
        <v>1744.7158878048781</v>
      </c>
      <c r="AU30" s="38">
        <f t="shared" si="32"/>
        <v>10.768776409563214</v>
      </c>
      <c r="AV30" s="29">
        <f t="shared" si="12"/>
        <v>0.76259072080807755</v>
      </c>
      <c r="AW30" s="13">
        <f t="shared" si="13"/>
        <v>-0.40647680202019387</v>
      </c>
      <c r="AX30" s="7">
        <v>0</v>
      </c>
      <c r="AY30" s="56">
        <f t="shared" si="33"/>
        <v>0.40647680202019387</v>
      </c>
      <c r="AZ30" s="19">
        <f t="shared" si="34"/>
        <v>3523.7472264061089</v>
      </c>
    </row>
    <row r="31" spans="1:52" x14ac:dyDescent="0.25">
      <c r="A31" s="18">
        <v>2047</v>
      </c>
      <c r="B31" s="14">
        <v>943559.70149999997</v>
      </c>
      <c r="C31" s="9">
        <f t="shared" si="14"/>
        <v>1003596.7375000002</v>
      </c>
      <c r="D31" s="38">
        <f t="shared" si="0"/>
        <v>15.989556209859177</v>
      </c>
      <c r="E31" s="38">
        <f t="shared" si="1"/>
        <v>3.999057992259679</v>
      </c>
      <c r="F31" s="13">
        <f t="shared" si="2"/>
        <v>0.26150093852482936</v>
      </c>
      <c r="G31" s="7">
        <v>0</v>
      </c>
      <c r="H31" s="56">
        <f t="shared" si="35"/>
        <v>0.26150093852482936</v>
      </c>
      <c r="I31" s="37">
        <f t="shared" si="15"/>
        <v>3043.3546323391784</v>
      </c>
      <c r="K31" s="14">
        <v>943559.70149999997</v>
      </c>
      <c r="L31" s="38">
        <f t="shared" si="16"/>
        <v>15.989556209859177</v>
      </c>
      <c r="M31" s="38">
        <f t="shared" si="4"/>
        <v>3.999057992259679</v>
      </c>
      <c r="N31" s="13">
        <f t="shared" si="5"/>
        <v>0.16468558145793033</v>
      </c>
      <c r="O31" s="7">
        <v>0</v>
      </c>
      <c r="P31" s="56">
        <f t="shared" si="17"/>
        <v>0.16468558145793033</v>
      </c>
      <c r="Q31" s="37">
        <f t="shared" si="18"/>
        <v>3442.3307188118692</v>
      </c>
      <c r="R31" s="14">
        <v>943559.70149999997</v>
      </c>
      <c r="S31" s="38">
        <f t="shared" si="19"/>
        <v>15.989556209859177</v>
      </c>
      <c r="T31" s="38">
        <f t="shared" si="6"/>
        <v>3.999057992259679</v>
      </c>
      <c r="U31" s="13">
        <f t="shared" si="7"/>
        <v>0.34964668135053645</v>
      </c>
      <c r="V31" s="7">
        <v>0</v>
      </c>
      <c r="W31" s="56">
        <f t="shared" si="20"/>
        <v>0.34964668135053645</v>
      </c>
      <c r="X31" s="19">
        <f t="shared" si="21"/>
        <v>2680.1060261544394</v>
      </c>
      <c r="Z31" s="18">
        <v>2047</v>
      </c>
      <c r="AA31" s="8">
        <v>235131.64790000001</v>
      </c>
      <c r="AB31">
        <f t="shared" si="22"/>
        <v>245733.52910714285</v>
      </c>
      <c r="AC31" s="38">
        <f t="shared" si="8"/>
        <v>1911.6394138211383</v>
      </c>
      <c r="AD31" s="38">
        <f t="shared" si="23"/>
        <v>10.90059470288019</v>
      </c>
      <c r="AE31" s="29">
        <f t="shared" si="9"/>
        <v>0.65077058021294487</v>
      </c>
      <c r="AF31" s="13">
        <f t="shared" si="24"/>
        <v>-0.12692645053236218</v>
      </c>
      <c r="AG31" s="7">
        <v>0</v>
      </c>
      <c r="AH31" s="56">
        <f t="shared" si="25"/>
        <v>0.12692645053236218</v>
      </c>
      <c r="AI31" s="37">
        <f t="shared" si="26"/>
        <v>5183.4376631893656</v>
      </c>
      <c r="AK31" s="14">
        <v>235131.64790000001</v>
      </c>
      <c r="AL31" s="9">
        <f t="shared" si="27"/>
        <v>1911.6394138211383</v>
      </c>
      <c r="AM31" s="38">
        <f t="shared" si="28"/>
        <v>10.90059470288019</v>
      </c>
      <c r="AN31" s="29">
        <f t="shared" si="10"/>
        <v>0.48463942855813413</v>
      </c>
      <c r="AO31" s="13">
        <f t="shared" si="11"/>
        <v>0.28840142860466456</v>
      </c>
      <c r="AP31" s="7">
        <v>0</v>
      </c>
      <c r="AQ31" s="56">
        <f t="shared" si="29"/>
        <v>-0.28840142860466456</v>
      </c>
      <c r="AR31" s="45">
        <f t="shared" si="30"/>
        <v>7649.2392816258935</v>
      </c>
      <c r="AS31" s="8">
        <v>235131.64790000001</v>
      </c>
      <c r="AT31" s="9">
        <f t="shared" si="31"/>
        <v>1911.6394138211383</v>
      </c>
      <c r="AU31" s="38">
        <f t="shared" si="32"/>
        <v>10.90059470288019</v>
      </c>
      <c r="AV31" s="29">
        <f t="shared" si="12"/>
        <v>0.76673300755157925</v>
      </c>
      <c r="AW31" s="13">
        <f t="shared" si="13"/>
        <v>-0.41683251887894812</v>
      </c>
      <c r="AX31" s="7">
        <v>0</v>
      </c>
      <c r="AY31" s="56">
        <f t="shared" si="33"/>
        <v>0.41683251887894812</v>
      </c>
      <c r="AZ31" s="19">
        <f t="shared" si="34"/>
        <v>3462.2653354156851</v>
      </c>
    </row>
    <row r="32" spans="1:52" x14ac:dyDescent="0.25">
      <c r="A32" s="18">
        <v>2048</v>
      </c>
      <c r="B32" s="14">
        <v>995250.96230000001</v>
      </c>
      <c r="C32" s="9">
        <f t="shared" si="14"/>
        <v>1041380.1670000001</v>
      </c>
      <c r="D32" s="38">
        <f t="shared" si="0"/>
        <v>16.865515959736321</v>
      </c>
      <c r="E32" s="38">
        <f t="shared" si="1"/>
        <v>4.0760045496896886</v>
      </c>
      <c r="F32" s="13">
        <f t="shared" si="2"/>
        <v>0.26579583034862042</v>
      </c>
      <c r="G32" s="7">
        <v>0</v>
      </c>
      <c r="H32" s="56">
        <f t="shared" si="35"/>
        <v>0.26579583034862042</v>
      </c>
      <c r="I32" s="37">
        <f t="shared" si="15"/>
        <v>3025.6553831333354</v>
      </c>
      <c r="K32" s="14">
        <v>995250.96230000001</v>
      </c>
      <c r="L32" s="38">
        <f t="shared" si="16"/>
        <v>16.865515959736321</v>
      </c>
      <c r="M32" s="38">
        <f t="shared" si="4"/>
        <v>4.0760045496896886</v>
      </c>
      <c r="N32" s="13">
        <f t="shared" si="5"/>
        <v>0.16757276658553444</v>
      </c>
      <c r="O32" s="7">
        <v>0</v>
      </c>
      <c r="P32" s="56">
        <f t="shared" si="17"/>
        <v>0.16757276658553444</v>
      </c>
      <c r="Q32" s="37">
        <f t="shared" si="18"/>
        <v>3430.4326289010128</v>
      </c>
      <c r="R32" s="14">
        <v>995250.96230000001</v>
      </c>
      <c r="S32" s="38">
        <f t="shared" si="19"/>
        <v>16.865515959736321</v>
      </c>
      <c r="T32" s="38">
        <f t="shared" si="6"/>
        <v>4.0760045496896886</v>
      </c>
      <c r="U32" s="13">
        <f t="shared" si="7"/>
        <v>0.35500828563250886</v>
      </c>
      <c r="V32" s="7">
        <v>0</v>
      </c>
      <c r="W32" s="56">
        <f t="shared" si="20"/>
        <v>0.35500828563250886</v>
      </c>
      <c r="X32" s="19">
        <f t="shared" si="21"/>
        <v>2658.0108549084312</v>
      </c>
      <c r="Z32" s="18">
        <v>2048</v>
      </c>
      <c r="AA32" s="8">
        <v>256581.7286</v>
      </c>
      <c r="AB32">
        <f t="shared" si="22"/>
        <v>255557.95027142856</v>
      </c>
      <c r="AC32" s="38">
        <f t="shared" si="8"/>
        <v>2086.0303138211384</v>
      </c>
      <c r="AD32" s="38">
        <f t="shared" si="23"/>
        <v>11.026544407659584</v>
      </c>
      <c r="AE32" s="29">
        <f t="shared" si="9"/>
        <v>0.65498994894161477</v>
      </c>
      <c r="AF32" s="13">
        <f t="shared" si="24"/>
        <v>-0.13747487235403688</v>
      </c>
      <c r="AG32" s="7">
        <v>0</v>
      </c>
      <c r="AH32" s="56">
        <f t="shared" si="25"/>
        <v>0.13747487235403688</v>
      </c>
      <c r="AI32" s="37">
        <f t="shared" si="26"/>
        <v>5120.8116828340826</v>
      </c>
      <c r="AK32" s="14">
        <v>256581.7286</v>
      </c>
      <c r="AL32" s="9">
        <f t="shared" si="27"/>
        <v>2086.0303138211384</v>
      </c>
      <c r="AM32" s="38">
        <f t="shared" si="28"/>
        <v>11.026544407659584</v>
      </c>
      <c r="AN32" s="29">
        <f t="shared" si="10"/>
        <v>0.48857163669234671</v>
      </c>
      <c r="AO32" s="13">
        <f t="shared" si="11"/>
        <v>0.27857090826913322</v>
      </c>
      <c r="AP32" s="7">
        <v>0</v>
      </c>
      <c r="AQ32" s="56">
        <f t="shared" si="29"/>
        <v>-0.27857090826913322</v>
      </c>
      <c r="AR32" s="45">
        <f t="shared" si="30"/>
        <v>7590.8754823938443</v>
      </c>
      <c r="AS32" s="8">
        <v>256581.7286</v>
      </c>
      <c r="AT32" s="9">
        <f t="shared" si="31"/>
        <v>2086.0303138211384</v>
      </c>
      <c r="AU32" s="38">
        <f t="shared" si="32"/>
        <v>11.026544407659584</v>
      </c>
      <c r="AV32" s="29">
        <f t="shared" si="12"/>
        <v>0.77062334170854807</v>
      </c>
      <c r="AW32" s="13">
        <f t="shared" si="13"/>
        <v>-0.42655835427137023</v>
      </c>
      <c r="AX32" s="7">
        <v>0</v>
      </c>
      <c r="AY32" s="56">
        <f t="shared" si="33"/>
        <v>0.42655835427137023</v>
      </c>
      <c r="AZ32" s="19">
        <f t="shared" si="34"/>
        <v>3404.5230506908752</v>
      </c>
    </row>
    <row r="33" spans="1:52" x14ac:dyDescent="0.25">
      <c r="A33" s="18">
        <v>2049</v>
      </c>
      <c r="B33" s="14">
        <v>1054699.0630000001</v>
      </c>
      <c r="C33" s="9">
        <f t="shared" si="14"/>
        <v>1079163.5965</v>
      </c>
      <c r="D33" s="38">
        <f t="shared" si="0"/>
        <v>17.872923065191237</v>
      </c>
      <c r="E33" s="38">
        <f t="shared" si="1"/>
        <v>4.1597036971901113</v>
      </c>
      <c r="F33" s="13">
        <f t="shared" si="2"/>
        <v>0.27043927136231993</v>
      </c>
      <c r="G33" s="7">
        <v>0</v>
      </c>
      <c r="H33" s="56">
        <f t="shared" si="35"/>
        <v>0.27043927136231993</v>
      </c>
      <c r="I33" s="37">
        <f t="shared" si="15"/>
        <v>3006.5197627158796</v>
      </c>
      <c r="K33" s="14">
        <v>1054699.0630000001</v>
      </c>
      <c r="L33" s="38">
        <f t="shared" si="16"/>
        <v>17.872923065191237</v>
      </c>
      <c r="M33" s="38">
        <f t="shared" si="4"/>
        <v>4.1597036971901113</v>
      </c>
      <c r="N33" s="13">
        <f t="shared" si="5"/>
        <v>0.17070199189404001</v>
      </c>
      <c r="O33" s="7">
        <v>0</v>
      </c>
      <c r="P33" s="56">
        <f t="shared" si="17"/>
        <v>0.17070199189404001</v>
      </c>
      <c r="Q33" s="37">
        <f t="shared" si="18"/>
        <v>3417.5370914046612</v>
      </c>
      <c r="R33" s="14">
        <v>1054699.0630000001</v>
      </c>
      <c r="S33" s="38">
        <f t="shared" si="19"/>
        <v>17.872923065191237</v>
      </c>
      <c r="T33" s="38">
        <f t="shared" si="6"/>
        <v>4.1597036971901113</v>
      </c>
      <c r="U33" s="13">
        <f t="shared" si="7"/>
        <v>0.36079022917691772</v>
      </c>
      <c r="V33" s="7">
        <v>0</v>
      </c>
      <c r="W33" s="56">
        <f t="shared" si="20"/>
        <v>0.36079022917691772</v>
      </c>
      <c r="X33" s="19">
        <f t="shared" si="21"/>
        <v>2634.1834655619223</v>
      </c>
      <c r="Z33" s="18">
        <v>2049</v>
      </c>
      <c r="AA33" s="8">
        <v>278751.25719999999</v>
      </c>
      <c r="AB33">
        <f t="shared" si="22"/>
        <v>265382.3714357143</v>
      </c>
      <c r="AC33" s="38">
        <f t="shared" si="8"/>
        <v>2266.2703837398371</v>
      </c>
      <c r="AD33" s="38">
        <f t="shared" si="23"/>
        <v>11.146104280864561</v>
      </c>
      <c r="AE33" s="29">
        <f t="shared" si="9"/>
        <v>0.65894808158958451</v>
      </c>
      <c r="AF33" s="13">
        <f t="shared" si="24"/>
        <v>-0.14737020397396128</v>
      </c>
      <c r="AG33" s="7">
        <v>0</v>
      </c>
      <c r="AH33" s="56">
        <f t="shared" si="25"/>
        <v>0.14737020397396128</v>
      </c>
      <c r="AI33" s="37">
        <f t="shared" si="26"/>
        <v>5062.063099006592</v>
      </c>
      <c r="AK33" s="14">
        <v>278751.25719999999</v>
      </c>
      <c r="AL33" s="9">
        <f t="shared" si="27"/>
        <v>2266.2703837398371</v>
      </c>
      <c r="AM33" s="38">
        <f t="shared" si="28"/>
        <v>11.146104280864561</v>
      </c>
      <c r="AN33" s="29">
        <f t="shared" si="10"/>
        <v>0.49227658953001963</v>
      </c>
      <c r="AO33" s="13">
        <f t="shared" si="11"/>
        <v>0.26930852617495082</v>
      </c>
      <c r="AP33" s="7">
        <v>0</v>
      </c>
      <c r="AQ33" s="56">
        <f t="shared" si="29"/>
        <v>-0.26930852617495082</v>
      </c>
      <c r="AR33" s="45">
        <f t="shared" si="30"/>
        <v>7535.8847199006832</v>
      </c>
      <c r="AS33" s="8">
        <v>278751.25719999999</v>
      </c>
      <c r="AT33" s="9">
        <f t="shared" si="31"/>
        <v>2266.2703837398371</v>
      </c>
      <c r="AU33" s="38">
        <f t="shared" si="32"/>
        <v>11.146104280864561</v>
      </c>
      <c r="AV33" s="29">
        <f t="shared" si="12"/>
        <v>0.77425626228066369</v>
      </c>
      <c r="AW33" s="13">
        <f t="shared" si="13"/>
        <v>-0.43564065570165922</v>
      </c>
      <c r="AX33" s="7">
        <v>0</v>
      </c>
      <c r="AY33" s="56">
        <f t="shared" si="33"/>
        <v>0.43564065570165922</v>
      </c>
      <c r="AZ33" s="19">
        <f t="shared" si="34"/>
        <v>3350.6014270992491</v>
      </c>
    </row>
    <row r="34" spans="1:52" ht="15.75" thickBot="1" x14ac:dyDescent="0.3">
      <c r="A34" s="20">
        <v>2050</v>
      </c>
      <c r="B34" s="21">
        <v>1116947.0260000001</v>
      </c>
      <c r="C34" s="22">
        <v>1116947.0260000001</v>
      </c>
      <c r="D34" s="23">
        <f t="shared" si="0"/>
        <v>18.927776617918695</v>
      </c>
      <c r="E34" s="23">
        <f t="shared" si="1"/>
        <v>4.2424330473609952</v>
      </c>
      <c r="F34" s="24">
        <f t="shared" si="2"/>
        <v>0.27500005068935862</v>
      </c>
      <c r="G34" s="25">
        <v>0</v>
      </c>
      <c r="H34" s="57">
        <f t="shared" si="35"/>
        <v>0.27500005068935862</v>
      </c>
      <c r="I34" s="37">
        <f t="shared" si="15"/>
        <v>2987.7247911091531</v>
      </c>
      <c r="J34" s="26"/>
      <c r="K34" s="21">
        <v>1116947.0260000001</v>
      </c>
      <c r="L34" s="23">
        <f t="shared" si="16"/>
        <v>18.927776617918695</v>
      </c>
      <c r="M34" s="23">
        <f t="shared" si="4"/>
        <v>4.2424330473609952</v>
      </c>
      <c r="N34" s="24">
        <f t="shared" si="5"/>
        <v>0.17378340002879156</v>
      </c>
      <c r="O34" s="25">
        <v>0</v>
      </c>
      <c r="P34" s="57">
        <f t="shared" si="17"/>
        <v>0.17378340002879156</v>
      </c>
      <c r="Q34" s="37">
        <f t="shared" si="18"/>
        <v>3404.8386084813501</v>
      </c>
      <c r="R34" s="21">
        <v>1116947.0260000001</v>
      </c>
      <c r="S34" s="23">
        <f t="shared" si="19"/>
        <v>18.927776617918695</v>
      </c>
      <c r="T34" s="23">
        <f t="shared" si="6"/>
        <v>4.2424330473609952</v>
      </c>
      <c r="U34" s="24">
        <f t="shared" si="7"/>
        <v>0.36645424316071329</v>
      </c>
      <c r="V34" s="25">
        <v>0</v>
      </c>
      <c r="W34" s="57">
        <f t="shared" si="20"/>
        <v>0.36645424316071329</v>
      </c>
      <c r="X34" s="19">
        <f t="shared" si="21"/>
        <v>2610.8420639347005</v>
      </c>
      <c r="Z34" s="20">
        <v>2050</v>
      </c>
      <c r="AA34" s="30">
        <v>275206.79259999999</v>
      </c>
      <c r="AB34" s="26">
        <v>279756.67420000001</v>
      </c>
      <c r="AC34" s="23">
        <f t="shared" si="8"/>
        <v>2237.4535983739838</v>
      </c>
      <c r="AD34" s="23">
        <f t="shared" si="23"/>
        <v>11.12764204789266</v>
      </c>
      <c r="AE34" s="31">
        <f t="shared" si="9"/>
        <v>0.65833985127353523</v>
      </c>
      <c r="AF34" s="24">
        <f t="shared" si="24"/>
        <v>-0.14584962818383806</v>
      </c>
      <c r="AG34" s="25">
        <v>0</v>
      </c>
      <c r="AH34" s="57">
        <f t="shared" si="25"/>
        <v>0.14584962818383806</v>
      </c>
      <c r="AI34" s="37">
        <f t="shared" si="26"/>
        <v>5071.0907574725534</v>
      </c>
      <c r="AJ34" s="26"/>
      <c r="AK34" s="48">
        <v>275206.79259999999</v>
      </c>
      <c r="AL34" s="49">
        <f t="shared" si="27"/>
        <v>2237.4535983739838</v>
      </c>
      <c r="AM34" s="50">
        <f t="shared" si="28"/>
        <v>11.12764204789266</v>
      </c>
      <c r="AN34" s="51">
        <f t="shared" si="10"/>
        <v>0.49170623418217108</v>
      </c>
      <c r="AO34" s="46">
        <f t="shared" si="11"/>
        <v>0.27073441454457225</v>
      </c>
      <c r="AP34" s="47">
        <v>0</v>
      </c>
      <c r="AQ34" s="58">
        <f t="shared" si="29"/>
        <v>-0.27073441454457225</v>
      </c>
      <c r="AR34" s="45">
        <f t="shared" si="30"/>
        <v>7544.3502191511252</v>
      </c>
      <c r="AS34" s="30">
        <v>275206.79259999999</v>
      </c>
      <c r="AT34" s="22">
        <f t="shared" si="31"/>
        <v>2237.4535983739838</v>
      </c>
      <c r="AU34" s="23">
        <f t="shared" si="32"/>
        <v>11.12764204789266</v>
      </c>
      <c r="AV34" s="31">
        <f t="shared" si="12"/>
        <v>0.77369905246626058</v>
      </c>
      <c r="AW34" s="24">
        <f t="shared" si="13"/>
        <v>-0.43424763116565146</v>
      </c>
      <c r="AX34" s="25">
        <v>0</v>
      </c>
      <c r="AY34" s="57">
        <f t="shared" si="33"/>
        <v>0.43424763116565146</v>
      </c>
      <c r="AZ34" s="19">
        <f t="shared" si="34"/>
        <v>3358.8718137695273</v>
      </c>
    </row>
    <row r="35" spans="1:52" x14ac:dyDescent="0.25">
      <c r="AK35" s="32" t="s">
        <v>29</v>
      </c>
    </row>
    <row r="39" spans="1:52" x14ac:dyDescent="0.25">
      <c r="AM39" s="13"/>
    </row>
    <row r="91" spans="15:15" x14ac:dyDescent="0.25">
      <c r="O91" t="s">
        <v>30</v>
      </c>
    </row>
  </sheetData>
  <mergeCells count="9">
    <mergeCell ref="B2:C2"/>
    <mergeCell ref="B4:J4"/>
    <mergeCell ref="R4:X4"/>
    <mergeCell ref="Z3:AZ3"/>
    <mergeCell ref="A3:X3"/>
    <mergeCell ref="AA4:AJ4"/>
    <mergeCell ref="AK4:AR4"/>
    <mergeCell ref="AS4:AZ4"/>
    <mergeCell ref="K4:P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52B7-2F39-4F0B-B39B-3420FF21026C}">
  <dimension ref="A1:AJ35"/>
  <sheetViews>
    <sheetView zoomScaleNormal="100" workbookViewId="0">
      <selection activeCell="C2" sqref="C2"/>
    </sheetView>
  </sheetViews>
  <sheetFormatPr defaultRowHeight="15" x14ac:dyDescent="0.25"/>
  <cols>
    <col min="2" max="2" width="23.140625" customWidth="1"/>
    <col min="3" max="3" width="20.7109375" customWidth="1"/>
    <col min="4" max="4" width="12.85546875" customWidth="1"/>
    <col min="5" max="6" width="8.85546875" customWidth="1"/>
    <col min="17" max="17" width="3.5703125" customWidth="1"/>
    <col min="19" max="20" width="15.7109375" customWidth="1"/>
    <col min="21" max="21" width="18.42578125" customWidth="1"/>
    <col min="22" max="22" width="13" customWidth="1"/>
    <col min="26" max="26" width="9.7109375" bestFit="1" customWidth="1"/>
  </cols>
  <sheetData>
    <row r="1" spans="1:36" x14ac:dyDescent="0.25">
      <c r="A1" s="60" t="s">
        <v>6</v>
      </c>
      <c r="B1" s="60"/>
      <c r="C1" t="s">
        <v>31</v>
      </c>
      <c r="H1" t="s">
        <v>31</v>
      </c>
      <c r="M1" t="s">
        <v>31</v>
      </c>
      <c r="T1" t="s">
        <v>31</v>
      </c>
      <c r="U1" t="s">
        <v>4</v>
      </c>
      <c r="Z1" t="s">
        <v>31</v>
      </c>
      <c r="AA1" t="s">
        <v>4</v>
      </c>
      <c r="AF1" t="s">
        <v>3</v>
      </c>
      <c r="AG1" t="s">
        <v>4</v>
      </c>
    </row>
    <row r="2" spans="1:36" ht="15.75" thickBot="1" x14ac:dyDescent="0.3">
      <c r="C2" s="42">
        <f>OpEx_Wiser_Scaling!D26</f>
        <v>0.18056451612903227</v>
      </c>
      <c r="H2" s="42">
        <f>OpEx_Wiser_Scaling!F26</f>
        <v>6.9122564417341908E-2</v>
      </c>
      <c r="M2" s="42">
        <f>OpEx_Wiser_Scaling!H26</f>
        <v>0.24729084129573525</v>
      </c>
      <c r="S2" s="6"/>
      <c r="T2" s="42">
        <f>OpEx_Wiser_Scaling!L26</f>
        <v>0.26165254237288132</v>
      </c>
      <c r="U2" s="7">
        <v>1</v>
      </c>
      <c r="Z2" s="42">
        <f>OpEx_Wiser_Scaling!N26</f>
        <v>0.17275953389830512</v>
      </c>
      <c r="AA2" s="7">
        <v>1</v>
      </c>
      <c r="AF2" s="42">
        <f>OpEx_Wiser_Scaling!P26</f>
        <v>0.32692796610169494</v>
      </c>
      <c r="AG2" s="7">
        <v>1</v>
      </c>
    </row>
    <row r="3" spans="1:36" ht="26.25" x14ac:dyDescent="0.4">
      <c r="A3" s="69" t="s">
        <v>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1"/>
      <c r="R3" s="66" t="s">
        <v>9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8"/>
    </row>
    <row r="4" spans="1:36" x14ac:dyDescent="0.25">
      <c r="A4" s="15"/>
      <c r="B4" s="61" t="s">
        <v>10</v>
      </c>
      <c r="C4" s="62"/>
      <c r="D4" s="62"/>
      <c r="E4" s="62"/>
      <c r="F4" s="62"/>
      <c r="G4" s="63" t="s">
        <v>11</v>
      </c>
      <c r="H4" s="64"/>
      <c r="I4" s="64"/>
      <c r="J4" s="64"/>
      <c r="K4" s="55"/>
      <c r="L4" s="63" t="s">
        <v>12</v>
      </c>
      <c r="M4" s="64"/>
      <c r="N4" s="64"/>
      <c r="O4" s="64"/>
      <c r="P4" s="65"/>
      <c r="R4" s="27"/>
      <c r="S4" s="73" t="s">
        <v>10</v>
      </c>
      <c r="T4" s="72"/>
      <c r="U4" s="72"/>
      <c r="V4" s="72"/>
      <c r="W4" s="72"/>
      <c r="X4" s="74"/>
      <c r="Y4" s="72" t="s">
        <v>11</v>
      </c>
      <c r="Z4" s="72"/>
      <c r="AA4" s="72"/>
      <c r="AB4" s="72"/>
      <c r="AC4" s="72"/>
      <c r="AD4" s="74"/>
      <c r="AE4" s="73" t="s">
        <v>12</v>
      </c>
      <c r="AF4" s="72"/>
      <c r="AG4" s="72"/>
      <c r="AH4" s="72"/>
      <c r="AI4" s="72"/>
      <c r="AJ4" s="75"/>
    </row>
    <row r="5" spans="1:36" x14ac:dyDescent="0.25">
      <c r="A5" s="16" t="s">
        <v>13</v>
      </c>
      <c r="B5" s="10" t="s">
        <v>32</v>
      </c>
      <c r="C5" s="11" t="s">
        <v>33</v>
      </c>
      <c r="D5" s="11" t="s">
        <v>19</v>
      </c>
      <c r="E5" s="11" t="s">
        <v>28</v>
      </c>
      <c r="F5" s="11" t="s">
        <v>21</v>
      </c>
      <c r="G5" s="10" t="s">
        <v>34</v>
      </c>
      <c r="H5" s="11" t="s">
        <v>33</v>
      </c>
      <c r="I5" s="11" t="s">
        <v>19</v>
      </c>
      <c r="J5" s="11" t="s">
        <v>24</v>
      </c>
      <c r="K5" s="11" t="s">
        <v>21</v>
      </c>
      <c r="L5" s="10" t="s">
        <v>35</v>
      </c>
      <c r="M5" s="11" t="s">
        <v>33</v>
      </c>
      <c r="N5" s="11" t="s">
        <v>19</v>
      </c>
      <c r="O5" t="s">
        <v>26</v>
      </c>
      <c r="P5" s="17" t="s">
        <v>21</v>
      </c>
      <c r="R5" s="18" t="s">
        <v>13</v>
      </c>
      <c r="S5" s="10" t="s">
        <v>32</v>
      </c>
      <c r="T5" s="11" t="s">
        <v>33</v>
      </c>
      <c r="U5" t="s">
        <v>27</v>
      </c>
      <c r="V5" t="s">
        <v>19</v>
      </c>
      <c r="W5" t="s">
        <v>28</v>
      </c>
      <c r="X5" s="44" t="s">
        <v>21</v>
      </c>
      <c r="Y5" s="10" t="s">
        <v>34</v>
      </c>
      <c r="Z5" s="11" t="s">
        <v>33</v>
      </c>
      <c r="AA5" t="s">
        <v>27</v>
      </c>
      <c r="AB5" s="11" t="s">
        <v>19</v>
      </c>
      <c r="AC5" t="s">
        <v>24</v>
      </c>
      <c r="AD5" t="s">
        <v>21</v>
      </c>
      <c r="AE5" s="10" t="s">
        <v>35</v>
      </c>
      <c r="AF5" s="11" t="s">
        <v>33</v>
      </c>
      <c r="AG5" t="s">
        <v>27</v>
      </c>
      <c r="AH5" t="s">
        <v>19</v>
      </c>
      <c r="AI5" t="s">
        <v>26</v>
      </c>
      <c r="AJ5" s="17" t="s">
        <v>21</v>
      </c>
    </row>
    <row r="6" spans="1:36" x14ac:dyDescent="0.25">
      <c r="A6" s="18">
        <v>2022</v>
      </c>
      <c r="B6" s="40">
        <f>CapEx!F6</f>
        <v>0</v>
      </c>
      <c r="C6" s="9">
        <f>B6*(C$2/B$19)</f>
        <v>0</v>
      </c>
      <c r="D6" s="7">
        <v>0.05</v>
      </c>
      <c r="E6" s="56">
        <f>C6-D6</f>
        <v>-0.05</v>
      </c>
      <c r="F6" s="37">
        <f>118*(1-E6)</f>
        <v>123.9</v>
      </c>
      <c r="G6" s="40">
        <f>CapEx!N6</f>
        <v>0</v>
      </c>
      <c r="H6" s="9">
        <f>G6*(H$2/G$19)</f>
        <v>0</v>
      </c>
      <c r="I6" s="7">
        <v>0.05</v>
      </c>
      <c r="J6" s="56">
        <f>H6-I6</f>
        <v>-0.05</v>
      </c>
      <c r="K6" s="37">
        <f>118*(1-J6)</f>
        <v>123.9</v>
      </c>
      <c r="L6" s="40">
        <f>CapEx!U6</f>
        <v>0</v>
      </c>
      <c r="M6" s="9">
        <f>L6*(M$2/L$19)</f>
        <v>0</v>
      </c>
      <c r="N6" s="7">
        <v>0</v>
      </c>
      <c r="O6" s="56">
        <f>M6-N6</f>
        <v>0</v>
      </c>
      <c r="P6" s="19">
        <f>118*(1-O6)</f>
        <v>118</v>
      </c>
      <c r="R6" s="18">
        <v>2022</v>
      </c>
      <c r="S6" s="40">
        <f>CapEx!AE6</f>
        <v>0</v>
      </c>
      <c r="T6" s="9">
        <f>S6*(T$2/S$19)</f>
        <v>0</v>
      </c>
      <c r="U6" s="13">
        <f>U$2*(1-T6)-1</f>
        <v>0</v>
      </c>
      <c r="V6" s="7">
        <v>0.05</v>
      </c>
      <c r="W6" s="56">
        <f>-U6-V6</f>
        <v>-0.05</v>
      </c>
      <c r="X6" s="45">
        <f>126*(1-W6)</f>
        <v>132.30000000000001</v>
      </c>
      <c r="Y6" s="9">
        <f>CapEx!AN6</f>
        <v>0</v>
      </c>
      <c r="Z6" s="9">
        <f>Y6*(Z$2/Y$19)</f>
        <v>0</v>
      </c>
      <c r="AA6" s="13">
        <f>AA$2*(1-Z6)-1</f>
        <v>0</v>
      </c>
      <c r="AB6" s="7">
        <v>0.05</v>
      </c>
      <c r="AC6" s="56">
        <f>-AA6-AB6</f>
        <v>-0.05</v>
      </c>
      <c r="AD6" s="45">
        <f>126*(1-AC6)</f>
        <v>132.30000000000001</v>
      </c>
      <c r="AE6" s="9">
        <f>CapEx!AV6</f>
        <v>0</v>
      </c>
      <c r="AF6" s="9">
        <f>AE6*(AF$2/AE$19)</f>
        <v>0</v>
      </c>
      <c r="AG6" s="53">
        <f>AG$2*(1-AF6)-1</f>
        <v>0</v>
      </c>
      <c r="AH6" s="7">
        <v>0</v>
      </c>
      <c r="AI6" s="56">
        <f>-AG6-AH6</f>
        <v>0</v>
      </c>
      <c r="AJ6" s="19">
        <f>126*(1-AI6)</f>
        <v>126</v>
      </c>
    </row>
    <row r="7" spans="1:36" x14ac:dyDescent="0.25">
      <c r="A7" s="18">
        <v>2023</v>
      </c>
      <c r="B7" s="41">
        <f>CapEx!F7</f>
        <v>3.178235348474312E-2</v>
      </c>
      <c r="C7" s="13">
        <f t="shared" ref="C7:C34" si="0">B7*(C$2/B$19)</f>
        <v>2.9211524250258504E-2</v>
      </c>
      <c r="D7" s="7">
        <v>0.1</v>
      </c>
      <c r="E7" s="56">
        <f t="shared" ref="E7:E34" si="1">C7-D7</f>
        <v>-7.0788475749741508E-2</v>
      </c>
      <c r="F7" s="37">
        <f t="shared" ref="F7:F34" si="2">118*(1-E7)</f>
        <v>126.3530401384695</v>
      </c>
      <c r="G7" s="41">
        <f>CapEx!N7</f>
        <v>1.899030979455929E-2</v>
      </c>
      <c r="H7" s="13">
        <f t="shared" ref="H7:H34" si="3">G7*(H$2/G$19)</f>
        <v>1.0780498568569949E-2</v>
      </c>
      <c r="I7" s="7">
        <v>0.1</v>
      </c>
      <c r="J7" s="56">
        <f t="shared" ref="J7:J34" si="4">H7-I7</f>
        <v>-8.9219501431430051E-2</v>
      </c>
      <c r="K7" s="37">
        <f t="shared" ref="K7:K34" si="5">118*(1-J7)</f>
        <v>128.52790116890876</v>
      </c>
      <c r="L7" s="41">
        <f>CapEx!U7</f>
        <v>4.4806189086064818E-2</v>
      </c>
      <c r="M7" s="13">
        <f t="shared" ref="M7:M34" si="6">L7*(M$2/L$19)</f>
        <v>4.1518887514271144E-2</v>
      </c>
      <c r="N7" s="7">
        <v>0.05</v>
      </c>
      <c r="O7" s="56">
        <f t="shared" ref="O7:O34" si="7">M7-N7</f>
        <v>-8.4811124857288589E-3</v>
      </c>
      <c r="P7" s="19">
        <f t="shared" ref="P7:P34" si="8">118*(1-O7)</f>
        <v>119.00077127331602</v>
      </c>
      <c r="R7" s="18">
        <v>2023</v>
      </c>
      <c r="S7" s="41">
        <f>CapEx!AE7</f>
        <v>0.15020290191456409</v>
      </c>
      <c r="T7" s="13">
        <f t="shared" ref="T7:T34" si="9">S7*(T$2/S$19)</f>
        <v>7.0048909370012277E-2</v>
      </c>
      <c r="U7" s="13">
        <f t="shared" ref="U7:U34" si="10">U$2*(1-T7)-1</f>
        <v>-7.0048909370012291E-2</v>
      </c>
      <c r="V7" s="7">
        <v>0.1</v>
      </c>
      <c r="W7" s="56">
        <f t="shared" ref="W7:W34" si="11">-U7-V7</f>
        <v>-2.9951090629987714E-2</v>
      </c>
      <c r="X7" s="45">
        <f t="shared" ref="X7:X34" si="12">126*(1-W7)</f>
        <v>129.77383741937845</v>
      </c>
      <c r="Y7" s="13">
        <f>CapEx!AN7</f>
        <v>9.7471177326783898E-2</v>
      </c>
      <c r="Z7" s="13">
        <f t="shared" ref="Z7:Z34" si="13">Y7*(Z$2/Y$19)</f>
        <v>4.1601355158211492E-2</v>
      </c>
      <c r="AA7" s="13">
        <f t="shared" ref="AA7:AA34" si="14">AA$2*(1-Z7)-1</f>
        <v>-4.1601355158211506E-2</v>
      </c>
      <c r="AB7" s="7">
        <v>0.1</v>
      </c>
      <c r="AC7" s="56">
        <f t="shared" ref="AC7:AC34" si="15">-AA7-AB7</f>
        <v>-5.83986448417885E-2</v>
      </c>
      <c r="AD7" s="45">
        <f t="shared" ref="AD7:AD34" si="16">126*(1-AC7)</f>
        <v>133.35822925006536</v>
      </c>
      <c r="AE7" s="13">
        <f>CapEx!AV7</f>
        <v>0.2016352215339885</v>
      </c>
      <c r="AF7" s="13">
        <f t="shared" ref="AF7:AF34" si="17">AE7*(AF$2/AE$19)</f>
        <v>9.6951854054472306E-2</v>
      </c>
      <c r="AG7" s="53">
        <f t="shared" ref="AG7:AG34" si="18">AG$2*(1-AF7)-1</f>
        <v>-9.6951854054472264E-2</v>
      </c>
      <c r="AH7" s="7">
        <v>0.05</v>
      </c>
      <c r="AI7" s="56">
        <f t="shared" ref="AI7:AI34" si="19">-AG7-AH7</f>
        <v>4.6951854054472261E-2</v>
      </c>
      <c r="AJ7" s="19">
        <f t="shared" ref="AJ7:AJ34" si="20">126*(1-AI7)</f>
        <v>120.0840663891365</v>
      </c>
    </row>
    <row r="8" spans="1:36" x14ac:dyDescent="0.25">
      <c r="A8" s="18">
        <v>2024</v>
      </c>
      <c r="B8" s="41">
        <f>CapEx!F8</f>
        <v>4.9985330815930595E-2</v>
      </c>
      <c r="C8" s="13">
        <f t="shared" si="0"/>
        <v>4.5942088712457474E-2</v>
      </c>
      <c r="D8" s="7">
        <v>0.15</v>
      </c>
      <c r="E8" s="56">
        <f t="shared" si="1"/>
        <v>-0.10405791128754252</v>
      </c>
      <c r="F8" s="37">
        <f t="shared" si="2"/>
        <v>130.27883353193002</v>
      </c>
      <c r="G8" s="41">
        <f>CapEx!N8</f>
        <v>2.9980910063417743E-2</v>
      </c>
      <c r="H8" s="13">
        <f t="shared" si="3"/>
        <v>1.7019688542190006E-2</v>
      </c>
      <c r="I8" s="7">
        <v>0.2</v>
      </c>
      <c r="J8" s="56">
        <f t="shared" si="4"/>
        <v>-0.18298031145781002</v>
      </c>
      <c r="K8" s="37">
        <f t="shared" si="5"/>
        <v>139.59167675202156</v>
      </c>
      <c r="L8" s="41">
        <f>CapEx!U8</f>
        <v>7.0193285311942355E-2</v>
      </c>
      <c r="M8" s="13">
        <f t="shared" si="6"/>
        <v>6.5043405310050512E-2</v>
      </c>
      <c r="N8" s="39">
        <v>0.1</v>
      </c>
      <c r="O8" s="56">
        <f t="shared" si="7"/>
        <v>-3.4956594689949494E-2</v>
      </c>
      <c r="P8" s="19">
        <f t="shared" si="8"/>
        <v>122.12487817341405</v>
      </c>
      <c r="R8" s="18">
        <v>2024</v>
      </c>
      <c r="S8" s="41">
        <f>CapEx!AE8</f>
        <v>0.18290580126395517</v>
      </c>
      <c r="T8" s="13">
        <f t="shared" si="9"/>
        <v>8.5300295351656924E-2</v>
      </c>
      <c r="U8" s="13">
        <f t="shared" si="10"/>
        <v>-8.5300295351656952E-2</v>
      </c>
      <c r="V8" s="7">
        <v>0.15</v>
      </c>
      <c r="W8" s="56">
        <f t="shared" si="11"/>
        <v>-6.4699704648343043E-2</v>
      </c>
      <c r="X8" s="45">
        <f t="shared" si="12"/>
        <v>134.15216278569122</v>
      </c>
      <c r="Y8" s="13">
        <f>CapEx!AN8</f>
        <v>0.11951471408432568</v>
      </c>
      <c r="Z8" s="13">
        <f t="shared" si="13"/>
        <v>5.1009685156310255E-2</v>
      </c>
      <c r="AA8" s="13">
        <f t="shared" si="14"/>
        <v>-5.1009685156310214E-2</v>
      </c>
      <c r="AB8" s="7">
        <v>0.2</v>
      </c>
      <c r="AC8" s="56">
        <f t="shared" si="15"/>
        <v>-0.1489903148436898</v>
      </c>
      <c r="AD8" s="45">
        <f t="shared" si="16"/>
        <v>144.77277967030491</v>
      </c>
      <c r="AE8" s="13">
        <f>CapEx!AV8</f>
        <v>0.2438278031755039</v>
      </c>
      <c r="AF8" s="13">
        <f t="shared" si="17"/>
        <v>0.11723922739316289</v>
      </c>
      <c r="AG8" s="53">
        <f t="shared" si="18"/>
        <v>-0.11723922739316284</v>
      </c>
      <c r="AH8" s="39">
        <v>0.1</v>
      </c>
      <c r="AI8" s="56">
        <f t="shared" si="19"/>
        <v>1.7239227393162831E-2</v>
      </c>
      <c r="AJ8" s="19">
        <f t="shared" si="20"/>
        <v>123.82785734846148</v>
      </c>
    </row>
    <row r="9" spans="1:36" x14ac:dyDescent="0.25">
      <c r="A9" s="18">
        <v>2025</v>
      </c>
      <c r="B9" s="41">
        <f>CapEx!F9</f>
        <v>7.3193741223775755E-2</v>
      </c>
      <c r="C9" s="13">
        <f t="shared" si="0"/>
        <v>6.7273203910209176E-2</v>
      </c>
      <c r="D9" s="39">
        <v>0.23</v>
      </c>
      <c r="E9" s="56">
        <f t="shared" si="1"/>
        <v>-0.16272679608979085</v>
      </c>
      <c r="F9" s="37">
        <f t="shared" si="2"/>
        <v>137.20176193859533</v>
      </c>
      <c r="G9" s="41">
        <f>CapEx!N9</f>
        <v>4.4118611475993386E-2</v>
      </c>
      <c r="H9" s="13">
        <f t="shared" si="3"/>
        <v>2.5045438068656754E-2</v>
      </c>
      <c r="I9" s="39">
        <v>0.3</v>
      </c>
      <c r="J9" s="56">
        <f t="shared" si="4"/>
        <v>-0.27495456193134321</v>
      </c>
      <c r="K9" s="37">
        <f t="shared" si="5"/>
        <v>150.44463830789849</v>
      </c>
      <c r="L9" s="41">
        <f>CapEx!U9</f>
        <v>0.10226636254943444</v>
      </c>
      <c r="M9" s="13">
        <f t="shared" si="6"/>
        <v>9.4763372868597401E-2</v>
      </c>
      <c r="N9" s="39">
        <v>0.15</v>
      </c>
      <c r="O9" s="56">
        <f t="shared" si="7"/>
        <v>-5.5236627131402594E-2</v>
      </c>
      <c r="P9" s="19">
        <f t="shared" si="8"/>
        <v>124.51792200150551</v>
      </c>
      <c r="R9" s="18">
        <v>2025</v>
      </c>
      <c r="S9" s="41">
        <f>CapEx!AE9</f>
        <v>0.25038504615221191</v>
      </c>
      <c r="T9" s="13">
        <f t="shared" si="9"/>
        <v>0.11677004360074872</v>
      </c>
      <c r="U9" s="13">
        <f t="shared" si="10"/>
        <v>-0.11677004360074872</v>
      </c>
      <c r="V9" s="39">
        <v>0.23</v>
      </c>
      <c r="W9" s="56">
        <f t="shared" si="11"/>
        <v>-0.11322995639925129</v>
      </c>
      <c r="X9" s="45">
        <f t="shared" si="12"/>
        <v>140.26697450630567</v>
      </c>
      <c r="Y9" s="13">
        <f>CapEx!AN9</f>
        <v>0.16606006668613982</v>
      </c>
      <c r="Z9" s="13">
        <f t="shared" si="13"/>
        <v>7.0875555228448683E-2</v>
      </c>
      <c r="AA9" s="13">
        <f t="shared" si="14"/>
        <v>-7.0875555228448683E-2</v>
      </c>
      <c r="AB9" s="39">
        <v>0.3</v>
      </c>
      <c r="AC9" s="56">
        <f t="shared" si="15"/>
        <v>-0.22912444477155131</v>
      </c>
      <c r="AD9" s="45">
        <f t="shared" si="16"/>
        <v>154.86968004121545</v>
      </c>
      <c r="AE9" s="13">
        <f>CapEx!AV9</f>
        <v>0.32883762294208574</v>
      </c>
      <c r="AF9" s="13">
        <f t="shared" si="17"/>
        <v>0.15811432637886941</v>
      </c>
      <c r="AG9" s="53">
        <f t="shared" si="18"/>
        <v>-0.15811432637886935</v>
      </c>
      <c r="AH9" s="39">
        <v>0.15</v>
      </c>
      <c r="AI9" s="56">
        <f t="shared" si="19"/>
        <v>8.1143263788693576E-3</v>
      </c>
      <c r="AJ9" s="19">
        <f t="shared" si="20"/>
        <v>124.97759487626246</v>
      </c>
    </row>
    <row r="10" spans="1:36" x14ac:dyDescent="0.25">
      <c r="A10" s="18">
        <v>2026</v>
      </c>
      <c r="B10" s="41">
        <f>CapEx!F10</f>
        <v>9.4069498913526894E-2</v>
      </c>
      <c r="C10" s="13">
        <f t="shared" si="0"/>
        <v>8.6460351340603911E-2</v>
      </c>
      <c r="D10" s="39">
        <v>0.23</v>
      </c>
      <c r="E10" s="56">
        <f t="shared" si="1"/>
        <v>-0.14353964865939611</v>
      </c>
      <c r="F10" s="37">
        <f t="shared" si="2"/>
        <v>134.93767854180874</v>
      </c>
      <c r="G10" s="41">
        <f>CapEx!N10</f>
        <v>5.6958748616746879E-2</v>
      </c>
      <c r="H10" s="13">
        <f t="shared" si="3"/>
        <v>3.2334580876942749E-2</v>
      </c>
      <c r="I10" s="39">
        <v>0.4</v>
      </c>
      <c r="J10" s="56">
        <f t="shared" si="4"/>
        <v>-0.36766541912305728</v>
      </c>
      <c r="K10" s="37">
        <f t="shared" si="5"/>
        <v>161.38451945652076</v>
      </c>
      <c r="L10" s="41">
        <f>CapEx!U10</f>
        <v>0.13082974166645434</v>
      </c>
      <c r="M10" s="13">
        <f t="shared" si="6"/>
        <v>0.12123113879060177</v>
      </c>
      <c r="N10" s="39">
        <v>0.1</v>
      </c>
      <c r="O10" s="56">
        <f t="shared" si="7"/>
        <v>2.1231138790601761E-2</v>
      </c>
      <c r="P10" s="19">
        <f t="shared" si="8"/>
        <v>115.49472562270898</v>
      </c>
      <c r="R10" s="18">
        <v>2026</v>
      </c>
      <c r="S10" s="41">
        <f>CapEx!AE10</f>
        <v>0.29999335459677934</v>
      </c>
      <c r="T10" s="13">
        <f t="shared" si="9"/>
        <v>0.13990546813608634</v>
      </c>
      <c r="U10" s="13">
        <f t="shared" si="10"/>
        <v>-0.13990546813608629</v>
      </c>
      <c r="V10" s="39">
        <v>0.23</v>
      </c>
      <c r="W10" s="56">
        <f t="shared" si="11"/>
        <v>-9.0094531863913724E-2</v>
      </c>
      <c r="X10" s="45">
        <f t="shared" si="12"/>
        <v>137.35191101485313</v>
      </c>
      <c r="Y10" s="13">
        <f>CapEx!AN10</f>
        <v>0.20127390009111334</v>
      </c>
      <c r="Z10" s="13">
        <f t="shared" si="13"/>
        <v>8.5905056565556734E-2</v>
      </c>
      <c r="AA10" s="13">
        <f t="shared" si="14"/>
        <v>-8.5905056565556692E-2</v>
      </c>
      <c r="AB10" s="39">
        <v>0.4</v>
      </c>
      <c r="AC10" s="56">
        <f t="shared" si="15"/>
        <v>-0.31409494343444333</v>
      </c>
      <c r="AD10" s="45">
        <f t="shared" si="16"/>
        <v>165.57596287273986</v>
      </c>
      <c r="AE10" s="13">
        <f>CapEx!AV10</f>
        <v>0.38950079787315639</v>
      </c>
      <c r="AF10" s="13">
        <f t="shared" si="17"/>
        <v>0.18728287757569831</v>
      </c>
      <c r="AG10" s="53">
        <f t="shared" si="18"/>
        <v>-0.18728287757569828</v>
      </c>
      <c r="AH10" s="39">
        <v>0.1</v>
      </c>
      <c r="AI10" s="56">
        <f t="shared" si="19"/>
        <v>8.7282877575698276E-2</v>
      </c>
      <c r="AJ10" s="19">
        <f t="shared" si="20"/>
        <v>115.00235742546201</v>
      </c>
    </row>
    <row r="11" spans="1:36" x14ac:dyDescent="0.25">
      <c r="A11" s="18">
        <v>2027</v>
      </c>
      <c r="B11" s="41">
        <f>CapEx!F11</f>
        <v>0.11149129596649621</v>
      </c>
      <c r="C11" s="13">
        <f t="shared" si="0"/>
        <v>0.10247292408290246</v>
      </c>
      <c r="D11" s="39">
        <v>0.15</v>
      </c>
      <c r="E11" s="56">
        <f t="shared" si="1"/>
        <v>-4.7527075917097539E-2</v>
      </c>
      <c r="F11" s="37">
        <f t="shared" si="2"/>
        <v>123.60819495821751</v>
      </c>
      <c r="G11" s="41">
        <f>CapEx!N11</f>
        <v>6.7766763968030941E-2</v>
      </c>
      <c r="H11" s="13">
        <f t="shared" si="3"/>
        <v>3.8470120280148352E-2</v>
      </c>
      <c r="I11" s="39">
        <v>0.4</v>
      </c>
      <c r="J11" s="56">
        <f t="shared" si="4"/>
        <v>-0.36152987971985168</v>
      </c>
      <c r="K11" s="37">
        <f t="shared" si="5"/>
        <v>160.6605258069425</v>
      </c>
      <c r="L11" s="41">
        <f>CapEx!U11</f>
        <v>0.15445711201331214</v>
      </c>
      <c r="M11" s="13">
        <f t="shared" si="6"/>
        <v>0.14312503674753177</v>
      </c>
      <c r="N11" s="39">
        <v>0.05</v>
      </c>
      <c r="O11" s="56">
        <f t="shared" si="7"/>
        <v>9.3125036747531767E-2</v>
      </c>
      <c r="P11" s="19">
        <f t="shared" si="8"/>
        <v>107.01124566379124</v>
      </c>
      <c r="R11" s="18">
        <v>2027</v>
      </c>
      <c r="S11" s="41">
        <f>CapEx!AE11</f>
        <v>0.36983339247897462</v>
      </c>
      <c r="T11" s="13">
        <f t="shared" si="9"/>
        <v>0.1724762002700822</v>
      </c>
      <c r="U11" s="13">
        <f t="shared" si="10"/>
        <v>-0.17247620027008215</v>
      </c>
      <c r="V11" s="39">
        <v>0.15</v>
      </c>
      <c r="W11" s="56">
        <f t="shared" si="11"/>
        <v>2.2476200270082153E-2</v>
      </c>
      <c r="X11" s="45">
        <f t="shared" si="12"/>
        <v>123.16799876596966</v>
      </c>
      <c r="Y11" s="13">
        <f>CapEx!AN11</f>
        <v>0.25245808577177309</v>
      </c>
      <c r="Z11" s="13">
        <f t="shared" si="13"/>
        <v>0.10775081184812738</v>
      </c>
      <c r="AA11" s="13">
        <f t="shared" si="14"/>
        <v>-0.1077508118481274</v>
      </c>
      <c r="AB11" s="39">
        <v>0.4</v>
      </c>
      <c r="AC11" s="56">
        <f t="shared" si="15"/>
        <v>-0.29224918815187262</v>
      </c>
      <c r="AD11" s="45">
        <f t="shared" si="16"/>
        <v>162.82339770713597</v>
      </c>
      <c r="AE11" s="13">
        <f>CapEx!AV11</f>
        <v>0.47212786715889898</v>
      </c>
      <c r="AF11" s="13">
        <f t="shared" si="17"/>
        <v>0.22701228348700506</v>
      </c>
      <c r="AG11" s="53">
        <f t="shared" si="18"/>
        <v>-0.22701228348700508</v>
      </c>
      <c r="AH11" s="39">
        <v>0.05</v>
      </c>
      <c r="AI11" s="56">
        <f t="shared" si="19"/>
        <v>0.1770122834870051</v>
      </c>
      <c r="AJ11" s="19">
        <f t="shared" si="20"/>
        <v>103.69645228063735</v>
      </c>
    </row>
    <row r="12" spans="1:36" x14ac:dyDescent="0.25">
      <c r="A12" s="18">
        <v>2028</v>
      </c>
      <c r="B12" s="41">
        <f>CapEx!F12</f>
        <v>0.13086274851674751</v>
      </c>
      <c r="C12" s="13">
        <f t="shared" si="0"/>
        <v>0.12027744747057541</v>
      </c>
      <c r="D12" s="39">
        <v>0.1</v>
      </c>
      <c r="E12" s="56">
        <f t="shared" si="1"/>
        <v>2.0277447470575402E-2</v>
      </c>
      <c r="F12" s="37">
        <f t="shared" si="2"/>
        <v>115.6072611984721</v>
      </c>
      <c r="G12" s="41">
        <f>CapEx!N12</f>
        <v>7.9885928009346019E-2</v>
      </c>
      <c r="H12" s="13">
        <f t="shared" si="3"/>
        <v>4.5349978060935735E-2</v>
      </c>
      <c r="I12" s="39">
        <v>0.35</v>
      </c>
      <c r="J12" s="56">
        <f t="shared" si="4"/>
        <v>-0.30465002193906426</v>
      </c>
      <c r="K12" s="37">
        <f t="shared" si="5"/>
        <v>153.94870258880957</v>
      </c>
      <c r="L12" s="41">
        <f>CapEx!U12</f>
        <v>0.18050134526301953</v>
      </c>
      <c r="M12" s="13">
        <f t="shared" si="6"/>
        <v>0.16725847930862534</v>
      </c>
      <c r="N12" s="8">
        <v>0</v>
      </c>
      <c r="O12" s="56">
        <f t="shared" si="7"/>
        <v>0.16725847930862534</v>
      </c>
      <c r="P12" s="19">
        <f t="shared" si="8"/>
        <v>98.263499441582212</v>
      </c>
      <c r="R12" s="18">
        <v>2028</v>
      </c>
      <c r="S12" s="41">
        <f>CapEx!AE12</f>
        <v>0.43191648324249521</v>
      </c>
      <c r="T12" s="13">
        <f t="shared" si="9"/>
        <v>0.20142938787745443</v>
      </c>
      <c r="U12" s="13">
        <f t="shared" si="10"/>
        <v>-0.20142938787745446</v>
      </c>
      <c r="V12" s="39">
        <v>0.1</v>
      </c>
      <c r="W12" s="56">
        <f t="shared" si="11"/>
        <v>0.10142938787745445</v>
      </c>
      <c r="X12" s="45">
        <f t="shared" si="12"/>
        <v>113.21989712744073</v>
      </c>
      <c r="Y12" s="13">
        <f>CapEx!AN12</f>
        <v>0.29974931978533981</v>
      </c>
      <c r="Z12" s="13">
        <f t="shared" si="13"/>
        <v>0.12793502913189531</v>
      </c>
      <c r="AA12" s="13">
        <f t="shared" si="14"/>
        <v>-0.12793502913189525</v>
      </c>
      <c r="AB12" s="39">
        <v>0.35</v>
      </c>
      <c r="AC12" s="56">
        <f t="shared" si="15"/>
        <v>-0.22206497086810473</v>
      </c>
      <c r="AD12" s="45">
        <f t="shared" si="16"/>
        <v>153.98018632938118</v>
      </c>
      <c r="AE12" s="13">
        <f>CapEx!AV12</f>
        <v>0.54269339393941807</v>
      </c>
      <c r="AF12" s="13">
        <f t="shared" si="17"/>
        <v>0.26094216241219381</v>
      </c>
      <c r="AG12" s="53">
        <f t="shared" si="18"/>
        <v>-0.26094216241219381</v>
      </c>
      <c r="AH12" s="8">
        <v>0</v>
      </c>
      <c r="AI12" s="56">
        <f t="shared" si="19"/>
        <v>0.26094216241219381</v>
      </c>
      <c r="AJ12" s="19">
        <f t="shared" si="20"/>
        <v>93.121287536063576</v>
      </c>
    </row>
    <row r="13" spans="1:36" x14ac:dyDescent="0.25">
      <c r="A13" s="18">
        <v>2029</v>
      </c>
      <c r="B13" s="41">
        <f>CapEx!F13</f>
        <v>0.14587069891930382</v>
      </c>
      <c r="C13" s="13">
        <f t="shared" si="0"/>
        <v>0.13407142617455667</v>
      </c>
      <c r="D13" s="7">
        <v>0.05</v>
      </c>
      <c r="E13" s="56">
        <f t="shared" si="1"/>
        <v>8.4071426174556665E-2</v>
      </c>
      <c r="F13" s="37">
        <f t="shared" si="2"/>
        <v>108.07957171140231</v>
      </c>
      <c r="G13" s="41">
        <f>CapEx!N13</f>
        <v>8.935083368845198E-2</v>
      </c>
      <c r="H13" s="13">
        <f t="shared" si="3"/>
        <v>5.0723055342407189E-2</v>
      </c>
      <c r="I13" s="7">
        <v>0.3</v>
      </c>
      <c r="J13" s="56">
        <f t="shared" si="4"/>
        <v>-0.24927694465759281</v>
      </c>
      <c r="K13" s="37">
        <f t="shared" si="5"/>
        <v>147.41467946959597</v>
      </c>
      <c r="L13" s="41">
        <f>CapEx!U13</f>
        <v>0.20051260585422981</v>
      </c>
      <c r="M13" s="13">
        <f t="shared" si="6"/>
        <v>0.18580157111028064</v>
      </c>
      <c r="N13" s="7">
        <v>0</v>
      </c>
      <c r="O13" s="56">
        <f t="shared" si="7"/>
        <v>0.18580157111028064</v>
      </c>
      <c r="P13" s="19">
        <f t="shared" si="8"/>
        <v>96.07541460898689</v>
      </c>
      <c r="R13" s="18">
        <v>2029</v>
      </c>
      <c r="S13" s="41">
        <f>CapEx!AE13</f>
        <v>0.45316503004417052</v>
      </c>
      <c r="T13" s="13">
        <f t="shared" si="9"/>
        <v>0.21133890034480773</v>
      </c>
      <c r="U13" s="13">
        <f t="shared" si="10"/>
        <v>-0.21133890034480773</v>
      </c>
      <c r="V13" s="7">
        <v>0.05</v>
      </c>
      <c r="W13" s="56">
        <f t="shared" si="11"/>
        <v>0.16133890034480775</v>
      </c>
      <c r="X13" s="45">
        <f t="shared" si="12"/>
        <v>105.67129855655422</v>
      </c>
      <c r="Y13" s="13">
        <f>CapEx!AN13</f>
        <v>0.31636930395989127</v>
      </c>
      <c r="Z13" s="13">
        <f t="shared" si="13"/>
        <v>0.13502855034844244</v>
      </c>
      <c r="AA13" s="13">
        <f t="shared" si="14"/>
        <v>-0.13502855034844241</v>
      </c>
      <c r="AB13" s="7">
        <v>0.3</v>
      </c>
      <c r="AC13" s="56">
        <f t="shared" si="15"/>
        <v>-0.16497144965155758</v>
      </c>
      <c r="AD13" s="45">
        <f t="shared" si="16"/>
        <v>146.78640265609624</v>
      </c>
      <c r="AE13" s="13">
        <f>CapEx!AV13</f>
        <v>0.56618865338828961</v>
      </c>
      <c r="AF13" s="13">
        <f t="shared" si="17"/>
        <v>0.27223934029475427</v>
      </c>
      <c r="AG13" s="53">
        <f t="shared" si="18"/>
        <v>-0.27223934029475427</v>
      </c>
      <c r="AH13" s="7">
        <v>0</v>
      </c>
      <c r="AI13" s="56">
        <f t="shared" si="19"/>
        <v>0.27223934029475427</v>
      </c>
      <c r="AJ13" s="19">
        <f t="shared" si="20"/>
        <v>91.697843122860959</v>
      </c>
    </row>
    <row r="14" spans="1:36" x14ac:dyDescent="0.25">
      <c r="A14" s="18">
        <v>2030</v>
      </c>
      <c r="B14" s="41">
        <f>CapEx!F14</f>
        <v>0.1589863650091029</v>
      </c>
      <c r="C14" s="13">
        <f t="shared" si="0"/>
        <v>0.14612618474441452</v>
      </c>
      <c r="D14" s="7">
        <v>0</v>
      </c>
      <c r="E14" s="56">
        <f t="shared" si="1"/>
        <v>0.14612618474441452</v>
      </c>
      <c r="F14" s="37">
        <f t="shared" si="2"/>
        <v>100.75711020015909</v>
      </c>
      <c r="G14" s="41">
        <f>CapEx!N14</f>
        <v>9.7677835238577093E-2</v>
      </c>
      <c r="H14" s="13">
        <f t="shared" si="3"/>
        <v>5.545016244401553E-2</v>
      </c>
      <c r="I14" s="7">
        <v>0.25</v>
      </c>
      <c r="J14" s="56">
        <f t="shared" si="4"/>
        <v>-0.19454983755598448</v>
      </c>
      <c r="K14" s="37">
        <f t="shared" si="5"/>
        <v>140.95688083160616</v>
      </c>
      <c r="L14" s="41">
        <f>CapEx!U14</f>
        <v>0.21788050689189875</v>
      </c>
      <c r="M14" s="13">
        <f t="shared" si="6"/>
        <v>0.2018952390666621</v>
      </c>
      <c r="N14" s="7">
        <v>0</v>
      </c>
      <c r="O14" s="56">
        <f t="shared" si="7"/>
        <v>0.2018952390666621</v>
      </c>
      <c r="P14" s="19">
        <f t="shared" si="8"/>
        <v>94.176361790133882</v>
      </c>
      <c r="R14" s="18">
        <v>2030</v>
      </c>
      <c r="S14" s="41">
        <f>CapEx!AE14</f>
        <v>0.45570669314024836</v>
      </c>
      <c r="T14" s="13">
        <f t="shared" si="9"/>
        <v>0.21252423515257016</v>
      </c>
      <c r="U14" s="13">
        <f t="shared" si="10"/>
        <v>-0.21252423515257013</v>
      </c>
      <c r="V14" s="7">
        <v>0</v>
      </c>
      <c r="W14" s="56">
        <f t="shared" si="11"/>
        <v>0.21252423515257013</v>
      </c>
      <c r="X14" s="45">
        <f t="shared" si="12"/>
        <v>99.221946370776166</v>
      </c>
      <c r="Y14" s="13">
        <f>CapEx!AN14</f>
        <v>0.31837318131153247</v>
      </c>
      <c r="Z14" s="13">
        <f t="shared" si="13"/>
        <v>0.13588381870248761</v>
      </c>
      <c r="AA14" s="13">
        <f t="shared" si="14"/>
        <v>-0.13588381870248756</v>
      </c>
      <c r="AB14" s="7">
        <v>0.25</v>
      </c>
      <c r="AC14" s="56">
        <f t="shared" si="15"/>
        <v>-0.11411618129751244</v>
      </c>
      <c r="AD14" s="45">
        <f t="shared" si="16"/>
        <v>140.37863884348656</v>
      </c>
      <c r="AE14" s="13">
        <f>CapEx!AV14</f>
        <v>0.56897594190648171</v>
      </c>
      <c r="AF14" s="13">
        <f t="shared" si="17"/>
        <v>0.27357954657204853</v>
      </c>
      <c r="AG14" s="53">
        <f t="shared" si="18"/>
        <v>-0.27357954657204853</v>
      </c>
      <c r="AH14" s="7">
        <v>0</v>
      </c>
      <c r="AI14" s="56">
        <f t="shared" si="19"/>
        <v>0.27357954657204853</v>
      </c>
      <c r="AJ14" s="19">
        <f t="shared" si="20"/>
        <v>91.528977131921891</v>
      </c>
    </row>
    <row r="15" spans="1:36" x14ac:dyDescent="0.25">
      <c r="A15" s="18">
        <v>2031</v>
      </c>
      <c r="B15" s="41">
        <f>CapEx!F15</f>
        <v>0.16961224478573023</v>
      </c>
      <c r="C15" s="13">
        <f t="shared" si="0"/>
        <v>0.15589255226418566</v>
      </c>
      <c r="D15" s="7">
        <v>0</v>
      </c>
      <c r="E15" s="56">
        <f t="shared" si="1"/>
        <v>0.15589255226418566</v>
      </c>
      <c r="F15" s="37">
        <f t="shared" si="2"/>
        <v>99.604678832826096</v>
      </c>
      <c r="G15" s="41">
        <f>CapEx!N15</f>
        <v>0.10446286408484418</v>
      </c>
      <c r="H15" s="13">
        <f t="shared" si="3"/>
        <v>5.930191602551025E-2</v>
      </c>
      <c r="I15" s="7">
        <v>0.2</v>
      </c>
      <c r="J15" s="56">
        <f t="shared" si="4"/>
        <v>-0.14069808397448977</v>
      </c>
      <c r="K15" s="37">
        <f t="shared" si="5"/>
        <v>134.60237390898979</v>
      </c>
      <c r="L15" s="41">
        <f>CapEx!U15</f>
        <v>0.23186844778694193</v>
      </c>
      <c r="M15" s="13">
        <f t="shared" si="6"/>
        <v>0.21485692486105148</v>
      </c>
      <c r="N15" s="7">
        <v>0</v>
      </c>
      <c r="O15" s="56">
        <f t="shared" si="7"/>
        <v>0.21485692486105148</v>
      </c>
      <c r="P15" s="19">
        <f t="shared" si="8"/>
        <v>92.646882866395927</v>
      </c>
      <c r="R15" s="18">
        <v>2031</v>
      </c>
      <c r="S15" s="41">
        <f>CapEx!AE15</f>
        <v>0.50341933905570202</v>
      </c>
      <c r="T15" s="13">
        <f t="shared" si="9"/>
        <v>0.23477559492613942</v>
      </c>
      <c r="U15" s="13">
        <f t="shared" si="10"/>
        <v>-0.23477559492613942</v>
      </c>
      <c r="V15" s="7">
        <v>0</v>
      </c>
      <c r="W15" s="56">
        <f t="shared" si="11"/>
        <v>0.23477559492613942</v>
      </c>
      <c r="X15" s="45">
        <f t="shared" si="12"/>
        <v>96.418275039306437</v>
      </c>
      <c r="Y15" s="13">
        <f>CapEx!AN15</f>
        <v>0.35665901746772255</v>
      </c>
      <c r="Z15" s="13">
        <f t="shared" si="13"/>
        <v>0.15222447151026991</v>
      </c>
      <c r="AA15" s="13">
        <f t="shared" si="14"/>
        <v>-0.15222447151026985</v>
      </c>
      <c r="AB15" s="7">
        <v>0.2</v>
      </c>
      <c r="AC15" s="56">
        <f t="shared" si="15"/>
        <v>-4.7775528489730157E-2</v>
      </c>
      <c r="AD15" s="45">
        <f t="shared" si="16"/>
        <v>132.01971658970598</v>
      </c>
      <c r="AE15" s="13">
        <f>CapEx!AV15</f>
        <v>0.62035741564668179</v>
      </c>
      <c r="AF15" s="13">
        <f t="shared" si="17"/>
        <v>0.29828519623615679</v>
      </c>
      <c r="AG15" s="53">
        <f t="shared" si="18"/>
        <v>-0.29828519623615679</v>
      </c>
      <c r="AH15" s="7">
        <v>0</v>
      </c>
      <c r="AI15" s="56">
        <f t="shared" si="19"/>
        <v>0.29828519623615679</v>
      </c>
      <c r="AJ15" s="19">
        <f t="shared" si="20"/>
        <v>88.416065274244247</v>
      </c>
    </row>
    <row r="16" spans="1:36" x14ac:dyDescent="0.25">
      <c r="A16" s="18">
        <v>2032</v>
      </c>
      <c r="B16" s="41">
        <f>CapEx!F16</f>
        <v>0.17357754190875063</v>
      </c>
      <c r="C16" s="13">
        <f t="shared" si="0"/>
        <v>0.1595371021595921</v>
      </c>
      <c r="D16" s="7">
        <v>0</v>
      </c>
      <c r="E16" s="56">
        <f t="shared" si="1"/>
        <v>0.1595371021595921</v>
      </c>
      <c r="F16" s="37">
        <f t="shared" si="2"/>
        <v>99.174621945168127</v>
      </c>
      <c r="G16" s="41">
        <f>CapEx!N16</f>
        <v>0.10700388708506892</v>
      </c>
      <c r="H16" s="13">
        <f t="shared" si="3"/>
        <v>6.0744414600466326E-2</v>
      </c>
      <c r="I16" s="7">
        <v>0.15</v>
      </c>
      <c r="J16" s="56">
        <f t="shared" si="4"/>
        <v>-8.9255585399533668E-2</v>
      </c>
      <c r="K16" s="37">
        <f t="shared" si="5"/>
        <v>128.53215907714497</v>
      </c>
      <c r="L16" s="41">
        <f>CapEx!U16</f>
        <v>0.23706922861821011</v>
      </c>
      <c r="M16" s="13">
        <f t="shared" si="6"/>
        <v>0.21967613932057709</v>
      </c>
      <c r="N16" s="7">
        <v>0</v>
      </c>
      <c r="O16" s="56">
        <f t="shared" si="7"/>
        <v>0.21967613932057709</v>
      </c>
      <c r="P16" s="19">
        <f t="shared" si="8"/>
        <v>92.078215560171913</v>
      </c>
      <c r="R16" s="18">
        <v>2032</v>
      </c>
      <c r="S16" s="41">
        <f>CapEx!AE16</f>
        <v>0.52471713298809952</v>
      </c>
      <c r="T16" s="13">
        <f t="shared" si="9"/>
        <v>0.24470807437850248</v>
      </c>
      <c r="U16" s="13">
        <f t="shared" si="10"/>
        <v>-0.2447080743785025</v>
      </c>
      <c r="V16" s="7">
        <v>0</v>
      </c>
      <c r="W16" s="56">
        <f t="shared" si="11"/>
        <v>0.2447080743785025</v>
      </c>
      <c r="X16" s="45">
        <f t="shared" si="12"/>
        <v>95.166782628308681</v>
      </c>
      <c r="Y16" s="13">
        <f>CapEx!AN16</f>
        <v>0.37418570872713686</v>
      </c>
      <c r="Z16" s="13">
        <f t="shared" si="13"/>
        <v>0.15970498141923209</v>
      </c>
      <c r="AA16" s="13">
        <f t="shared" si="14"/>
        <v>-0.15970498141923206</v>
      </c>
      <c r="AB16" s="7">
        <v>0.15</v>
      </c>
      <c r="AC16" s="56">
        <f t="shared" si="15"/>
        <v>9.7049814192320671E-3</v>
      </c>
      <c r="AD16" s="45">
        <f t="shared" si="16"/>
        <v>124.77717234117677</v>
      </c>
      <c r="AE16" s="13">
        <f>CapEx!AV16</f>
        <v>0.64269865335383658</v>
      </c>
      <c r="AF16" s="13">
        <f t="shared" si="17"/>
        <v>0.30902748818843473</v>
      </c>
      <c r="AG16" s="53">
        <f t="shared" si="18"/>
        <v>-0.30902748818843473</v>
      </c>
      <c r="AH16" s="7">
        <v>0</v>
      </c>
      <c r="AI16" s="56">
        <f t="shared" si="19"/>
        <v>0.30902748818843473</v>
      </c>
      <c r="AJ16" s="19">
        <f t="shared" si="20"/>
        <v>87.062536488257223</v>
      </c>
    </row>
    <row r="17" spans="1:36" x14ac:dyDescent="0.25">
      <c r="A17" s="18">
        <v>2033</v>
      </c>
      <c r="B17" s="41">
        <f>CapEx!F17</f>
        <v>0.18212230806149499</v>
      </c>
      <c r="C17" s="13">
        <f t="shared" si="0"/>
        <v>0.16739069436771795</v>
      </c>
      <c r="D17" s="7">
        <v>0</v>
      </c>
      <c r="E17" s="56">
        <f t="shared" si="1"/>
        <v>0.16739069436771795</v>
      </c>
      <c r="F17" s="37">
        <f t="shared" si="2"/>
        <v>98.247898064609288</v>
      </c>
      <c r="G17" s="41">
        <f>CapEx!N17</f>
        <v>0.11249640639801495</v>
      </c>
      <c r="H17" s="13">
        <f t="shared" si="3"/>
        <v>6.3862430958894656E-2</v>
      </c>
      <c r="I17" s="7">
        <v>0.1</v>
      </c>
      <c r="J17" s="56">
        <f t="shared" si="4"/>
        <v>-3.613756904110535E-2</v>
      </c>
      <c r="K17" s="37">
        <f t="shared" si="5"/>
        <v>122.26423314685044</v>
      </c>
      <c r="L17" s="41">
        <f>CapEx!U17</f>
        <v>0.24824075293946823</v>
      </c>
      <c r="M17" s="13">
        <f t="shared" si="6"/>
        <v>0.23002804094662979</v>
      </c>
      <c r="N17" s="7">
        <v>0</v>
      </c>
      <c r="O17" s="56">
        <f t="shared" si="7"/>
        <v>0.23002804094662979</v>
      </c>
      <c r="P17" s="19">
        <f t="shared" si="8"/>
        <v>90.856691168297687</v>
      </c>
      <c r="R17" s="18">
        <v>2033</v>
      </c>
      <c r="S17" s="41">
        <f>CapEx!AE17</f>
        <v>0.54977790944815252</v>
      </c>
      <c r="T17" s="13">
        <f t="shared" si="9"/>
        <v>0.2563954654782491</v>
      </c>
      <c r="U17" s="13">
        <f t="shared" si="10"/>
        <v>-0.2563954654782491</v>
      </c>
      <c r="V17" s="7">
        <v>0</v>
      </c>
      <c r="W17" s="56">
        <f t="shared" si="11"/>
        <v>0.2563954654782491</v>
      </c>
      <c r="X17" s="45">
        <f t="shared" si="12"/>
        <v>93.694171349740614</v>
      </c>
      <c r="Y17" s="13">
        <f>CapEx!AN17</f>
        <v>0.39518577568526925</v>
      </c>
      <c r="Z17" s="13">
        <f t="shared" si="13"/>
        <v>0.16866795147696034</v>
      </c>
      <c r="AA17" s="13">
        <f t="shared" si="14"/>
        <v>-0.16866795147696034</v>
      </c>
      <c r="AB17" s="7">
        <v>0.1</v>
      </c>
      <c r="AC17" s="56">
        <f t="shared" si="15"/>
        <v>6.8667951476960337E-2</v>
      </c>
      <c r="AD17" s="45">
        <f t="shared" si="16"/>
        <v>117.34783811390299</v>
      </c>
      <c r="AE17" s="13">
        <f>CapEx!AV17</f>
        <v>0.66849870298173508</v>
      </c>
      <c r="AF17" s="13">
        <f t="shared" si="17"/>
        <v>0.32143287365180984</v>
      </c>
      <c r="AG17" s="53">
        <f t="shared" si="18"/>
        <v>-0.32143287365180984</v>
      </c>
      <c r="AH17" s="7">
        <v>0</v>
      </c>
      <c r="AI17" s="56">
        <f t="shared" si="19"/>
        <v>0.32143287365180984</v>
      </c>
      <c r="AJ17" s="19">
        <f t="shared" si="20"/>
        <v>85.499457919871958</v>
      </c>
    </row>
    <row r="18" spans="1:36" x14ac:dyDescent="0.25">
      <c r="A18" s="18">
        <v>2034</v>
      </c>
      <c r="B18" s="41">
        <f>CapEx!F18</f>
        <v>0.18937745554362195</v>
      </c>
      <c r="C18" s="13">
        <f t="shared" si="0"/>
        <v>0.17405898331979605</v>
      </c>
      <c r="D18" s="7">
        <v>0</v>
      </c>
      <c r="E18" s="56">
        <f t="shared" si="1"/>
        <v>0.17405898331979605</v>
      </c>
      <c r="F18" s="37">
        <f t="shared" si="2"/>
        <v>97.46103996826406</v>
      </c>
      <c r="G18" s="41">
        <f>CapEx!N18</f>
        <v>0.11717829874895125</v>
      </c>
      <c r="H18" s="13">
        <f t="shared" si="3"/>
        <v>6.6520267209777079E-2</v>
      </c>
      <c r="I18" s="7">
        <v>0.05</v>
      </c>
      <c r="J18" s="56">
        <f t="shared" si="4"/>
        <v>1.6520267209777076E-2</v>
      </c>
      <c r="K18" s="37">
        <f t="shared" si="5"/>
        <v>116.05060846924631</v>
      </c>
      <c r="L18" s="41">
        <f>CapEx!U18</f>
        <v>0.25768789390017688</v>
      </c>
      <c r="M18" s="13">
        <f t="shared" si="6"/>
        <v>0.23878207227309925</v>
      </c>
      <c r="N18" s="7">
        <v>0</v>
      </c>
      <c r="O18" s="56">
        <f t="shared" si="7"/>
        <v>0.23878207227309925</v>
      </c>
      <c r="P18" s="19">
        <f t="shared" si="8"/>
        <v>89.823715471774292</v>
      </c>
      <c r="R18" s="18">
        <v>2034</v>
      </c>
      <c r="S18" s="41">
        <f>CapEx!AE18</f>
        <v>0.55798444763107002</v>
      </c>
      <c r="T18" s="13">
        <f t="shared" si="9"/>
        <v>0.26022268214376804</v>
      </c>
      <c r="U18" s="13">
        <f t="shared" si="10"/>
        <v>-0.26022268214376809</v>
      </c>
      <c r="V18" s="7">
        <v>0</v>
      </c>
      <c r="W18" s="56">
        <f t="shared" si="11"/>
        <v>0.26022268214376809</v>
      </c>
      <c r="X18" s="45">
        <f t="shared" si="12"/>
        <v>93.211942049885224</v>
      </c>
      <c r="Y18" s="13">
        <f>CapEx!AN18</f>
        <v>0.40215593973120289</v>
      </c>
      <c r="Z18" s="13">
        <f t="shared" si="13"/>
        <v>0.17164286445060514</v>
      </c>
      <c r="AA18" s="13">
        <f t="shared" si="14"/>
        <v>-0.17164286445060517</v>
      </c>
      <c r="AB18" s="7">
        <v>0.05</v>
      </c>
      <c r="AC18" s="56">
        <f t="shared" si="15"/>
        <v>0.12164286445060517</v>
      </c>
      <c r="AD18" s="45">
        <f t="shared" si="16"/>
        <v>110.67299907922376</v>
      </c>
      <c r="AE18" s="13">
        <f>CapEx!AV18</f>
        <v>0.67682973384187106</v>
      </c>
      <c r="AF18" s="13">
        <f t="shared" si="17"/>
        <v>0.32543866630018925</v>
      </c>
      <c r="AG18" s="53">
        <f t="shared" si="18"/>
        <v>-0.32543866630018925</v>
      </c>
      <c r="AH18" s="7">
        <v>0</v>
      </c>
      <c r="AI18" s="56">
        <f t="shared" si="19"/>
        <v>0.32543866630018925</v>
      </c>
      <c r="AJ18" s="19">
        <f t="shared" si="20"/>
        <v>84.994728046176149</v>
      </c>
    </row>
    <row r="19" spans="1:36" x14ac:dyDescent="0.25">
      <c r="A19" s="18">
        <v>2035</v>
      </c>
      <c r="B19" s="41">
        <f>CapEx!F19</f>
        <v>0.19645552314387427</v>
      </c>
      <c r="C19" s="13">
        <f t="shared" si="0"/>
        <v>0.18056451612903227</v>
      </c>
      <c r="D19" s="7">
        <v>0</v>
      </c>
      <c r="E19" s="56">
        <f t="shared" si="1"/>
        <v>0.18056451612903227</v>
      </c>
      <c r="F19" s="37">
        <f t="shared" si="2"/>
        <v>96.693387096774202</v>
      </c>
      <c r="G19" s="41">
        <f>CapEx!N19</f>
        <v>0.12176235669718471</v>
      </c>
      <c r="H19" s="13">
        <f t="shared" si="3"/>
        <v>6.9122564417341908E-2</v>
      </c>
      <c r="I19" s="7">
        <v>0</v>
      </c>
      <c r="J19" s="56">
        <f t="shared" si="4"/>
        <v>6.9122564417341908E-2</v>
      </c>
      <c r="K19" s="37">
        <f t="shared" si="5"/>
        <v>109.84353739875365</v>
      </c>
      <c r="L19" s="41">
        <f>CapEx!U19</f>
        <v>0.26687035365627787</v>
      </c>
      <c r="M19" s="13">
        <f t="shared" si="6"/>
        <v>0.24729084129573525</v>
      </c>
      <c r="N19" s="7">
        <v>0</v>
      </c>
      <c r="O19" s="56">
        <f t="shared" si="7"/>
        <v>0.24729084129573525</v>
      </c>
      <c r="P19" s="19">
        <f t="shared" si="8"/>
        <v>88.819680727103233</v>
      </c>
      <c r="R19" s="18">
        <v>2035</v>
      </c>
      <c r="S19" s="41">
        <f>CapEx!AE19</f>
        <v>0.56105043620500461</v>
      </c>
      <c r="T19" s="13">
        <f t="shared" si="9"/>
        <v>0.26165254237288132</v>
      </c>
      <c r="U19" s="13">
        <f t="shared" si="10"/>
        <v>-0.26165254237288127</v>
      </c>
      <c r="V19" s="7">
        <v>0</v>
      </c>
      <c r="W19" s="56">
        <f t="shared" si="11"/>
        <v>0.26165254237288127</v>
      </c>
      <c r="X19" s="45">
        <f t="shared" si="12"/>
        <v>93.031779661016955</v>
      </c>
      <c r="Y19" s="13">
        <f>CapEx!AN19</f>
        <v>0.40477227483226463</v>
      </c>
      <c r="Z19" s="13">
        <f t="shared" si="13"/>
        <v>0.17275953389830512</v>
      </c>
      <c r="AA19" s="13">
        <f t="shared" si="14"/>
        <v>-0.17275953389830512</v>
      </c>
      <c r="AB19" s="7">
        <v>0</v>
      </c>
      <c r="AC19" s="56">
        <f t="shared" si="15"/>
        <v>0.17275953389830512</v>
      </c>
      <c r="AD19" s="45">
        <f t="shared" si="16"/>
        <v>104.23229872881356</v>
      </c>
      <c r="AE19" s="13">
        <f>CapEx!AV19</f>
        <v>0.67992709900663006</v>
      </c>
      <c r="AF19" s="13">
        <f t="shared" si="17"/>
        <v>0.32692796610169494</v>
      </c>
      <c r="AG19" s="53">
        <f t="shared" si="18"/>
        <v>-0.32692796610169494</v>
      </c>
      <c r="AH19" s="7">
        <v>0</v>
      </c>
      <c r="AI19" s="56">
        <f t="shared" si="19"/>
        <v>0.32692796610169494</v>
      </c>
      <c r="AJ19" s="19">
        <f t="shared" si="20"/>
        <v>84.807076271186432</v>
      </c>
    </row>
    <row r="20" spans="1:36" x14ac:dyDescent="0.25">
      <c r="A20" s="18">
        <v>2036</v>
      </c>
      <c r="B20" s="41">
        <f>CapEx!F20</f>
        <v>0.20117103068188724</v>
      </c>
      <c r="C20" s="13">
        <f t="shared" si="0"/>
        <v>0.18489859298917</v>
      </c>
      <c r="D20" s="7">
        <v>0</v>
      </c>
      <c r="E20" s="56">
        <f t="shared" si="1"/>
        <v>0.18489859298917</v>
      </c>
      <c r="F20" s="37">
        <f t="shared" si="2"/>
        <v>96.181966027277937</v>
      </c>
      <c r="G20" s="41">
        <f>CapEx!N20</f>
        <v>0.12482543156510173</v>
      </c>
      <c r="H20" s="13">
        <f t="shared" si="3"/>
        <v>7.0861423582159883E-2</v>
      </c>
      <c r="I20" s="7">
        <v>0</v>
      </c>
      <c r="J20" s="56">
        <f t="shared" si="4"/>
        <v>7.0861423582159883E-2</v>
      </c>
      <c r="K20" s="37">
        <f t="shared" si="5"/>
        <v>109.63835201730514</v>
      </c>
      <c r="L20" s="41">
        <f>CapEx!U20</f>
        <v>0.27296905837205321</v>
      </c>
      <c r="M20" s="13">
        <f t="shared" si="6"/>
        <v>0.25294210153995411</v>
      </c>
      <c r="N20" s="7">
        <v>0</v>
      </c>
      <c r="O20" s="56">
        <f t="shared" si="7"/>
        <v>0.25294210153995411</v>
      </c>
      <c r="P20" s="19">
        <f t="shared" si="8"/>
        <v>88.152832018285409</v>
      </c>
      <c r="R20" s="18">
        <v>2036</v>
      </c>
      <c r="S20" s="41">
        <f>CapEx!AE20</f>
        <v>0.58875596746442549</v>
      </c>
      <c r="T20" s="13">
        <f t="shared" si="9"/>
        <v>0.27457334632208275</v>
      </c>
      <c r="U20" s="13">
        <f t="shared" si="10"/>
        <v>-0.27457334632208275</v>
      </c>
      <c r="V20" s="7">
        <v>0</v>
      </c>
      <c r="W20" s="56">
        <f t="shared" si="11"/>
        <v>0.27457334632208275</v>
      </c>
      <c r="X20" s="45">
        <f t="shared" si="12"/>
        <v>91.40375836341758</v>
      </c>
      <c r="Y20" s="13">
        <f>CapEx!AN20</f>
        <v>0.42872965477007929</v>
      </c>
      <c r="Z20" s="13">
        <f t="shared" si="13"/>
        <v>0.1829847050595379</v>
      </c>
      <c r="AA20" s="13">
        <f t="shared" si="14"/>
        <v>-0.1829847050595379</v>
      </c>
      <c r="AB20" s="7">
        <v>0</v>
      </c>
      <c r="AC20" s="56">
        <f t="shared" si="15"/>
        <v>0.1829847050595379</v>
      </c>
      <c r="AD20" s="45">
        <f t="shared" si="16"/>
        <v>102.94392716249823</v>
      </c>
      <c r="AE20" s="13">
        <f>CapEx!AV20</f>
        <v>0.70753589322974353</v>
      </c>
      <c r="AF20" s="13">
        <f t="shared" si="17"/>
        <v>0.34020304655527561</v>
      </c>
      <c r="AG20" s="53">
        <f t="shared" si="18"/>
        <v>-0.34020304655527567</v>
      </c>
      <c r="AH20" s="7">
        <v>0</v>
      </c>
      <c r="AI20" s="56">
        <f t="shared" si="19"/>
        <v>0.34020304655527567</v>
      </c>
      <c r="AJ20" s="19">
        <f t="shared" si="20"/>
        <v>83.134416134035263</v>
      </c>
    </row>
    <row r="21" spans="1:36" x14ac:dyDescent="0.25">
      <c r="A21" s="18">
        <v>2037</v>
      </c>
      <c r="B21" s="41">
        <f>CapEx!F21</f>
        <v>0.2085276511099684</v>
      </c>
      <c r="C21" s="13">
        <f t="shared" si="0"/>
        <v>0.19166014688535959</v>
      </c>
      <c r="D21" s="7">
        <v>0</v>
      </c>
      <c r="E21" s="56">
        <f t="shared" si="1"/>
        <v>0.19166014688535959</v>
      </c>
      <c r="F21" s="37">
        <f t="shared" si="2"/>
        <v>95.384102667527571</v>
      </c>
      <c r="G21" s="41">
        <f>CapEx!N21</f>
        <v>0.12961882115694812</v>
      </c>
      <c r="H21" s="13">
        <f t="shared" si="3"/>
        <v>7.3582555053553933E-2</v>
      </c>
      <c r="I21" s="7">
        <v>0</v>
      </c>
      <c r="J21" s="56">
        <f t="shared" si="4"/>
        <v>7.3582555053553933E-2</v>
      </c>
      <c r="K21" s="37">
        <f t="shared" si="5"/>
        <v>109.31725850368063</v>
      </c>
      <c r="L21" s="41">
        <f>CapEx!U21</f>
        <v>0.28245346529017124</v>
      </c>
      <c r="M21" s="13">
        <f t="shared" si="6"/>
        <v>0.26173066472743101</v>
      </c>
      <c r="N21" s="7">
        <v>0</v>
      </c>
      <c r="O21" s="56">
        <f t="shared" si="7"/>
        <v>0.26173066472743101</v>
      </c>
      <c r="P21" s="19">
        <f t="shared" si="8"/>
        <v>87.115781562163136</v>
      </c>
      <c r="R21" s="18">
        <v>2037</v>
      </c>
      <c r="S21" s="41">
        <f>CapEx!AE21</f>
        <v>0.59751756138623491</v>
      </c>
      <c r="T21" s="13">
        <f t="shared" si="9"/>
        <v>0.27865941983159975</v>
      </c>
      <c r="U21" s="13">
        <f t="shared" si="10"/>
        <v>-0.2786594198315997</v>
      </c>
      <c r="V21" s="7">
        <v>0</v>
      </c>
      <c r="W21" s="56">
        <f t="shared" si="11"/>
        <v>0.2786594198315997</v>
      </c>
      <c r="X21" s="45">
        <f t="shared" si="12"/>
        <v>90.888913101218435</v>
      </c>
      <c r="Y21" s="13">
        <f>CapEx!AN21</f>
        <v>0.43642917729408182</v>
      </c>
      <c r="Z21" s="13">
        <f t="shared" si="13"/>
        <v>0.18627091314539901</v>
      </c>
      <c r="AA21" s="13">
        <f t="shared" si="14"/>
        <v>-0.18627091314539901</v>
      </c>
      <c r="AB21" s="7">
        <v>0</v>
      </c>
      <c r="AC21" s="56">
        <f t="shared" si="15"/>
        <v>0.18627091314539901</v>
      </c>
      <c r="AD21" s="45">
        <f t="shared" si="16"/>
        <v>102.52986494367973</v>
      </c>
      <c r="AE21" s="13">
        <f>CapEx!AV21</f>
        <v>0.71612161834833432</v>
      </c>
      <c r="AF21" s="13">
        <f t="shared" si="17"/>
        <v>0.34433130332667067</v>
      </c>
      <c r="AG21" s="53">
        <f t="shared" si="18"/>
        <v>-0.34433130332667061</v>
      </c>
      <c r="AH21" s="7">
        <v>0</v>
      </c>
      <c r="AI21" s="56">
        <f t="shared" si="19"/>
        <v>0.34433130332667061</v>
      </c>
      <c r="AJ21" s="19">
        <f t="shared" si="20"/>
        <v>82.6142557808395</v>
      </c>
    </row>
    <row r="22" spans="1:36" x14ac:dyDescent="0.25">
      <c r="A22" s="18">
        <v>2038</v>
      </c>
      <c r="B22" s="41">
        <f>CapEx!F22</f>
        <v>0.21496444554232408</v>
      </c>
      <c r="C22" s="13">
        <f t="shared" si="0"/>
        <v>0.19757627819844653</v>
      </c>
      <c r="D22" s="7">
        <v>0</v>
      </c>
      <c r="E22" s="56">
        <f t="shared" si="1"/>
        <v>0.19757627819844653</v>
      </c>
      <c r="F22" s="37">
        <f t="shared" si="2"/>
        <v>94.685999172583323</v>
      </c>
      <c r="G22" s="41">
        <f>CapEx!N22</f>
        <v>0.13382774696091471</v>
      </c>
      <c r="H22" s="13">
        <f t="shared" si="3"/>
        <v>7.5971895674941725E-2</v>
      </c>
      <c r="I22" s="7">
        <v>0</v>
      </c>
      <c r="J22" s="56">
        <f t="shared" si="4"/>
        <v>7.5971895674941725E-2</v>
      </c>
      <c r="K22" s="37">
        <f t="shared" si="5"/>
        <v>109.03531631035688</v>
      </c>
      <c r="L22" s="41">
        <f>CapEx!U22</f>
        <v>0.29072174646688942</v>
      </c>
      <c r="M22" s="13">
        <f t="shared" si="6"/>
        <v>0.26939232583083633</v>
      </c>
      <c r="N22" s="7">
        <v>0</v>
      </c>
      <c r="O22" s="56">
        <f t="shared" si="7"/>
        <v>0.26939232583083633</v>
      </c>
      <c r="P22" s="19">
        <f t="shared" si="8"/>
        <v>86.211705551961302</v>
      </c>
      <c r="R22" s="18">
        <v>2038</v>
      </c>
      <c r="S22" s="41">
        <f>CapEx!AE22</f>
        <v>0.6041646432228891</v>
      </c>
      <c r="T22" s="13">
        <f t="shared" si="9"/>
        <v>0.28175936548654917</v>
      </c>
      <c r="U22" s="13">
        <f t="shared" si="10"/>
        <v>-0.28175936548654912</v>
      </c>
      <c r="V22" s="7">
        <v>0</v>
      </c>
      <c r="W22" s="56">
        <f t="shared" si="11"/>
        <v>0.28175936548654912</v>
      </c>
      <c r="X22" s="45">
        <f t="shared" si="12"/>
        <v>90.498319948694814</v>
      </c>
      <c r="Y22" s="13">
        <f>CapEx!AN22</f>
        <v>0.44231193660688273</v>
      </c>
      <c r="Z22" s="13">
        <f t="shared" si="13"/>
        <v>0.18878171445296521</v>
      </c>
      <c r="AA22" s="13">
        <f t="shared" si="14"/>
        <v>-0.18878171445296521</v>
      </c>
      <c r="AB22" s="7">
        <v>0</v>
      </c>
      <c r="AC22" s="56">
        <f t="shared" si="15"/>
        <v>0.18878171445296521</v>
      </c>
      <c r="AD22" s="45">
        <f t="shared" si="16"/>
        <v>102.21350397892638</v>
      </c>
      <c r="AE22" s="13">
        <f>CapEx!AV22</f>
        <v>0.72258769555394875</v>
      </c>
      <c r="AF22" s="13">
        <f t="shared" si="17"/>
        <v>0.34744037409701722</v>
      </c>
      <c r="AG22" s="53">
        <f t="shared" si="18"/>
        <v>-0.34744037409701722</v>
      </c>
      <c r="AH22" s="7">
        <v>0</v>
      </c>
      <c r="AI22" s="56">
        <f t="shared" si="19"/>
        <v>0.34744037409701722</v>
      </c>
      <c r="AJ22" s="19">
        <f t="shared" si="20"/>
        <v>82.222512863775833</v>
      </c>
    </row>
    <row r="23" spans="1:36" x14ac:dyDescent="0.25">
      <c r="A23" s="18">
        <v>2039</v>
      </c>
      <c r="B23" s="41">
        <f>CapEx!F23</f>
        <v>0.22135838774059635</v>
      </c>
      <c r="C23" s="13">
        <f t="shared" si="0"/>
        <v>0.20345302353353453</v>
      </c>
      <c r="D23" s="7">
        <v>0</v>
      </c>
      <c r="E23" s="56">
        <f t="shared" si="1"/>
        <v>0.20345302353353453</v>
      </c>
      <c r="F23" s="37">
        <f t="shared" si="2"/>
        <v>93.992543223042915</v>
      </c>
      <c r="G23" s="41">
        <f>CapEx!N23</f>
        <v>0.13802255997456636</v>
      </c>
      <c r="H23" s="13">
        <f t="shared" si="3"/>
        <v>7.8353224688439249E-2</v>
      </c>
      <c r="I23" s="7">
        <v>0</v>
      </c>
      <c r="J23" s="56">
        <f t="shared" si="4"/>
        <v>7.8353224688439249E-2</v>
      </c>
      <c r="K23" s="37">
        <f t="shared" si="5"/>
        <v>108.75431948676416</v>
      </c>
      <c r="L23" s="41">
        <f>CapEx!U23</f>
        <v>0.2989068879392649</v>
      </c>
      <c r="M23" s="13">
        <f t="shared" si="6"/>
        <v>0.2769769469515298</v>
      </c>
      <c r="N23" s="7">
        <v>0</v>
      </c>
      <c r="O23" s="56">
        <f t="shared" si="7"/>
        <v>0.2769769469515298</v>
      </c>
      <c r="P23" s="19">
        <f t="shared" si="8"/>
        <v>85.316720259719489</v>
      </c>
      <c r="R23" s="18">
        <v>2039</v>
      </c>
      <c r="S23" s="41">
        <f>CapEx!AE23</f>
        <v>0.61075317185494726</v>
      </c>
      <c r="T23" s="13">
        <f t="shared" si="9"/>
        <v>0.28483200415827925</v>
      </c>
      <c r="U23" s="13">
        <f t="shared" si="10"/>
        <v>-0.28483200415827925</v>
      </c>
      <c r="V23" s="7">
        <v>0</v>
      </c>
      <c r="W23" s="56">
        <f t="shared" si="11"/>
        <v>0.28483200415827925</v>
      </c>
      <c r="X23" s="45">
        <f t="shared" si="12"/>
        <v>90.111167476056821</v>
      </c>
      <c r="Y23" s="13">
        <f>CapEx!AN23</f>
        <v>0.44817904638111183</v>
      </c>
      <c r="Z23" s="13">
        <f t="shared" si="13"/>
        <v>0.19128583643203614</v>
      </c>
      <c r="AA23" s="13">
        <f t="shared" si="14"/>
        <v>-0.19128583643203612</v>
      </c>
      <c r="AB23" s="7">
        <v>0</v>
      </c>
      <c r="AC23" s="56">
        <f t="shared" si="15"/>
        <v>0.19128583643203612</v>
      </c>
      <c r="AD23" s="45">
        <f t="shared" si="16"/>
        <v>101.89798460956345</v>
      </c>
      <c r="AE23" s="13">
        <f>CapEx!AV23</f>
        <v>0.7289558437425947</v>
      </c>
      <c r="AF23" s="13">
        <f t="shared" si="17"/>
        <v>0.35050235785702605</v>
      </c>
      <c r="AG23" s="53">
        <f t="shared" si="18"/>
        <v>-0.3505023578570261</v>
      </c>
      <c r="AH23" s="7">
        <v>0</v>
      </c>
      <c r="AI23" s="56">
        <f t="shared" si="19"/>
        <v>0.3505023578570261</v>
      </c>
      <c r="AJ23" s="19">
        <f t="shared" si="20"/>
        <v>81.836702910014708</v>
      </c>
    </row>
    <row r="24" spans="1:36" x14ac:dyDescent="0.25">
      <c r="A24" s="18">
        <v>2040</v>
      </c>
      <c r="B24" s="41">
        <f>CapEx!F24</f>
        <v>0.22642658174713548</v>
      </c>
      <c r="C24" s="13">
        <f t="shared" si="0"/>
        <v>0.20811125855688178</v>
      </c>
      <c r="D24" s="7">
        <v>0</v>
      </c>
      <c r="E24" s="56">
        <f t="shared" si="1"/>
        <v>0.20811125855688178</v>
      </c>
      <c r="F24" s="37">
        <f t="shared" si="2"/>
        <v>93.442871490287942</v>
      </c>
      <c r="G24" s="41">
        <f>CapEx!N24</f>
        <v>0.14135755624451385</v>
      </c>
      <c r="H24" s="13">
        <f t="shared" si="3"/>
        <v>8.0246449333181771E-2</v>
      </c>
      <c r="I24" s="7">
        <v>0</v>
      </c>
      <c r="J24" s="56">
        <f t="shared" si="4"/>
        <v>8.0246449333181771E-2</v>
      </c>
      <c r="K24" s="37">
        <f t="shared" si="5"/>
        <v>108.53091897868454</v>
      </c>
      <c r="L24" s="41">
        <f>CapEx!U24</f>
        <v>0.30537490381625154</v>
      </c>
      <c r="M24" s="13">
        <f t="shared" si="6"/>
        <v>0.28297042305638892</v>
      </c>
      <c r="N24" s="7">
        <v>0</v>
      </c>
      <c r="O24" s="56">
        <f t="shared" si="7"/>
        <v>0.28297042305638892</v>
      </c>
      <c r="P24" s="19">
        <f t="shared" si="8"/>
        <v>84.609490079346102</v>
      </c>
      <c r="R24" s="18">
        <v>2040</v>
      </c>
      <c r="S24" s="41">
        <f>CapEx!AE24</f>
        <v>0.61188333173940657</v>
      </c>
      <c r="T24" s="13">
        <f t="shared" si="9"/>
        <v>0.28535906765912389</v>
      </c>
      <c r="U24" s="13">
        <f t="shared" si="10"/>
        <v>-0.28535906765912389</v>
      </c>
      <c r="V24" s="7">
        <v>0</v>
      </c>
      <c r="W24" s="56">
        <f t="shared" si="11"/>
        <v>0.28535906765912389</v>
      </c>
      <c r="X24" s="45">
        <f t="shared" si="12"/>
        <v>90.044757474950387</v>
      </c>
      <c r="Y24" s="13">
        <f>CapEx!AN24</f>
        <v>0.44918913706157571</v>
      </c>
      <c r="Z24" s="13">
        <f t="shared" si="13"/>
        <v>0.19171694993956151</v>
      </c>
      <c r="AA24" s="13">
        <f t="shared" si="14"/>
        <v>-0.19171694993956145</v>
      </c>
      <c r="AB24" s="7">
        <v>0</v>
      </c>
      <c r="AC24" s="56">
        <f t="shared" si="15"/>
        <v>0.19171694993956145</v>
      </c>
      <c r="AD24" s="45">
        <f t="shared" si="16"/>
        <v>101.84366430761526</v>
      </c>
      <c r="AE24" s="13">
        <f>CapEx!AV24</f>
        <v>0.7300440715246439</v>
      </c>
      <c r="AF24" s="13">
        <f t="shared" si="17"/>
        <v>0.3510256082113074</v>
      </c>
      <c r="AG24" s="53">
        <f t="shared" si="18"/>
        <v>-0.35102560821130746</v>
      </c>
      <c r="AH24" s="7">
        <v>0</v>
      </c>
      <c r="AI24" s="56">
        <f t="shared" si="19"/>
        <v>0.35102560821130746</v>
      </c>
      <c r="AJ24" s="19">
        <f t="shared" si="20"/>
        <v>81.770773365375263</v>
      </c>
    </row>
    <row r="25" spans="1:36" x14ac:dyDescent="0.25">
      <c r="A25" s="18">
        <v>2041</v>
      </c>
      <c r="B25" s="41">
        <f>CapEx!F25</f>
        <v>0.23264978717681306</v>
      </c>
      <c r="C25" s="13">
        <f t="shared" si="0"/>
        <v>0.21383107777702334</v>
      </c>
      <c r="D25" s="7">
        <v>0</v>
      </c>
      <c r="E25" s="56">
        <f t="shared" si="1"/>
        <v>0.21383107777702334</v>
      </c>
      <c r="F25" s="37">
        <f t="shared" si="2"/>
        <v>92.767932822311238</v>
      </c>
      <c r="G25" s="41">
        <f>CapEx!N25</f>
        <v>0.14546474849366875</v>
      </c>
      <c r="H25" s="13">
        <f t="shared" si="3"/>
        <v>8.2578037424258705E-2</v>
      </c>
      <c r="I25" s="7">
        <v>0</v>
      </c>
      <c r="J25" s="56">
        <f t="shared" si="4"/>
        <v>8.2578037424258705E-2</v>
      </c>
      <c r="K25" s="37">
        <f t="shared" si="5"/>
        <v>108.25579158393747</v>
      </c>
      <c r="L25" s="41">
        <f>CapEx!U25</f>
        <v>0.31329266479973306</v>
      </c>
      <c r="M25" s="13">
        <f t="shared" si="6"/>
        <v>0.29030728062770811</v>
      </c>
      <c r="N25" s="7">
        <v>0</v>
      </c>
      <c r="O25" s="56">
        <f t="shared" si="7"/>
        <v>0.29030728062770811</v>
      </c>
      <c r="P25" s="19">
        <f t="shared" si="8"/>
        <v>83.74374088593045</v>
      </c>
      <c r="R25" s="18">
        <v>2041</v>
      </c>
      <c r="S25" s="41">
        <f>CapEx!AE25</f>
        <v>0.6218853994959419</v>
      </c>
      <c r="T25" s="13">
        <f t="shared" si="9"/>
        <v>0.2900236508919351</v>
      </c>
      <c r="U25" s="13">
        <f t="shared" si="10"/>
        <v>-0.29002365089193516</v>
      </c>
      <c r="V25" s="7">
        <v>0</v>
      </c>
      <c r="W25" s="56">
        <f t="shared" si="11"/>
        <v>0.29002365089193516</v>
      </c>
      <c r="X25" s="45">
        <f t="shared" si="12"/>
        <v>89.457019987616164</v>
      </c>
      <c r="Y25" s="13">
        <f>CapEx!AN25</f>
        <v>0.45817652638221407</v>
      </c>
      <c r="Z25" s="13">
        <f t="shared" si="13"/>
        <v>0.19555282825074155</v>
      </c>
      <c r="AA25" s="13">
        <f t="shared" si="14"/>
        <v>-0.19555282825074149</v>
      </c>
      <c r="AB25" s="7">
        <v>0</v>
      </c>
      <c r="AC25" s="56">
        <f t="shared" si="15"/>
        <v>0.19555282825074149</v>
      </c>
      <c r="AD25" s="45">
        <f t="shared" si="16"/>
        <v>101.36034364040657</v>
      </c>
      <c r="AE25" s="13">
        <f>CapEx!AV25</f>
        <v>0.73962183106100821</v>
      </c>
      <c r="AF25" s="13">
        <f t="shared" si="17"/>
        <v>0.35563086287700524</v>
      </c>
      <c r="AG25" s="53">
        <f t="shared" si="18"/>
        <v>-0.35563086287700529</v>
      </c>
      <c r="AH25" s="7">
        <v>0</v>
      </c>
      <c r="AI25" s="56">
        <f t="shared" si="19"/>
        <v>0.35563086287700529</v>
      </c>
      <c r="AJ25" s="19">
        <f t="shared" si="20"/>
        <v>81.190511277497336</v>
      </c>
    </row>
    <row r="26" spans="1:36" x14ac:dyDescent="0.25">
      <c r="A26" s="18">
        <v>2042</v>
      </c>
      <c r="B26" s="41">
        <f>CapEx!F26</f>
        <v>0.23804263656576441</v>
      </c>
      <c r="C26" s="13">
        <f t="shared" si="0"/>
        <v>0.21878770727203437</v>
      </c>
      <c r="D26" s="7">
        <v>0</v>
      </c>
      <c r="E26" s="56">
        <f t="shared" si="1"/>
        <v>0.21878770727203437</v>
      </c>
      <c r="F26" s="37">
        <f t="shared" si="2"/>
        <v>92.183050541899945</v>
      </c>
      <c r="G26" s="41">
        <f>CapEx!N26</f>
        <v>0.14903488238779983</v>
      </c>
      <c r="H26" s="13">
        <f t="shared" si="3"/>
        <v>8.4604745979919543E-2</v>
      </c>
      <c r="I26" s="7">
        <v>0</v>
      </c>
      <c r="J26" s="56">
        <f t="shared" si="4"/>
        <v>8.4604745979919543E-2</v>
      </c>
      <c r="K26" s="37">
        <f t="shared" si="5"/>
        <v>108.0166399743695</v>
      </c>
      <c r="L26" s="41">
        <f>CapEx!U26</f>
        <v>0.32013223295438431</v>
      </c>
      <c r="M26" s="13">
        <f t="shared" si="6"/>
        <v>0.29664504928537494</v>
      </c>
      <c r="N26" s="7">
        <v>0</v>
      </c>
      <c r="O26" s="56">
        <f t="shared" si="7"/>
        <v>0.29664504928537494</v>
      </c>
      <c r="P26" s="19">
        <f t="shared" si="8"/>
        <v>82.99588418432576</v>
      </c>
      <c r="R26" s="18">
        <v>2042</v>
      </c>
      <c r="S26" s="41">
        <f>CapEx!AE26</f>
        <v>0.62673807775228774</v>
      </c>
      <c r="T26" s="13">
        <f t="shared" si="9"/>
        <v>0.29228675509996133</v>
      </c>
      <c r="U26" s="13">
        <f t="shared" si="10"/>
        <v>-0.29228675509996127</v>
      </c>
      <c r="V26" s="7">
        <v>0</v>
      </c>
      <c r="W26" s="56">
        <f t="shared" si="11"/>
        <v>0.29228675509996127</v>
      </c>
      <c r="X26" s="45">
        <f t="shared" si="12"/>
        <v>89.171868857404874</v>
      </c>
      <c r="Y26" s="13">
        <f>CapEx!AN26</f>
        <v>0.46256855809933128</v>
      </c>
      <c r="Z26" s="13">
        <f t="shared" si="13"/>
        <v>0.19742737697725737</v>
      </c>
      <c r="AA26" s="13">
        <f t="shared" si="14"/>
        <v>-0.19742737697725743</v>
      </c>
      <c r="AB26" s="7">
        <v>0</v>
      </c>
      <c r="AC26" s="56">
        <f t="shared" si="15"/>
        <v>0.19742737697725743</v>
      </c>
      <c r="AD26" s="45">
        <f t="shared" si="16"/>
        <v>101.12415050086557</v>
      </c>
      <c r="AE26" s="13">
        <f>CapEx!AV26</f>
        <v>0.74423390721830607</v>
      </c>
      <c r="AF26" s="13">
        <f t="shared" si="17"/>
        <v>0.35784847808871606</v>
      </c>
      <c r="AG26" s="53">
        <f t="shared" si="18"/>
        <v>-0.35784847808871612</v>
      </c>
      <c r="AH26" s="7">
        <v>0</v>
      </c>
      <c r="AI26" s="56">
        <f t="shared" si="19"/>
        <v>0.35784847808871612</v>
      </c>
      <c r="AJ26" s="19">
        <f t="shared" si="20"/>
        <v>80.911091760821776</v>
      </c>
    </row>
    <row r="27" spans="1:36" x14ac:dyDescent="0.25">
      <c r="A27" s="18">
        <v>2043</v>
      </c>
      <c r="B27" s="41">
        <f>CapEx!F27</f>
        <v>0.24320392196081053</v>
      </c>
      <c r="C27" s="13">
        <f t="shared" si="0"/>
        <v>0.22353150365427113</v>
      </c>
      <c r="D27" s="7">
        <v>0</v>
      </c>
      <c r="E27" s="56">
        <f t="shared" si="1"/>
        <v>0.22353150365427113</v>
      </c>
      <c r="F27" s="37">
        <f t="shared" si="2"/>
        <v>91.623282568796014</v>
      </c>
      <c r="G27" s="41">
        <f>CapEx!N27</f>
        <v>0.15246134712197368</v>
      </c>
      <c r="H27" s="13">
        <f t="shared" si="3"/>
        <v>8.6549895825373868E-2</v>
      </c>
      <c r="I27" s="7">
        <v>0</v>
      </c>
      <c r="J27" s="56">
        <f t="shared" si="4"/>
        <v>8.6549895825373868E-2</v>
      </c>
      <c r="K27" s="37">
        <f t="shared" si="5"/>
        <v>107.78711229260588</v>
      </c>
      <c r="L27" s="41">
        <f>CapEx!U27</f>
        <v>0.32665913679279979</v>
      </c>
      <c r="M27" s="13">
        <f t="shared" si="6"/>
        <v>0.30269309291084628</v>
      </c>
      <c r="N27" s="7">
        <v>0</v>
      </c>
      <c r="O27" s="56">
        <f t="shared" si="7"/>
        <v>0.30269309291084628</v>
      </c>
      <c r="P27" s="19">
        <f t="shared" si="8"/>
        <v>82.282215036520142</v>
      </c>
      <c r="R27" s="18">
        <v>2043</v>
      </c>
      <c r="S27" s="41">
        <f>CapEx!AE27</f>
        <v>0.63175660274581324</v>
      </c>
      <c r="T27" s="13">
        <f t="shared" si="9"/>
        <v>0.2946272039059542</v>
      </c>
      <c r="U27" s="13">
        <f t="shared" si="10"/>
        <v>-0.2946272039059542</v>
      </c>
      <c r="V27" s="7">
        <v>0</v>
      </c>
      <c r="W27" s="56">
        <f t="shared" si="11"/>
        <v>0.2946272039059542</v>
      </c>
      <c r="X27" s="45">
        <f t="shared" si="12"/>
        <v>88.876972307849769</v>
      </c>
      <c r="Y27" s="13">
        <f>CapEx!AN27</f>
        <v>0.46713296801366011</v>
      </c>
      <c r="Z27" s="13">
        <f t="shared" si="13"/>
        <v>0.19937549787967596</v>
      </c>
      <c r="AA27" s="13">
        <f t="shared" si="14"/>
        <v>-0.19937549787967601</v>
      </c>
      <c r="AB27" s="7">
        <v>0</v>
      </c>
      <c r="AC27" s="56">
        <f t="shared" si="15"/>
        <v>0.19937549787967601</v>
      </c>
      <c r="AD27" s="45">
        <f t="shared" si="16"/>
        <v>100.87868726716083</v>
      </c>
      <c r="AE27" s="13">
        <f>CapEx!AV27</f>
        <v>0.74897947203405035</v>
      </c>
      <c r="AF27" s="13">
        <f t="shared" si="17"/>
        <v>0.36013027838095579</v>
      </c>
      <c r="AG27" s="53">
        <f t="shared" si="18"/>
        <v>-0.36013027838095579</v>
      </c>
      <c r="AH27" s="7">
        <v>0</v>
      </c>
      <c r="AI27" s="56">
        <f t="shared" si="19"/>
        <v>0.36013027838095579</v>
      </c>
      <c r="AJ27" s="19">
        <f t="shared" si="20"/>
        <v>80.623584923999573</v>
      </c>
    </row>
    <row r="28" spans="1:36" x14ac:dyDescent="0.25">
      <c r="A28" s="18">
        <v>2044</v>
      </c>
      <c r="B28" s="41">
        <f>CapEx!F28</f>
        <v>0.2480693414734878</v>
      </c>
      <c r="C28" s="13">
        <f t="shared" si="0"/>
        <v>0.22800336632329846</v>
      </c>
      <c r="D28" s="7">
        <v>0</v>
      </c>
      <c r="E28" s="56">
        <f t="shared" si="1"/>
        <v>0.22800336632329846</v>
      </c>
      <c r="F28" s="37">
        <f t="shared" si="2"/>
        <v>91.095602773850786</v>
      </c>
      <c r="G28" s="41">
        <f>CapEx!N28</f>
        <v>0.15570009892336989</v>
      </c>
      <c r="H28" s="13">
        <f t="shared" si="3"/>
        <v>8.8388484007274323E-2</v>
      </c>
      <c r="I28" s="7">
        <v>0</v>
      </c>
      <c r="J28" s="56">
        <f t="shared" si="4"/>
        <v>8.8388484007274323E-2</v>
      </c>
      <c r="K28" s="37">
        <f t="shared" si="5"/>
        <v>107.57015888714163</v>
      </c>
      <c r="L28" s="41">
        <f>CapEx!U28</f>
        <v>0.33279482756041079</v>
      </c>
      <c r="M28" s="13">
        <f t="shared" si="6"/>
        <v>0.30837862564636792</v>
      </c>
      <c r="N28" s="7">
        <v>0</v>
      </c>
      <c r="O28" s="56">
        <f t="shared" si="7"/>
        <v>0.30837862564636792</v>
      </c>
      <c r="P28" s="19">
        <f t="shared" si="8"/>
        <v>81.611322173728595</v>
      </c>
      <c r="R28" s="18">
        <v>2044</v>
      </c>
      <c r="S28" s="41">
        <f>CapEx!AE28</f>
        <v>0.6367283606601164</v>
      </c>
      <c r="T28" s="13">
        <f t="shared" si="9"/>
        <v>0.29694584232844462</v>
      </c>
      <c r="U28" s="13">
        <f t="shared" si="10"/>
        <v>-0.29694584232844456</v>
      </c>
      <c r="V28" s="7">
        <v>0</v>
      </c>
      <c r="W28" s="56">
        <f t="shared" si="11"/>
        <v>0.29694584232844456</v>
      </c>
      <c r="X28" s="45">
        <f t="shared" si="12"/>
        <v>88.584823866615992</v>
      </c>
      <c r="Y28" s="13">
        <f>CapEx!AN28</f>
        <v>0.47167758810873472</v>
      </c>
      <c r="Z28" s="13">
        <f t="shared" si="13"/>
        <v>0.20131517235391042</v>
      </c>
      <c r="AA28" s="13">
        <f t="shared" si="14"/>
        <v>-0.20131517235391039</v>
      </c>
      <c r="AB28" s="7">
        <v>0</v>
      </c>
      <c r="AC28" s="56">
        <f t="shared" si="15"/>
        <v>0.20131517235391039</v>
      </c>
      <c r="AD28" s="45">
        <f t="shared" si="16"/>
        <v>100.63428828340729</v>
      </c>
      <c r="AE28" s="13">
        <f>CapEx!AV28</f>
        <v>0.75365641483972401</v>
      </c>
      <c r="AF28" s="13">
        <f t="shared" si="17"/>
        <v>0.36237908329146273</v>
      </c>
      <c r="AG28" s="53">
        <f t="shared" si="18"/>
        <v>-0.36237908329146273</v>
      </c>
      <c r="AH28" s="7">
        <v>0</v>
      </c>
      <c r="AI28" s="56">
        <f t="shared" si="19"/>
        <v>0.36237908329146273</v>
      </c>
      <c r="AJ28" s="19">
        <f t="shared" si="20"/>
        <v>80.3402355052757</v>
      </c>
    </row>
    <row r="29" spans="1:36" x14ac:dyDescent="0.25">
      <c r="A29" s="18">
        <v>2045</v>
      </c>
      <c r="B29" s="41">
        <f>CapEx!F29</f>
        <v>0.25292737000737286</v>
      </c>
      <c r="C29" s="13">
        <f t="shared" si="0"/>
        <v>0.23246843585926452</v>
      </c>
      <c r="D29" s="7">
        <v>0</v>
      </c>
      <c r="E29" s="56">
        <f t="shared" si="1"/>
        <v>0.23246843585926452</v>
      </c>
      <c r="F29" s="37">
        <f t="shared" si="2"/>
        <v>90.568724568606783</v>
      </c>
      <c r="G29" s="41">
        <f>CapEx!N29</f>
        <v>0.15894243895108795</v>
      </c>
      <c r="H29" s="13">
        <f t="shared" si="3"/>
        <v>9.0229109168515551E-2</v>
      </c>
      <c r="I29" s="7">
        <v>0</v>
      </c>
      <c r="J29" s="56">
        <f t="shared" si="4"/>
        <v>9.0229109168515551E-2</v>
      </c>
      <c r="K29" s="37">
        <f t="shared" si="5"/>
        <v>107.35296511811516</v>
      </c>
      <c r="L29" s="41">
        <f>CapEx!U29</f>
        <v>0.3389046113460068</v>
      </c>
      <c r="M29" s="13">
        <f t="shared" si="6"/>
        <v>0.31404015212083375</v>
      </c>
      <c r="N29" s="7">
        <v>0</v>
      </c>
      <c r="O29" s="56">
        <f t="shared" si="7"/>
        <v>0.31404015212083375</v>
      </c>
      <c r="P29" s="19">
        <f t="shared" si="8"/>
        <v>80.943262049741605</v>
      </c>
      <c r="R29" s="18">
        <v>2045</v>
      </c>
      <c r="S29" s="41">
        <f>CapEx!AE29</f>
        <v>0.64160061473144026</v>
      </c>
      <c r="T29" s="13">
        <f t="shared" si="9"/>
        <v>0.29921807595056177</v>
      </c>
      <c r="U29" s="13">
        <f t="shared" si="10"/>
        <v>-0.29921807595056182</v>
      </c>
      <c r="V29" s="7">
        <v>0</v>
      </c>
      <c r="W29" s="56">
        <f t="shared" si="11"/>
        <v>0.29921807595056182</v>
      </c>
      <c r="X29" s="45">
        <f t="shared" si="12"/>
        <v>88.298522430229212</v>
      </c>
      <c r="Y29" s="13">
        <f>CapEx!AN29</f>
        <v>0.47615362817307916</v>
      </c>
      <c r="Z29" s="13">
        <f t="shared" si="13"/>
        <v>0.20322557640899727</v>
      </c>
      <c r="AA29" s="13">
        <f t="shared" si="14"/>
        <v>-0.2032255764089973</v>
      </c>
      <c r="AB29" s="7">
        <v>0</v>
      </c>
      <c r="AC29" s="56">
        <f t="shared" si="15"/>
        <v>0.2032255764089973</v>
      </c>
      <c r="AD29" s="45">
        <f t="shared" si="16"/>
        <v>100.39357737246634</v>
      </c>
      <c r="AE29" s="13">
        <f>CapEx!AV29</f>
        <v>0.7582159964253784</v>
      </c>
      <c r="AF29" s="13">
        <f t="shared" si="17"/>
        <v>0.36457145764490528</v>
      </c>
      <c r="AG29" s="53">
        <f t="shared" si="18"/>
        <v>-0.36457145764490528</v>
      </c>
      <c r="AH29" s="7">
        <v>0</v>
      </c>
      <c r="AI29" s="56">
        <f t="shared" si="19"/>
        <v>0.36457145764490528</v>
      </c>
      <c r="AJ29" s="19">
        <f t="shared" si="20"/>
        <v>80.063996336741937</v>
      </c>
    </row>
    <row r="30" spans="1:36" x14ac:dyDescent="0.25">
      <c r="A30" s="18">
        <v>2046</v>
      </c>
      <c r="B30" s="41">
        <f>CapEx!F30</f>
        <v>0.257224007936939</v>
      </c>
      <c r="C30" s="13">
        <f t="shared" si="0"/>
        <v>0.23641752487604714</v>
      </c>
      <c r="D30" s="7">
        <v>0</v>
      </c>
      <c r="E30" s="56">
        <f t="shared" si="1"/>
        <v>0.23641752487604714</v>
      </c>
      <c r="F30" s="37">
        <f t="shared" si="2"/>
        <v>90.102732064626437</v>
      </c>
      <c r="G30" s="41">
        <f>CapEx!N30</f>
        <v>0.16181724345185211</v>
      </c>
      <c r="H30" s="13">
        <f t="shared" si="3"/>
        <v>9.1861090223099795E-2</v>
      </c>
      <c r="I30" s="7">
        <v>0</v>
      </c>
      <c r="J30" s="56">
        <f t="shared" si="4"/>
        <v>9.1861090223099795E-2</v>
      </c>
      <c r="K30" s="37">
        <f t="shared" si="5"/>
        <v>107.16039135367421</v>
      </c>
      <c r="L30" s="41">
        <f>CapEx!U30</f>
        <v>0.34429449088567021</v>
      </c>
      <c r="M30" s="13">
        <f t="shared" si="6"/>
        <v>0.31903459165892772</v>
      </c>
      <c r="N30" s="7">
        <v>0</v>
      </c>
      <c r="O30" s="56">
        <f t="shared" si="7"/>
        <v>0.31903459165892772</v>
      </c>
      <c r="P30" s="19">
        <f t="shared" si="8"/>
        <v>80.353918184246538</v>
      </c>
      <c r="R30" s="18">
        <v>2046</v>
      </c>
      <c r="S30" s="41">
        <f>CapEx!AE30</f>
        <v>0.64629933664076966</v>
      </c>
      <c r="T30" s="13">
        <f t="shared" si="9"/>
        <v>0.30140938078546253</v>
      </c>
      <c r="U30" s="13">
        <f t="shared" si="10"/>
        <v>-0.30140938078546253</v>
      </c>
      <c r="V30" s="7">
        <v>0</v>
      </c>
      <c r="W30" s="56">
        <f t="shared" si="11"/>
        <v>0.30140938078546253</v>
      </c>
      <c r="X30" s="45">
        <f t="shared" si="12"/>
        <v>88.022418021031726</v>
      </c>
      <c r="Y30" s="13">
        <f>CapEx!AN30</f>
        <v>0.48049161712867994</v>
      </c>
      <c r="Z30" s="13">
        <f t="shared" si="13"/>
        <v>0.20507705932080525</v>
      </c>
      <c r="AA30" s="13">
        <f t="shared" si="14"/>
        <v>-0.20507705932080522</v>
      </c>
      <c r="AB30" s="7">
        <v>0</v>
      </c>
      <c r="AC30" s="56">
        <f t="shared" si="15"/>
        <v>0.20507705932080522</v>
      </c>
      <c r="AD30" s="45">
        <f t="shared" si="16"/>
        <v>100.16029052557855</v>
      </c>
      <c r="AE30" s="13">
        <f>CapEx!AV30</f>
        <v>0.76259072080807755</v>
      </c>
      <c r="AF30" s="13">
        <f t="shared" si="17"/>
        <v>0.36667494748489088</v>
      </c>
      <c r="AG30" s="53">
        <f t="shared" si="18"/>
        <v>-0.36667494748489093</v>
      </c>
      <c r="AH30" s="7">
        <v>0</v>
      </c>
      <c r="AI30" s="56">
        <f t="shared" si="19"/>
        <v>0.36667494748489093</v>
      </c>
      <c r="AJ30" s="19">
        <f t="shared" si="20"/>
        <v>79.798956616903737</v>
      </c>
    </row>
    <row r="31" spans="1:36" x14ac:dyDescent="0.25">
      <c r="A31" s="18">
        <v>2047</v>
      </c>
      <c r="B31" s="41">
        <f>CapEx!F31</f>
        <v>0.26150093852482936</v>
      </c>
      <c r="C31" s="13">
        <f t="shared" si="0"/>
        <v>0.24034850064990876</v>
      </c>
      <c r="D31" s="7">
        <v>0</v>
      </c>
      <c r="E31" s="56">
        <f t="shared" si="1"/>
        <v>0.24034850064990876</v>
      </c>
      <c r="F31" s="37">
        <f t="shared" si="2"/>
        <v>89.638876923310761</v>
      </c>
      <c r="G31" s="41">
        <f>CapEx!N31</f>
        <v>0.16468558145793033</v>
      </c>
      <c r="H31" s="13">
        <f t="shared" si="3"/>
        <v>9.3489400350908261E-2</v>
      </c>
      <c r="I31" s="7">
        <v>0</v>
      </c>
      <c r="J31" s="56">
        <f t="shared" si="4"/>
        <v>9.3489400350908261E-2</v>
      </c>
      <c r="K31" s="37">
        <f t="shared" si="5"/>
        <v>106.96825075859283</v>
      </c>
      <c r="L31" s="41">
        <f>CapEx!U31</f>
        <v>0.34964668135053645</v>
      </c>
      <c r="M31" s="13">
        <f t="shared" si="6"/>
        <v>0.32399410726153555</v>
      </c>
      <c r="N31" s="7">
        <v>0</v>
      </c>
      <c r="O31" s="56">
        <f t="shared" si="7"/>
        <v>0.32399410726153555</v>
      </c>
      <c r="P31" s="19">
        <f t="shared" si="8"/>
        <v>79.768695343138802</v>
      </c>
      <c r="R31" s="18">
        <v>2047</v>
      </c>
      <c r="S31" s="41">
        <f>CapEx!AE31</f>
        <v>0.65077058021294487</v>
      </c>
      <c r="T31" s="13">
        <f t="shared" si="9"/>
        <v>0.30349459839288734</v>
      </c>
      <c r="U31" s="13">
        <f t="shared" si="10"/>
        <v>-0.30349459839288739</v>
      </c>
      <c r="V31" s="7">
        <v>0</v>
      </c>
      <c r="W31" s="56">
        <f t="shared" si="11"/>
        <v>0.30349459839288739</v>
      </c>
      <c r="X31" s="45">
        <f t="shared" si="12"/>
        <v>87.759680602496189</v>
      </c>
      <c r="Y31" s="13">
        <f>CapEx!AN31</f>
        <v>0.48463942855813413</v>
      </c>
      <c r="Z31" s="13">
        <f t="shared" si="13"/>
        <v>0.20684737318320484</v>
      </c>
      <c r="AA31" s="13">
        <f t="shared" si="14"/>
        <v>-0.20684737318320479</v>
      </c>
      <c r="AB31" s="7">
        <v>0</v>
      </c>
      <c r="AC31" s="56">
        <f t="shared" si="15"/>
        <v>0.20684737318320479</v>
      </c>
      <c r="AD31" s="45">
        <f t="shared" si="16"/>
        <v>99.93723097891619</v>
      </c>
      <c r="AE31" s="13">
        <f>CapEx!AV31</f>
        <v>0.76673300755157925</v>
      </c>
      <c r="AF31" s="13">
        <f t="shared" si="17"/>
        <v>0.3686666748068958</v>
      </c>
      <c r="AG31" s="53">
        <f t="shared" si="18"/>
        <v>-0.36866667480689586</v>
      </c>
      <c r="AH31" s="7">
        <v>0</v>
      </c>
      <c r="AI31" s="56">
        <f t="shared" si="19"/>
        <v>0.36866667480689586</v>
      </c>
      <c r="AJ31" s="19">
        <f t="shared" si="20"/>
        <v>79.547998974331122</v>
      </c>
    </row>
    <row r="32" spans="1:36" x14ac:dyDescent="0.25">
      <c r="A32" s="18">
        <v>2048</v>
      </c>
      <c r="B32" s="41">
        <f>CapEx!F32</f>
        <v>0.26579583034862042</v>
      </c>
      <c r="C32" s="13">
        <f t="shared" si="0"/>
        <v>0.24429598480092155</v>
      </c>
      <c r="D32" s="7">
        <v>0</v>
      </c>
      <c r="E32" s="56">
        <f t="shared" si="1"/>
        <v>0.24429598480092155</v>
      </c>
      <c r="F32" s="37">
        <f t="shared" si="2"/>
        <v>89.173073793491255</v>
      </c>
      <c r="G32" s="41">
        <f>CapEx!N32</f>
        <v>0.16757276658553444</v>
      </c>
      <c r="H32" s="13">
        <f t="shared" si="3"/>
        <v>9.5128409691569452E-2</v>
      </c>
      <c r="I32" s="7">
        <v>0</v>
      </c>
      <c r="J32" s="56">
        <f t="shared" si="4"/>
        <v>9.5128409691569452E-2</v>
      </c>
      <c r="K32" s="37">
        <f t="shared" si="5"/>
        <v>106.77484765639481</v>
      </c>
      <c r="L32" s="41">
        <f>CapEx!U32</f>
        <v>0.35500828563250886</v>
      </c>
      <c r="M32" s="13">
        <f t="shared" si="6"/>
        <v>0.32896234601649094</v>
      </c>
      <c r="N32" s="7">
        <v>0</v>
      </c>
      <c r="O32" s="56">
        <f t="shared" si="7"/>
        <v>0.32896234601649094</v>
      </c>
      <c r="P32" s="19">
        <f t="shared" si="8"/>
        <v>79.182443170054057</v>
      </c>
      <c r="R32" s="18">
        <v>2048</v>
      </c>
      <c r="S32" s="41">
        <f>CapEx!AE32</f>
        <v>0.65498994894161477</v>
      </c>
      <c r="T32" s="13">
        <f t="shared" si="9"/>
        <v>0.3054623511720006</v>
      </c>
      <c r="U32" s="13">
        <f t="shared" si="10"/>
        <v>-0.3054623511720006</v>
      </c>
      <c r="V32" s="7">
        <v>0</v>
      </c>
      <c r="W32" s="56">
        <f t="shared" si="11"/>
        <v>0.3054623511720006</v>
      </c>
      <c r="X32" s="45">
        <f t="shared" si="12"/>
        <v>87.511743752327931</v>
      </c>
      <c r="Y32" s="13">
        <f>CapEx!AN32</f>
        <v>0.48857163669234671</v>
      </c>
      <c r="Z32" s="13">
        <f t="shared" si="13"/>
        <v>0.20852566610664974</v>
      </c>
      <c r="AA32" s="13">
        <f t="shared" si="14"/>
        <v>-0.20852566610664969</v>
      </c>
      <c r="AB32" s="7">
        <v>0</v>
      </c>
      <c r="AC32" s="56">
        <f t="shared" si="15"/>
        <v>0.20852566610664969</v>
      </c>
      <c r="AD32" s="45">
        <f t="shared" si="16"/>
        <v>99.725766070562145</v>
      </c>
      <c r="AE32" s="13">
        <f>CapEx!AV32</f>
        <v>0.77062334170854807</v>
      </c>
      <c r="AF32" s="13">
        <f t="shared" si="17"/>
        <v>0.37053725627842699</v>
      </c>
      <c r="AG32" s="53">
        <f t="shared" si="18"/>
        <v>-0.37053725627842704</v>
      </c>
      <c r="AH32" s="7">
        <v>0</v>
      </c>
      <c r="AI32" s="56">
        <f t="shared" si="19"/>
        <v>0.37053725627842704</v>
      </c>
      <c r="AJ32" s="19">
        <f t="shared" si="20"/>
        <v>79.312305708918188</v>
      </c>
    </row>
    <row r="33" spans="1:36" x14ac:dyDescent="0.25">
      <c r="A33" s="18">
        <v>2049</v>
      </c>
      <c r="B33" s="41">
        <f>CapEx!F33</f>
        <v>0.27043927136231993</v>
      </c>
      <c r="C33" s="13">
        <f t="shared" si="0"/>
        <v>0.24856382449509151</v>
      </c>
      <c r="D33" s="7">
        <v>0</v>
      </c>
      <c r="E33" s="56">
        <f t="shared" si="1"/>
        <v>0.24856382449509151</v>
      </c>
      <c r="F33" s="37">
        <f t="shared" si="2"/>
        <v>88.669468709579206</v>
      </c>
      <c r="G33" s="41">
        <f>CapEx!N33</f>
        <v>0.17070199189404001</v>
      </c>
      <c r="H33" s="13">
        <f t="shared" si="3"/>
        <v>9.6904821415444653E-2</v>
      </c>
      <c r="I33" s="7">
        <v>0</v>
      </c>
      <c r="J33" s="56">
        <f t="shared" si="4"/>
        <v>9.6904821415444653E-2</v>
      </c>
      <c r="K33" s="37">
        <f t="shared" si="5"/>
        <v>106.56523107297753</v>
      </c>
      <c r="L33" s="41">
        <f>CapEx!U33</f>
        <v>0.36079022917691772</v>
      </c>
      <c r="M33" s="13">
        <f t="shared" si="6"/>
        <v>0.33432008494789317</v>
      </c>
      <c r="N33" s="7">
        <v>0</v>
      </c>
      <c r="O33" s="56">
        <f t="shared" si="7"/>
        <v>0.33432008494789317</v>
      </c>
      <c r="P33" s="19">
        <f t="shared" si="8"/>
        <v>78.550229976148614</v>
      </c>
      <c r="R33" s="18">
        <v>2049</v>
      </c>
      <c r="S33" s="41">
        <f>CapEx!AE33</f>
        <v>0.65894808158958451</v>
      </c>
      <c r="T33" s="13">
        <f t="shared" si="9"/>
        <v>0.30730827339852207</v>
      </c>
      <c r="U33" s="13">
        <f t="shared" si="10"/>
        <v>-0.30730827339852207</v>
      </c>
      <c r="V33" s="7">
        <v>0</v>
      </c>
      <c r="W33" s="56">
        <f t="shared" si="11"/>
        <v>0.30730827339852207</v>
      </c>
      <c r="X33" s="45">
        <f t="shared" si="12"/>
        <v>87.279157551786213</v>
      </c>
      <c r="Y33" s="13">
        <f>CapEx!AN33</f>
        <v>0.49227658953001963</v>
      </c>
      <c r="Z33" s="13">
        <f t="shared" si="13"/>
        <v>0.21010696493848505</v>
      </c>
      <c r="AA33" s="13">
        <f t="shared" si="14"/>
        <v>-0.21010696493848502</v>
      </c>
      <c r="AB33" s="7">
        <v>0</v>
      </c>
      <c r="AC33" s="56">
        <f t="shared" si="15"/>
        <v>0.21010696493848502</v>
      </c>
      <c r="AD33" s="45">
        <f t="shared" si="16"/>
        <v>99.526522417750883</v>
      </c>
      <c r="AE33" s="13">
        <f>CapEx!AV33</f>
        <v>0.77425626228066369</v>
      </c>
      <c r="AF33" s="13">
        <f t="shared" si="17"/>
        <v>0.37228406609875331</v>
      </c>
      <c r="AG33" s="53">
        <f t="shared" si="18"/>
        <v>-0.37228406609875331</v>
      </c>
      <c r="AH33" s="7">
        <v>0</v>
      </c>
      <c r="AI33" s="56">
        <f t="shared" si="19"/>
        <v>0.37228406609875331</v>
      </c>
      <c r="AJ33" s="19">
        <f t="shared" si="20"/>
        <v>79.092207671557077</v>
      </c>
    </row>
    <row r="34" spans="1:36" ht="15.75" thickBot="1" x14ac:dyDescent="0.3">
      <c r="A34" s="20">
        <v>2050</v>
      </c>
      <c r="B34" s="43">
        <f>CapEx!F34</f>
        <v>0.27500005068935862</v>
      </c>
      <c r="C34" s="24">
        <f t="shared" si="0"/>
        <v>0.25275568888851419</v>
      </c>
      <c r="D34" s="25">
        <v>0</v>
      </c>
      <c r="E34" s="57">
        <f t="shared" si="1"/>
        <v>0.25275568888851419</v>
      </c>
      <c r="F34" s="37">
        <f t="shared" si="2"/>
        <v>88.174828711155328</v>
      </c>
      <c r="G34" s="43">
        <f>CapEx!N34</f>
        <v>0.17378340002879156</v>
      </c>
      <c r="H34" s="24">
        <f t="shared" si="3"/>
        <v>9.8654088085932887E-2</v>
      </c>
      <c r="I34" s="25">
        <v>0</v>
      </c>
      <c r="J34" s="57">
        <f t="shared" si="4"/>
        <v>9.8654088085932887E-2</v>
      </c>
      <c r="K34" s="37">
        <f t="shared" si="5"/>
        <v>106.35881760585991</v>
      </c>
      <c r="L34" s="43">
        <f>CapEx!U34</f>
        <v>0.36645424316071329</v>
      </c>
      <c r="M34" s="24">
        <f t="shared" si="6"/>
        <v>0.33956854647227674</v>
      </c>
      <c r="N34" s="25">
        <v>0</v>
      </c>
      <c r="O34" s="57">
        <f t="shared" si="7"/>
        <v>0.33956854647227674</v>
      </c>
      <c r="P34" s="19">
        <f t="shared" si="8"/>
        <v>77.930911516271351</v>
      </c>
      <c r="R34" s="20">
        <v>2050</v>
      </c>
      <c r="S34" s="43">
        <f>CapEx!AE34</f>
        <v>0.65833985127353523</v>
      </c>
      <c r="T34" s="24">
        <f t="shared" si="9"/>
        <v>0.30702461795816804</v>
      </c>
      <c r="U34" s="24">
        <f t="shared" si="10"/>
        <v>-0.30702461795816804</v>
      </c>
      <c r="V34" s="25">
        <v>0</v>
      </c>
      <c r="W34" s="57">
        <f t="shared" si="11"/>
        <v>0.30702461795816804</v>
      </c>
      <c r="X34" s="45">
        <f t="shared" si="12"/>
        <v>87.314898137270831</v>
      </c>
      <c r="Y34" s="24">
        <f>CapEx!AN34</f>
        <v>0.49170623418217108</v>
      </c>
      <c r="Z34" s="24">
        <f t="shared" si="13"/>
        <v>0.20986353343347014</v>
      </c>
      <c r="AA34" s="24">
        <f t="shared" si="14"/>
        <v>-0.2098635334334702</v>
      </c>
      <c r="AB34" s="25">
        <v>0</v>
      </c>
      <c r="AC34" s="57">
        <f t="shared" si="15"/>
        <v>0.2098635334334702</v>
      </c>
      <c r="AD34" s="45">
        <f t="shared" si="16"/>
        <v>99.557194787382755</v>
      </c>
      <c r="AE34" s="24">
        <f>CapEx!AV34</f>
        <v>0.77369905246626058</v>
      </c>
      <c r="AF34" s="24">
        <f t="shared" si="17"/>
        <v>0.37201614403537203</v>
      </c>
      <c r="AG34" s="54">
        <f t="shared" si="18"/>
        <v>-0.37201614403537198</v>
      </c>
      <c r="AH34" s="25">
        <v>0</v>
      </c>
      <c r="AI34" s="57">
        <f t="shared" si="19"/>
        <v>0.37201614403537198</v>
      </c>
      <c r="AJ34" s="19">
        <f t="shared" si="20"/>
        <v>79.125965851543128</v>
      </c>
    </row>
    <row r="35" spans="1:36" x14ac:dyDescent="0.25">
      <c r="Y35" s="32"/>
    </row>
  </sheetData>
  <mergeCells count="9">
    <mergeCell ref="A1:B1"/>
    <mergeCell ref="A3:P3"/>
    <mergeCell ref="R3:AJ3"/>
    <mergeCell ref="B4:F4"/>
    <mergeCell ref="G4:J4"/>
    <mergeCell ref="L4:P4"/>
    <mergeCell ref="S4:X4"/>
    <mergeCell ref="Y4:AD4"/>
    <mergeCell ref="AE4:AJ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BE71-AB1A-40F5-B9A7-02EBE241B479}">
  <dimension ref="B2:P45"/>
  <sheetViews>
    <sheetView workbookViewId="0">
      <selection activeCell="B27" sqref="B27"/>
    </sheetView>
  </sheetViews>
  <sheetFormatPr defaultRowHeight="15" x14ac:dyDescent="0.25"/>
  <cols>
    <col min="2" max="2" width="38.42578125" customWidth="1"/>
    <col min="3" max="8" width="14.140625" customWidth="1"/>
    <col min="9" max="9" width="3.42578125" customWidth="1"/>
    <col min="10" max="10" width="32.5703125" customWidth="1"/>
    <col min="11" max="16" width="14.140625" customWidth="1"/>
  </cols>
  <sheetData>
    <row r="2" spans="2:16" x14ac:dyDescent="0.25">
      <c r="J2" t="s">
        <v>36</v>
      </c>
    </row>
    <row r="3" spans="2:16" x14ac:dyDescent="0.25">
      <c r="J3" t="s">
        <v>37</v>
      </c>
    </row>
    <row r="4" spans="2:16" x14ac:dyDescent="0.25">
      <c r="B4" s="76" t="s">
        <v>38</v>
      </c>
      <c r="C4" s="76"/>
      <c r="D4" s="76"/>
      <c r="E4" s="76"/>
      <c r="F4" s="76"/>
      <c r="G4" s="76"/>
      <c r="H4" s="76"/>
      <c r="J4" s="78" t="s">
        <v>9</v>
      </c>
      <c r="K4" s="78"/>
      <c r="L4" s="78"/>
      <c r="M4" s="78"/>
      <c r="N4" s="78"/>
      <c r="O4" s="78"/>
      <c r="P4" s="78"/>
    </row>
    <row r="5" spans="2:16" x14ac:dyDescent="0.25">
      <c r="B5" t="s">
        <v>39</v>
      </c>
      <c r="C5" s="77" t="s">
        <v>40</v>
      </c>
      <c r="D5" s="77"/>
      <c r="E5" s="77" t="s">
        <v>41</v>
      </c>
      <c r="F5" s="77"/>
      <c r="G5" s="77" t="s">
        <v>42</v>
      </c>
      <c r="H5" s="77"/>
      <c r="J5" t="s">
        <v>43</v>
      </c>
      <c r="K5" t="s">
        <v>40</v>
      </c>
      <c r="M5" t="s">
        <v>41</v>
      </c>
      <c r="O5" t="s">
        <v>42</v>
      </c>
    </row>
    <row r="6" spans="2:16" x14ac:dyDescent="0.25">
      <c r="B6" t="s">
        <v>44</v>
      </c>
      <c r="C6" s="13">
        <v>0.22223325062034741</v>
      </c>
      <c r="E6" s="13">
        <v>8.5073925436728495E-2</v>
      </c>
      <c r="G6" s="13">
        <v>0.30435795851782799</v>
      </c>
      <c r="H6" s="13"/>
      <c r="J6">
        <v>2019</v>
      </c>
      <c r="K6">
        <v>118</v>
      </c>
      <c r="M6">
        <v>118</v>
      </c>
      <c r="O6">
        <v>118</v>
      </c>
    </row>
    <row r="7" spans="2:16" x14ac:dyDescent="0.25">
      <c r="J7">
        <v>2035</v>
      </c>
      <c r="K7">
        <v>80</v>
      </c>
      <c r="M7" s="9">
        <v>92.91</v>
      </c>
      <c r="N7" s="9"/>
      <c r="O7" s="9">
        <v>70.52</v>
      </c>
    </row>
    <row r="8" spans="2:16" x14ac:dyDescent="0.25">
      <c r="B8" t="s">
        <v>45</v>
      </c>
      <c r="J8" t="s">
        <v>39</v>
      </c>
      <c r="K8" s="13">
        <f>(K6-K7)/K6</f>
        <v>0.32203389830508472</v>
      </c>
      <c r="M8" s="13">
        <f>(M6-M7)/M6</f>
        <v>0.21262711864406783</v>
      </c>
      <c r="O8" s="13">
        <f>(O6-O7)/O6</f>
        <v>0.40237288135593224</v>
      </c>
    </row>
    <row r="9" spans="2:16" x14ac:dyDescent="0.25">
      <c r="B9" t="s">
        <v>43</v>
      </c>
      <c r="C9" t="s">
        <v>46</v>
      </c>
      <c r="D9" t="s">
        <v>47</v>
      </c>
      <c r="E9" t="s">
        <v>46</v>
      </c>
      <c r="F9" t="s">
        <v>47</v>
      </c>
      <c r="G9" t="s">
        <v>46</v>
      </c>
      <c r="H9" t="s">
        <v>47</v>
      </c>
      <c r="J9" t="s">
        <v>43</v>
      </c>
      <c r="K9" t="s">
        <v>46</v>
      </c>
      <c r="L9" t="s">
        <v>47</v>
      </c>
      <c r="M9" t="s">
        <v>46</v>
      </c>
      <c r="N9" t="s">
        <v>47</v>
      </c>
      <c r="O9" t="s">
        <v>46</v>
      </c>
      <c r="P9" t="s">
        <v>47</v>
      </c>
    </row>
    <row r="10" spans="2:16" x14ac:dyDescent="0.25">
      <c r="B10">
        <v>2019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v>2019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2:16" x14ac:dyDescent="0.25">
      <c r="B11">
        <v>2020</v>
      </c>
      <c r="C11" s="13">
        <f>(($B11-$B$10)/($B$26-$B$10))*C$26+C$10</f>
        <v>1.3889578163771713E-2</v>
      </c>
      <c r="D11">
        <v>0</v>
      </c>
      <c r="E11" s="13">
        <f t="shared" ref="E11:E25" si="0">(($B11-$B$10)/($B$26-$B$10))*E$26+E$10</f>
        <v>5.317120339795531E-3</v>
      </c>
      <c r="F11">
        <v>0</v>
      </c>
      <c r="G11" s="13">
        <f t="shared" ref="G11:G25" si="1">(($B11-$B$10)/($B$26-$B$10))*G$26+G$10</f>
        <v>1.9022372407364249E-2</v>
      </c>
      <c r="H11">
        <v>0</v>
      </c>
      <c r="J11">
        <v>2020</v>
      </c>
      <c r="K11" s="13">
        <f>(($B11-$B$10)/($B$26-$B$10))*K$26+K$10</f>
        <v>2.0127118644067795E-2</v>
      </c>
      <c r="L11">
        <v>0</v>
      </c>
      <c r="M11" s="13">
        <f t="shared" ref="M11:M25" si="2">(($B11-$B$10)/($B$26-$B$10))*M$26+M$10</f>
        <v>1.3289194915254239E-2</v>
      </c>
      <c r="N11">
        <v>0</v>
      </c>
      <c r="O11" s="13">
        <f t="shared" ref="O11:O25" si="3">(($B11-$B$10)/($B$26-$B$10))*O$26+O$10</f>
        <v>2.5148305084745765E-2</v>
      </c>
      <c r="P11">
        <v>0</v>
      </c>
    </row>
    <row r="12" spans="2:16" x14ac:dyDescent="0.25">
      <c r="B12">
        <v>2021</v>
      </c>
      <c r="C12" s="13">
        <f t="shared" ref="C12:C25" si="4">(($B12-$B$10)/($B$26-$B$10))*C$26+C$10</f>
        <v>2.7779156327543426E-2</v>
      </c>
      <c r="D12">
        <v>0</v>
      </c>
      <c r="E12" s="13">
        <f t="shared" si="0"/>
        <v>1.0634240679591062E-2</v>
      </c>
      <c r="F12">
        <v>0</v>
      </c>
      <c r="G12" s="13">
        <f t="shared" si="1"/>
        <v>3.8044744814728498E-2</v>
      </c>
      <c r="H12">
        <v>0</v>
      </c>
      <c r="J12">
        <v>2021</v>
      </c>
      <c r="K12" s="13">
        <f t="shared" ref="K12:K25" si="5">(($B12-$B$10)/($B$26-$B$10))*K$26+K$10</f>
        <v>4.025423728813559E-2</v>
      </c>
      <c r="L12">
        <v>0</v>
      </c>
      <c r="M12" s="13">
        <f t="shared" si="2"/>
        <v>2.6578389830508479E-2</v>
      </c>
      <c r="N12">
        <v>0</v>
      </c>
      <c r="O12" s="13">
        <f t="shared" si="3"/>
        <v>5.029661016949153E-2</v>
      </c>
      <c r="P12">
        <v>0</v>
      </c>
    </row>
    <row r="13" spans="2:16" x14ac:dyDescent="0.25">
      <c r="B13">
        <v>2022</v>
      </c>
      <c r="C13" s="13">
        <f t="shared" si="4"/>
        <v>4.166873449131514E-2</v>
      </c>
      <c r="D13">
        <v>0</v>
      </c>
      <c r="E13" s="13">
        <f t="shared" si="0"/>
        <v>1.5951361019386594E-2</v>
      </c>
      <c r="F13">
        <v>0</v>
      </c>
      <c r="G13" s="13">
        <f t="shared" si="1"/>
        <v>5.7067117222092748E-2</v>
      </c>
      <c r="H13">
        <v>0</v>
      </c>
      <c r="J13">
        <v>2022</v>
      </c>
      <c r="K13" s="13">
        <f t="shared" si="5"/>
        <v>6.0381355932203382E-2</v>
      </c>
      <c r="L13">
        <v>0</v>
      </c>
      <c r="M13" s="13">
        <f t="shared" si="2"/>
        <v>3.986758474576272E-2</v>
      </c>
      <c r="N13">
        <v>0</v>
      </c>
      <c r="O13" s="13">
        <f t="shared" si="3"/>
        <v>7.5444915254237299E-2</v>
      </c>
      <c r="P13">
        <v>0</v>
      </c>
    </row>
    <row r="14" spans="2:16" x14ac:dyDescent="0.25">
      <c r="B14">
        <v>2023</v>
      </c>
      <c r="C14" s="13">
        <f t="shared" si="4"/>
        <v>5.5558312655086851E-2</v>
      </c>
      <c r="D14" s="13">
        <f>C14-C$13</f>
        <v>1.3889578163771711E-2</v>
      </c>
      <c r="E14" s="13">
        <f t="shared" si="0"/>
        <v>2.1268481359182124E-2</v>
      </c>
      <c r="F14" s="13">
        <f>E14-E$13</f>
        <v>5.3171203397955301E-3</v>
      </c>
      <c r="G14" s="13">
        <f t="shared" si="1"/>
        <v>7.6089489629456997E-2</v>
      </c>
      <c r="H14" s="13">
        <f>G14-G$13</f>
        <v>1.9022372407364249E-2</v>
      </c>
      <c r="J14">
        <v>2023</v>
      </c>
      <c r="K14" s="13">
        <f t="shared" si="5"/>
        <v>8.050847457627118E-2</v>
      </c>
      <c r="L14" s="13">
        <f>K14-K$13</f>
        <v>2.0127118644067798E-2</v>
      </c>
      <c r="M14" s="13">
        <f t="shared" si="2"/>
        <v>5.3156779661016958E-2</v>
      </c>
      <c r="N14" s="13">
        <f>M14-M$13</f>
        <v>1.3289194915254238E-2</v>
      </c>
      <c r="O14" s="13">
        <f t="shared" si="3"/>
        <v>0.10059322033898306</v>
      </c>
      <c r="P14" s="13">
        <f>O14-O$13</f>
        <v>2.5148305084745762E-2</v>
      </c>
    </row>
    <row r="15" spans="2:16" x14ac:dyDescent="0.25">
      <c r="B15">
        <v>2024</v>
      </c>
      <c r="C15" s="13">
        <f t="shared" si="4"/>
        <v>6.9447890818858563E-2</v>
      </c>
      <c r="D15" s="13">
        <f t="shared" ref="D15:F26" si="6">C15-C$13</f>
        <v>2.7779156327543422E-2</v>
      </c>
      <c r="E15" s="13">
        <f t="shared" si="0"/>
        <v>2.6585601698977654E-2</v>
      </c>
      <c r="F15" s="13">
        <f t="shared" si="6"/>
        <v>1.063424067959106E-2</v>
      </c>
      <c r="G15" s="13">
        <f t="shared" si="1"/>
        <v>9.5111862036821246E-2</v>
      </c>
      <c r="H15" s="13">
        <f t="shared" ref="H15:H26" si="7">G15-G$13</f>
        <v>3.8044744814728498E-2</v>
      </c>
      <c r="J15">
        <v>2024</v>
      </c>
      <c r="K15" s="13">
        <f t="shared" si="5"/>
        <v>0.10063559322033898</v>
      </c>
      <c r="L15" s="13">
        <f t="shared" ref="L15" si="8">K15-K$13</f>
        <v>4.0254237288135597E-2</v>
      </c>
      <c r="M15" s="13">
        <f t="shared" si="2"/>
        <v>6.6445974576271202E-2</v>
      </c>
      <c r="N15" s="13">
        <f t="shared" ref="N15" si="9">M15-M$13</f>
        <v>2.6578389830508482E-2</v>
      </c>
      <c r="O15" s="13">
        <f t="shared" si="3"/>
        <v>0.12574152542372882</v>
      </c>
      <c r="P15" s="13">
        <f t="shared" ref="P15:P26" si="10">O15-O$13</f>
        <v>5.0296610169491524E-2</v>
      </c>
    </row>
    <row r="16" spans="2:16" x14ac:dyDescent="0.25">
      <c r="B16">
        <v>2025</v>
      </c>
      <c r="C16" s="13">
        <f t="shared" si="4"/>
        <v>8.3337468982630281E-2</v>
      </c>
      <c r="D16" s="13">
        <f t="shared" si="6"/>
        <v>4.166873449131514E-2</v>
      </c>
      <c r="E16" s="13">
        <f t="shared" si="0"/>
        <v>3.1902722038773187E-2</v>
      </c>
      <c r="F16" s="13">
        <f t="shared" si="6"/>
        <v>1.5951361019386594E-2</v>
      </c>
      <c r="G16" s="13">
        <f t="shared" si="1"/>
        <v>0.1141342344441855</v>
      </c>
      <c r="H16" s="13">
        <f t="shared" si="7"/>
        <v>5.7067117222092748E-2</v>
      </c>
      <c r="J16">
        <v>2025</v>
      </c>
      <c r="K16" s="13">
        <f t="shared" si="5"/>
        <v>0.12076271186440676</v>
      </c>
      <c r="L16" s="13">
        <f t="shared" ref="L16" si="11">K16-K$13</f>
        <v>6.0381355932203382E-2</v>
      </c>
      <c r="M16" s="13">
        <f t="shared" si="2"/>
        <v>7.973516949152544E-2</v>
      </c>
      <c r="N16" s="13">
        <f t="shared" ref="N16" si="12">M16-M$13</f>
        <v>3.986758474576272E-2</v>
      </c>
      <c r="O16" s="13">
        <f t="shared" si="3"/>
        <v>0.1508898305084746</v>
      </c>
      <c r="P16" s="13">
        <f t="shared" si="10"/>
        <v>7.5444915254237299E-2</v>
      </c>
    </row>
    <row r="17" spans="2:16" x14ac:dyDescent="0.25">
      <c r="B17">
        <v>2026</v>
      </c>
      <c r="C17" s="13">
        <f t="shared" si="4"/>
        <v>9.7227047146401985E-2</v>
      </c>
      <c r="D17" s="13">
        <f t="shared" si="6"/>
        <v>5.5558312655086844E-2</v>
      </c>
      <c r="E17" s="13">
        <f t="shared" si="0"/>
        <v>3.7219842378568714E-2</v>
      </c>
      <c r="F17" s="13">
        <f t="shared" si="6"/>
        <v>2.126848135918212E-2</v>
      </c>
      <c r="G17" s="13">
        <f t="shared" si="1"/>
        <v>0.13315660685154973</v>
      </c>
      <c r="H17" s="13">
        <f t="shared" si="7"/>
        <v>7.6089489629456983E-2</v>
      </c>
      <c r="J17">
        <v>2026</v>
      </c>
      <c r="K17" s="13">
        <f t="shared" si="5"/>
        <v>0.14088983050847456</v>
      </c>
      <c r="L17" s="13">
        <f t="shared" ref="L17" si="13">K17-K$13</f>
        <v>8.050847457627118E-2</v>
      </c>
      <c r="M17" s="13">
        <f t="shared" si="2"/>
        <v>9.3024364406779678E-2</v>
      </c>
      <c r="N17" s="13">
        <f t="shared" ref="N17" si="14">M17-M$13</f>
        <v>5.3156779661016958E-2</v>
      </c>
      <c r="O17" s="13">
        <f t="shared" si="3"/>
        <v>0.17603813559322035</v>
      </c>
      <c r="P17" s="13">
        <f t="shared" si="10"/>
        <v>0.10059322033898305</v>
      </c>
    </row>
    <row r="18" spans="2:16" x14ac:dyDescent="0.25">
      <c r="B18">
        <v>2027</v>
      </c>
      <c r="C18" s="13">
        <f t="shared" si="4"/>
        <v>0.1111166253101737</v>
      </c>
      <c r="D18" s="13">
        <f t="shared" si="6"/>
        <v>6.9447890818858563E-2</v>
      </c>
      <c r="E18" s="13">
        <f t="shared" si="0"/>
        <v>4.2536962718364248E-2</v>
      </c>
      <c r="F18" s="13">
        <f t="shared" si="6"/>
        <v>2.6585601698977654E-2</v>
      </c>
      <c r="G18" s="13">
        <f t="shared" si="1"/>
        <v>0.15217897925891399</v>
      </c>
      <c r="H18" s="13">
        <f t="shared" si="7"/>
        <v>9.5111862036821246E-2</v>
      </c>
      <c r="J18">
        <v>2027</v>
      </c>
      <c r="K18" s="13">
        <f t="shared" si="5"/>
        <v>0.16101694915254236</v>
      </c>
      <c r="L18" s="13">
        <f t="shared" ref="L18" si="15">K18-K$13</f>
        <v>0.10063559322033898</v>
      </c>
      <c r="M18" s="13">
        <f t="shared" si="2"/>
        <v>0.10631355932203392</v>
      </c>
      <c r="N18" s="13">
        <f t="shared" ref="N18" si="16">M18-M$13</f>
        <v>6.6445974576271188E-2</v>
      </c>
      <c r="O18" s="13">
        <f t="shared" si="3"/>
        <v>0.20118644067796612</v>
      </c>
      <c r="P18" s="13">
        <f t="shared" si="10"/>
        <v>0.12574152542372882</v>
      </c>
    </row>
    <row r="19" spans="2:16" x14ac:dyDescent="0.25">
      <c r="B19">
        <v>2028</v>
      </c>
      <c r="C19" s="13">
        <f t="shared" si="4"/>
        <v>0.12500620347394542</v>
      </c>
      <c r="D19" s="13">
        <f t="shared" si="6"/>
        <v>8.3337468982630281E-2</v>
      </c>
      <c r="E19" s="13">
        <f t="shared" si="0"/>
        <v>4.7854083058159781E-2</v>
      </c>
      <c r="F19" s="13">
        <f t="shared" si="6"/>
        <v>3.1902722038773187E-2</v>
      </c>
      <c r="G19" s="13">
        <f t="shared" si="1"/>
        <v>0.17120135166627826</v>
      </c>
      <c r="H19" s="13">
        <f t="shared" si="7"/>
        <v>0.11413423444418551</v>
      </c>
      <c r="J19">
        <v>2028</v>
      </c>
      <c r="K19" s="13">
        <f t="shared" si="5"/>
        <v>0.18114406779661016</v>
      </c>
      <c r="L19" s="13">
        <f t="shared" ref="L19" si="17">K19-K$13</f>
        <v>0.12076271186440678</v>
      </c>
      <c r="M19" s="13">
        <f t="shared" si="2"/>
        <v>0.11960275423728815</v>
      </c>
      <c r="N19" s="13">
        <f t="shared" ref="N19" si="18">M19-M$13</f>
        <v>7.9735169491525426E-2</v>
      </c>
      <c r="O19" s="13">
        <f t="shared" si="3"/>
        <v>0.2263347457627119</v>
      </c>
      <c r="P19" s="13">
        <f t="shared" si="10"/>
        <v>0.1508898305084746</v>
      </c>
    </row>
    <row r="20" spans="2:16" x14ac:dyDescent="0.25">
      <c r="B20">
        <v>2029</v>
      </c>
      <c r="C20" s="13">
        <f t="shared" si="4"/>
        <v>0.13889578163771713</v>
      </c>
      <c r="D20" s="13">
        <f t="shared" si="6"/>
        <v>9.7227047146401985E-2</v>
      </c>
      <c r="E20" s="13">
        <f t="shared" si="0"/>
        <v>5.3171203397955308E-2</v>
      </c>
      <c r="F20" s="13">
        <f t="shared" si="6"/>
        <v>3.7219842378568714E-2</v>
      </c>
      <c r="G20" s="13">
        <f t="shared" si="1"/>
        <v>0.19022372407364249</v>
      </c>
      <c r="H20" s="13">
        <f t="shared" si="7"/>
        <v>0.13315660685154973</v>
      </c>
      <c r="J20">
        <v>2029</v>
      </c>
      <c r="K20" s="13">
        <f t="shared" si="5"/>
        <v>0.20127118644067796</v>
      </c>
      <c r="L20" s="13">
        <f t="shared" ref="L20" si="19">K20-K$13</f>
        <v>0.14088983050847459</v>
      </c>
      <c r="M20" s="13">
        <f t="shared" si="2"/>
        <v>0.1328919491525424</v>
      </c>
      <c r="N20" s="13">
        <f t="shared" ref="N20" si="20">M20-M$13</f>
        <v>9.3024364406779692E-2</v>
      </c>
      <c r="O20" s="13">
        <f t="shared" si="3"/>
        <v>0.25148305084745765</v>
      </c>
      <c r="P20" s="13">
        <f t="shared" si="10"/>
        <v>0.17603813559322035</v>
      </c>
    </row>
    <row r="21" spans="2:16" x14ac:dyDescent="0.25">
      <c r="B21">
        <v>2030</v>
      </c>
      <c r="C21" s="13">
        <f t="shared" si="4"/>
        <v>0.15278535980148883</v>
      </c>
      <c r="D21" s="13">
        <f t="shared" si="6"/>
        <v>0.11111662531017369</v>
      </c>
      <c r="E21" s="13">
        <f t="shared" si="0"/>
        <v>5.8488323737750841E-2</v>
      </c>
      <c r="F21" s="13">
        <f t="shared" si="6"/>
        <v>4.2536962718364248E-2</v>
      </c>
      <c r="G21" s="13">
        <f t="shared" si="1"/>
        <v>0.20924609648100673</v>
      </c>
      <c r="H21" s="13">
        <f t="shared" si="7"/>
        <v>0.15217897925891399</v>
      </c>
      <c r="J21">
        <v>2030</v>
      </c>
      <c r="K21" s="13">
        <f t="shared" si="5"/>
        <v>0.22139830508474576</v>
      </c>
      <c r="L21" s="13">
        <f t="shared" ref="L21" si="21">K21-K$13</f>
        <v>0.16101694915254239</v>
      </c>
      <c r="M21" s="13">
        <f t="shared" si="2"/>
        <v>0.14618114406779664</v>
      </c>
      <c r="N21" s="13">
        <f t="shared" ref="N21" si="22">M21-M$13</f>
        <v>0.10631355932203393</v>
      </c>
      <c r="O21" s="13">
        <f t="shared" si="3"/>
        <v>0.27663135593220339</v>
      </c>
      <c r="P21" s="13">
        <f t="shared" si="10"/>
        <v>0.20118644067796609</v>
      </c>
    </row>
    <row r="22" spans="2:16" x14ac:dyDescent="0.25">
      <c r="B22">
        <v>2031</v>
      </c>
      <c r="C22" s="13">
        <f t="shared" si="4"/>
        <v>0.16667493796526056</v>
      </c>
      <c r="D22" s="13">
        <f t="shared" si="6"/>
        <v>0.12500620347394542</v>
      </c>
      <c r="E22" s="13">
        <f t="shared" si="0"/>
        <v>6.3805444077546375E-2</v>
      </c>
      <c r="F22" s="13">
        <f t="shared" si="6"/>
        <v>4.7854083058159781E-2</v>
      </c>
      <c r="G22" s="13">
        <f t="shared" si="1"/>
        <v>0.22826846888837099</v>
      </c>
      <c r="H22" s="13">
        <f t="shared" si="7"/>
        <v>0.17120135166627826</v>
      </c>
      <c r="J22">
        <v>2031</v>
      </c>
      <c r="K22" s="13">
        <f t="shared" si="5"/>
        <v>0.24152542372881353</v>
      </c>
      <c r="L22" s="13">
        <f t="shared" ref="L22" si="23">K22-K$13</f>
        <v>0.18114406779661013</v>
      </c>
      <c r="M22" s="13">
        <f t="shared" si="2"/>
        <v>0.15947033898305088</v>
      </c>
      <c r="N22" s="13">
        <f t="shared" ref="N22" si="24">M22-M$13</f>
        <v>0.11960275423728817</v>
      </c>
      <c r="O22" s="13">
        <f t="shared" si="3"/>
        <v>0.3017796610169492</v>
      </c>
      <c r="P22" s="13">
        <f t="shared" si="10"/>
        <v>0.2263347457627119</v>
      </c>
    </row>
    <row r="23" spans="2:16" x14ac:dyDescent="0.25">
      <c r="B23">
        <v>2032</v>
      </c>
      <c r="C23" s="13">
        <f t="shared" si="4"/>
        <v>0.18056451612903227</v>
      </c>
      <c r="D23" s="13">
        <f t="shared" si="6"/>
        <v>0.13889578163771713</v>
      </c>
      <c r="E23" s="13">
        <f t="shared" si="0"/>
        <v>6.9122564417341908E-2</v>
      </c>
      <c r="F23" s="13">
        <f t="shared" si="6"/>
        <v>5.3171203397955315E-2</v>
      </c>
      <c r="G23" s="13">
        <f t="shared" si="1"/>
        <v>0.24729084129573525</v>
      </c>
      <c r="H23" s="13">
        <f t="shared" si="7"/>
        <v>0.19022372407364252</v>
      </c>
      <c r="J23">
        <v>2032</v>
      </c>
      <c r="K23" s="13">
        <f t="shared" si="5"/>
        <v>0.26165254237288132</v>
      </c>
      <c r="L23" s="13">
        <f t="shared" ref="L23" si="25">K23-K$13</f>
        <v>0.20127118644067793</v>
      </c>
      <c r="M23" s="13">
        <f t="shared" si="2"/>
        <v>0.17275953389830512</v>
      </c>
      <c r="N23" s="13">
        <f t="shared" ref="N23" si="26">M23-M$13</f>
        <v>0.1328919491525424</v>
      </c>
      <c r="O23" s="13">
        <f t="shared" si="3"/>
        <v>0.32692796610169494</v>
      </c>
      <c r="P23" s="13">
        <f t="shared" si="10"/>
        <v>0.25148305084745765</v>
      </c>
    </row>
    <row r="24" spans="2:16" x14ac:dyDescent="0.25">
      <c r="B24">
        <v>2033</v>
      </c>
      <c r="C24" s="13">
        <f t="shared" si="4"/>
        <v>0.19445409429280397</v>
      </c>
      <c r="D24" s="13">
        <f t="shared" si="6"/>
        <v>0.15278535980148883</v>
      </c>
      <c r="E24" s="13">
        <f t="shared" si="0"/>
        <v>7.4439684757137428E-2</v>
      </c>
      <c r="F24" s="13">
        <f t="shared" si="6"/>
        <v>5.8488323737750834E-2</v>
      </c>
      <c r="G24" s="13">
        <f t="shared" si="1"/>
        <v>0.26631321370309946</v>
      </c>
      <c r="H24" s="13">
        <f t="shared" si="7"/>
        <v>0.20924609648100673</v>
      </c>
      <c r="J24">
        <v>2033</v>
      </c>
      <c r="K24" s="13">
        <f t="shared" si="5"/>
        <v>0.28177966101694912</v>
      </c>
      <c r="L24" s="13">
        <f t="shared" ref="L24" si="27">K24-K$13</f>
        <v>0.22139830508474573</v>
      </c>
      <c r="M24" s="13">
        <f t="shared" si="2"/>
        <v>0.18604872881355936</v>
      </c>
      <c r="N24" s="13">
        <f t="shared" ref="N24" si="28">M24-M$13</f>
        <v>0.14618114406779664</v>
      </c>
      <c r="O24" s="13">
        <f t="shared" si="3"/>
        <v>0.35207627118644069</v>
      </c>
      <c r="P24" s="13">
        <f t="shared" si="10"/>
        <v>0.27663135593220339</v>
      </c>
    </row>
    <row r="25" spans="2:16" x14ac:dyDescent="0.25">
      <c r="B25">
        <v>2034</v>
      </c>
      <c r="C25" s="13">
        <f t="shared" si="4"/>
        <v>0.2083436724565757</v>
      </c>
      <c r="D25" s="13">
        <f t="shared" si="6"/>
        <v>0.16667493796526056</v>
      </c>
      <c r="E25" s="13">
        <f t="shared" si="0"/>
        <v>7.9756805096932962E-2</v>
      </c>
      <c r="F25" s="13">
        <f t="shared" si="6"/>
        <v>6.3805444077546375E-2</v>
      </c>
      <c r="G25" s="13">
        <f t="shared" si="1"/>
        <v>0.28533558611046372</v>
      </c>
      <c r="H25" s="13">
        <f t="shared" si="7"/>
        <v>0.22826846888837099</v>
      </c>
      <c r="J25">
        <v>2034</v>
      </c>
      <c r="K25" s="13">
        <f t="shared" si="5"/>
        <v>0.30190677966101692</v>
      </c>
      <c r="L25" s="13">
        <f t="shared" ref="L25" si="29">K25-K$13</f>
        <v>0.24152542372881353</v>
      </c>
      <c r="M25" s="13">
        <f t="shared" si="2"/>
        <v>0.19933792372881359</v>
      </c>
      <c r="N25" s="13">
        <f t="shared" ref="N25" si="30">M25-M$13</f>
        <v>0.15947033898305088</v>
      </c>
      <c r="O25" s="13">
        <f t="shared" si="3"/>
        <v>0.3772245762711865</v>
      </c>
      <c r="P25" s="13">
        <f t="shared" si="10"/>
        <v>0.3017796610169492</v>
      </c>
    </row>
    <row r="26" spans="2:16" x14ac:dyDescent="0.25">
      <c r="B26">
        <v>2035</v>
      </c>
      <c r="C26" s="13">
        <f>C6</f>
        <v>0.22223325062034741</v>
      </c>
      <c r="D26" s="52">
        <f t="shared" si="6"/>
        <v>0.18056451612903227</v>
      </c>
      <c r="E26" s="13">
        <f t="shared" ref="E26" si="31">E6</f>
        <v>8.5073925436728495E-2</v>
      </c>
      <c r="F26" s="52">
        <f t="shared" si="6"/>
        <v>6.9122564417341908E-2</v>
      </c>
      <c r="G26" s="13">
        <f>G6</f>
        <v>0.30435795851782799</v>
      </c>
      <c r="H26" s="52">
        <f t="shared" si="7"/>
        <v>0.24729084129573525</v>
      </c>
      <c r="J26">
        <v>2035</v>
      </c>
      <c r="K26" s="13">
        <f>K8</f>
        <v>0.32203389830508472</v>
      </c>
      <c r="L26" s="52">
        <f t="shared" ref="L26" si="32">K26-K$13</f>
        <v>0.26165254237288132</v>
      </c>
      <c r="M26" s="13">
        <f>M8</f>
        <v>0.21262711864406783</v>
      </c>
      <c r="N26" s="52">
        <f t="shared" ref="N26" si="33">M26-M$13</f>
        <v>0.17275953389830512</v>
      </c>
      <c r="O26" s="13">
        <f>O8</f>
        <v>0.40237288135593224</v>
      </c>
      <c r="P26" s="52">
        <f t="shared" si="10"/>
        <v>0.32692796610169494</v>
      </c>
    </row>
    <row r="28" spans="2:16" x14ac:dyDescent="0.25">
      <c r="C28" s="9"/>
    </row>
    <row r="29" spans="2:16" x14ac:dyDescent="0.25">
      <c r="C29" s="9"/>
    </row>
    <row r="30" spans="2:16" x14ac:dyDescent="0.25">
      <c r="C30" s="9"/>
    </row>
    <row r="31" spans="2:16" x14ac:dyDescent="0.25">
      <c r="C31" s="9"/>
    </row>
    <row r="32" spans="2:16" x14ac:dyDescent="0.25">
      <c r="C32" s="9"/>
    </row>
    <row r="33" spans="3:7" x14ac:dyDescent="0.25">
      <c r="C33" s="9"/>
      <c r="D33" s="9"/>
      <c r="E33" s="9"/>
      <c r="G33" s="59"/>
    </row>
    <row r="34" spans="3:7" x14ac:dyDescent="0.25">
      <c r="C34" s="9"/>
      <c r="D34" s="9"/>
      <c r="E34" s="9"/>
      <c r="G34" s="59"/>
    </row>
    <row r="35" spans="3:7" x14ac:dyDescent="0.25">
      <c r="C35" s="9"/>
      <c r="D35" s="9"/>
      <c r="E35" s="9"/>
      <c r="G35" s="59"/>
    </row>
    <row r="36" spans="3:7" x14ac:dyDescent="0.25">
      <c r="C36" s="9"/>
      <c r="D36" s="9"/>
      <c r="E36" s="9"/>
      <c r="G36" s="59"/>
    </row>
    <row r="37" spans="3:7" x14ac:dyDescent="0.25">
      <c r="C37" s="9"/>
      <c r="D37" s="9"/>
      <c r="E37" s="9"/>
      <c r="G37" s="59"/>
    </row>
    <row r="38" spans="3:7" x14ac:dyDescent="0.25">
      <c r="C38" s="9"/>
      <c r="D38" s="9"/>
      <c r="E38" s="9"/>
      <c r="G38" s="59"/>
    </row>
    <row r="39" spans="3:7" x14ac:dyDescent="0.25">
      <c r="C39" s="9"/>
      <c r="D39" s="9"/>
      <c r="E39" s="9"/>
      <c r="G39" s="59"/>
    </row>
    <row r="40" spans="3:7" x14ac:dyDescent="0.25">
      <c r="C40" s="9"/>
      <c r="D40" s="9"/>
      <c r="E40" s="9"/>
      <c r="G40" s="59"/>
    </row>
    <row r="41" spans="3:7" x14ac:dyDescent="0.25">
      <c r="C41" s="9"/>
      <c r="D41" s="9"/>
      <c r="E41" s="9"/>
      <c r="G41" s="59"/>
    </row>
    <row r="42" spans="3:7" x14ac:dyDescent="0.25">
      <c r="C42" s="9"/>
      <c r="D42" s="9"/>
      <c r="E42" s="9"/>
      <c r="G42" s="59"/>
    </row>
    <row r="43" spans="3:7" x14ac:dyDescent="0.25">
      <c r="C43" s="9"/>
      <c r="D43" s="9"/>
      <c r="E43" s="9"/>
      <c r="G43" s="59"/>
    </row>
    <row r="44" spans="3:7" x14ac:dyDescent="0.25">
      <c r="C44" s="9"/>
      <c r="D44" s="9"/>
      <c r="E44" s="9"/>
      <c r="G44" s="59"/>
    </row>
    <row r="45" spans="3:7" x14ac:dyDescent="0.25">
      <c r="C45" s="9"/>
      <c r="D45" s="9"/>
      <c r="E45" s="9"/>
      <c r="G45" s="59"/>
    </row>
  </sheetData>
  <mergeCells count="5">
    <mergeCell ref="B4:H4"/>
    <mergeCell ref="C5:D5"/>
    <mergeCell ref="E5:F5"/>
    <mergeCell ref="G5:H5"/>
    <mergeCell ref="J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C5D7-DB45-4CC3-BFF4-7531C934E421}">
  <dimension ref="A1:F115"/>
  <sheetViews>
    <sheetView tabSelected="1" workbookViewId="0">
      <selection activeCell="G14" sqref="G14"/>
    </sheetView>
  </sheetViews>
  <sheetFormatPr defaultRowHeight="15" x14ac:dyDescent="0.25"/>
  <cols>
    <col min="2" max="2" width="11.85546875" customWidth="1"/>
  </cols>
  <sheetData>
    <row r="1" spans="1:6" x14ac:dyDescent="0.25">
      <c r="A1" t="s">
        <v>48</v>
      </c>
      <c r="F1" t="s">
        <v>49</v>
      </c>
    </row>
    <row r="2" spans="1:6" x14ac:dyDescent="0.25">
      <c r="A2" t="s">
        <v>50</v>
      </c>
    </row>
    <row r="3" spans="1:6" x14ac:dyDescent="0.25">
      <c r="B3" t="s">
        <v>51</v>
      </c>
      <c r="C3">
        <f>CapEx!H$9</f>
        <v>-0.15680625877622426</v>
      </c>
    </row>
    <row r="4" spans="1:6" x14ac:dyDescent="0.25">
      <c r="B4" t="s">
        <v>52</v>
      </c>
      <c r="C4">
        <f>CapEx!H$14</f>
        <v>0.1589863650091029</v>
      </c>
    </row>
    <row r="5" spans="1:6" x14ac:dyDescent="0.25">
      <c r="B5" t="s">
        <v>53</v>
      </c>
      <c r="C5">
        <f>CapEx!H$19</f>
        <v>0.19645552314387427</v>
      </c>
    </row>
    <row r="6" spans="1:6" x14ac:dyDescent="0.25">
      <c r="B6" t="s">
        <v>54</v>
      </c>
      <c r="C6">
        <f>CapEx!H$24</f>
        <v>0.22642658174713548</v>
      </c>
    </row>
    <row r="7" spans="1:6" x14ac:dyDescent="0.25">
      <c r="B7" t="s">
        <v>55</v>
      </c>
      <c r="C7">
        <f>CapEx!H$29</f>
        <v>0.25292737000737286</v>
      </c>
    </row>
    <row r="8" spans="1:6" x14ac:dyDescent="0.25">
      <c r="B8" t="s">
        <v>56</v>
      </c>
      <c r="C8">
        <f>CapEx!H$34</f>
        <v>0.27500005068935862</v>
      </c>
    </row>
    <row r="9" spans="1:6" x14ac:dyDescent="0.25">
      <c r="B9" t="s">
        <v>57</v>
      </c>
      <c r="C9">
        <v>0</v>
      </c>
    </row>
    <row r="10" spans="1:6" x14ac:dyDescent="0.25">
      <c r="B10" t="s">
        <v>58</v>
      </c>
      <c r="C10">
        <v>0</v>
      </c>
    </row>
    <row r="11" spans="1:6" x14ac:dyDescent="0.25">
      <c r="B11" t="s">
        <v>59</v>
      </c>
      <c r="C11">
        <v>0</v>
      </c>
    </row>
    <row r="12" spans="1:6" x14ac:dyDescent="0.25">
      <c r="B12" t="s">
        <v>60</v>
      </c>
      <c r="C12">
        <v>0</v>
      </c>
    </row>
    <row r="13" spans="1:6" x14ac:dyDescent="0.25">
      <c r="B13" t="s">
        <v>61</v>
      </c>
      <c r="C13">
        <v>0</v>
      </c>
    </row>
    <row r="14" spans="1:6" x14ac:dyDescent="0.25">
      <c r="B14" t="s">
        <v>62</v>
      </c>
      <c r="C14">
        <v>0</v>
      </c>
    </row>
    <row r="15" spans="1:6" x14ac:dyDescent="0.25">
      <c r="B15" t="s">
        <v>63</v>
      </c>
      <c r="C15">
        <f>OpEx!E$9</f>
        <v>-0.16272679608979085</v>
      </c>
    </row>
    <row r="16" spans="1:6" x14ac:dyDescent="0.25">
      <c r="B16" t="s">
        <v>64</v>
      </c>
      <c r="C16">
        <f>OpEx!E$14</f>
        <v>0.14612618474441452</v>
      </c>
    </row>
    <row r="17" spans="1:3" x14ac:dyDescent="0.25">
      <c r="B17" t="s">
        <v>65</v>
      </c>
      <c r="C17">
        <f>OpEx!E$19</f>
        <v>0.18056451612903227</v>
      </c>
    </row>
    <row r="18" spans="1:3" x14ac:dyDescent="0.25">
      <c r="B18" t="s">
        <v>66</v>
      </c>
      <c r="C18">
        <f>OpEx!E$24</f>
        <v>0.20811125855688178</v>
      </c>
    </row>
    <row r="19" spans="1:3" x14ac:dyDescent="0.25">
      <c r="B19" t="s">
        <v>67</v>
      </c>
      <c r="C19">
        <f>OpEx!E$29</f>
        <v>0.23246843585926452</v>
      </c>
    </row>
    <row r="20" spans="1:3" x14ac:dyDescent="0.25">
      <c r="B20" t="s">
        <v>68</v>
      </c>
      <c r="C20">
        <f>OpEx!E$34</f>
        <v>0.25275568888851419</v>
      </c>
    </row>
    <row r="21" spans="1:3" x14ac:dyDescent="0.25">
      <c r="A21" t="s">
        <v>69</v>
      </c>
    </row>
    <row r="22" spans="1:3" x14ac:dyDescent="0.25">
      <c r="B22" t="s">
        <v>51</v>
      </c>
      <c r="C22">
        <f>CapEx!P$9</f>
        <v>-0.2558813885240066</v>
      </c>
    </row>
    <row r="23" spans="1:3" x14ac:dyDescent="0.25">
      <c r="B23" t="s">
        <v>52</v>
      </c>
      <c r="C23">
        <f>CapEx!P$14</f>
        <v>-0.15232216476142291</v>
      </c>
    </row>
    <row r="24" spans="1:3" x14ac:dyDescent="0.25">
      <c r="B24" t="s">
        <v>53</v>
      </c>
      <c r="C24">
        <f>CapEx!P$19</f>
        <v>0.12176235669718471</v>
      </c>
    </row>
    <row r="25" spans="1:3" x14ac:dyDescent="0.25">
      <c r="B25" t="s">
        <v>54</v>
      </c>
      <c r="C25">
        <f>CapEx!P$24</f>
        <v>0.14135755624451385</v>
      </c>
    </row>
    <row r="26" spans="1:3" x14ac:dyDescent="0.25">
      <c r="B26" t="s">
        <v>55</v>
      </c>
      <c r="C26">
        <f>CapEx!P$29</f>
        <v>0.15894243895108795</v>
      </c>
    </row>
    <row r="27" spans="1:3" x14ac:dyDescent="0.25">
      <c r="B27" t="s">
        <v>56</v>
      </c>
      <c r="C27">
        <f>CapEx!P$34</f>
        <v>0.17378340002879156</v>
      </c>
    </row>
    <row r="28" spans="1:3" x14ac:dyDescent="0.25">
      <c r="B28" t="s">
        <v>57</v>
      </c>
      <c r="C28">
        <v>0</v>
      </c>
    </row>
    <row r="29" spans="1:3" x14ac:dyDescent="0.25">
      <c r="B29" t="s">
        <v>58</v>
      </c>
      <c r="C29">
        <v>0</v>
      </c>
    </row>
    <row r="30" spans="1:3" x14ac:dyDescent="0.25">
      <c r="B30" t="s">
        <v>59</v>
      </c>
      <c r="C30">
        <v>0</v>
      </c>
    </row>
    <row r="31" spans="1:3" x14ac:dyDescent="0.25">
      <c r="B31" t="s">
        <v>60</v>
      </c>
      <c r="C31">
        <v>0</v>
      </c>
    </row>
    <row r="32" spans="1:3" x14ac:dyDescent="0.25">
      <c r="B32" t="s">
        <v>61</v>
      </c>
      <c r="C32">
        <v>0</v>
      </c>
    </row>
    <row r="33" spans="1:3" x14ac:dyDescent="0.25">
      <c r="B33" t="s">
        <v>62</v>
      </c>
      <c r="C33">
        <v>0</v>
      </c>
    </row>
    <row r="34" spans="1:3" x14ac:dyDescent="0.25">
      <c r="B34" t="s">
        <v>63</v>
      </c>
      <c r="C34">
        <f>OpEx!J$9</f>
        <v>-0.27495456193134321</v>
      </c>
    </row>
    <row r="35" spans="1:3" x14ac:dyDescent="0.25">
      <c r="B35" t="s">
        <v>64</v>
      </c>
      <c r="C35">
        <f>OpEx!J$14</f>
        <v>-0.19454983755598448</v>
      </c>
    </row>
    <row r="36" spans="1:3" x14ac:dyDescent="0.25">
      <c r="B36" t="s">
        <v>65</v>
      </c>
      <c r="C36">
        <f>OpEx!J$19</f>
        <v>6.9122564417341908E-2</v>
      </c>
    </row>
    <row r="37" spans="1:3" x14ac:dyDescent="0.25">
      <c r="B37" t="s">
        <v>66</v>
      </c>
      <c r="C37">
        <f>OpEx!J$24</f>
        <v>8.0246449333181771E-2</v>
      </c>
    </row>
    <row r="38" spans="1:3" x14ac:dyDescent="0.25">
      <c r="B38" t="s">
        <v>67</v>
      </c>
      <c r="C38">
        <f>OpEx!J$29</f>
        <v>9.0229109168515551E-2</v>
      </c>
    </row>
    <row r="39" spans="1:3" x14ac:dyDescent="0.25">
      <c r="B39" t="s">
        <v>68</v>
      </c>
      <c r="C39">
        <f>OpEx!J$34</f>
        <v>9.8654088085932887E-2</v>
      </c>
    </row>
    <row r="40" spans="1:3" x14ac:dyDescent="0.25">
      <c r="A40" t="s">
        <v>70</v>
      </c>
    </row>
    <row r="41" spans="1:3" x14ac:dyDescent="0.25">
      <c r="B41" t="s">
        <v>51</v>
      </c>
      <c r="C41">
        <f>CapEx!W$9</f>
        <v>-4.7733637450565553E-2</v>
      </c>
    </row>
    <row r="42" spans="1:3" x14ac:dyDescent="0.25">
      <c r="B42" t="s">
        <v>52</v>
      </c>
      <c r="C42">
        <f>CapEx!W$14</f>
        <v>0.21788050689189875</v>
      </c>
    </row>
    <row r="43" spans="1:3" x14ac:dyDescent="0.25">
      <c r="B43" t="s">
        <v>53</v>
      </c>
      <c r="C43">
        <f>CapEx!W$19</f>
        <v>0.26687035365627787</v>
      </c>
    </row>
    <row r="44" spans="1:3" x14ac:dyDescent="0.25">
      <c r="B44" t="s">
        <v>54</v>
      </c>
      <c r="C44">
        <f>CapEx!W$24</f>
        <v>0.30537490381625154</v>
      </c>
    </row>
    <row r="45" spans="1:3" x14ac:dyDescent="0.25">
      <c r="B45" t="s">
        <v>55</v>
      </c>
      <c r="C45">
        <f>CapEx!W$29</f>
        <v>0.3389046113460068</v>
      </c>
    </row>
    <row r="46" spans="1:3" x14ac:dyDescent="0.25">
      <c r="B46" t="s">
        <v>56</v>
      </c>
      <c r="C46">
        <f>CapEx!W$34</f>
        <v>0.36645424316071329</v>
      </c>
    </row>
    <row r="47" spans="1:3" x14ac:dyDescent="0.25">
      <c r="B47" t="s">
        <v>57</v>
      </c>
      <c r="C47">
        <v>0</v>
      </c>
    </row>
    <row r="48" spans="1:3" x14ac:dyDescent="0.25">
      <c r="B48" t="s">
        <v>58</v>
      </c>
      <c r="C48">
        <v>0</v>
      </c>
    </row>
    <row r="49" spans="1:3" x14ac:dyDescent="0.25">
      <c r="B49" t="s">
        <v>59</v>
      </c>
      <c r="C49">
        <v>0</v>
      </c>
    </row>
    <row r="50" spans="1:3" x14ac:dyDescent="0.25">
      <c r="B50" t="s">
        <v>60</v>
      </c>
      <c r="C50">
        <v>0</v>
      </c>
    </row>
    <row r="51" spans="1:3" x14ac:dyDescent="0.25">
      <c r="B51" t="s">
        <v>61</v>
      </c>
      <c r="C51">
        <v>0</v>
      </c>
    </row>
    <row r="52" spans="1:3" x14ac:dyDescent="0.25">
      <c r="B52" t="s">
        <v>62</v>
      </c>
      <c r="C52">
        <v>0</v>
      </c>
    </row>
    <row r="53" spans="1:3" x14ac:dyDescent="0.25">
      <c r="B53" t="s">
        <v>63</v>
      </c>
      <c r="C53">
        <f>OpEx!O$9</f>
        <v>-5.5236627131402594E-2</v>
      </c>
    </row>
    <row r="54" spans="1:3" x14ac:dyDescent="0.25">
      <c r="B54" t="s">
        <v>64</v>
      </c>
      <c r="C54">
        <f>OpEx!O$14</f>
        <v>0.2018952390666621</v>
      </c>
    </row>
    <row r="55" spans="1:3" x14ac:dyDescent="0.25">
      <c r="B55" t="s">
        <v>65</v>
      </c>
      <c r="C55">
        <f>OpEx!O$19</f>
        <v>0.24729084129573525</v>
      </c>
    </row>
    <row r="56" spans="1:3" x14ac:dyDescent="0.25">
      <c r="B56" t="s">
        <v>66</v>
      </c>
      <c r="C56">
        <f>OpEx!O$24</f>
        <v>0.28297042305638892</v>
      </c>
    </row>
    <row r="57" spans="1:3" x14ac:dyDescent="0.25">
      <c r="B57" t="s">
        <v>67</v>
      </c>
      <c r="C57">
        <f>OpEx!O$29</f>
        <v>0.31404015212083375</v>
      </c>
    </row>
    <row r="58" spans="1:3" x14ac:dyDescent="0.25">
      <c r="B58" t="s">
        <v>68</v>
      </c>
      <c r="C58">
        <f>OpEx!O$34</f>
        <v>0.33956854647227674</v>
      </c>
    </row>
    <row r="59" spans="1:3" x14ac:dyDescent="0.25">
      <c r="A59" t="s">
        <v>71</v>
      </c>
    </row>
    <row r="60" spans="1:3" x14ac:dyDescent="0.25">
      <c r="B60" t="s">
        <v>51</v>
      </c>
      <c r="C60">
        <f>CapEx!AH$9</f>
        <v>-1.1040373846194702</v>
      </c>
    </row>
    <row r="61" spans="1:3" x14ac:dyDescent="0.25">
      <c r="B61" t="s">
        <v>52</v>
      </c>
      <c r="C61">
        <f>CapEx!AH$14</f>
        <v>-0.36073326714937903</v>
      </c>
    </row>
    <row r="62" spans="1:3" x14ac:dyDescent="0.25">
      <c r="B62" t="s">
        <v>53</v>
      </c>
      <c r="C62">
        <f>CapEx!AH$19</f>
        <v>-9.7373909487488586E-2</v>
      </c>
    </row>
    <row r="63" spans="1:3" x14ac:dyDescent="0.25">
      <c r="B63" t="s">
        <v>54</v>
      </c>
      <c r="C63">
        <f>CapEx!AH$24</f>
        <v>2.9708329348516416E-2</v>
      </c>
    </row>
    <row r="64" spans="1:3" x14ac:dyDescent="0.25">
      <c r="B64" t="s">
        <v>55</v>
      </c>
      <c r="C64">
        <f>CapEx!AH$29</f>
        <v>0.10400153682860069</v>
      </c>
    </row>
    <row r="65" spans="1:3" x14ac:dyDescent="0.25">
      <c r="B65" t="s">
        <v>56</v>
      </c>
      <c r="C65">
        <f>CapEx!AH$34</f>
        <v>0.14584962818383806</v>
      </c>
    </row>
    <row r="66" spans="1:3" x14ac:dyDescent="0.25">
      <c r="B66" t="s">
        <v>57</v>
      </c>
      <c r="C66">
        <v>0</v>
      </c>
    </row>
    <row r="67" spans="1:3" x14ac:dyDescent="0.25">
      <c r="B67" t="s">
        <v>58</v>
      </c>
      <c r="C67">
        <v>0</v>
      </c>
    </row>
    <row r="68" spans="1:3" x14ac:dyDescent="0.25">
      <c r="B68" t="s">
        <v>59</v>
      </c>
      <c r="C68">
        <v>0</v>
      </c>
    </row>
    <row r="69" spans="1:3" x14ac:dyDescent="0.25">
      <c r="B69" t="s">
        <v>60</v>
      </c>
      <c r="C69">
        <v>0</v>
      </c>
    </row>
    <row r="70" spans="1:3" x14ac:dyDescent="0.25">
      <c r="B70" t="s">
        <v>61</v>
      </c>
      <c r="C70">
        <v>0</v>
      </c>
    </row>
    <row r="71" spans="1:3" x14ac:dyDescent="0.25">
      <c r="B71" t="s">
        <v>62</v>
      </c>
      <c r="C71">
        <v>0</v>
      </c>
    </row>
    <row r="72" spans="1:3" x14ac:dyDescent="0.25">
      <c r="B72" t="s">
        <v>63</v>
      </c>
      <c r="C72">
        <f>OpEx!W$9</f>
        <v>-0.11322995639925129</v>
      </c>
    </row>
    <row r="73" spans="1:3" x14ac:dyDescent="0.25">
      <c r="B73" t="s">
        <v>64</v>
      </c>
      <c r="C73">
        <f>OpEx!W$14</f>
        <v>0.21252423515257013</v>
      </c>
    </row>
    <row r="74" spans="1:3" x14ac:dyDescent="0.25">
      <c r="B74" t="s">
        <v>65</v>
      </c>
      <c r="C74">
        <f>OpEx!W$19</f>
        <v>0.26165254237288127</v>
      </c>
    </row>
    <row r="75" spans="1:3" x14ac:dyDescent="0.25">
      <c r="B75" t="s">
        <v>66</v>
      </c>
      <c r="C75">
        <f>OpEx!W$24</f>
        <v>0.28535906765912389</v>
      </c>
    </row>
    <row r="76" spans="1:3" x14ac:dyDescent="0.25">
      <c r="B76" t="s">
        <v>67</v>
      </c>
      <c r="C76">
        <f>OpEx!W$29</f>
        <v>0.29921807595056182</v>
      </c>
    </row>
    <row r="77" spans="1:3" x14ac:dyDescent="0.25">
      <c r="B77" t="s">
        <v>68</v>
      </c>
      <c r="C77">
        <f>OpEx!W$34</f>
        <v>0.30702461795816804</v>
      </c>
    </row>
    <row r="78" spans="1:3" x14ac:dyDescent="0.25">
      <c r="A78" t="s">
        <v>72</v>
      </c>
    </row>
    <row r="79" spans="1:3" x14ac:dyDescent="0.25">
      <c r="B79" t="s">
        <v>51</v>
      </c>
      <c r="C79">
        <f>CapEx!AQ$9</f>
        <v>-1.3848498332846504</v>
      </c>
    </row>
    <row r="80" spans="1:3" x14ac:dyDescent="0.25">
      <c r="B80" t="s">
        <v>52</v>
      </c>
      <c r="C80">
        <f>CapEx!AQ$14</f>
        <v>-0.95406704672116893</v>
      </c>
    </row>
    <row r="81" spans="2:3" x14ac:dyDescent="0.25">
      <c r="B81" t="s">
        <v>53</v>
      </c>
      <c r="C81">
        <f>CapEx!AQ$19</f>
        <v>-0.48806931291933831</v>
      </c>
    </row>
    <row r="82" spans="2:3" x14ac:dyDescent="0.25">
      <c r="B82" t="s">
        <v>54</v>
      </c>
      <c r="C82">
        <f>CapEx!AQ$24</f>
        <v>-0.37702715734606063</v>
      </c>
    </row>
    <row r="83" spans="2:3" x14ac:dyDescent="0.25">
      <c r="B83" t="s">
        <v>55</v>
      </c>
      <c r="C83">
        <f>CapEx!AQ$29</f>
        <v>-0.30961592956730222</v>
      </c>
    </row>
    <row r="84" spans="2:3" x14ac:dyDescent="0.25">
      <c r="B84" t="s">
        <v>56</v>
      </c>
      <c r="C84">
        <f>CapEx!AQ$34</f>
        <v>-0.27073441454457225</v>
      </c>
    </row>
    <row r="85" spans="2:3" x14ac:dyDescent="0.25">
      <c r="B85" t="s">
        <v>57</v>
      </c>
      <c r="C85">
        <v>0</v>
      </c>
    </row>
    <row r="86" spans="2:3" x14ac:dyDescent="0.25">
      <c r="B86" t="s">
        <v>58</v>
      </c>
      <c r="C86">
        <v>0</v>
      </c>
    </row>
    <row r="87" spans="2:3" x14ac:dyDescent="0.25">
      <c r="B87" t="s">
        <v>59</v>
      </c>
      <c r="C87">
        <v>0</v>
      </c>
    </row>
    <row r="88" spans="2:3" x14ac:dyDescent="0.25">
      <c r="B88" t="s">
        <v>60</v>
      </c>
      <c r="C88">
        <v>0</v>
      </c>
    </row>
    <row r="89" spans="2:3" x14ac:dyDescent="0.25">
      <c r="B89" t="s">
        <v>61</v>
      </c>
      <c r="C89">
        <v>0</v>
      </c>
    </row>
    <row r="90" spans="2:3" x14ac:dyDescent="0.25">
      <c r="B90" t="s">
        <v>62</v>
      </c>
      <c r="C90">
        <v>0</v>
      </c>
    </row>
    <row r="91" spans="2:3" x14ac:dyDescent="0.25">
      <c r="B91" t="s">
        <v>63</v>
      </c>
      <c r="C91">
        <f>OpEx!AC$9</f>
        <v>-0.22912444477155131</v>
      </c>
    </row>
    <row r="92" spans="2:3" x14ac:dyDescent="0.25">
      <c r="B92" t="s">
        <v>64</v>
      </c>
      <c r="C92">
        <f>OpEx!AC$14</f>
        <v>-0.11411618129751244</v>
      </c>
    </row>
    <row r="93" spans="2:3" x14ac:dyDescent="0.25">
      <c r="B93" t="s">
        <v>65</v>
      </c>
      <c r="C93">
        <f>OpEx!AC$19</f>
        <v>0.17275953389830512</v>
      </c>
    </row>
    <row r="94" spans="2:3" x14ac:dyDescent="0.25">
      <c r="B94" t="s">
        <v>66</v>
      </c>
      <c r="C94">
        <f>OpEx!AC$24</f>
        <v>0.19171694993956145</v>
      </c>
    </row>
    <row r="95" spans="2:3" x14ac:dyDescent="0.25">
      <c r="B95" t="s">
        <v>67</v>
      </c>
      <c r="C95">
        <f>OpEx!AC$29</f>
        <v>0.2032255764089973</v>
      </c>
    </row>
    <row r="96" spans="2:3" x14ac:dyDescent="0.25">
      <c r="B96" t="s">
        <v>68</v>
      </c>
      <c r="C96">
        <f>OpEx!AC$34</f>
        <v>0.2098635334334702</v>
      </c>
    </row>
    <row r="97" spans="1:3" x14ac:dyDescent="0.25">
      <c r="A97" t="s">
        <v>73</v>
      </c>
    </row>
    <row r="98" spans="1:3" x14ac:dyDescent="0.25">
      <c r="B98" t="s">
        <v>51</v>
      </c>
      <c r="C98">
        <f>CapEx!AY$9</f>
        <v>-0.82790594264478579</v>
      </c>
    </row>
    <row r="99" spans="1:3" x14ac:dyDescent="0.25">
      <c r="B99" t="s">
        <v>52</v>
      </c>
      <c r="C99">
        <f>CapEx!AY$14</f>
        <v>-7.756014523379573E-2</v>
      </c>
    </row>
    <row r="100" spans="1:3" x14ac:dyDescent="0.25">
      <c r="B100" t="s">
        <v>53</v>
      </c>
      <c r="C100">
        <f>CapEx!AY$19</f>
        <v>0.19981774751657522</v>
      </c>
    </row>
    <row r="101" spans="1:3" x14ac:dyDescent="0.25">
      <c r="B101" t="s">
        <v>54</v>
      </c>
      <c r="C101">
        <f>CapEx!AY$24</f>
        <v>0.32511017881160975</v>
      </c>
    </row>
    <row r="102" spans="1:3" x14ac:dyDescent="0.25">
      <c r="B102" t="s">
        <v>55</v>
      </c>
      <c r="C102">
        <f>CapEx!AY$29</f>
        <v>0.39553999106344606</v>
      </c>
    </row>
    <row r="103" spans="1:3" x14ac:dyDescent="0.25">
      <c r="B103" t="s">
        <v>56</v>
      </c>
      <c r="C103">
        <f>CapEx!AY$34</f>
        <v>0.43424763116565146</v>
      </c>
    </row>
    <row r="104" spans="1:3" x14ac:dyDescent="0.25">
      <c r="B104" t="s">
        <v>57</v>
      </c>
      <c r="C104">
        <v>0</v>
      </c>
    </row>
    <row r="105" spans="1:3" x14ac:dyDescent="0.25">
      <c r="B105" t="s">
        <v>58</v>
      </c>
      <c r="C105">
        <v>0</v>
      </c>
    </row>
    <row r="106" spans="1:3" x14ac:dyDescent="0.25">
      <c r="B106" t="s">
        <v>59</v>
      </c>
      <c r="C106">
        <v>0</v>
      </c>
    </row>
    <row r="107" spans="1:3" x14ac:dyDescent="0.25">
      <c r="B107" t="s">
        <v>60</v>
      </c>
      <c r="C107">
        <v>0</v>
      </c>
    </row>
    <row r="108" spans="1:3" x14ac:dyDescent="0.25">
      <c r="B108" t="s">
        <v>61</v>
      </c>
      <c r="C108">
        <v>0</v>
      </c>
    </row>
    <row r="109" spans="1:3" x14ac:dyDescent="0.25">
      <c r="B109" t="s">
        <v>62</v>
      </c>
      <c r="C109">
        <v>0</v>
      </c>
    </row>
    <row r="110" spans="1:3" x14ac:dyDescent="0.25">
      <c r="B110" t="s">
        <v>63</v>
      </c>
      <c r="C110">
        <f>OpEx!AI$9</f>
        <v>8.1143263788693576E-3</v>
      </c>
    </row>
    <row r="111" spans="1:3" x14ac:dyDescent="0.25">
      <c r="B111" t="s">
        <v>64</v>
      </c>
      <c r="C111">
        <f>OpEx!AI$14</f>
        <v>0.27357954657204853</v>
      </c>
    </row>
    <row r="112" spans="1:3" x14ac:dyDescent="0.25">
      <c r="B112" t="s">
        <v>65</v>
      </c>
      <c r="C112">
        <f>OpEx!AI$19</f>
        <v>0.32692796610169494</v>
      </c>
    </row>
    <row r="113" spans="2:3" x14ac:dyDescent="0.25">
      <c r="B113" t="s">
        <v>66</v>
      </c>
      <c r="C113">
        <f>OpEx!AI$24</f>
        <v>0.35102560821130746</v>
      </c>
    </row>
    <row r="114" spans="2:3" x14ac:dyDescent="0.25">
      <c r="B114" t="s">
        <v>67</v>
      </c>
      <c r="C114">
        <f>OpEx!AI$29</f>
        <v>0.36457145764490528</v>
      </c>
    </row>
    <row r="115" spans="2:3" x14ac:dyDescent="0.25">
      <c r="B115" t="s">
        <v>68</v>
      </c>
      <c r="C115">
        <f>OpEx!AI$34</f>
        <v>0.37201614403537198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A8D1-1416-4732-B307-B79A8FB783E9}">
  <dimension ref="A1:AL75"/>
  <sheetViews>
    <sheetView topLeftCell="A16" zoomScale="115" zoomScaleNormal="115" workbookViewId="0">
      <selection activeCell="O29" sqref="O29"/>
    </sheetView>
  </sheetViews>
  <sheetFormatPr defaultRowHeight="15" x14ac:dyDescent="0.25"/>
  <cols>
    <col min="2" max="6" width="13" customWidth="1"/>
  </cols>
  <sheetData>
    <row r="1" spans="1:7" x14ac:dyDescent="0.25">
      <c r="A1" s="36" t="s">
        <v>74</v>
      </c>
      <c r="B1" s="36"/>
    </row>
    <row r="2" spans="1:7" x14ac:dyDescent="0.25">
      <c r="C2" t="s">
        <v>75</v>
      </c>
      <c r="E2" t="s">
        <v>75</v>
      </c>
    </row>
    <row r="3" spans="1:7" x14ac:dyDescent="0.25">
      <c r="A3" s="4"/>
      <c r="B3" s="4" t="s">
        <v>76</v>
      </c>
      <c r="C3" s="4" t="s">
        <v>77</v>
      </c>
      <c r="D3" s="4" t="s">
        <v>78</v>
      </c>
      <c r="E3" s="4" t="s">
        <v>79</v>
      </c>
      <c r="F3" s="4" t="s">
        <v>78</v>
      </c>
    </row>
    <row r="4" spans="1:7" x14ac:dyDescent="0.25">
      <c r="A4" s="4" t="s">
        <v>80</v>
      </c>
      <c r="B4" s="4">
        <v>92</v>
      </c>
      <c r="C4" s="4">
        <v>66.08</v>
      </c>
      <c r="D4" s="5">
        <f>(C4-B4)/B4</f>
        <v>-0.2817391304347826</v>
      </c>
      <c r="E4" s="4">
        <v>80</v>
      </c>
      <c r="F4" s="5">
        <f>(E4-B5)/B5</f>
        <v>-0.11521552796748394</v>
      </c>
      <c r="G4" t="s">
        <v>81</v>
      </c>
    </row>
    <row r="5" spans="1:7" x14ac:dyDescent="0.25">
      <c r="A5" s="4" t="s">
        <v>82</v>
      </c>
      <c r="B5" s="4">
        <v>90.417499999999976</v>
      </c>
      <c r="C5" s="4">
        <v>70.515416666666667</v>
      </c>
      <c r="D5" s="5">
        <f>(C5-B5)/B5</f>
        <v>-0.22011317868038061</v>
      </c>
      <c r="E5" s="4">
        <v>85.426666666666662</v>
      </c>
      <c r="F5" s="5">
        <f>(E5-B5)/B5</f>
        <v>-5.5197647947944975E-2</v>
      </c>
      <c r="G5" t="s">
        <v>83</v>
      </c>
    </row>
    <row r="6" spans="1:7" x14ac:dyDescent="0.25">
      <c r="A6" s="4" t="s">
        <v>84</v>
      </c>
      <c r="B6" s="4"/>
      <c r="C6" s="4"/>
      <c r="D6" s="5">
        <v>-0.22</v>
      </c>
      <c r="E6" s="4"/>
      <c r="F6" s="5">
        <v>-0.12</v>
      </c>
    </row>
    <row r="7" spans="1:7" x14ac:dyDescent="0.25">
      <c r="A7" s="1"/>
      <c r="B7" s="1" t="s">
        <v>85</v>
      </c>
      <c r="C7" s="1" t="s">
        <v>86</v>
      </c>
      <c r="D7" s="2"/>
      <c r="E7" s="1" t="s">
        <v>87</v>
      </c>
      <c r="F7" s="2"/>
    </row>
    <row r="8" spans="1:7" x14ac:dyDescent="0.25">
      <c r="A8" s="1" t="s">
        <v>80</v>
      </c>
      <c r="B8" s="1">
        <v>47</v>
      </c>
      <c r="C8" s="1">
        <v>50</v>
      </c>
      <c r="D8" s="2">
        <f>(C8-B8)/B8</f>
        <v>6.3829787234042548E-2</v>
      </c>
      <c r="E8" s="1">
        <v>52</v>
      </c>
      <c r="F8" s="2">
        <f>(E8-B8)/B8</f>
        <v>0.10638297872340426</v>
      </c>
    </row>
    <row r="9" spans="1:7" x14ac:dyDescent="0.25">
      <c r="A9" s="1" t="s">
        <v>82</v>
      </c>
      <c r="B9" s="1">
        <v>46.253164556962027</v>
      </c>
      <c r="C9" s="1">
        <v>50.18181818181818</v>
      </c>
      <c r="D9" s="2">
        <f>(C9-B9)/B9</f>
        <v>8.4938050455291764E-2</v>
      </c>
      <c r="E9" s="1">
        <v>52.45945945945946</v>
      </c>
      <c r="F9" s="2">
        <f>(E9-B9)/B9</f>
        <v>0.13418097900856518</v>
      </c>
    </row>
    <row r="10" spans="1:7" x14ac:dyDescent="0.25">
      <c r="A10" s="1" t="s">
        <v>84</v>
      </c>
      <c r="B10" s="1"/>
      <c r="C10" s="1"/>
      <c r="D10" s="3">
        <v>7.0000000000000007E-2</v>
      </c>
      <c r="E10" s="1"/>
      <c r="F10" s="3">
        <v>0.11</v>
      </c>
      <c r="G10" t="s">
        <v>88</v>
      </c>
    </row>
    <row r="13" spans="1:7" x14ac:dyDescent="0.25">
      <c r="A13" s="36" t="s">
        <v>89</v>
      </c>
    </row>
    <row r="14" spans="1:7" x14ac:dyDescent="0.25">
      <c r="B14" t="s">
        <v>90</v>
      </c>
      <c r="C14" t="s">
        <v>91</v>
      </c>
    </row>
    <row r="15" spans="1:7" x14ac:dyDescent="0.25">
      <c r="A15" t="s">
        <v>92</v>
      </c>
      <c r="B15">
        <v>130</v>
      </c>
      <c r="C15">
        <f>E4</f>
        <v>80</v>
      </c>
      <c r="D15">
        <f>(C15-B15)/B15</f>
        <v>-0.38461538461538464</v>
      </c>
    </row>
    <row r="16" spans="1:7" x14ac:dyDescent="0.25">
      <c r="A16" t="s">
        <v>93</v>
      </c>
      <c r="B16" s="7">
        <v>118</v>
      </c>
      <c r="C16" s="8">
        <f>E4</f>
        <v>80</v>
      </c>
      <c r="D16" s="7">
        <f>(C16-B16)/B16</f>
        <v>-0.32203389830508472</v>
      </c>
      <c r="E16" t="s">
        <v>94</v>
      </c>
    </row>
    <row r="20" spans="2:38" x14ac:dyDescent="0.25">
      <c r="C20" s="9"/>
      <c r="F20" s="36" t="s">
        <v>95</v>
      </c>
    </row>
    <row r="21" spans="2:38" x14ac:dyDescent="0.25">
      <c r="B21" s="36" t="s">
        <v>96</v>
      </c>
      <c r="G21">
        <v>2019</v>
      </c>
      <c r="H21">
        <v>2020</v>
      </c>
      <c r="I21">
        <v>2021</v>
      </c>
      <c r="J21">
        <v>2022</v>
      </c>
      <c r="K21">
        <v>2023</v>
      </c>
      <c r="L21">
        <v>2024</v>
      </c>
      <c r="M21">
        <v>2025</v>
      </c>
      <c r="N21">
        <v>2026</v>
      </c>
      <c r="O21">
        <v>2027</v>
      </c>
      <c r="P21">
        <v>2028</v>
      </c>
      <c r="Q21">
        <v>2029</v>
      </c>
      <c r="R21">
        <v>2030</v>
      </c>
      <c r="S21">
        <v>2031</v>
      </c>
      <c r="T21">
        <v>2032</v>
      </c>
      <c r="U21">
        <v>2033</v>
      </c>
      <c r="V21">
        <v>2034</v>
      </c>
      <c r="W21">
        <v>2035</v>
      </c>
      <c r="X21">
        <v>2036</v>
      </c>
      <c r="Y21">
        <v>2037</v>
      </c>
      <c r="Z21">
        <v>2038</v>
      </c>
      <c r="AA21">
        <v>2039</v>
      </c>
      <c r="AB21">
        <v>2040</v>
      </c>
      <c r="AC21">
        <v>2041</v>
      </c>
      <c r="AD21">
        <v>2042</v>
      </c>
      <c r="AE21">
        <v>2043</v>
      </c>
      <c r="AF21">
        <v>2044</v>
      </c>
      <c r="AG21">
        <v>2045</v>
      </c>
      <c r="AH21">
        <v>2046</v>
      </c>
      <c r="AI21">
        <v>2047</v>
      </c>
      <c r="AJ21">
        <v>2048</v>
      </c>
      <c r="AK21">
        <v>2049</v>
      </c>
      <c r="AL21">
        <v>2050</v>
      </c>
    </row>
    <row r="22" spans="2:38" x14ac:dyDescent="0.25">
      <c r="B22" t="s">
        <v>97</v>
      </c>
      <c r="F22" t="s">
        <v>98</v>
      </c>
      <c r="G22">
        <v>0</v>
      </c>
      <c r="H22">
        <v>-1.375E-2</v>
      </c>
      <c r="J22">
        <v>-4.1250000000000002E-2</v>
      </c>
      <c r="K22">
        <v>-5.5E-2</v>
      </c>
      <c r="L22">
        <v>-6.8750000000000006E-2</v>
      </c>
      <c r="M22">
        <v>-8.2500000000000004E-2</v>
      </c>
      <c r="N22">
        <v>-9.6250000000000002E-2</v>
      </c>
      <c r="O22">
        <v>-0.11</v>
      </c>
      <c r="P22">
        <v>-0.12375</v>
      </c>
      <c r="Q22">
        <v>-0.13750000000000001</v>
      </c>
      <c r="R22">
        <v>-0.15125</v>
      </c>
      <c r="S22">
        <v>-0.16500000000000001</v>
      </c>
      <c r="T22">
        <v>-0.17874999999999999</v>
      </c>
      <c r="U22">
        <v>-0.1925</v>
      </c>
      <c r="V22">
        <v>-0.20624999999999999</v>
      </c>
      <c r="W22" s="7">
        <v>-0.22</v>
      </c>
      <c r="X22">
        <v>-0.23375000000000001</v>
      </c>
      <c r="Y22">
        <v>-0.2475</v>
      </c>
      <c r="Z22">
        <v>-0.26124999999999998</v>
      </c>
      <c r="AA22">
        <v>-0.27500000000000002</v>
      </c>
      <c r="AB22">
        <v>-0.28875000000000001</v>
      </c>
      <c r="AC22">
        <v>-0.30249999999999844</v>
      </c>
      <c r="AD22">
        <v>-0.31625000000000014</v>
      </c>
      <c r="AE22">
        <v>-0.32999999999999829</v>
      </c>
      <c r="AF22">
        <v>-0.34375</v>
      </c>
      <c r="AG22">
        <v>-0.35749999999999815</v>
      </c>
      <c r="AH22">
        <v>-0.37124999999999986</v>
      </c>
      <c r="AI22">
        <v>-0.38499999999999801</v>
      </c>
      <c r="AJ22">
        <v>-0.39874999999999972</v>
      </c>
      <c r="AK22">
        <v>-0.41250000000000142</v>
      </c>
      <c r="AL22">
        <v>-0.42624999999999957</v>
      </c>
    </row>
    <row r="23" spans="2:38" x14ac:dyDescent="0.25">
      <c r="B23" t="s">
        <v>99</v>
      </c>
      <c r="F23" t="s">
        <v>100</v>
      </c>
      <c r="G23">
        <v>0</v>
      </c>
      <c r="H23">
        <v>-2.0127118644067798E-2</v>
      </c>
      <c r="J23">
        <v>-6.0381355932203395E-2</v>
      </c>
      <c r="K23">
        <v>-8.0508474576271194E-2</v>
      </c>
      <c r="L23">
        <v>-0.10063559322033899</v>
      </c>
      <c r="M23">
        <v>-0.12076271186440679</v>
      </c>
      <c r="N23">
        <v>-0.14088983050847459</v>
      </c>
      <c r="O23">
        <v>-0.16101694915254239</v>
      </c>
      <c r="P23">
        <v>-0.18114406779661019</v>
      </c>
      <c r="Q23">
        <v>-0.20127118644067798</v>
      </c>
      <c r="R23">
        <v>-0.22139830508474578</v>
      </c>
      <c r="S23">
        <v>-0.24152542372881358</v>
      </c>
      <c r="T23">
        <v>-0.26165254237288138</v>
      </c>
      <c r="U23">
        <v>-0.28177966101694918</v>
      </c>
      <c r="V23">
        <v>-0.30190677966101698</v>
      </c>
      <c r="W23" s="7">
        <v>-0.32203389830508478</v>
      </c>
      <c r="X23">
        <v>-0.34216101694915257</v>
      </c>
      <c r="Y23">
        <v>-0.36228813559322037</v>
      </c>
      <c r="Z23">
        <v>-0.38241525423728817</v>
      </c>
      <c r="AA23">
        <v>-0.40254237288135597</v>
      </c>
      <c r="AB23">
        <v>-0.42266949152542377</v>
      </c>
      <c r="AC23">
        <v>-0.44279661016949157</v>
      </c>
      <c r="AD23">
        <v>-0.46292372881355937</v>
      </c>
      <c r="AE23">
        <v>-0.48305084745762716</v>
      </c>
      <c r="AF23">
        <v>-0.50317796610169485</v>
      </c>
      <c r="AG23">
        <v>-0.52330508474576276</v>
      </c>
      <c r="AH23">
        <v>-0.54343220338983045</v>
      </c>
      <c r="AI23">
        <v>-0.56355932203389836</v>
      </c>
      <c r="AJ23">
        <v>-0.58368644067796605</v>
      </c>
      <c r="AK23">
        <v>-0.60381355932203395</v>
      </c>
      <c r="AL23">
        <v>-0.62394067796610164</v>
      </c>
    </row>
    <row r="24" spans="2:38" x14ac:dyDescent="0.25">
      <c r="B24" t="s">
        <v>101</v>
      </c>
      <c r="F24" t="s">
        <v>102</v>
      </c>
      <c r="G24">
        <v>0</v>
      </c>
      <c r="H24">
        <v>4.3750000000000004E-3</v>
      </c>
      <c r="J24">
        <v>1.3125E-2</v>
      </c>
      <c r="K24">
        <v>1.7500000000000002E-2</v>
      </c>
      <c r="L24">
        <v>2.1874999999999999E-2</v>
      </c>
      <c r="M24">
        <v>2.6249999999999999E-2</v>
      </c>
      <c r="N24">
        <v>3.0624999999999999E-2</v>
      </c>
      <c r="O24">
        <v>3.5000000000000003E-2</v>
      </c>
      <c r="P24">
        <v>3.9375E-2</v>
      </c>
      <c r="Q24">
        <v>4.3749999999999997E-2</v>
      </c>
      <c r="R24">
        <v>4.8125000000000001E-2</v>
      </c>
      <c r="S24">
        <v>5.2499999999999998E-2</v>
      </c>
      <c r="T24">
        <v>5.6875000000000002E-2</v>
      </c>
      <c r="U24">
        <v>6.1249999999999999E-2</v>
      </c>
      <c r="V24">
        <v>6.5625000000000003E-2</v>
      </c>
      <c r="W24">
        <v>7.0000000000000007E-2</v>
      </c>
      <c r="X24">
        <v>7.4374999999999997E-2</v>
      </c>
      <c r="Y24">
        <v>7.8750000000000001E-2</v>
      </c>
      <c r="Z24">
        <v>8.3125000000000004E-2</v>
      </c>
      <c r="AA24">
        <v>8.7499999999999994E-2</v>
      </c>
      <c r="AB24">
        <v>9.1874999999999998E-2</v>
      </c>
      <c r="AC24">
        <v>9.6249999999999503E-2</v>
      </c>
      <c r="AD24">
        <v>0.10062500000000085</v>
      </c>
      <c r="AE24">
        <v>0.10500000000000043</v>
      </c>
      <c r="AF24">
        <v>0.109375</v>
      </c>
      <c r="AG24">
        <v>0.11374999999999957</v>
      </c>
      <c r="AH24">
        <v>0.11812500000000092</v>
      </c>
      <c r="AI24">
        <v>0.1225000000000005</v>
      </c>
      <c r="AJ24">
        <v>0.12687500000000007</v>
      </c>
      <c r="AK24">
        <v>0.13124999999999964</v>
      </c>
      <c r="AL24">
        <v>0.13562499999999922</v>
      </c>
    </row>
    <row r="25" spans="2:38" x14ac:dyDescent="0.25">
      <c r="B25" t="s">
        <v>103</v>
      </c>
      <c r="F25" t="s">
        <v>104</v>
      </c>
      <c r="G25">
        <v>0</v>
      </c>
      <c r="H25">
        <v>4.3750000000000004E-3</v>
      </c>
      <c r="J25">
        <v>1.3125E-2</v>
      </c>
      <c r="K25">
        <v>1.7500000000000002E-2</v>
      </c>
      <c r="L25">
        <v>2.1874999999999999E-2</v>
      </c>
      <c r="M25">
        <v>2.6249999999999999E-2</v>
      </c>
      <c r="N25">
        <v>3.0624999999999999E-2</v>
      </c>
      <c r="O25">
        <v>3.5000000000000003E-2</v>
      </c>
      <c r="P25">
        <v>3.9375E-2</v>
      </c>
      <c r="Q25">
        <v>4.3749999999999997E-2</v>
      </c>
      <c r="R25">
        <v>4.8125000000000001E-2</v>
      </c>
      <c r="S25">
        <v>5.2499999999999998E-2</v>
      </c>
      <c r="T25">
        <v>5.6875000000000002E-2</v>
      </c>
      <c r="U25">
        <v>6.1249999999999999E-2</v>
      </c>
      <c r="V25">
        <v>6.5625000000000003E-2</v>
      </c>
      <c r="W25">
        <v>7.0000000000000007E-2</v>
      </c>
      <c r="X25">
        <v>7.4374999999999997E-2</v>
      </c>
      <c r="Y25">
        <v>7.8750000000000001E-2</v>
      </c>
      <c r="Z25">
        <v>8.3125000000000004E-2</v>
      </c>
      <c r="AA25">
        <v>8.7499999999999994E-2</v>
      </c>
      <c r="AB25">
        <v>9.1874999999999998E-2</v>
      </c>
      <c r="AC25">
        <v>9.6249999999999503E-2</v>
      </c>
      <c r="AD25">
        <v>0.10062500000000085</v>
      </c>
      <c r="AE25">
        <v>0.10500000000000043</v>
      </c>
      <c r="AF25">
        <v>0.109375</v>
      </c>
      <c r="AG25">
        <v>0.11374999999999957</v>
      </c>
      <c r="AH25">
        <v>0.11812500000000092</v>
      </c>
      <c r="AI25">
        <v>0.1225000000000005</v>
      </c>
      <c r="AJ25">
        <v>0.12687500000000007</v>
      </c>
      <c r="AK25">
        <v>0.13124999999999964</v>
      </c>
      <c r="AL25">
        <v>0.13562499999999922</v>
      </c>
    </row>
    <row r="27" spans="2:38" x14ac:dyDescent="0.25">
      <c r="F27" s="36" t="s">
        <v>105</v>
      </c>
    </row>
    <row r="28" spans="2:38" x14ac:dyDescent="0.25">
      <c r="G28">
        <v>2019</v>
      </c>
      <c r="H28">
        <v>2020</v>
      </c>
      <c r="I28">
        <v>2021</v>
      </c>
      <c r="J28">
        <v>2022</v>
      </c>
      <c r="K28">
        <v>2023</v>
      </c>
      <c r="L28">
        <v>2024</v>
      </c>
      <c r="M28">
        <v>2025</v>
      </c>
      <c r="N28">
        <v>2026</v>
      </c>
      <c r="O28">
        <v>2027</v>
      </c>
      <c r="P28">
        <v>2028</v>
      </c>
      <c r="Q28">
        <v>2029</v>
      </c>
      <c r="R28">
        <v>2030</v>
      </c>
      <c r="S28">
        <v>2031</v>
      </c>
      <c r="T28">
        <v>2032</v>
      </c>
      <c r="U28">
        <v>2033</v>
      </c>
      <c r="V28">
        <v>2034</v>
      </c>
      <c r="W28">
        <v>2035</v>
      </c>
      <c r="X28">
        <v>2036</v>
      </c>
      <c r="Y28">
        <v>2037</v>
      </c>
      <c r="Z28">
        <v>2038</v>
      </c>
      <c r="AA28">
        <v>2039</v>
      </c>
      <c r="AB28">
        <v>2040</v>
      </c>
      <c r="AC28">
        <v>2041</v>
      </c>
      <c r="AD28">
        <v>2042</v>
      </c>
      <c r="AE28">
        <v>2043</v>
      </c>
      <c r="AF28">
        <v>2044</v>
      </c>
      <c r="AG28">
        <v>2045</v>
      </c>
      <c r="AH28">
        <v>2046</v>
      </c>
      <c r="AI28">
        <v>2047</v>
      </c>
      <c r="AJ28">
        <v>2048</v>
      </c>
      <c r="AK28">
        <v>2049</v>
      </c>
      <c r="AL28">
        <v>2050</v>
      </c>
    </row>
    <row r="29" spans="2:38" x14ac:dyDescent="0.25">
      <c r="F29" t="s">
        <v>98</v>
      </c>
      <c r="G29">
        <v>0</v>
      </c>
      <c r="H29">
        <v>0</v>
      </c>
      <c r="I29">
        <v>0</v>
      </c>
      <c r="J29">
        <f>J22-$J22</f>
        <v>0</v>
      </c>
      <c r="K29">
        <f t="shared" ref="K29:AL29" si="0">K22-$J22</f>
        <v>-1.3749999999999998E-2</v>
      </c>
      <c r="L29">
        <f t="shared" si="0"/>
        <v>-2.7500000000000004E-2</v>
      </c>
      <c r="M29">
        <f t="shared" si="0"/>
        <v>-4.1250000000000002E-2</v>
      </c>
      <c r="N29">
        <f t="shared" si="0"/>
        <v>-5.5E-2</v>
      </c>
      <c r="O29">
        <f t="shared" si="0"/>
        <v>-6.8750000000000006E-2</v>
      </c>
      <c r="P29">
        <f t="shared" si="0"/>
        <v>-8.249999999999999E-2</v>
      </c>
      <c r="Q29">
        <f t="shared" si="0"/>
        <v>-9.6250000000000002E-2</v>
      </c>
      <c r="R29">
        <f t="shared" si="0"/>
        <v>-0.10999999999999999</v>
      </c>
      <c r="S29">
        <f t="shared" si="0"/>
        <v>-0.12375</v>
      </c>
      <c r="T29">
        <f t="shared" si="0"/>
        <v>-0.13749999999999998</v>
      </c>
      <c r="U29">
        <f t="shared" si="0"/>
        <v>-0.15125</v>
      </c>
      <c r="V29">
        <f t="shared" si="0"/>
        <v>-0.16499999999999998</v>
      </c>
      <c r="W29" s="7">
        <f t="shared" si="0"/>
        <v>-0.17874999999999999</v>
      </c>
      <c r="X29">
        <f t="shared" si="0"/>
        <v>-0.1925</v>
      </c>
      <c r="Y29">
        <f t="shared" si="0"/>
        <v>-0.20624999999999999</v>
      </c>
      <c r="Z29">
        <f t="shared" si="0"/>
        <v>-0.21999999999999997</v>
      </c>
      <c r="AA29">
        <f t="shared" si="0"/>
        <v>-0.23375000000000001</v>
      </c>
      <c r="AB29">
        <f t="shared" si="0"/>
        <v>-0.2475</v>
      </c>
      <c r="AC29">
        <f t="shared" si="0"/>
        <v>-0.26124999999999843</v>
      </c>
      <c r="AD29">
        <f t="shared" si="0"/>
        <v>-0.27500000000000013</v>
      </c>
      <c r="AE29">
        <f t="shared" si="0"/>
        <v>-0.28874999999999829</v>
      </c>
      <c r="AF29">
        <f t="shared" si="0"/>
        <v>-0.30249999999999999</v>
      </c>
      <c r="AG29">
        <f t="shared" si="0"/>
        <v>-0.31624999999999814</v>
      </c>
      <c r="AH29">
        <f t="shared" si="0"/>
        <v>-0.32999999999999985</v>
      </c>
      <c r="AI29">
        <f t="shared" si="0"/>
        <v>-0.343749999999998</v>
      </c>
      <c r="AJ29">
        <f t="shared" si="0"/>
        <v>-0.35749999999999971</v>
      </c>
      <c r="AK29">
        <f t="shared" si="0"/>
        <v>-0.37125000000000141</v>
      </c>
      <c r="AL29">
        <f t="shared" si="0"/>
        <v>-0.38499999999999956</v>
      </c>
    </row>
    <row r="30" spans="2:38" x14ac:dyDescent="0.25">
      <c r="F30" t="s">
        <v>100</v>
      </c>
      <c r="G30">
        <v>0</v>
      </c>
      <c r="H30">
        <v>0</v>
      </c>
      <c r="I30">
        <v>0</v>
      </c>
      <c r="J30">
        <f>J23-$J23</f>
        <v>0</v>
      </c>
      <c r="K30">
        <f t="shared" ref="K30:AL30" si="1">K23-$J23</f>
        <v>-2.0127118644067798E-2</v>
      </c>
      <c r="L30">
        <f t="shared" si="1"/>
        <v>-4.0254237288135597E-2</v>
      </c>
      <c r="M30">
        <f t="shared" si="1"/>
        <v>-6.0381355932203395E-2</v>
      </c>
      <c r="N30">
        <f t="shared" si="1"/>
        <v>-8.0508474576271194E-2</v>
      </c>
      <c r="O30">
        <f t="shared" si="1"/>
        <v>-0.10063559322033899</v>
      </c>
      <c r="P30">
        <f t="shared" si="1"/>
        <v>-0.12076271186440679</v>
      </c>
      <c r="Q30">
        <f t="shared" si="1"/>
        <v>-0.14088983050847459</v>
      </c>
      <c r="R30">
        <f t="shared" si="1"/>
        <v>-0.16101694915254239</v>
      </c>
      <c r="S30">
        <f t="shared" si="1"/>
        <v>-0.18114406779661019</v>
      </c>
      <c r="T30">
        <f t="shared" si="1"/>
        <v>-0.20127118644067798</v>
      </c>
      <c r="U30">
        <f t="shared" si="1"/>
        <v>-0.22139830508474578</v>
      </c>
      <c r="V30">
        <f t="shared" si="1"/>
        <v>-0.24152542372881358</v>
      </c>
      <c r="W30" s="7">
        <f t="shared" si="1"/>
        <v>-0.26165254237288138</v>
      </c>
      <c r="X30">
        <f t="shared" si="1"/>
        <v>-0.28177966101694918</v>
      </c>
      <c r="Y30">
        <f t="shared" si="1"/>
        <v>-0.30190677966101698</v>
      </c>
      <c r="Z30">
        <f t="shared" si="1"/>
        <v>-0.32203389830508478</v>
      </c>
      <c r="AA30">
        <f t="shared" si="1"/>
        <v>-0.34216101694915257</v>
      </c>
      <c r="AB30">
        <f t="shared" si="1"/>
        <v>-0.36228813559322037</v>
      </c>
      <c r="AC30">
        <f t="shared" si="1"/>
        <v>-0.38241525423728817</v>
      </c>
      <c r="AD30">
        <f t="shared" si="1"/>
        <v>-0.40254237288135597</v>
      </c>
      <c r="AE30">
        <f t="shared" si="1"/>
        <v>-0.42266949152542377</v>
      </c>
      <c r="AF30">
        <f t="shared" si="1"/>
        <v>-0.44279661016949146</v>
      </c>
      <c r="AG30">
        <f t="shared" si="1"/>
        <v>-0.46292372881355937</v>
      </c>
      <c r="AH30">
        <f t="shared" si="1"/>
        <v>-0.48305084745762705</v>
      </c>
      <c r="AI30">
        <f t="shared" si="1"/>
        <v>-0.50317796610169496</v>
      </c>
      <c r="AJ30">
        <f t="shared" si="1"/>
        <v>-0.52330508474576265</v>
      </c>
      <c r="AK30">
        <f t="shared" si="1"/>
        <v>-0.54343220338983056</v>
      </c>
      <c r="AL30">
        <f t="shared" si="1"/>
        <v>-0.56355932203389825</v>
      </c>
    </row>
    <row r="31" spans="2:38" x14ac:dyDescent="0.25">
      <c r="F31" t="s">
        <v>102</v>
      </c>
      <c r="G31">
        <v>0</v>
      </c>
      <c r="H31">
        <v>0</v>
      </c>
      <c r="I31">
        <v>0</v>
      </c>
      <c r="J31">
        <f>J24-$J24</f>
        <v>0</v>
      </c>
      <c r="K31">
        <f t="shared" ref="K31:AL31" si="2">K24-$J24</f>
        <v>4.3750000000000022E-3</v>
      </c>
      <c r="L31">
        <f t="shared" si="2"/>
        <v>8.7499999999999991E-3</v>
      </c>
      <c r="M31">
        <f t="shared" si="2"/>
        <v>1.3125E-2</v>
      </c>
      <c r="N31">
        <f t="shared" si="2"/>
        <v>1.7500000000000002E-2</v>
      </c>
      <c r="O31">
        <f t="shared" si="2"/>
        <v>2.1875000000000006E-2</v>
      </c>
      <c r="P31">
        <f t="shared" si="2"/>
        <v>2.6250000000000002E-2</v>
      </c>
      <c r="Q31">
        <f t="shared" si="2"/>
        <v>3.0624999999999999E-2</v>
      </c>
      <c r="R31">
        <f t="shared" si="2"/>
        <v>3.5000000000000003E-2</v>
      </c>
      <c r="S31">
        <f t="shared" si="2"/>
        <v>3.9375E-2</v>
      </c>
      <c r="T31">
        <f t="shared" si="2"/>
        <v>4.3750000000000004E-2</v>
      </c>
      <c r="U31">
        <f t="shared" si="2"/>
        <v>4.8125000000000001E-2</v>
      </c>
      <c r="V31">
        <f t="shared" si="2"/>
        <v>5.2500000000000005E-2</v>
      </c>
      <c r="W31">
        <f t="shared" si="2"/>
        <v>5.6875000000000009E-2</v>
      </c>
      <c r="X31">
        <f t="shared" si="2"/>
        <v>6.1249999999999999E-2</v>
      </c>
      <c r="Y31">
        <f t="shared" si="2"/>
        <v>6.5625000000000003E-2</v>
      </c>
      <c r="Z31">
        <f t="shared" si="2"/>
        <v>7.0000000000000007E-2</v>
      </c>
      <c r="AA31">
        <f t="shared" si="2"/>
        <v>7.4374999999999997E-2</v>
      </c>
      <c r="AB31">
        <f t="shared" si="2"/>
        <v>7.8750000000000001E-2</v>
      </c>
      <c r="AC31">
        <f t="shared" si="2"/>
        <v>8.3124999999999505E-2</v>
      </c>
      <c r="AD31">
        <f t="shared" si="2"/>
        <v>8.7500000000000855E-2</v>
      </c>
      <c r="AE31">
        <f t="shared" si="2"/>
        <v>9.1875000000000429E-2</v>
      </c>
      <c r="AF31">
        <f t="shared" si="2"/>
        <v>9.6250000000000002E-2</v>
      </c>
      <c r="AG31">
        <f t="shared" si="2"/>
        <v>0.10062499999999958</v>
      </c>
      <c r="AH31">
        <f t="shared" si="2"/>
        <v>0.10500000000000093</v>
      </c>
      <c r="AI31">
        <f t="shared" si="2"/>
        <v>0.1093750000000005</v>
      </c>
      <c r="AJ31">
        <f t="shared" si="2"/>
        <v>0.11375000000000007</v>
      </c>
      <c r="AK31">
        <f t="shared" si="2"/>
        <v>0.11812499999999965</v>
      </c>
      <c r="AL31">
        <f t="shared" si="2"/>
        <v>0.12249999999999922</v>
      </c>
    </row>
    <row r="32" spans="2:38" x14ac:dyDescent="0.25">
      <c r="F32" t="s">
        <v>104</v>
      </c>
      <c r="G32">
        <v>0</v>
      </c>
      <c r="H32">
        <v>0</v>
      </c>
      <c r="I32">
        <v>0</v>
      </c>
      <c r="J32">
        <f>J25-$J25</f>
        <v>0</v>
      </c>
      <c r="K32">
        <f t="shared" ref="K32:AL32" si="3">K25-$J25</f>
        <v>4.3750000000000022E-3</v>
      </c>
      <c r="L32">
        <f t="shared" si="3"/>
        <v>8.7499999999999991E-3</v>
      </c>
      <c r="M32">
        <f t="shared" si="3"/>
        <v>1.3125E-2</v>
      </c>
      <c r="N32">
        <f t="shared" si="3"/>
        <v>1.7500000000000002E-2</v>
      </c>
      <c r="O32">
        <f t="shared" si="3"/>
        <v>2.1875000000000006E-2</v>
      </c>
      <c r="P32">
        <f t="shared" si="3"/>
        <v>2.6250000000000002E-2</v>
      </c>
      <c r="Q32">
        <f t="shared" si="3"/>
        <v>3.0624999999999999E-2</v>
      </c>
      <c r="R32">
        <f t="shared" si="3"/>
        <v>3.5000000000000003E-2</v>
      </c>
      <c r="S32">
        <f t="shared" si="3"/>
        <v>3.9375E-2</v>
      </c>
      <c r="T32">
        <f t="shared" si="3"/>
        <v>4.3750000000000004E-2</v>
      </c>
      <c r="U32">
        <f t="shared" si="3"/>
        <v>4.8125000000000001E-2</v>
      </c>
      <c r="V32">
        <f t="shared" si="3"/>
        <v>5.2500000000000005E-2</v>
      </c>
      <c r="W32">
        <f t="shared" si="3"/>
        <v>5.6875000000000009E-2</v>
      </c>
      <c r="X32">
        <f t="shared" si="3"/>
        <v>6.1249999999999999E-2</v>
      </c>
      <c r="Y32">
        <f t="shared" si="3"/>
        <v>6.5625000000000003E-2</v>
      </c>
      <c r="Z32">
        <f t="shared" si="3"/>
        <v>7.0000000000000007E-2</v>
      </c>
      <c r="AA32">
        <f t="shared" si="3"/>
        <v>7.4374999999999997E-2</v>
      </c>
      <c r="AB32">
        <f t="shared" si="3"/>
        <v>7.8750000000000001E-2</v>
      </c>
      <c r="AC32">
        <f t="shared" si="3"/>
        <v>8.3124999999999505E-2</v>
      </c>
      <c r="AD32">
        <f t="shared" si="3"/>
        <v>8.7500000000000855E-2</v>
      </c>
      <c r="AE32">
        <f t="shared" si="3"/>
        <v>9.1875000000000429E-2</v>
      </c>
      <c r="AF32">
        <f t="shared" si="3"/>
        <v>9.6250000000000002E-2</v>
      </c>
      <c r="AG32">
        <f t="shared" si="3"/>
        <v>0.10062499999999958</v>
      </c>
      <c r="AH32">
        <f t="shared" si="3"/>
        <v>0.10500000000000093</v>
      </c>
      <c r="AI32">
        <f t="shared" si="3"/>
        <v>0.1093750000000005</v>
      </c>
      <c r="AJ32">
        <f t="shared" si="3"/>
        <v>0.11375000000000007</v>
      </c>
      <c r="AK32">
        <f t="shared" si="3"/>
        <v>0.11812499999999965</v>
      </c>
      <c r="AL32">
        <f t="shared" si="3"/>
        <v>0.12249999999999922</v>
      </c>
    </row>
    <row r="33" spans="6:38" x14ac:dyDescent="0.25">
      <c r="F33" t="s">
        <v>106</v>
      </c>
      <c r="J33">
        <v>0</v>
      </c>
      <c r="K33">
        <f>-1*K29</f>
        <v>1.3749999999999998E-2</v>
      </c>
      <c r="L33">
        <f t="shared" ref="L33:AL33" si="4">-1*L29</f>
        <v>2.7500000000000004E-2</v>
      </c>
      <c r="M33">
        <f t="shared" si="4"/>
        <v>4.1250000000000002E-2</v>
      </c>
      <c r="N33">
        <f t="shared" si="4"/>
        <v>5.5E-2</v>
      </c>
      <c r="O33">
        <f t="shared" si="4"/>
        <v>6.8750000000000006E-2</v>
      </c>
      <c r="P33">
        <f t="shared" si="4"/>
        <v>8.249999999999999E-2</v>
      </c>
      <c r="Q33">
        <f t="shared" si="4"/>
        <v>9.6250000000000002E-2</v>
      </c>
      <c r="R33">
        <f t="shared" si="4"/>
        <v>0.10999999999999999</v>
      </c>
      <c r="S33">
        <f t="shared" si="4"/>
        <v>0.12375</v>
      </c>
      <c r="T33">
        <f t="shared" si="4"/>
        <v>0.13749999999999998</v>
      </c>
      <c r="U33">
        <f t="shared" si="4"/>
        <v>0.15125</v>
      </c>
      <c r="V33">
        <f t="shared" si="4"/>
        <v>0.16499999999999998</v>
      </c>
      <c r="W33">
        <f t="shared" si="4"/>
        <v>0.17874999999999999</v>
      </c>
      <c r="X33">
        <f t="shared" si="4"/>
        <v>0.1925</v>
      </c>
      <c r="Y33">
        <f t="shared" si="4"/>
        <v>0.20624999999999999</v>
      </c>
      <c r="Z33">
        <f t="shared" si="4"/>
        <v>0.21999999999999997</v>
      </c>
      <c r="AA33">
        <f t="shared" si="4"/>
        <v>0.23375000000000001</v>
      </c>
      <c r="AB33">
        <f t="shared" si="4"/>
        <v>0.2475</v>
      </c>
      <c r="AC33">
        <f t="shared" si="4"/>
        <v>0.26124999999999843</v>
      </c>
      <c r="AD33">
        <f t="shared" si="4"/>
        <v>0.27500000000000013</v>
      </c>
      <c r="AE33">
        <f t="shared" si="4"/>
        <v>0.28874999999999829</v>
      </c>
      <c r="AF33">
        <f t="shared" si="4"/>
        <v>0.30249999999999999</v>
      </c>
      <c r="AG33">
        <f t="shared" si="4"/>
        <v>0.31624999999999814</v>
      </c>
      <c r="AH33">
        <f t="shared" si="4"/>
        <v>0.32999999999999985</v>
      </c>
      <c r="AI33">
        <f t="shared" si="4"/>
        <v>0.343749999999998</v>
      </c>
      <c r="AJ33">
        <f t="shared" si="4"/>
        <v>0.35749999999999971</v>
      </c>
      <c r="AK33">
        <f t="shared" si="4"/>
        <v>0.37125000000000141</v>
      </c>
      <c r="AL33">
        <f t="shared" si="4"/>
        <v>0.38499999999999956</v>
      </c>
    </row>
    <row r="34" spans="6:38" x14ac:dyDescent="0.25">
      <c r="F34" t="s">
        <v>106</v>
      </c>
      <c r="J34">
        <v>0</v>
      </c>
      <c r="K34">
        <f>-1*K30</f>
        <v>2.0127118644067798E-2</v>
      </c>
      <c r="L34">
        <f t="shared" ref="L34:AL34" si="5">-1*L30</f>
        <v>4.0254237288135597E-2</v>
      </c>
      <c r="M34">
        <f t="shared" si="5"/>
        <v>6.0381355932203395E-2</v>
      </c>
      <c r="N34">
        <f t="shared" si="5"/>
        <v>8.0508474576271194E-2</v>
      </c>
      <c r="O34">
        <f t="shared" si="5"/>
        <v>0.10063559322033899</v>
      </c>
      <c r="P34">
        <f t="shared" si="5"/>
        <v>0.12076271186440679</v>
      </c>
      <c r="Q34">
        <f t="shared" si="5"/>
        <v>0.14088983050847459</v>
      </c>
      <c r="R34">
        <f t="shared" si="5"/>
        <v>0.16101694915254239</v>
      </c>
      <c r="S34">
        <f t="shared" si="5"/>
        <v>0.18114406779661019</v>
      </c>
      <c r="T34">
        <f t="shared" si="5"/>
        <v>0.20127118644067798</v>
      </c>
      <c r="U34">
        <f t="shared" si="5"/>
        <v>0.22139830508474578</v>
      </c>
      <c r="V34">
        <f t="shared" si="5"/>
        <v>0.24152542372881358</v>
      </c>
      <c r="W34">
        <f t="shared" si="5"/>
        <v>0.26165254237288138</v>
      </c>
      <c r="X34">
        <f t="shared" si="5"/>
        <v>0.28177966101694918</v>
      </c>
      <c r="Y34">
        <f t="shared" si="5"/>
        <v>0.30190677966101698</v>
      </c>
      <c r="Z34">
        <f t="shared" si="5"/>
        <v>0.32203389830508478</v>
      </c>
      <c r="AA34">
        <f t="shared" si="5"/>
        <v>0.34216101694915257</v>
      </c>
      <c r="AB34">
        <f t="shared" si="5"/>
        <v>0.36228813559322037</v>
      </c>
      <c r="AC34">
        <f t="shared" si="5"/>
        <v>0.38241525423728817</v>
      </c>
      <c r="AD34">
        <f t="shared" si="5"/>
        <v>0.40254237288135597</v>
      </c>
      <c r="AE34">
        <f t="shared" si="5"/>
        <v>0.42266949152542377</v>
      </c>
      <c r="AF34">
        <f t="shared" si="5"/>
        <v>0.44279661016949146</v>
      </c>
      <c r="AG34">
        <f t="shared" si="5"/>
        <v>0.46292372881355937</v>
      </c>
      <c r="AH34">
        <f t="shared" si="5"/>
        <v>0.48305084745762705</v>
      </c>
      <c r="AI34">
        <f t="shared" si="5"/>
        <v>0.50317796610169496</v>
      </c>
      <c r="AJ34">
        <f t="shared" si="5"/>
        <v>0.52330508474576265</v>
      </c>
      <c r="AK34">
        <f t="shared" si="5"/>
        <v>0.54343220338983056</v>
      </c>
      <c r="AL34">
        <f t="shared" si="5"/>
        <v>0.56355932203389825</v>
      </c>
    </row>
    <row r="51" spans="6:38" x14ac:dyDescent="0.25">
      <c r="I51" s="36" t="s">
        <v>4</v>
      </c>
    </row>
    <row r="52" spans="6:38" x14ac:dyDescent="0.25">
      <c r="I52">
        <v>1</v>
      </c>
      <c r="J52" t="s">
        <v>107</v>
      </c>
    </row>
    <row r="53" spans="6:38" ht="15.75" thickBot="1" x14ac:dyDescent="0.3">
      <c r="I53" s="36" t="s">
        <v>108</v>
      </c>
    </row>
    <row r="54" spans="6:38" x14ac:dyDescent="0.25">
      <c r="J54">
        <v>2022</v>
      </c>
      <c r="K54">
        <v>2023</v>
      </c>
      <c r="L54">
        <v>2024</v>
      </c>
      <c r="M54">
        <v>2025</v>
      </c>
      <c r="N54">
        <v>2026</v>
      </c>
      <c r="O54">
        <v>2027</v>
      </c>
      <c r="P54">
        <v>2028</v>
      </c>
      <c r="Q54">
        <v>2029</v>
      </c>
      <c r="R54">
        <v>2030</v>
      </c>
      <c r="S54">
        <v>2031</v>
      </c>
      <c r="T54">
        <v>2032</v>
      </c>
      <c r="U54">
        <v>2033</v>
      </c>
      <c r="V54">
        <v>2034</v>
      </c>
      <c r="W54" s="33">
        <v>2035</v>
      </c>
      <c r="X54">
        <v>2036</v>
      </c>
      <c r="Y54">
        <v>2037</v>
      </c>
      <c r="Z54">
        <v>2038</v>
      </c>
      <c r="AA54">
        <v>2039</v>
      </c>
      <c r="AB54">
        <v>2040</v>
      </c>
      <c r="AC54">
        <v>2041</v>
      </c>
      <c r="AD54">
        <v>2042</v>
      </c>
      <c r="AE54">
        <v>2043</v>
      </c>
      <c r="AF54">
        <v>2044</v>
      </c>
      <c r="AG54">
        <v>2045</v>
      </c>
      <c r="AH54">
        <v>2046</v>
      </c>
      <c r="AI54">
        <v>2047</v>
      </c>
      <c r="AJ54">
        <v>2048</v>
      </c>
      <c r="AK54">
        <v>2049</v>
      </c>
      <c r="AL54">
        <v>2050</v>
      </c>
    </row>
    <row r="55" spans="6:38" x14ac:dyDescent="0.25">
      <c r="F55" t="s">
        <v>109</v>
      </c>
      <c r="I55" t="s">
        <v>110</v>
      </c>
      <c r="J55">
        <f t="shared" ref="J55:AL55" si="6">$I52*(1-J57)-1</f>
        <v>0</v>
      </c>
      <c r="K55">
        <f t="shared" si="6"/>
        <v>-8.0452038473335485E-2</v>
      </c>
      <c r="L55">
        <f t="shared" si="6"/>
        <v>-0.12541887765953674</v>
      </c>
      <c r="M55">
        <f t="shared" si="6"/>
        <v>-0.1614610073547782</v>
      </c>
      <c r="N55">
        <f t="shared" si="6"/>
        <v>-0.17736902335168803</v>
      </c>
      <c r="O55">
        <f t="shared" si="6"/>
        <v>-0.19350651657130535</v>
      </c>
      <c r="P55">
        <f t="shared" si="6"/>
        <v>-0.2124120195373137</v>
      </c>
      <c r="Q55">
        <f t="shared" si="6"/>
        <v>-0.2213431204589057</v>
      </c>
      <c r="R55">
        <f t="shared" si="6"/>
        <v>-0.22564577558121446</v>
      </c>
      <c r="S55">
        <f t="shared" si="6"/>
        <v>-0.23495288674612913</v>
      </c>
      <c r="T55">
        <f t="shared" si="6"/>
        <v>-0.24496471944969933</v>
      </c>
      <c r="U55">
        <f t="shared" si="6"/>
        <v>-0.2562195988081013</v>
      </c>
      <c r="V55">
        <f t="shared" si="6"/>
        <v>-0.258952663949233</v>
      </c>
      <c r="W55" s="34">
        <f t="shared" si="6"/>
        <v>-0.26165254237288138</v>
      </c>
      <c r="X55">
        <f t="shared" si="6"/>
        <v>-0.26926838351935256</v>
      </c>
      <c r="Y55">
        <f t="shared" si="6"/>
        <v>-0.27280091183496324</v>
      </c>
      <c r="Z55">
        <f t="shared" si="6"/>
        <v>-0.27545936800540649</v>
      </c>
      <c r="AA55">
        <f t="shared" si="6"/>
        <v>-0.27804850541618387</v>
      </c>
      <c r="AB55">
        <f t="shared" si="6"/>
        <v>-0.27930195894228349</v>
      </c>
      <c r="AC55">
        <f t="shared" si="6"/>
        <v>-0.2824515228497082</v>
      </c>
      <c r="AD55">
        <f t="shared" si="6"/>
        <v>-0.28437322645866825</v>
      </c>
      <c r="AE55">
        <f t="shared" si="6"/>
        <v>-0.2863491408876474</v>
      </c>
      <c r="AF55">
        <f t="shared" si="6"/>
        <v>-0.28828884824949941</v>
      </c>
      <c r="AG55">
        <f t="shared" si="6"/>
        <v>-0.29020204142577688</v>
      </c>
      <c r="AH55">
        <f t="shared" si="6"/>
        <v>-0.29202981112514315</v>
      </c>
      <c r="AI55">
        <f t="shared" si="6"/>
        <v>-0.29376628102733993</v>
      </c>
      <c r="AJ55">
        <f t="shared" si="6"/>
        <v>-0.29539545770643927</v>
      </c>
      <c r="AK55">
        <f t="shared" si="6"/>
        <v>-0.29691474013427133</v>
      </c>
      <c r="AL55">
        <f t="shared" si="6"/>
        <v>-0.29733627015715214</v>
      </c>
    </row>
    <row r="56" spans="6:38" x14ac:dyDescent="0.25">
      <c r="I56" t="s">
        <v>111</v>
      </c>
      <c r="J56">
        <v>0</v>
      </c>
      <c r="K56">
        <v>0.20129116907931799</v>
      </c>
      <c r="L56">
        <v>0.31379829508075652</v>
      </c>
      <c r="M56">
        <v>0.40397577920837224</v>
      </c>
      <c r="N56">
        <v>0.44377766861371992</v>
      </c>
      <c r="O56">
        <v>0.48415371051181244</v>
      </c>
      <c r="P56">
        <v>0.53145531860371442</v>
      </c>
      <c r="Q56">
        <v>0.55380095185039047</v>
      </c>
      <c r="R56">
        <v>0.564566203995017</v>
      </c>
      <c r="S56">
        <v>0.58785261565949898</v>
      </c>
      <c r="T56">
        <v>0.61290224209247168</v>
      </c>
      <c r="U56">
        <v>0.6410619738642187</v>
      </c>
      <c r="V56">
        <v>0.64790010858234237</v>
      </c>
      <c r="W56" s="34">
        <v>0.65465521006368443</v>
      </c>
      <c r="X56">
        <v>0.67371006059309191</v>
      </c>
      <c r="Y56">
        <v>0.68254845385134022</v>
      </c>
      <c r="Z56">
        <v>0.68919991676824321</v>
      </c>
      <c r="AA56">
        <v>0.69567794400300542</v>
      </c>
      <c r="AB56">
        <v>0.69881408735552963</v>
      </c>
      <c r="AC56">
        <v>0.70669430286089163</v>
      </c>
      <c r="AD56">
        <v>0.71150240932297615</v>
      </c>
      <c r="AE56">
        <v>0.71644615137050316</v>
      </c>
      <c r="AF56">
        <v>0.72129930326010194</v>
      </c>
      <c r="AG56">
        <v>0.7260861166017567</v>
      </c>
      <c r="AH56">
        <v>0.73065920022492825</v>
      </c>
      <c r="AI56">
        <v>0.73500385156400017</v>
      </c>
      <c r="AJ56">
        <v>0.73908005503373997</v>
      </c>
      <c r="AK56">
        <v>0.74288130285620935</v>
      </c>
      <c r="AL56">
        <v>0.74393597185798788</v>
      </c>
    </row>
    <row r="57" spans="6:38" x14ac:dyDescent="0.25">
      <c r="G57" t="s">
        <v>112</v>
      </c>
      <c r="H57">
        <f>W34/W56</f>
        <v>0.39967992059121932</v>
      </c>
      <c r="J57">
        <f t="shared" ref="J57:AL57" si="7">J56*$H57</f>
        <v>0</v>
      </c>
      <c r="K57">
        <f t="shared" si="7"/>
        <v>8.0452038473335513E-2</v>
      </c>
      <c r="L57">
        <f t="shared" si="7"/>
        <v>0.12541887765953677</v>
      </c>
      <c r="M57">
        <f t="shared" si="7"/>
        <v>0.16146100735477817</v>
      </c>
      <c r="N57">
        <f t="shared" si="7"/>
        <v>0.17736902335168803</v>
      </c>
      <c r="O57">
        <f t="shared" si="7"/>
        <v>0.19350651657130538</v>
      </c>
      <c r="P57">
        <f t="shared" si="7"/>
        <v>0.21241201953731373</v>
      </c>
      <c r="Q57">
        <f t="shared" si="7"/>
        <v>0.22134312045890572</v>
      </c>
      <c r="R57">
        <f t="shared" si="7"/>
        <v>0.22564577558121451</v>
      </c>
      <c r="S57">
        <f t="shared" si="7"/>
        <v>0.23495288674612913</v>
      </c>
      <c r="T57">
        <f t="shared" si="7"/>
        <v>0.24496471944969936</v>
      </c>
      <c r="U57">
        <f t="shared" si="7"/>
        <v>0.25621959880810125</v>
      </c>
      <c r="V57">
        <f t="shared" si="7"/>
        <v>0.258952663949233</v>
      </c>
      <c r="W57" s="34">
        <f t="shared" si="7"/>
        <v>0.26165254237288138</v>
      </c>
      <c r="X57">
        <f t="shared" si="7"/>
        <v>0.26926838351935251</v>
      </c>
      <c r="Y57">
        <f t="shared" si="7"/>
        <v>0.27280091183496319</v>
      </c>
      <c r="Z57">
        <f t="shared" si="7"/>
        <v>0.27545936800540644</v>
      </c>
      <c r="AA57">
        <f t="shared" si="7"/>
        <v>0.27804850541618392</v>
      </c>
      <c r="AB57">
        <f t="shared" si="7"/>
        <v>0.27930195894228349</v>
      </c>
      <c r="AC57">
        <f t="shared" si="7"/>
        <v>0.28245152284970826</v>
      </c>
      <c r="AD57">
        <f t="shared" si="7"/>
        <v>0.2843732264586683</v>
      </c>
      <c r="AE57">
        <f t="shared" si="7"/>
        <v>0.2863491408876474</v>
      </c>
      <c r="AF57">
        <f t="shared" si="7"/>
        <v>0.28828884824949935</v>
      </c>
      <c r="AG57">
        <f t="shared" si="7"/>
        <v>0.29020204142577694</v>
      </c>
      <c r="AH57">
        <f t="shared" si="7"/>
        <v>0.29202981112514315</v>
      </c>
      <c r="AI57">
        <f t="shared" si="7"/>
        <v>0.29376628102733993</v>
      </c>
      <c r="AJ57">
        <f t="shared" si="7"/>
        <v>0.29539545770643921</v>
      </c>
      <c r="AK57">
        <f t="shared" si="7"/>
        <v>0.29691474013427133</v>
      </c>
      <c r="AL57">
        <f t="shared" si="7"/>
        <v>0.29733627015715214</v>
      </c>
    </row>
    <row r="58" spans="6:38" ht="15.75" thickBot="1" x14ac:dyDescent="0.3">
      <c r="I58" t="s">
        <v>113</v>
      </c>
      <c r="J58" s="7">
        <f>-1*J55</f>
        <v>0</v>
      </c>
      <c r="K58" s="7">
        <f t="shared" ref="K58:AL58" si="8">-1*K55</f>
        <v>8.0452038473335485E-2</v>
      </c>
      <c r="L58" s="7">
        <f t="shared" si="8"/>
        <v>0.12541887765953674</v>
      </c>
      <c r="M58" s="7">
        <f t="shared" si="8"/>
        <v>0.1614610073547782</v>
      </c>
      <c r="N58" s="7">
        <f t="shared" si="8"/>
        <v>0.17736902335168803</v>
      </c>
      <c r="O58" s="7">
        <f t="shared" si="8"/>
        <v>0.19350651657130535</v>
      </c>
      <c r="P58" s="7">
        <f t="shared" si="8"/>
        <v>0.2124120195373137</v>
      </c>
      <c r="Q58" s="7">
        <f t="shared" si="8"/>
        <v>0.2213431204589057</v>
      </c>
      <c r="R58" s="7">
        <f t="shared" si="8"/>
        <v>0.22564577558121446</v>
      </c>
      <c r="S58" s="7">
        <f t="shared" si="8"/>
        <v>0.23495288674612913</v>
      </c>
      <c r="T58" s="7">
        <f t="shared" si="8"/>
        <v>0.24496471944969933</v>
      </c>
      <c r="U58" s="7">
        <f t="shared" si="8"/>
        <v>0.2562195988081013</v>
      </c>
      <c r="V58" s="7">
        <f t="shared" si="8"/>
        <v>0.258952663949233</v>
      </c>
      <c r="W58" s="35">
        <f t="shared" si="8"/>
        <v>0.26165254237288138</v>
      </c>
      <c r="X58" s="7">
        <f t="shared" si="8"/>
        <v>0.26926838351935256</v>
      </c>
      <c r="Y58" s="7">
        <f t="shared" si="8"/>
        <v>0.27280091183496324</v>
      </c>
      <c r="Z58" s="7">
        <f t="shared" si="8"/>
        <v>0.27545936800540649</v>
      </c>
      <c r="AA58" s="7">
        <f t="shared" si="8"/>
        <v>0.27804850541618387</v>
      </c>
      <c r="AB58" s="7">
        <f t="shared" si="8"/>
        <v>0.27930195894228349</v>
      </c>
      <c r="AC58" s="7">
        <f t="shared" si="8"/>
        <v>0.2824515228497082</v>
      </c>
      <c r="AD58" s="7">
        <f t="shared" si="8"/>
        <v>0.28437322645866825</v>
      </c>
      <c r="AE58" s="7">
        <f t="shared" si="8"/>
        <v>0.2863491408876474</v>
      </c>
      <c r="AF58" s="7">
        <f t="shared" si="8"/>
        <v>0.28828884824949941</v>
      </c>
      <c r="AG58" s="7">
        <f t="shared" si="8"/>
        <v>0.29020204142577688</v>
      </c>
      <c r="AH58" s="7">
        <f t="shared" si="8"/>
        <v>0.29202981112514315</v>
      </c>
      <c r="AI58" s="7">
        <f t="shared" si="8"/>
        <v>0.29376628102733993</v>
      </c>
      <c r="AJ58" s="7">
        <f t="shared" si="8"/>
        <v>0.29539545770643927</v>
      </c>
      <c r="AK58" s="7">
        <f t="shared" si="8"/>
        <v>0.29691474013427133</v>
      </c>
      <c r="AL58" s="7">
        <f t="shared" si="8"/>
        <v>0.29733627015715214</v>
      </c>
    </row>
    <row r="59" spans="6:38" ht="15.75" thickBot="1" x14ac:dyDescent="0.3"/>
    <row r="60" spans="6:38" x14ac:dyDescent="0.25">
      <c r="F60" t="s">
        <v>114</v>
      </c>
      <c r="I60" t="s">
        <v>110</v>
      </c>
      <c r="J60">
        <f>J61*$H61</f>
        <v>0</v>
      </c>
      <c r="K60">
        <f t="shared" ref="K60:AL60" si="9">K61*$H61</f>
        <v>2.9476556105036147E-2</v>
      </c>
      <c r="L60">
        <f t="shared" si="9"/>
        <v>4.6265788938999387E-2</v>
      </c>
      <c r="M60">
        <f t="shared" si="9"/>
        <v>6.7571359827869104E-2</v>
      </c>
      <c r="N60">
        <f t="shared" si="9"/>
        <v>8.6637760393414365E-2</v>
      </c>
      <c r="O60">
        <f t="shared" si="9"/>
        <v>0.10247742751373189</v>
      </c>
      <c r="P60">
        <f t="shared" si="9"/>
        <v>0.12001133055100104</v>
      </c>
      <c r="Q60">
        <f t="shared" si="9"/>
        <v>0.13353803654300123</v>
      </c>
      <c r="R60">
        <f t="shared" si="9"/>
        <v>0.14531743912500722</v>
      </c>
      <c r="S60">
        <f t="shared" si="9"/>
        <v>0.15483180269044383</v>
      </c>
      <c r="T60">
        <f t="shared" si="9"/>
        <v>0.15837562118699583</v>
      </c>
      <c r="U60">
        <f t="shared" si="9"/>
        <v>0.1659996976833604</v>
      </c>
      <c r="V60">
        <f t="shared" si="9"/>
        <v>0.17245967430579956</v>
      </c>
      <c r="W60" s="33">
        <f t="shared" si="9"/>
        <v>0.17874999999999999</v>
      </c>
      <c r="X60">
        <f t="shared" si="9"/>
        <v>0.18293409561984122</v>
      </c>
      <c r="Y60">
        <f t="shared" si="9"/>
        <v>0.18945104757799597</v>
      </c>
      <c r="Z60">
        <f t="shared" si="9"/>
        <v>0.19514248096037784</v>
      </c>
      <c r="AA60">
        <f t="shared" si="9"/>
        <v>0.20078608994661529</v>
      </c>
      <c r="AB60">
        <f t="shared" si="9"/>
        <v>0.20525245135321279</v>
      </c>
      <c r="AC60">
        <f t="shared" si="9"/>
        <v>0.21072805880950851</v>
      </c>
      <c r="AD60">
        <f t="shared" si="9"/>
        <v>0.2154653410034153</v>
      </c>
      <c r="AE60">
        <f t="shared" si="9"/>
        <v>0.21999245655657781</v>
      </c>
      <c r="AF60">
        <f t="shared" si="9"/>
        <v>0.22425398026756729</v>
      </c>
      <c r="AG60">
        <f t="shared" si="9"/>
        <v>0.22850311357257078</v>
      </c>
      <c r="AH60">
        <f t="shared" si="9"/>
        <v>0.23225626870290961</v>
      </c>
      <c r="AI60">
        <f t="shared" si="9"/>
        <v>0.23598757189796804</v>
      </c>
      <c r="AJ60">
        <f t="shared" si="9"/>
        <v>0.23972986781572631</v>
      </c>
      <c r="AK60">
        <f t="shared" si="9"/>
        <v>0.24377056964226065</v>
      </c>
      <c r="AL60">
        <f t="shared" si="9"/>
        <v>0.24773395552476135</v>
      </c>
    </row>
    <row r="61" spans="6:38" x14ac:dyDescent="0.25">
      <c r="G61" t="s">
        <v>112</v>
      </c>
      <c r="H61">
        <f>W33/W61</f>
        <v>0.76584061573893547</v>
      </c>
      <c r="I61" t="s">
        <v>115</v>
      </c>
      <c r="J61">
        <v>0</v>
      </c>
      <c r="K61">
        <v>3.848915231088279E-2</v>
      </c>
      <c r="L61">
        <v>6.0411772355999926E-2</v>
      </c>
      <c r="M61">
        <v>8.823162214068736E-2</v>
      </c>
      <c r="N61">
        <v>0.11312766470321023</v>
      </c>
      <c r="O61">
        <v>0.13381038483425778</v>
      </c>
      <c r="P61">
        <v>0.1567053615133821</v>
      </c>
      <c r="Q61">
        <v>0.17436792173023441</v>
      </c>
      <c r="R61">
        <v>0.1897489322694057</v>
      </c>
      <c r="S61">
        <v>0.20217235741806605</v>
      </c>
      <c r="T61">
        <v>0.20679971515245921</v>
      </c>
      <c r="U61">
        <v>0.2167548890354849</v>
      </c>
      <c r="V61">
        <v>0.22519003401170967</v>
      </c>
      <c r="W61" s="34">
        <v>0.23340365648736161</v>
      </c>
      <c r="X61">
        <v>0.23886705909862704</v>
      </c>
      <c r="Y61">
        <v>0.2473765998884776</v>
      </c>
      <c r="Z61">
        <v>0.25480821590023794</v>
      </c>
      <c r="AA61">
        <v>0.26217738498092469</v>
      </c>
      <c r="AB61">
        <v>0.26800935747599541</v>
      </c>
      <c r="AC61">
        <v>0.27515915776572342</v>
      </c>
      <c r="AD61">
        <v>0.28134488635800492</v>
      </c>
      <c r="AE61">
        <v>0.28725618886681015</v>
      </c>
      <c r="AF61">
        <v>0.29282069357367746</v>
      </c>
      <c r="AG61">
        <v>0.29836901944942595</v>
      </c>
      <c r="AH61">
        <v>0.30326971948179171</v>
      </c>
      <c r="AI61">
        <v>0.30814188624648886</v>
      </c>
      <c r="AJ61">
        <v>0.31302840681075461</v>
      </c>
      <c r="AK61">
        <v>0.31830457229936038</v>
      </c>
      <c r="AL61">
        <v>0.32347978212898865</v>
      </c>
    </row>
    <row r="62" spans="6:38" ht="15.75" thickBot="1" x14ac:dyDescent="0.3">
      <c r="I62" t="s">
        <v>113</v>
      </c>
      <c r="J62" s="7">
        <f>1*J60</f>
        <v>0</v>
      </c>
      <c r="K62" s="7">
        <f t="shared" ref="K62:AL62" si="10">1*K60</f>
        <v>2.9476556105036147E-2</v>
      </c>
      <c r="L62" s="7">
        <f t="shared" si="10"/>
        <v>4.6265788938999387E-2</v>
      </c>
      <c r="M62" s="7">
        <f t="shared" si="10"/>
        <v>6.7571359827869104E-2</v>
      </c>
      <c r="N62" s="7">
        <f t="shared" si="10"/>
        <v>8.6637760393414365E-2</v>
      </c>
      <c r="O62" s="7">
        <f t="shared" si="10"/>
        <v>0.10247742751373189</v>
      </c>
      <c r="P62" s="7">
        <f t="shared" si="10"/>
        <v>0.12001133055100104</v>
      </c>
      <c r="Q62" s="7">
        <f t="shared" si="10"/>
        <v>0.13353803654300123</v>
      </c>
      <c r="R62" s="7">
        <f t="shared" si="10"/>
        <v>0.14531743912500722</v>
      </c>
      <c r="S62" s="7">
        <f t="shared" si="10"/>
        <v>0.15483180269044383</v>
      </c>
      <c r="T62" s="7">
        <f t="shared" si="10"/>
        <v>0.15837562118699583</v>
      </c>
      <c r="U62" s="7">
        <f t="shared" si="10"/>
        <v>0.1659996976833604</v>
      </c>
      <c r="V62" s="7">
        <f t="shared" si="10"/>
        <v>0.17245967430579956</v>
      </c>
      <c r="W62" s="35">
        <f t="shared" si="10"/>
        <v>0.17874999999999999</v>
      </c>
      <c r="X62" s="7">
        <f t="shared" si="10"/>
        <v>0.18293409561984122</v>
      </c>
      <c r="Y62" s="7">
        <f t="shared" si="10"/>
        <v>0.18945104757799597</v>
      </c>
      <c r="Z62" s="7">
        <f t="shared" si="10"/>
        <v>0.19514248096037784</v>
      </c>
      <c r="AA62" s="7">
        <f t="shared" si="10"/>
        <v>0.20078608994661529</v>
      </c>
      <c r="AB62" s="7">
        <f t="shared" si="10"/>
        <v>0.20525245135321279</v>
      </c>
      <c r="AC62" s="7">
        <f t="shared" si="10"/>
        <v>0.21072805880950851</v>
      </c>
      <c r="AD62" s="7">
        <f t="shared" si="10"/>
        <v>0.2154653410034153</v>
      </c>
      <c r="AE62" s="7">
        <f t="shared" si="10"/>
        <v>0.21999245655657781</v>
      </c>
      <c r="AF62" s="7">
        <f t="shared" si="10"/>
        <v>0.22425398026756729</v>
      </c>
      <c r="AG62" s="7">
        <f t="shared" si="10"/>
        <v>0.22850311357257078</v>
      </c>
      <c r="AH62" s="7">
        <f t="shared" si="10"/>
        <v>0.23225626870290961</v>
      </c>
      <c r="AI62" s="7">
        <f t="shared" si="10"/>
        <v>0.23598757189796804</v>
      </c>
      <c r="AJ62" s="7">
        <f t="shared" si="10"/>
        <v>0.23972986781572631</v>
      </c>
      <c r="AK62" s="7">
        <f t="shared" si="10"/>
        <v>0.24377056964226065</v>
      </c>
      <c r="AL62" s="7">
        <f t="shared" si="10"/>
        <v>0.24773395552476135</v>
      </c>
    </row>
    <row r="65" spans="8:9" x14ac:dyDescent="0.25">
      <c r="I65" s="36" t="s">
        <v>116</v>
      </c>
    </row>
    <row r="66" spans="8:9" x14ac:dyDescent="0.25">
      <c r="I66" t="s">
        <v>117</v>
      </c>
    </row>
    <row r="67" spans="8:9" x14ac:dyDescent="0.25">
      <c r="I67" t="s">
        <v>118</v>
      </c>
    </row>
    <row r="68" spans="8:9" x14ac:dyDescent="0.25">
      <c r="I68" t="s">
        <v>119</v>
      </c>
    </row>
    <row r="70" spans="8:9" x14ac:dyDescent="0.25">
      <c r="I70" t="s">
        <v>120</v>
      </c>
    </row>
    <row r="75" spans="8:9" x14ac:dyDescent="0.25">
      <c r="H75" t="s">
        <v>121</v>
      </c>
    </row>
  </sheetData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A354FDD33A554298F412154B391D4E" ma:contentTypeVersion="13" ma:contentTypeDescription="Create a new document." ma:contentTypeScope="" ma:versionID="7f7a56bb81119847b5213ccd110d98c2">
  <xsd:schema xmlns:xsd="http://www.w3.org/2001/XMLSchema" xmlns:xs="http://www.w3.org/2001/XMLSchema" xmlns:p="http://schemas.microsoft.com/office/2006/metadata/properties" xmlns:ns2="a6e2e38a-36de-4179-918b-a972b61d8ada" xmlns:ns3="cd147331-7b53-435c-a33b-e659cd38f1a3" targetNamespace="http://schemas.microsoft.com/office/2006/metadata/properties" ma:root="true" ma:fieldsID="72c45592ebfdfecffccd51d2b45bdedc" ns2:_="" ns3:_="">
    <xsd:import namespace="a6e2e38a-36de-4179-918b-a972b61d8ada"/>
    <xsd:import namespace="cd147331-7b53-435c-a33b-e659cd38f1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2e38a-36de-4179-918b-a972b61d8a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7331-7b53-435c-a33b-e659cd38f1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99aab74-6c60-45ac-89f2-df91f17c5614}" ma:internalName="TaxCatchAll" ma:showField="CatchAllData" ma:web="cd147331-7b53-435c-a33b-e659cd38f1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e2e38a-36de-4179-918b-a972b61d8ada">
      <Terms xmlns="http://schemas.microsoft.com/office/infopath/2007/PartnerControls"/>
    </lcf76f155ced4ddcb4097134ff3c332f>
    <TaxCatchAll xmlns="cd147331-7b53-435c-a33b-e659cd38f1a3" xsi:nil="true"/>
  </documentManagement>
</p:properties>
</file>

<file path=customXml/itemProps1.xml><?xml version="1.0" encoding="utf-8"?>
<ds:datastoreItem xmlns:ds="http://schemas.openxmlformats.org/officeDocument/2006/customXml" ds:itemID="{DB517C8D-864A-403E-934E-95C1A9638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e2e38a-36de-4179-918b-a972b61d8ada"/>
    <ds:schemaRef ds:uri="cd147331-7b53-435c-a33b-e659cd38f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9D49CC-A049-48E2-8241-D1A6705E1F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F37D0C-72A7-4FD3-9414-131A39992069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6e2e38a-36de-4179-918b-a972b61d8ada"/>
    <ds:schemaRef ds:uri="http://schemas.microsoft.com/office/2006/metadata/properties"/>
    <ds:schemaRef ds:uri="http://purl.org/dc/terms/"/>
    <ds:schemaRef ds:uri="cd147331-7b53-435c-a33b-e659cd38f1a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CapEx</vt:lpstr>
      <vt:lpstr>OpEx</vt:lpstr>
      <vt:lpstr>OpEx_Wiser_Scaling</vt:lpstr>
      <vt:lpstr>nrwal_file_format</vt:lpstr>
      <vt:lpstr>OpEx_Wiser_Derivation 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Duffy, Patrick</dc:creator>
  <cp:keywords/>
  <dc:description/>
  <cp:lastModifiedBy>Duffy, Patrick</cp:lastModifiedBy>
  <cp:revision/>
  <dcterms:created xsi:type="dcterms:W3CDTF">2023-04-20T19:09:29Z</dcterms:created>
  <dcterms:modified xsi:type="dcterms:W3CDTF">2023-10-23T20:27:59Z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0x01010094A354FDD33A554298F412154B391D4E</vt:lpwstr>
  </property>
  <property fmtid="{D5CDD505-2E9C-101B-9397-08002B2CF9AE}" pid="3" name="MediaServiceImageTags">
    <vt:lpwstr/>
  </property>
  <property fmtid="{D5CDD505-2E9C-101B-9397-08002B2CF9AE}" pid="4" name="MSIP_Label_95965d95-ecc0-4720-b759-1f33c42ed7da_Enabled">
    <vt:lpwstr>true</vt:lpwstr>
  </property>
  <property fmtid="{D5CDD505-2E9C-101B-9397-08002B2CF9AE}" pid="5" name="MSIP_Label_95965d95-ecc0-4720-b759-1f33c42ed7da_SetDate">
    <vt:lpwstr>2023-10-10T20:26:51Z</vt:lpwstr>
  </property>
  <property fmtid="{D5CDD505-2E9C-101B-9397-08002B2CF9AE}" pid="6" name="MSIP_Label_95965d95-ecc0-4720-b759-1f33c42ed7da_Method">
    <vt:lpwstr>Standard</vt:lpwstr>
  </property>
  <property fmtid="{D5CDD505-2E9C-101B-9397-08002B2CF9AE}" pid="7" name="MSIP_Label_95965d95-ecc0-4720-b759-1f33c42ed7da_Name">
    <vt:lpwstr>General</vt:lpwstr>
  </property>
  <property fmtid="{D5CDD505-2E9C-101B-9397-08002B2CF9AE}" pid="8" name="MSIP_Label_95965d95-ecc0-4720-b759-1f33c42ed7da_SiteId">
    <vt:lpwstr>a0f29d7e-28cd-4f54-8442-7885aee7c080</vt:lpwstr>
  </property>
  <property fmtid="{D5CDD505-2E9C-101B-9397-08002B2CF9AE}" pid="9" name="MSIP_Label_95965d95-ecc0-4720-b759-1f33c42ed7da_ActionId">
    <vt:lpwstr>c7f5ddc6-0cfb-4023-9a80-c4a7e0441af6</vt:lpwstr>
  </property>
  <property fmtid="{D5CDD505-2E9C-101B-9397-08002B2CF9AE}" pid="10" name="MSIP_Label_95965d95-ecc0-4720-b759-1f33c42ed7da_ContentBits">
    <vt:lpwstr>0</vt:lpwstr>
  </property>
</Properties>
</file>