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ЭтаКнига"/>
  <mc:AlternateContent xmlns:mc="http://schemas.openxmlformats.org/markup-compatibility/2006">
    <mc:Choice Requires="x15">
      <x15ac:absPath xmlns:x15ac="http://schemas.microsoft.com/office/spreadsheetml/2010/11/ac" url="D:\Цифровая культура и программирование\Практика\Laba3\"/>
    </mc:Choice>
  </mc:AlternateContent>
  <xr:revisionPtr revIDLastSave="0" documentId="13_ncr:1_{45A552EC-657E-40CF-932D-4002243ECB92}" xr6:coauthVersionLast="45" xr6:coauthVersionMax="45" xr10:uidLastSave="{00000000-0000-0000-0000-000000000000}"/>
  <bookViews>
    <workbookView xWindow="-110" yWindow="-110" windowWidth="19420" windowHeight="10420" activeTab="7" xr2:uid="{00000000-000D-0000-FFFF-FFFF00000000}"/>
  </bookViews>
  <sheets>
    <sheet name="Лист1" sheetId="1" r:id="rId1"/>
    <sheet name="Лист2" sheetId="6" r:id="rId2"/>
    <sheet name="Лист3" sheetId="7" r:id="rId3"/>
    <sheet name="Лист4" sheetId="2" r:id="rId4"/>
    <sheet name="Лист5" sheetId="4" r:id="rId5"/>
    <sheet name="Лист6" sheetId="8" r:id="rId6"/>
    <sheet name="Лист7" sheetId="9" r:id="rId7"/>
    <sheet name="Лист8" sheetId="10" r:id="rId8"/>
  </sheets>
  <definedNames>
    <definedName name="solver_adj" localSheetId="4" hidden="1">Лист5!$J$3:$L$3</definedName>
    <definedName name="solver_cvg" localSheetId="4" hidden="1">0.0001</definedName>
    <definedName name="solver_drv" localSheetId="4" hidden="1">1</definedName>
    <definedName name="solver_eng" localSheetId="4" hidden="1">2</definedName>
    <definedName name="solver_est" localSheetId="4" hidden="1">1</definedName>
    <definedName name="solver_itr" localSheetId="4" hidden="1">2147483647</definedName>
    <definedName name="solver_lhs1" localSheetId="4" hidden="1">Лист5!$J$3:$L$3</definedName>
    <definedName name="solver_lhs2" localSheetId="4" hidden="1">Лист5!$N$8:$N$10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2</definedName>
    <definedName name="solver_nwt" localSheetId="4" hidden="1">1</definedName>
    <definedName name="solver_opt" localSheetId="4" hidden="1">Лист5!$N$6</definedName>
    <definedName name="solver_pre" localSheetId="4" hidden="1">0.000001</definedName>
    <definedName name="solver_rbv" localSheetId="4" hidden="1">1</definedName>
    <definedName name="solver_rel1" localSheetId="4" hidden="1">3</definedName>
    <definedName name="solver_rel2" localSheetId="4" hidden="1">3</definedName>
    <definedName name="solver_rhs1" localSheetId="4" hidden="1">0</definedName>
    <definedName name="solver_rhs2" localSheetId="4" hidden="1">Лист5!$O$8:$O$10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8" l="1"/>
  <c r="C8" i="8"/>
  <c r="E7" i="8" s="1"/>
  <c r="B8" i="8"/>
  <c r="D5" i="8" s="1"/>
  <c r="E6" i="8" l="1"/>
  <c r="E5" i="8"/>
  <c r="F5" i="8"/>
  <c r="G5" i="8" s="1"/>
  <c r="E3" i="8"/>
  <c r="D3" i="8"/>
  <c r="D4" i="8"/>
  <c r="F4" i="8" s="1"/>
  <c r="G4" i="8" s="1"/>
  <c r="D7" i="8"/>
  <c r="F7" i="8" s="1"/>
  <c r="G7" i="8" s="1"/>
  <c r="D6" i="8"/>
  <c r="L6" i="7"/>
  <c r="K6" i="7"/>
  <c r="J6" i="7"/>
  <c r="I6" i="7"/>
  <c r="H6" i="7"/>
  <c r="G6" i="7"/>
  <c r="F6" i="7"/>
  <c r="E6" i="7"/>
  <c r="D6" i="7"/>
  <c r="C6" i="7"/>
  <c r="L3" i="7"/>
  <c r="K3" i="7"/>
  <c r="J3" i="7"/>
  <c r="I3" i="7"/>
  <c r="H3" i="7"/>
  <c r="G3" i="7"/>
  <c r="F3" i="7"/>
  <c r="E3" i="7"/>
  <c r="D3" i="7"/>
  <c r="C3" i="7"/>
  <c r="B4" i="6"/>
  <c r="N9" i="4"/>
  <c r="N10" i="4"/>
  <c r="N8" i="4"/>
  <c r="N6" i="4"/>
  <c r="F10" i="4"/>
  <c r="F9" i="4"/>
  <c r="F8" i="4"/>
  <c r="F6" i="4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F6" i="8" l="1"/>
  <c r="G6" i="8" s="1"/>
  <c r="F3" i="8"/>
  <c r="G3" i="8" s="1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00" i="2"/>
  <c r="B22" i="2" s="1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00" i="2"/>
  <c r="B21" i="2" s="1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00" i="2"/>
  <c r="B20" i="2"/>
  <c r="B19" i="2"/>
</calcChain>
</file>

<file path=xl/sharedStrings.xml><?xml version="1.0" encoding="utf-8"?>
<sst xmlns="http://schemas.openxmlformats.org/spreadsheetml/2006/main" count="75" uniqueCount="60">
  <si>
    <t>Арифметические последовательности</t>
  </si>
  <si>
    <t>Пункт 1:</t>
  </si>
  <si>
    <t>Пункт 3:</t>
  </si>
  <si>
    <t>Пункт 2:</t>
  </si>
  <si>
    <t>Геометрические последовательности</t>
  </si>
  <si>
    <t>Функция №1</t>
  </si>
  <si>
    <t>F</t>
  </si>
  <si>
    <t>X</t>
  </si>
  <si>
    <t>Y</t>
  </si>
  <si>
    <t>Функция №2</t>
  </si>
  <si>
    <t>Журнал учета оплаты услуг связи</t>
  </si>
  <si>
    <t>Абонент</t>
  </si>
  <si>
    <t>Тариф</t>
  </si>
  <si>
    <t>Кол-во минут</t>
  </si>
  <si>
    <t>Сумма к оплате, руб.</t>
  </si>
  <si>
    <t>Петров А.П.</t>
  </si>
  <si>
    <t>Максимов А.Л.</t>
  </si>
  <si>
    <t>Алешина И.В.</t>
  </si>
  <si>
    <t>Осипов О.К.</t>
  </si>
  <si>
    <t>Шилов А.И.</t>
  </si>
  <si>
    <t>Громов В.А.</t>
  </si>
  <si>
    <t>Гуров К.Н.</t>
  </si>
  <si>
    <t>Антонова Г.И.</t>
  </si>
  <si>
    <t>Павлов Н.П.</t>
  </si>
  <si>
    <t>Плата за абонентскую лини, руб.</t>
  </si>
  <si>
    <t>Гарантированный платеж, руб.</t>
  </si>
  <si>
    <t>Стоимость 1 минуты свыше установленного количества, коп.</t>
  </si>
  <si>
    <t>Ларин В.Д.</t>
  </si>
  <si>
    <t>Андреев Д.Р.</t>
  </si>
  <si>
    <t>Бабурин Т.С.</t>
  </si>
  <si>
    <t>Диковицкий Б.А</t>
  </si>
  <si>
    <t>Надуткин Ф.М.</t>
  </si>
  <si>
    <t>Данные анализа</t>
  </si>
  <si>
    <t>Максимальное кол-во минут</t>
  </si>
  <si>
    <t>Минимальное кол-во минут</t>
  </si>
  <si>
    <t>Кол-во абонентов, длительность соединений для которых не превысила 50 % от тарифа</t>
  </si>
  <si>
    <t>Кол-во абонентов, которые превысили тариф</t>
  </si>
  <si>
    <t>Вспомогательные данные к данным анализа</t>
  </si>
  <si>
    <t>Переменные</t>
  </si>
  <si>
    <t>X1</t>
  </si>
  <si>
    <t>X2</t>
  </si>
  <si>
    <t>X3</t>
  </si>
  <si>
    <t>Коэффициенты целевой ф-ии</t>
  </si>
  <si>
    <t>Значение</t>
  </si>
  <si>
    <t>F1</t>
  </si>
  <si>
    <t>Коэффициенты при огран-ях</t>
  </si>
  <si>
    <t>F2</t>
  </si>
  <si>
    <t>Наименование показателя</t>
  </si>
  <si>
    <t>Абсолютное значение, тыс. руб.</t>
  </si>
  <si>
    <t>пред. Год</t>
  </si>
  <si>
    <t>тек. Год</t>
  </si>
  <si>
    <t>Материальные затраты</t>
  </si>
  <si>
    <t>Затраты на оплату труда</t>
  </si>
  <si>
    <t>Отчисление на социальные нужды</t>
  </si>
  <si>
    <t>Амортизация</t>
  </si>
  <si>
    <t>Прочие затраты</t>
  </si>
  <si>
    <t>Удельный вес каждого показателя</t>
  </si>
  <si>
    <t>Изменение удельного веса за год</t>
  </si>
  <si>
    <t>Темп прироста</t>
  </si>
  <si>
    <t>Сумма всех покахателей за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</si>
</sst>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0\ [$₽-419]_-;\-* #,##0.00\ [$₽-419]_-;_-* &quot;-&quot;??\ [$₽-419]_-;_-@_-"/>
    <numFmt numFmtId="166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" fontId="1" fillId="0" borderId="0" applyNumberFormat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9" fontId="0" fillId="0" borderId="1" xfId="0" applyNumberFormat="1" applyBorder="1"/>
    <xf numFmtId="164" fontId="0" fillId="0" borderId="1" xfId="1" applyNumberFormat="1" applyFont="1" applyBorder="1"/>
    <xf numFmtId="0" fontId="0" fillId="2" borderId="1" xfId="0" applyFill="1" applyBorder="1"/>
    <xf numFmtId="1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/>
    <xf numFmtId="165" fontId="0" fillId="0" borderId="1" xfId="0" applyNumberForma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3" fillId="0" borderId="0" xfId="0" applyFont="1" applyFill="1" applyAlignment="1"/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0" fillId="2" borderId="4" xfId="0" applyFill="1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0" fillId="0" borderId="12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Fill="1" applyBorder="1"/>
    <xf numFmtId="0" fontId="0" fillId="0" borderId="0" xfId="0" applyFill="1" applyBorder="1" applyAlignment="1"/>
    <xf numFmtId="0" fontId="0" fillId="0" borderId="12" xfId="0" applyBorder="1"/>
    <xf numFmtId="0" fontId="0" fillId="0" borderId="17" xfId="0" applyBorder="1"/>
    <xf numFmtId="0" fontId="0" fillId="0" borderId="0" xfId="0" applyFill="1" applyBorder="1"/>
    <xf numFmtId="11" fontId="0" fillId="0" borderId="0" xfId="0" applyNumberFormat="1" applyFill="1" applyBorder="1"/>
    <xf numFmtId="0" fontId="0" fillId="0" borderId="0" xfId="0" applyAlignment="1">
      <alignment horizontal="center" vertical="center"/>
    </xf>
    <xf numFmtId="166" fontId="0" fillId="0" borderId="0" xfId="3" applyNumberFormat="1" applyFont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0" fontId="0" fillId="4" borderId="5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4">
    <cellStyle name="Обычный" xfId="0" builtinId="0"/>
    <cellStyle name="Процентный" xfId="3" builtinId="5"/>
    <cellStyle name="Стиль 1" xfId="2" xr:uid="{9AD33104-B99E-4509-9B37-F6117DBC29A2}"/>
    <cellStyle name="Финансовый" xfId="1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Лист3!$C$5:$L$5</c:f>
              <c:numCache>
                <c:formatCode>General</c:formatCode>
                <c:ptCount val="10"/>
                <c:pt idx="0">
                  <c:v>-9</c:v>
                </c:pt>
                <c:pt idx="1">
                  <c:v>-7</c:v>
                </c:pt>
                <c:pt idx="2">
                  <c:v>-5</c:v>
                </c:pt>
                <c:pt idx="3">
                  <c:v>-7</c:v>
                </c:pt>
                <c:pt idx="4">
                  <c:v>-1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9</c:v>
                </c:pt>
              </c:numCache>
            </c:numRef>
          </c:cat>
          <c:val>
            <c:numRef>
              <c:f>Лист3!$C$6:$L$6</c:f>
              <c:numCache>
                <c:formatCode>General</c:formatCode>
                <c:ptCount val="10"/>
                <c:pt idx="0">
                  <c:v>0.29338311802271005</c:v>
                </c:pt>
                <c:pt idx="1">
                  <c:v>-0.14301736705717516</c:v>
                </c:pt>
                <c:pt idx="2">
                  <c:v>3.1155877745856306E-2</c:v>
                </c:pt>
                <c:pt idx="3">
                  <c:v>-0.14301736705717516</c:v>
                </c:pt>
                <c:pt idx="4">
                  <c:v>5.4616399584039736E-2</c:v>
                </c:pt>
                <c:pt idx="5">
                  <c:v>4.0043605532456783E-2</c:v>
                </c:pt>
                <c:pt idx="6">
                  <c:v>0.91006041844269603</c:v>
                </c:pt>
                <c:pt idx="7">
                  <c:v>4.0043605532456783E-2</c:v>
                </c:pt>
                <c:pt idx="8">
                  <c:v>-0.1591609912380427</c:v>
                </c:pt>
                <c:pt idx="9">
                  <c:v>0.31149882812062685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5BA-4BA0-8F6F-5DDBAE418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760792"/>
        <c:axId val="559755216"/>
      </c:lineChart>
      <c:catAx>
        <c:axId val="55976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755216"/>
        <c:crosses val="autoZero"/>
        <c:auto val="1"/>
        <c:lblAlgn val="ctr"/>
        <c:lblOffset val="100"/>
        <c:noMultiLvlLbl val="1"/>
      </c:catAx>
      <c:valAx>
        <c:axId val="5597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760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Структура основных средств предприятия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explosion val="23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>
                <a:glow rad="215900">
                  <a:schemeClr val="accent1">
                    <a:alpha val="61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86AB-4AF3-9620-111EC3A7F1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AB-4AF3-9620-111EC3A7F1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AB-4AF3-9620-111EC3A7F1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AB-4AF3-9620-111EC3A7F1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AB-4AF3-9620-111EC3A7F125}"/>
              </c:ext>
            </c:extLst>
          </c:dPt>
          <c:dLbls>
            <c:dLbl>
              <c:idx val="0"/>
              <c:layout>
                <c:manualLayout>
                  <c:x val="8.5765336509827372E-2"/>
                  <c:y val="2.9574861367837203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797F9D3B-8BEA-42BE-ABBE-1A5FDD012535}" type="PERCENTAGE">
                      <a:rPr lang="en-US" baseline="0"/>
                      <a:pPr/>
                      <a:t>[ПРОЦЕНТ]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6AB-4AF3-9620-111EC3A7F125}"/>
                </c:ext>
              </c:extLst>
            </c:dLbl>
            <c:dLbl>
              <c:idx val="1"/>
              <c:layout>
                <c:manualLayout>
                  <c:x val="-6.1902607524349097E-2"/>
                  <c:y val="-2.5869048089186032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8EBBA8D9-E260-4C41-B641-94EBECC050CA}" type="PERCENTAGE">
                      <a:rPr lang="en-US" baseline="0"/>
                      <a:pPr/>
                      <a:t>[ПРОЦЕНТ]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6AB-4AF3-9620-111EC3A7F125}"/>
                </c:ext>
              </c:extLst>
            </c:dLbl>
            <c:dLbl>
              <c:idx val="2"/>
              <c:layout>
                <c:manualLayout>
                  <c:x val="-4.2882668254913638E-2"/>
                  <c:y val="-6.6543438077634007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DB3EEE6F-4E2F-4793-B4AA-2925BA753BFD}" type="PERCENTAGE">
                      <a:rPr lang="en-US" baseline="0"/>
                      <a:pPr/>
                      <a:t>[ПРОЦЕНТ]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6AB-4AF3-9620-111EC3A7F125}"/>
                </c:ext>
              </c:extLst>
            </c:dLbl>
            <c:dLbl>
              <c:idx val="3"/>
              <c:layout>
                <c:manualLayout>
                  <c:x val="3.8117927337701016E-2"/>
                  <c:y val="-6.6543438077634007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DF433219-D0F7-4F1C-852F-78F8FBC78A9F}" type="PERCENTAGE">
                      <a:rPr lang="en-US" baseline="0"/>
                      <a:pPr/>
                      <a:t>[ПРОЦЕНТ]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86AB-4AF3-9620-111EC3A7F125}"/>
                </c:ext>
              </c:extLst>
            </c:dLbl>
            <c:dLbl>
              <c:idx val="4"/>
              <c:layout>
                <c:manualLayout>
                  <c:x val="9.5294818344252449E-2"/>
                  <c:y val="-2.3113802087123599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BF9B28C1-CF5A-4DD0-9F8C-E505E2278FD2}" type="PERCENTAGE">
                      <a:rPr lang="en-US" baseline="0"/>
                      <a:pPr/>
                      <a:t>[ПРОЦЕНТ]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86AB-4AF3-9620-111EC3A7F12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Лист6!$A$3:$A$7</c:f>
              <c:strCache>
                <c:ptCount val="5"/>
                <c:pt idx="0">
                  <c:v>Материальные затраты</c:v>
                </c:pt>
                <c:pt idx="1">
                  <c:v>Затраты на оплату труда</c:v>
                </c:pt>
                <c:pt idx="2">
                  <c:v>Отчисление на социальные нужды</c:v>
                </c:pt>
                <c:pt idx="3">
                  <c:v>Амортизация</c:v>
                </c:pt>
                <c:pt idx="4">
                  <c:v>Прочие затраты</c:v>
                </c:pt>
              </c:strCache>
            </c:strRef>
          </c:cat>
          <c:val>
            <c:numRef>
              <c:f>Лист6!$D$3:$D$7</c:f>
              <c:numCache>
                <c:formatCode>General</c:formatCode>
                <c:ptCount val="5"/>
                <c:pt idx="0">
                  <c:v>0.90210070876317083</c:v>
                </c:pt>
                <c:pt idx="1">
                  <c:v>6.8843088566728272E-2</c:v>
                </c:pt>
                <c:pt idx="2">
                  <c:v>1.7425782748872021E-2</c:v>
                </c:pt>
                <c:pt idx="3">
                  <c:v>8.172608310215098E-3</c:v>
                </c:pt>
                <c:pt idx="4">
                  <c:v>3.4578116110138358E-3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E7-4B02-8CB6-5A3935138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Анализ основных средств предприятия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1"/>
          <c:order val="1"/>
          <c:tx>
            <c:v>Конец года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22-4723-BC43-4F06EEC932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22-4723-BC43-4F06EEC932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E22-4723-BC43-4F06EEC932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E22-4723-BC43-4F06EEC932A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E22-4723-BC43-4F06EEC932AB}"/>
              </c:ext>
            </c:extLst>
          </c:dPt>
          <c:cat>
            <c:strRef>
              <c:f>Лист6!$A$3:$A$7</c:f>
              <c:strCache>
                <c:ptCount val="5"/>
                <c:pt idx="0">
                  <c:v>Материальные затраты</c:v>
                </c:pt>
                <c:pt idx="1">
                  <c:v>Затраты на оплату труда</c:v>
                </c:pt>
                <c:pt idx="2">
                  <c:v>Отчисление на социальные нужды</c:v>
                </c:pt>
                <c:pt idx="3">
                  <c:v>Амортизация</c:v>
                </c:pt>
                <c:pt idx="4">
                  <c:v>Прочие затраты</c:v>
                </c:pt>
              </c:strCache>
            </c:strRef>
          </c:cat>
          <c:val>
            <c:numRef>
              <c:f>Лист6!$C$3:$C$7</c:f>
              <c:numCache>
                <c:formatCode>General</c:formatCode>
                <c:ptCount val="5"/>
                <c:pt idx="0">
                  <c:v>224156</c:v>
                </c:pt>
                <c:pt idx="1">
                  <c:v>23300</c:v>
                </c:pt>
                <c:pt idx="2">
                  <c:v>5890</c:v>
                </c:pt>
                <c:pt idx="3">
                  <c:v>2075</c:v>
                </c:pt>
                <c:pt idx="4">
                  <c:v>2503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4C-42A0-9E9D-8C3D61E1D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pieChart>
        <c:varyColors val="1"/>
        <c:ser>
          <c:idx val="0"/>
          <c:order val="0"/>
          <c:tx>
            <c:v>Начало года</c:v>
          </c:tx>
          <c:explosion val="90"/>
          <c:dPt>
            <c:idx val="0"/>
            <c:bubble3D val="0"/>
            <c:explosion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04C-42A0-9E9D-8C3D61E1D5D6}"/>
              </c:ext>
            </c:extLst>
          </c:dPt>
          <c:dPt>
            <c:idx val="1"/>
            <c:bubble3D val="0"/>
            <c:explosion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04C-42A0-9E9D-8C3D61E1D5D6}"/>
              </c:ext>
            </c:extLst>
          </c:dPt>
          <c:dPt>
            <c:idx val="2"/>
            <c:bubble3D val="0"/>
            <c:explosion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04C-42A0-9E9D-8C3D61E1D5D6}"/>
              </c:ext>
            </c:extLst>
          </c:dPt>
          <c:dPt>
            <c:idx val="3"/>
            <c:bubble3D val="0"/>
            <c:explosion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04C-42A0-9E9D-8C3D61E1D5D6}"/>
              </c:ext>
            </c:extLst>
          </c:dPt>
          <c:dPt>
            <c:idx val="4"/>
            <c:bubble3D val="0"/>
            <c:explosion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04C-42A0-9E9D-8C3D61E1D5D6}"/>
              </c:ext>
            </c:extLst>
          </c:dPt>
          <c:cat>
            <c:strRef>
              <c:f>Лист6!$A$3:$A$7</c:f>
              <c:strCache>
                <c:ptCount val="5"/>
                <c:pt idx="0">
                  <c:v>Материальные затраты</c:v>
                </c:pt>
                <c:pt idx="1">
                  <c:v>Затраты на оплату труда</c:v>
                </c:pt>
                <c:pt idx="2">
                  <c:v>Отчисление на социальные нужды</c:v>
                </c:pt>
                <c:pt idx="3">
                  <c:v>Амортизация</c:v>
                </c:pt>
                <c:pt idx="4">
                  <c:v>Прочие затраты</c:v>
                </c:pt>
              </c:strCache>
            </c:strRef>
          </c:cat>
          <c:val>
            <c:numRef>
              <c:f>Лист6!$B$3:$B$7</c:f>
              <c:numCache>
                <c:formatCode>General</c:formatCode>
                <c:ptCount val="5"/>
                <c:pt idx="0">
                  <c:v>204536</c:v>
                </c:pt>
                <c:pt idx="1">
                  <c:v>15609</c:v>
                </c:pt>
                <c:pt idx="2">
                  <c:v>3951</c:v>
                </c:pt>
                <c:pt idx="3">
                  <c:v>1853</c:v>
                </c:pt>
                <c:pt idx="4">
                  <c:v>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C-42A0-9E9D-8C3D61E1D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8</xdr:row>
      <xdr:rowOff>175461</xdr:rowOff>
    </xdr:from>
    <xdr:to>
      <xdr:col>12</xdr:col>
      <xdr:colOff>0</xdr:colOff>
      <xdr:row>25</xdr:row>
      <xdr:rowOff>8355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E975828-2FEE-4F22-A6C6-6B462F793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4</xdr:row>
      <xdr:rowOff>69850</xdr:rowOff>
    </xdr:from>
    <xdr:to>
      <xdr:col>13</xdr:col>
      <xdr:colOff>231775</xdr:colOff>
      <xdr:row>23</xdr:row>
      <xdr:rowOff>6350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A10C5D7-D108-483E-8DFF-FB5295CD6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574109</xdr:colOff>
      <xdr:row>3</xdr:row>
      <xdr:rowOff>173972</xdr:rowOff>
    </xdr:from>
    <xdr:to>
      <xdr:col>16</xdr:col>
      <xdr:colOff>95685</xdr:colOff>
      <xdr:row>25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2024931-5F36-4899-A1CD-0FFA0CC9E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L17"/>
  <sheetViews>
    <sheetView zoomScale="77" zoomScaleNormal="68" workbookViewId="0">
      <selection activeCell="E12" sqref="E12"/>
    </sheetView>
  </sheetViews>
  <sheetFormatPr defaultRowHeight="14.5" x14ac:dyDescent="0.35"/>
  <cols>
    <col min="1" max="1" width="8.26953125" bestFit="1" customWidth="1"/>
  </cols>
  <sheetData>
    <row r="1" spans="1:12" x14ac:dyDescent="0.3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x14ac:dyDescent="0.35">
      <c r="A2" s="4" t="s">
        <v>1</v>
      </c>
      <c r="B2" s="1">
        <v>4</v>
      </c>
      <c r="C2" s="1">
        <v>10</v>
      </c>
      <c r="D2" s="1">
        <v>16</v>
      </c>
      <c r="E2" s="1">
        <v>22</v>
      </c>
      <c r="F2" s="1">
        <v>28</v>
      </c>
      <c r="G2" s="1"/>
      <c r="H2" s="1"/>
      <c r="I2" s="1"/>
      <c r="J2" s="1"/>
      <c r="K2" s="1"/>
      <c r="L2" s="1"/>
    </row>
    <row r="3" spans="1:12" x14ac:dyDescent="0.35">
      <c r="A3" s="4" t="s">
        <v>3</v>
      </c>
      <c r="B3" s="2">
        <v>0.12</v>
      </c>
      <c r="C3" s="2">
        <v>0.18</v>
      </c>
      <c r="D3" s="2">
        <v>0.24</v>
      </c>
      <c r="E3" s="2">
        <v>0.3</v>
      </c>
      <c r="F3" s="2">
        <v>0.36</v>
      </c>
      <c r="G3" s="2">
        <v>0.42</v>
      </c>
      <c r="H3" s="2">
        <v>0.48</v>
      </c>
      <c r="I3" s="2">
        <v>0.54</v>
      </c>
      <c r="J3" s="2">
        <v>0.6</v>
      </c>
      <c r="K3" s="2">
        <v>0.66</v>
      </c>
      <c r="L3" s="2">
        <v>0.72</v>
      </c>
    </row>
    <row r="4" spans="1:12" x14ac:dyDescent="0.35">
      <c r="A4" s="4" t="s">
        <v>2</v>
      </c>
      <c r="B4" s="3">
        <v>1.2</v>
      </c>
      <c r="C4" s="1">
        <v>1.7</v>
      </c>
      <c r="D4" s="3">
        <v>2.2000000000000002</v>
      </c>
      <c r="E4" s="1">
        <v>2.7</v>
      </c>
      <c r="F4" s="3"/>
      <c r="G4" s="1"/>
      <c r="H4" s="1"/>
      <c r="I4" s="1"/>
      <c r="J4" s="1"/>
      <c r="K4" s="1"/>
      <c r="L4" s="1"/>
    </row>
    <row r="6" spans="1:12" x14ac:dyDescent="0.35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</row>
    <row r="7" spans="1:12" x14ac:dyDescent="0.3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</row>
    <row r="8" spans="1:12" x14ac:dyDescent="0.35">
      <c r="A8" s="29"/>
      <c r="B8" s="30"/>
      <c r="C8" s="30"/>
      <c r="D8" s="30"/>
      <c r="E8" s="30"/>
      <c r="F8" s="30"/>
      <c r="G8" s="30"/>
      <c r="H8" s="30"/>
      <c r="I8" s="29"/>
      <c r="J8" s="29"/>
      <c r="K8" s="29"/>
      <c r="L8" s="29"/>
    </row>
    <row r="9" spans="1:12" x14ac:dyDescent="0.35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</row>
    <row r="10" spans="1:12" x14ac:dyDescent="0.3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</row>
    <row r="17" spans="1:1" x14ac:dyDescent="0.35">
      <c r="A17" s="7"/>
    </row>
  </sheetData>
  <mergeCells count="1">
    <mergeCell ref="A1:L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94A0-41C2-4ADD-8A91-B9DD24DD0DC5}">
  <sheetPr codeName="Лист2"/>
  <dimension ref="A1:L4"/>
  <sheetViews>
    <sheetView workbookViewId="0">
      <selection activeCell="F10" sqref="F10"/>
    </sheetView>
  </sheetViews>
  <sheetFormatPr defaultRowHeight="14.5" x14ac:dyDescent="0.35"/>
  <sheetData>
    <row r="1" spans="1:12" x14ac:dyDescent="0.35">
      <c r="A1" s="33" t="s">
        <v>4</v>
      </c>
      <c r="B1" s="33"/>
      <c r="C1" s="33"/>
      <c r="D1" s="33"/>
      <c r="E1" s="33"/>
      <c r="F1" s="33"/>
      <c r="G1" s="33"/>
      <c r="H1" s="33"/>
      <c r="I1" s="33"/>
      <c r="J1" s="26"/>
      <c r="K1" s="26"/>
      <c r="L1" s="26"/>
    </row>
    <row r="2" spans="1:12" x14ac:dyDescent="0.35">
      <c r="A2" s="4" t="s">
        <v>1</v>
      </c>
      <c r="B2" s="1">
        <v>2</v>
      </c>
      <c r="C2" s="1">
        <v>2.8</v>
      </c>
      <c r="D2" s="1">
        <v>3.9199999999999995</v>
      </c>
      <c r="E2" s="1">
        <v>5.4879999999999987</v>
      </c>
      <c r="F2" s="1">
        <v>7.6831999999999976</v>
      </c>
      <c r="G2" s="1">
        <v>10.756479999999996</v>
      </c>
      <c r="H2" s="1">
        <v>15.059071999999993</v>
      </c>
      <c r="I2" s="1">
        <v>21.082700799999987</v>
      </c>
      <c r="J2" s="19"/>
      <c r="K2" s="19"/>
      <c r="L2" s="19"/>
    </row>
    <row r="3" spans="1:12" x14ac:dyDescent="0.35">
      <c r="A3" s="4" t="s">
        <v>3</v>
      </c>
      <c r="B3" s="5">
        <v>1.4999999999999999E-2</v>
      </c>
      <c r="C3" s="5">
        <v>7.4999999999999997E-3</v>
      </c>
      <c r="D3" s="5">
        <v>3.7499999999999999E-3</v>
      </c>
      <c r="E3" s="5">
        <v>1.8749999999999999E-3</v>
      </c>
      <c r="F3" s="5">
        <v>9.3749999999999997E-4</v>
      </c>
      <c r="G3" s="5">
        <v>4.6874999999999998E-4</v>
      </c>
      <c r="H3" s="5">
        <v>2.3437499999999999E-4</v>
      </c>
      <c r="I3" s="1"/>
      <c r="J3" s="19"/>
      <c r="K3" s="19"/>
      <c r="L3" s="19"/>
    </row>
    <row r="4" spans="1:12" x14ac:dyDescent="0.35">
      <c r="A4" s="4" t="s">
        <v>2</v>
      </c>
      <c r="B4" s="1">
        <f>0 + 0.5</f>
        <v>0.5</v>
      </c>
      <c r="C4" s="1">
        <v>0.25</v>
      </c>
      <c r="D4" s="1">
        <v>0.125</v>
      </c>
      <c r="E4" s="1">
        <v>6.25E-2</v>
      </c>
      <c r="F4" s="1">
        <v>3.125E-2</v>
      </c>
      <c r="G4" s="1">
        <v>1.5625E-2</v>
      </c>
      <c r="H4" s="1">
        <v>7.8125E-3</v>
      </c>
      <c r="I4" s="1"/>
      <c r="J4" s="19"/>
      <c r="K4" s="19"/>
      <c r="L4" s="19"/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9B312-7E5D-4D70-A194-EB083FE3EBBE}">
  <sheetPr codeName="Лист3"/>
  <dimension ref="A1:L6"/>
  <sheetViews>
    <sheetView topLeftCell="A2" zoomScale="76" workbookViewId="0">
      <selection activeCell="H5" sqref="H5"/>
    </sheetView>
  </sheetViews>
  <sheetFormatPr defaultRowHeight="14.5" x14ac:dyDescent="0.35"/>
  <cols>
    <col min="1" max="1" width="11.7265625" bestFit="1" customWidth="1"/>
  </cols>
  <sheetData>
    <row r="1" spans="1:12" x14ac:dyDescent="0.35">
      <c r="A1" s="34" t="s">
        <v>5</v>
      </c>
      <c r="B1" s="4" t="s">
        <v>7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35">
      <c r="A2" s="34"/>
      <c r="B2" s="4" t="s">
        <v>8</v>
      </c>
      <c r="C2" s="1">
        <v>-1</v>
      </c>
      <c r="D2" s="1">
        <v>2</v>
      </c>
      <c r="E2" s="1">
        <v>-3</v>
      </c>
      <c r="F2" s="1">
        <v>3</v>
      </c>
      <c r="G2" s="1">
        <v>-5</v>
      </c>
      <c r="H2" s="1">
        <v>6</v>
      </c>
      <c r="I2" s="1">
        <v>-7</v>
      </c>
      <c r="J2" s="1">
        <v>8</v>
      </c>
      <c r="K2" s="1">
        <v>-9</v>
      </c>
      <c r="L2" s="1">
        <v>10</v>
      </c>
    </row>
    <row r="3" spans="1:12" x14ac:dyDescent="0.35">
      <c r="A3" s="34"/>
      <c r="B3" s="4" t="s">
        <v>6</v>
      </c>
      <c r="C3" s="1">
        <f t="shared" ref="C3:L3" si="0">LOG10(5*ABS(C2)-4*((ABS(C1+2*C2))^(1/3)))/EXP(3)</f>
        <v>0</v>
      </c>
      <c r="D3" s="1">
        <f t="shared" si="0"/>
        <v>2.1727276167859886E-2</v>
      </c>
      <c r="E3" s="1">
        <f t="shared" si="0"/>
        <v>4.8056909582359732E-2</v>
      </c>
      <c r="F3" s="1">
        <f t="shared" si="0"/>
        <v>4.0077324291608769E-2</v>
      </c>
      <c r="G3" s="1">
        <f t="shared" si="0"/>
        <v>6.2687801173795465E-2</v>
      </c>
      <c r="H3" s="1">
        <f t="shared" si="0"/>
        <v>6.424592148296894E-2</v>
      </c>
      <c r="I3" s="1">
        <f t="shared" si="0"/>
        <v>7.1540529290028521E-2</v>
      </c>
      <c r="J3" s="1">
        <f t="shared" si="0"/>
        <v>7.2403614219043844E-2</v>
      </c>
      <c r="K3" s="1">
        <f t="shared" si="0"/>
        <v>7.7888152209864822E-2</v>
      </c>
      <c r="L3" s="1">
        <f t="shared" si="0"/>
        <v>7.8407342030011096E-2</v>
      </c>
    </row>
    <row r="5" spans="1:12" x14ac:dyDescent="0.35">
      <c r="A5" s="35" t="s">
        <v>9</v>
      </c>
      <c r="B5" s="4" t="s">
        <v>7</v>
      </c>
      <c r="C5" s="1">
        <v>-9</v>
      </c>
      <c r="D5" s="1">
        <v>-7</v>
      </c>
      <c r="E5" s="1">
        <v>-5</v>
      </c>
      <c r="F5" s="1">
        <v>-7</v>
      </c>
      <c r="G5" s="1">
        <v>-1</v>
      </c>
      <c r="H5" s="1">
        <v>5</v>
      </c>
      <c r="I5" s="1">
        <v>3</v>
      </c>
      <c r="J5" s="1">
        <v>5</v>
      </c>
      <c r="K5" s="1">
        <v>7</v>
      </c>
      <c r="L5" s="1">
        <v>9</v>
      </c>
    </row>
    <row r="6" spans="1:12" x14ac:dyDescent="0.35">
      <c r="A6" s="36"/>
      <c r="B6" s="4" t="s">
        <v>6</v>
      </c>
      <c r="C6" s="1">
        <f t="shared" ref="C6:L6" si="1">(COS(PI()/3+1))^3*ATAN(PI()*C5/4+2)/TAN(C5)</f>
        <v>0.29338311802271005</v>
      </c>
      <c r="D6" s="1">
        <f t="shared" si="1"/>
        <v>-0.14301736705717516</v>
      </c>
      <c r="E6" s="1">
        <f t="shared" si="1"/>
        <v>3.1155877745856306E-2</v>
      </c>
      <c r="F6" s="1">
        <f t="shared" si="1"/>
        <v>-0.14301736705717516</v>
      </c>
      <c r="G6" s="1">
        <f t="shared" si="1"/>
        <v>5.4616399584039736E-2</v>
      </c>
      <c r="H6" s="1">
        <f t="shared" si="1"/>
        <v>4.0043605532456783E-2</v>
      </c>
      <c r="I6" s="1">
        <f t="shared" si="1"/>
        <v>0.91006041844269603</v>
      </c>
      <c r="J6" s="1">
        <f t="shared" si="1"/>
        <v>4.0043605532456783E-2</v>
      </c>
      <c r="K6" s="1">
        <f t="shared" si="1"/>
        <v>-0.1591609912380427</v>
      </c>
      <c r="L6" s="1">
        <f t="shared" si="1"/>
        <v>0.31149882812062685</v>
      </c>
    </row>
  </sheetData>
  <mergeCells count="2">
    <mergeCell ref="A1:A3"/>
    <mergeCell ref="A5:A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346E-AAE5-41AF-995B-CBF7E25A8FB9}">
  <sheetPr codeName="Лист4"/>
  <dimension ref="A1:H113"/>
  <sheetViews>
    <sheetView zoomScale="83" zoomScaleNormal="100" workbookViewId="0">
      <selection activeCell="F11" sqref="F11"/>
    </sheetView>
  </sheetViews>
  <sheetFormatPr defaultRowHeight="14.5" x14ac:dyDescent="0.35"/>
  <cols>
    <col min="1" max="1" width="15.36328125" customWidth="1"/>
    <col min="4" max="4" width="11" bestFit="1" customWidth="1"/>
    <col min="6" max="6" width="30.6328125" customWidth="1"/>
  </cols>
  <sheetData>
    <row r="1" spans="1:8" x14ac:dyDescent="0.35">
      <c r="A1" s="37" t="s">
        <v>10</v>
      </c>
      <c r="B1" s="37"/>
      <c r="C1" s="37"/>
      <c r="D1" s="37"/>
      <c r="F1" s="1"/>
      <c r="G1" s="37" t="s">
        <v>12</v>
      </c>
      <c r="H1" s="37"/>
    </row>
    <row r="2" spans="1:8" ht="44" customHeight="1" x14ac:dyDescent="0.35">
      <c r="A2" s="10" t="s">
        <v>11</v>
      </c>
      <c r="B2" s="10" t="s">
        <v>12</v>
      </c>
      <c r="C2" s="11" t="s">
        <v>13</v>
      </c>
      <c r="D2" s="11" t="s">
        <v>14</v>
      </c>
      <c r="F2" s="1"/>
      <c r="G2" s="6">
        <v>100</v>
      </c>
      <c r="H2" s="6">
        <v>275</v>
      </c>
    </row>
    <row r="3" spans="1:8" x14ac:dyDescent="0.35">
      <c r="A3" s="1" t="s">
        <v>15</v>
      </c>
      <c r="B3" s="1">
        <v>100</v>
      </c>
      <c r="C3" s="1">
        <v>65</v>
      </c>
      <c r="D3" s="9">
        <f t="shared" ref="D3:D9" si="0">IF(B3=$G$2,$G$3+$G$4+(IF((C3-$G$2)&gt;0,C3-$G$2,0))*$G$6*0.01,IF(B3=$H$2,$H$3+$H$4+(IF((C3-$H$2)&gt;0,C3-$H$2,0))*$H$6*0.01))</f>
        <v>150</v>
      </c>
      <c r="F3" s="4" t="s">
        <v>24</v>
      </c>
      <c r="G3" s="1">
        <v>130</v>
      </c>
      <c r="H3" s="1">
        <v>130</v>
      </c>
    </row>
    <row r="4" spans="1:8" x14ac:dyDescent="0.35">
      <c r="A4" s="1" t="s">
        <v>16</v>
      </c>
      <c r="B4" s="1">
        <v>100</v>
      </c>
      <c r="C4" s="1">
        <v>110</v>
      </c>
      <c r="D4" s="9">
        <f t="shared" si="0"/>
        <v>153.5</v>
      </c>
      <c r="F4" s="4" t="s">
        <v>25</v>
      </c>
      <c r="G4" s="1">
        <v>20</v>
      </c>
      <c r="H4" s="1">
        <v>80</v>
      </c>
    </row>
    <row r="5" spans="1:8" x14ac:dyDescent="0.35">
      <c r="A5" s="1" t="s">
        <v>17</v>
      </c>
      <c r="B5" s="1">
        <v>275</v>
      </c>
      <c r="C5" s="1">
        <v>130</v>
      </c>
      <c r="D5" s="9">
        <f t="shared" si="0"/>
        <v>210</v>
      </c>
      <c r="F5" s="38" t="s">
        <v>26</v>
      </c>
      <c r="G5" s="1"/>
      <c r="H5" s="1"/>
    </row>
    <row r="6" spans="1:8" x14ac:dyDescent="0.35">
      <c r="A6" s="1" t="s">
        <v>18</v>
      </c>
      <c r="B6" s="1">
        <v>100</v>
      </c>
      <c r="C6" s="1">
        <v>90</v>
      </c>
      <c r="D6" s="9">
        <f t="shared" si="0"/>
        <v>150</v>
      </c>
      <c r="F6" s="38"/>
      <c r="G6" s="1">
        <v>35</v>
      </c>
      <c r="H6" s="1">
        <v>24</v>
      </c>
    </row>
    <row r="7" spans="1:8" x14ac:dyDescent="0.35">
      <c r="A7" s="1" t="s">
        <v>19</v>
      </c>
      <c r="B7" s="1">
        <v>275</v>
      </c>
      <c r="C7" s="1">
        <v>305</v>
      </c>
      <c r="D7" s="9">
        <f t="shared" si="0"/>
        <v>217.2</v>
      </c>
    </row>
    <row r="8" spans="1:8" x14ac:dyDescent="0.35">
      <c r="A8" s="1" t="s">
        <v>20</v>
      </c>
      <c r="B8" s="1">
        <v>100</v>
      </c>
      <c r="C8" s="1">
        <v>76</v>
      </c>
      <c r="D8" s="9">
        <f t="shared" si="0"/>
        <v>150</v>
      </c>
    </row>
    <row r="9" spans="1:8" x14ac:dyDescent="0.35">
      <c r="A9" s="1" t="s">
        <v>21</v>
      </c>
      <c r="B9" s="1">
        <v>100</v>
      </c>
      <c r="C9" s="1">
        <v>124</v>
      </c>
      <c r="D9" s="9">
        <f t="shared" si="0"/>
        <v>158.4</v>
      </c>
    </row>
    <row r="10" spans="1:8" x14ac:dyDescent="0.35">
      <c r="A10" s="1" t="s">
        <v>22</v>
      </c>
      <c r="B10" s="1">
        <v>150</v>
      </c>
      <c r="C10" s="1">
        <v>134</v>
      </c>
      <c r="D10" s="9" t="b">
        <f>IF(B10=$G$2,$G$3+$G$4+(IF((C10-$G$2)&gt;0,C10-$G$2,0))*$G$6*0.01,IF(B10=$H$2,$H$3+$H$4+(IF((C10-$H$2)&gt;0,C10-$H$2,0))*$H$6*0.01))</f>
        <v>0</v>
      </c>
    </row>
    <row r="11" spans="1:8" x14ac:dyDescent="0.35">
      <c r="A11" s="1" t="s">
        <v>23</v>
      </c>
      <c r="B11" s="1">
        <v>275</v>
      </c>
      <c r="C11" s="1">
        <v>240</v>
      </c>
      <c r="D11" s="9">
        <f t="shared" ref="D11:D16" si="1">IF(B11=$G$2,$G$3+$G$4+(IF((C11-$G$2)&gt;0,C11-$G$2,0))*$G$6*0.01,IF(B11=$H$2,$H$3+$H$4+(IF((C11-$H$2)&gt;0,C11-$H$2,0))*$H$6*0.01))</f>
        <v>210</v>
      </c>
    </row>
    <row r="12" spans="1:8" x14ac:dyDescent="0.35">
      <c r="A12" s="8" t="s">
        <v>27</v>
      </c>
      <c r="B12" s="1">
        <v>100</v>
      </c>
      <c r="C12" s="1">
        <v>0</v>
      </c>
      <c r="D12" s="9">
        <f t="shared" si="1"/>
        <v>150</v>
      </c>
    </row>
    <row r="13" spans="1:8" x14ac:dyDescent="0.35">
      <c r="A13" s="8" t="s">
        <v>29</v>
      </c>
      <c r="B13" s="1">
        <v>100</v>
      </c>
      <c r="C13" s="1">
        <v>100</v>
      </c>
      <c r="D13" s="9">
        <f t="shared" si="1"/>
        <v>150</v>
      </c>
    </row>
    <row r="14" spans="1:8" x14ac:dyDescent="0.35">
      <c r="A14" s="8" t="s">
        <v>28</v>
      </c>
      <c r="B14" s="1">
        <v>100</v>
      </c>
      <c r="C14" s="1">
        <v>200</v>
      </c>
      <c r="D14" s="9">
        <f t="shared" si="1"/>
        <v>185</v>
      </c>
    </row>
    <row r="15" spans="1:8" x14ac:dyDescent="0.35">
      <c r="A15" s="8" t="s">
        <v>30</v>
      </c>
      <c r="B15" s="1">
        <v>275</v>
      </c>
      <c r="C15" s="1">
        <v>300</v>
      </c>
      <c r="D15" s="9">
        <f t="shared" si="1"/>
        <v>216</v>
      </c>
    </row>
    <row r="16" spans="1:8" x14ac:dyDescent="0.35">
      <c r="A16" s="8" t="s">
        <v>31</v>
      </c>
      <c r="B16" s="1">
        <v>275</v>
      </c>
      <c r="C16" s="1">
        <v>400</v>
      </c>
      <c r="D16" s="9">
        <f t="shared" si="1"/>
        <v>240</v>
      </c>
    </row>
    <row r="18" spans="1:4" x14ac:dyDescent="0.35">
      <c r="A18" s="37" t="s">
        <v>32</v>
      </c>
      <c r="B18" s="37"/>
      <c r="C18" s="12"/>
      <c r="D18" s="12"/>
    </row>
    <row r="19" spans="1:4" ht="29" x14ac:dyDescent="0.35">
      <c r="A19" s="13" t="s">
        <v>33</v>
      </c>
      <c r="B19" s="1">
        <f>MAX(C3:C16)</f>
        <v>400</v>
      </c>
    </row>
    <row r="20" spans="1:4" ht="29" x14ac:dyDescent="0.35">
      <c r="A20" s="13" t="s">
        <v>34</v>
      </c>
      <c r="B20" s="1">
        <f>MIN(C3:C16)</f>
        <v>0</v>
      </c>
    </row>
    <row r="21" spans="1:4" ht="72.5" x14ac:dyDescent="0.35">
      <c r="A21" s="13" t="s">
        <v>36</v>
      </c>
      <c r="B21" s="1">
        <f>COUNTIF(C100:C113,1)</f>
        <v>6</v>
      </c>
    </row>
    <row r="22" spans="1:4" ht="101.5" x14ac:dyDescent="0.35">
      <c r="A22" s="13" t="s">
        <v>35</v>
      </c>
      <c r="B22" s="1">
        <f>COUNTIF(D100:D113,1)</f>
        <v>2</v>
      </c>
    </row>
    <row r="59" ht="15" customHeight="1" x14ac:dyDescent="0.35"/>
    <row r="99" spans="2:4" x14ac:dyDescent="0.35">
      <c r="B99" s="39" t="s">
        <v>37</v>
      </c>
      <c r="C99" s="39"/>
      <c r="D99" s="39"/>
    </row>
    <row r="100" spans="2:4" x14ac:dyDescent="0.35">
      <c r="B100" s="1">
        <f t="shared" ref="B100:B113" si="2">B3-C3</f>
        <v>35</v>
      </c>
      <c r="C100" s="1">
        <f>IF(B100&lt;0,1,0)</f>
        <v>0</v>
      </c>
      <c r="D100" s="1">
        <f t="shared" ref="D100:D113" si="3">IF(B3&gt;(C3*2),1,0)</f>
        <v>0</v>
      </c>
    </row>
    <row r="101" spans="2:4" x14ac:dyDescent="0.35">
      <c r="B101" s="1">
        <f t="shared" si="2"/>
        <v>-10</v>
      </c>
      <c r="C101" s="1">
        <f t="shared" ref="C101:C113" si="4">IF(B101&lt;0,1,0)</f>
        <v>1</v>
      </c>
      <c r="D101" s="1">
        <f t="shared" si="3"/>
        <v>0</v>
      </c>
    </row>
    <row r="102" spans="2:4" x14ac:dyDescent="0.35">
      <c r="B102" s="1">
        <f t="shared" si="2"/>
        <v>145</v>
      </c>
      <c r="C102" s="1">
        <f t="shared" si="4"/>
        <v>0</v>
      </c>
      <c r="D102" s="1">
        <f t="shared" si="3"/>
        <v>1</v>
      </c>
    </row>
    <row r="103" spans="2:4" x14ac:dyDescent="0.35">
      <c r="B103" s="1">
        <f t="shared" si="2"/>
        <v>10</v>
      </c>
      <c r="C103" s="1">
        <f t="shared" si="4"/>
        <v>0</v>
      </c>
      <c r="D103" s="1">
        <f t="shared" si="3"/>
        <v>0</v>
      </c>
    </row>
    <row r="104" spans="2:4" x14ac:dyDescent="0.35">
      <c r="B104" s="1">
        <f t="shared" si="2"/>
        <v>-30</v>
      </c>
      <c r="C104" s="1">
        <f t="shared" si="4"/>
        <v>1</v>
      </c>
      <c r="D104" s="1">
        <f t="shared" si="3"/>
        <v>0</v>
      </c>
    </row>
    <row r="105" spans="2:4" x14ac:dyDescent="0.35">
      <c r="B105" s="1">
        <f t="shared" si="2"/>
        <v>24</v>
      </c>
      <c r="C105" s="1">
        <f t="shared" si="4"/>
        <v>0</v>
      </c>
      <c r="D105" s="1">
        <f t="shared" si="3"/>
        <v>0</v>
      </c>
    </row>
    <row r="106" spans="2:4" x14ac:dyDescent="0.35">
      <c r="B106" s="1">
        <f t="shared" si="2"/>
        <v>-24</v>
      </c>
      <c r="C106" s="1">
        <f t="shared" si="4"/>
        <v>1</v>
      </c>
      <c r="D106" s="1">
        <f t="shared" si="3"/>
        <v>0</v>
      </c>
    </row>
    <row r="107" spans="2:4" x14ac:dyDescent="0.35">
      <c r="B107" s="1">
        <f t="shared" si="2"/>
        <v>16</v>
      </c>
      <c r="C107" s="1">
        <f t="shared" si="4"/>
        <v>0</v>
      </c>
      <c r="D107" s="1">
        <f t="shared" si="3"/>
        <v>0</v>
      </c>
    </row>
    <row r="108" spans="2:4" x14ac:dyDescent="0.35">
      <c r="B108" s="1">
        <f t="shared" si="2"/>
        <v>35</v>
      </c>
      <c r="C108" s="1">
        <f t="shared" si="4"/>
        <v>0</v>
      </c>
      <c r="D108" s="1">
        <f t="shared" si="3"/>
        <v>0</v>
      </c>
    </row>
    <row r="109" spans="2:4" x14ac:dyDescent="0.35">
      <c r="B109" s="1">
        <f t="shared" si="2"/>
        <v>100</v>
      </c>
      <c r="C109" s="1">
        <f t="shared" si="4"/>
        <v>0</v>
      </c>
      <c r="D109" s="1">
        <f t="shared" si="3"/>
        <v>1</v>
      </c>
    </row>
    <row r="110" spans="2:4" x14ac:dyDescent="0.35">
      <c r="B110" s="1">
        <f t="shared" si="2"/>
        <v>0</v>
      </c>
      <c r="C110" s="1">
        <f t="shared" si="4"/>
        <v>0</v>
      </c>
      <c r="D110" s="1">
        <f t="shared" si="3"/>
        <v>0</v>
      </c>
    </row>
    <row r="111" spans="2:4" x14ac:dyDescent="0.35">
      <c r="B111" s="1">
        <f t="shared" si="2"/>
        <v>-100</v>
      </c>
      <c r="C111" s="1">
        <f t="shared" si="4"/>
        <v>1</v>
      </c>
      <c r="D111" s="1">
        <f t="shared" si="3"/>
        <v>0</v>
      </c>
    </row>
    <row r="112" spans="2:4" x14ac:dyDescent="0.35">
      <c r="B112" s="1">
        <f t="shared" si="2"/>
        <v>-25</v>
      </c>
      <c r="C112" s="1">
        <f t="shared" si="4"/>
        <v>1</v>
      </c>
      <c r="D112" s="1">
        <f t="shared" si="3"/>
        <v>0</v>
      </c>
    </row>
    <row r="113" spans="2:4" x14ac:dyDescent="0.35">
      <c r="B113" s="1">
        <f t="shared" si="2"/>
        <v>-125</v>
      </c>
      <c r="C113" s="1">
        <f t="shared" si="4"/>
        <v>1</v>
      </c>
      <c r="D113" s="1">
        <f t="shared" si="3"/>
        <v>0</v>
      </c>
    </row>
  </sheetData>
  <mergeCells count="5">
    <mergeCell ref="A1:D1"/>
    <mergeCell ref="G1:H1"/>
    <mergeCell ref="F5:F6"/>
    <mergeCell ref="A18:B18"/>
    <mergeCell ref="B99:D99"/>
  </mergeCells>
  <conditionalFormatting sqref="D3:D16">
    <cfRule type="cellIs" dxfId="0" priority="1" operator="greaterThan">
      <formula>200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96099-B181-4CA6-986E-63CB28100E20}">
  <sheetPr codeName="Лист5"/>
  <dimension ref="A1:O10"/>
  <sheetViews>
    <sheetView topLeftCell="A3" workbookViewId="0">
      <selection activeCell="B8" sqref="B8"/>
    </sheetView>
  </sheetViews>
  <sheetFormatPr defaultRowHeight="14.5" x14ac:dyDescent="0.35"/>
  <sheetData>
    <row r="1" spans="1:15" x14ac:dyDescent="0.35">
      <c r="A1" s="40" t="s">
        <v>44</v>
      </c>
      <c r="B1" s="46" t="s">
        <v>38</v>
      </c>
      <c r="C1" s="46"/>
      <c r="D1" s="44"/>
      <c r="E1" s="17"/>
      <c r="F1" s="17"/>
      <c r="G1" s="18"/>
      <c r="I1" s="40" t="s">
        <v>46</v>
      </c>
      <c r="J1" s="44" t="s">
        <v>38</v>
      </c>
      <c r="K1" s="45"/>
      <c r="L1" s="45"/>
      <c r="M1" s="17"/>
      <c r="N1" s="17"/>
      <c r="O1" s="18"/>
    </row>
    <row r="2" spans="1:15" x14ac:dyDescent="0.35">
      <c r="A2" s="41"/>
      <c r="B2" s="15" t="s">
        <v>39</v>
      </c>
      <c r="C2" s="4" t="s">
        <v>40</v>
      </c>
      <c r="D2" s="4" t="s">
        <v>41</v>
      </c>
      <c r="E2" s="19"/>
      <c r="F2" s="19"/>
      <c r="G2" s="20"/>
      <c r="I2" s="41"/>
      <c r="J2" s="15" t="s">
        <v>39</v>
      </c>
      <c r="K2" s="4" t="s">
        <v>40</v>
      </c>
      <c r="L2" s="4" t="s">
        <v>41</v>
      </c>
      <c r="M2" s="19"/>
      <c r="N2" s="19"/>
      <c r="O2" s="20"/>
    </row>
    <row r="3" spans="1:15" x14ac:dyDescent="0.35">
      <c r="A3" s="41"/>
      <c r="B3" s="16">
        <v>3.9333333333333336</v>
      </c>
      <c r="C3" s="1">
        <v>0</v>
      </c>
      <c r="D3" s="1">
        <v>5.2</v>
      </c>
      <c r="E3" s="19"/>
      <c r="F3" s="19"/>
      <c r="G3" s="20"/>
      <c r="I3" s="41"/>
      <c r="J3" s="16">
        <v>3.356060606060606</v>
      </c>
      <c r="K3" s="1">
        <v>0</v>
      </c>
      <c r="L3" s="1">
        <v>0.69696969696969713</v>
      </c>
      <c r="M3" s="19"/>
      <c r="N3" s="19"/>
      <c r="O3" s="20"/>
    </row>
    <row r="4" spans="1:15" x14ac:dyDescent="0.35">
      <c r="A4" s="41"/>
      <c r="B4" s="19"/>
      <c r="C4" s="19"/>
      <c r="D4" s="19"/>
      <c r="E4" s="19"/>
      <c r="F4" s="19"/>
      <c r="G4" s="20"/>
      <c r="I4" s="41"/>
      <c r="J4" s="19"/>
      <c r="K4" s="19"/>
      <c r="L4" s="19"/>
      <c r="M4" s="19"/>
      <c r="N4" s="19"/>
      <c r="O4" s="20"/>
    </row>
    <row r="5" spans="1:15" x14ac:dyDescent="0.35">
      <c r="A5" s="41"/>
      <c r="B5" s="43" t="s">
        <v>42</v>
      </c>
      <c r="C5" s="33"/>
      <c r="D5" s="33"/>
      <c r="E5" s="19"/>
      <c r="F5" s="14" t="s">
        <v>43</v>
      </c>
      <c r="G5" s="20"/>
      <c r="I5" s="41"/>
      <c r="J5" s="43" t="s">
        <v>42</v>
      </c>
      <c r="K5" s="33"/>
      <c r="L5" s="33"/>
      <c r="M5" s="19"/>
      <c r="N5" s="14" t="s">
        <v>43</v>
      </c>
      <c r="O5" s="20"/>
    </row>
    <row r="6" spans="1:15" x14ac:dyDescent="0.35">
      <c r="A6" s="41"/>
      <c r="B6" s="16">
        <v>11</v>
      </c>
      <c r="C6" s="1">
        <v>-8</v>
      </c>
      <c r="D6" s="1">
        <v>2</v>
      </c>
      <c r="E6" s="19"/>
      <c r="F6" s="1">
        <f>B6*B3+C6*C3+D6*D3</f>
        <v>53.666666666666664</v>
      </c>
      <c r="G6" s="20"/>
      <c r="I6" s="41"/>
      <c r="J6" s="16">
        <v>5</v>
      </c>
      <c r="K6" s="1">
        <v>2</v>
      </c>
      <c r="L6" s="1">
        <v>-1</v>
      </c>
      <c r="M6" s="19"/>
      <c r="N6" s="1">
        <f>J6*J3+K6*K3+L6*L3</f>
        <v>16.083333333333336</v>
      </c>
      <c r="O6" s="20"/>
    </row>
    <row r="7" spans="1:15" x14ac:dyDescent="0.35">
      <c r="A7" s="41"/>
      <c r="B7" s="43" t="s">
        <v>45</v>
      </c>
      <c r="C7" s="33"/>
      <c r="D7" s="33"/>
      <c r="E7" s="19"/>
      <c r="F7" s="19"/>
      <c r="G7" s="20"/>
      <c r="I7" s="41"/>
      <c r="J7" s="43" t="s">
        <v>45</v>
      </c>
      <c r="K7" s="33"/>
      <c r="L7" s="33"/>
      <c r="M7" s="19"/>
      <c r="N7" s="19"/>
      <c r="O7" s="20"/>
    </row>
    <row r="8" spans="1:15" x14ac:dyDescent="0.35">
      <c r="A8" s="41"/>
      <c r="B8" s="16">
        <v>2</v>
      </c>
      <c r="C8" s="1">
        <v>9</v>
      </c>
      <c r="D8" s="1">
        <v>-8</v>
      </c>
      <c r="E8" s="19"/>
      <c r="F8" s="1">
        <f>B8*B3+C8*C3+D8*D3</f>
        <v>-33.733333333333334</v>
      </c>
      <c r="G8" s="21">
        <v>12</v>
      </c>
      <c r="I8" s="41"/>
      <c r="J8" s="16">
        <v>12</v>
      </c>
      <c r="K8" s="1">
        <v>5</v>
      </c>
      <c r="L8" s="1">
        <v>-9</v>
      </c>
      <c r="M8" s="19"/>
      <c r="N8" s="1">
        <f>J8*J$3+K8*K$3+L8*L$3</f>
        <v>34</v>
      </c>
      <c r="O8" s="27">
        <v>34</v>
      </c>
    </row>
    <row r="9" spans="1:15" x14ac:dyDescent="0.35">
      <c r="A9" s="41"/>
      <c r="B9" s="16">
        <v>6</v>
      </c>
      <c r="C9" s="1">
        <v>1</v>
      </c>
      <c r="D9" s="1">
        <v>-3</v>
      </c>
      <c r="E9" s="19"/>
      <c r="F9" s="1">
        <f>B9*B3+C9*C3+D9*D3</f>
        <v>8</v>
      </c>
      <c r="G9" s="21">
        <v>8</v>
      </c>
      <c r="I9" s="41"/>
      <c r="J9" s="16">
        <v>4</v>
      </c>
      <c r="K9" s="1">
        <v>-2</v>
      </c>
      <c r="L9" s="1">
        <v>8</v>
      </c>
      <c r="M9" s="19"/>
      <c r="N9" s="1">
        <f t="shared" ref="N9:N10" si="0">J9*J$3+K9*K$3+L9*L$3</f>
        <v>19</v>
      </c>
      <c r="O9" s="27">
        <v>19</v>
      </c>
    </row>
    <row r="10" spans="1:15" ht="15" thickBot="1" x14ac:dyDescent="0.4">
      <c r="A10" s="42"/>
      <c r="B10" s="22">
        <v>9</v>
      </c>
      <c r="C10" s="23">
        <v>11</v>
      </c>
      <c r="D10" s="23">
        <v>-2</v>
      </c>
      <c r="E10" s="24"/>
      <c r="F10" s="23">
        <f>B10*B3+C10*C3+D10*D3</f>
        <v>25.000000000000007</v>
      </c>
      <c r="G10" s="25">
        <v>25</v>
      </c>
      <c r="I10" s="42"/>
      <c r="J10" s="22">
        <v>7</v>
      </c>
      <c r="K10" s="23">
        <v>8</v>
      </c>
      <c r="L10" s="23">
        <v>-2</v>
      </c>
      <c r="M10" s="24"/>
      <c r="N10" s="23">
        <f t="shared" si="0"/>
        <v>22.098484848484848</v>
      </c>
      <c r="O10" s="28">
        <v>22</v>
      </c>
    </row>
  </sheetData>
  <mergeCells count="8">
    <mergeCell ref="A1:A10"/>
    <mergeCell ref="B7:D7"/>
    <mergeCell ref="I1:I10"/>
    <mergeCell ref="J1:L1"/>
    <mergeCell ref="J5:L5"/>
    <mergeCell ref="J7:L7"/>
    <mergeCell ref="B1:D1"/>
    <mergeCell ref="B5:D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2A714-4581-4F13-8558-453D9C84F33A}">
  <dimension ref="A1:G8"/>
  <sheetViews>
    <sheetView workbookViewId="0">
      <selection activeCell="G3" sqref="G3"/>
    </sheetView>
  </sheetViews>
  <sheetFormatPr defaultRowHeight="14.5" x14ac:dyDescent="0.35"/>
  <cols>
    <col min="1" max="1" width="35.08984375" customWidth="1"/>
    <col min="2" max="2" width="23.08984375" customWidth="1"/>
    <col min="3" max="3" width="25.453125" customWidth="1"/>
    <col min="4" max="4" width="18.6328125" customWidth="1"/>
    <col min="5" max="5" width="16.6328125" customWidth="1"/>
    <col min="6" max="6" width="34.54296875" customWidth="1"/>
    <col min="7" max="7" width="14.26953125" customWidth="1"/>
  </cols>
  <sheetData>
    <row r="1" spans="1:7" ht="25" customHeight="1" x14ac:dyDescent="0.35">
      <c r="A1" s="47" t="s">
        <v>47</v>
      </c>
      <c r="B1" s="47" t="s">
        <v>48</v>
      </c>
      <c r="C1" s="47"/>
      <c r="D1" s="47" t="s">
        <v>56</v>
      </c>
      <c r="E1" s="47"/>
    </row>
    <row r="2" spans="1:7" ht="18" customHeight="1" x14ac:dyDescent="0.35">
      <c r="A2" s="47"/>
      <c r="B2" s="31" t="s">
        <v>49</v>
      </c>
      <c r="C2" s="31" t="s">
        <v>50</v>
      </c>
      <c r="D2" s="31" t="s">
        <v>49</v>
      </c>
      <c r="E2" s="31" t="s">
        <v>50</v>
      </c>
      <c r="F2" s="31" t="s">
        <v>57</v>
      </c>
      <c r="G2" s="31" t="s">
        <v>58</v>
      </c>
    </row>
    <row r="3" spans="1:7" x14ac:dyDescent="0.35">
      <c r="A3" t="s">
        <v>51</v>
      </c>
      <c r="B3">
        <v>204536</v>
      </c>
      <c r="C3">
        <v>224156</v>
      </c>
      <c r="D3">
        <f>B3/$B$8</f>
        <v>0.90210070876317083</v>
      </c>
      <c r="E3">
        <f>C3/$C$8</f>
        <v>0.86907771281462753</v>
      </c>
      <c r="F3">
        <f>E3-D3</f>
        <v>-3.3022995948543299E-2</v>
      </c>
      <c r="G3" s="32">
        <f>(F3/D3)</f>
        <v>-3.66067730883613E-2</v>
      </c>
    </row>
    <row r="4" spans="1:7" x14ac:dyDescent="0.35">
      <c r="A4" t="s">
        <v>52</v>
      </c>
      <c r="B4">
        <v>15609</v>
      </c>
      <c r="C4">
        <v>23300</v>
      </c>
      <c r="D4">
        <f t="shared" ref="D4:D7" si="0">B4/$B$8</f>
        <v>6.8843088566728272E-2</v>
      </c>
      <c r="E4">
        <f t="shared" ref="E4:E7" si="1">C4/$C$8</f>
        <v>9.0336688326793937E-2</v>
      </c>
      <c r="F4">
        <f t="shared" ref="F4:F7" si="2">E4-D4</f>
        <v>2.1493599760065665E-2</v>
      </c>
      <c r="G4" s="32">
        <f t="shared" ref="G4:G7" si="3">(F4/D4)</f>
        <v>0.31221143919526989</v>
      </c>
    </row>
    <row r="5" spans="1:7" x14ac:dyDescent="0.35">
      <c r="A5" t="s">
        <v>53</v>
      </c>
      <c r="B5">
        <v>3951</v>
      </c>
      <c r="C5">
        <v>5890</v>
      </c>
      <c r="D5">
        <f t="shared" si="0"/>
        <v>1.7425782748872021E-2</v>
      </c>
      <c r="E5">
        <f t="shared" si="1"/>
        <v>2.2836184302352631E-2</v>
      </c>
      <c r="F5">
        <f t="shared" si="2"/>
        <v>5.4104015534806107E-3</v>
      </c>
      <c r="G5" s="32">
        <f t="shared" si="3"/>
        <v>0.31048255515700313</v>
      </c>
    </row>
    <row r="6" spans="1:7" x14ac:dyDescent="0.35">
      <c r="A6" t="s">
        <v>54</v>
      </c>
      <c r="B6">
        <v>1853</v>
      </c>
      <c r="C6">
        <v>2075</v>
      </c>
      <c r="D6">
        <f t="shared" si="0"/>
        <v>8.172608310215098E-3</v>
      </c>
      <c r="E6">
        <f t="shared" si="1"/>
        <v>8.0450055054977435E-3</v>
      </c>
      <c r="F6">
        <f t="shared" si="2"/>
        <v>-1.2760280471735448E-4</v>
      </c>
      <c r="G6" s="32">
        <f t="shared" si="3"/>
        <v>-1.5613473676189928E-2</v>
      </c>
    </row>
    <row r="7" spans="1:7" x14ac:dyDescent="0.35">
      <c r="A7" t="s">
        <v>55</v>
      </c>
      <c r="B7">
        <v>784</v>
      </c>
      <c r="C7">
        <v>2503</v>
      </c>
      <c r="D7">
        <f t="shared" si="0"/>
        <v>3.4578116110138358E-3</v>
      </c>
      <c r="E7">
        <f t="shared" si="1"/>
        <v>9.704409050728122E-3</v>
      </c>
      <c r="F7">
        <f t="shared" si="2"/>
        <v>6.2465974397142862E-3</v>
      </c>
      <c r="G7" s="32">
        <f t="shared" si="3"/>
        <v>1.8065175730851266</v>
      </c>
    </row>
    <row r="8" spans="1:7" x14ac:dyDescent="0.35">
      <c r="A8" t="s">
        <v>59</v>
      </c>
      <c r="B8">
        <f>SUM(B3:B7)</f>
        <v>226733</v>
      </c>
      <c r="C8">
        <f>SUM(C3:C7)</f>
        <v>257924</v>
      </c>
    </row>
  </sheetData>
  <mergeCells count="3">
    <mergeCell ref="A1:A2"/>
    <mergeCell ref="B1:C1"/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32168-8ECC-4829-9CFB-AE7D3FA0C311}">
  <dimension ref="A1"/>
  <sheetViews>
    <sheetView topLeftCell="A3" zoomScale="86" workbookViewId="0">
      <selection activeCell="E16" sqref="E1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9A16D-696D-4C89-ACD6-68ECE5A2139B}">
  <dimension ref="A1"/>
  <sheetViews>
    <sheetView tabSelected="1" zoomScale="73" zoomScaleNormal="291" workbookViewId="0">
      <selection activeCell="S15" sqref="S15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LarioN</dc:creator>
  <cp:lastModifiedBy>LarioN</cp:lastModifiedBy>
  <dcterms:created xsi:type="dcterms:W3CDTF">2015-06-05T18:19:34Z</dcterms:created>
  <dcterms:modified xsi:type="dcterms:W3CDTF">2019-11-20T10:21:16Z</dcterms:modified>
</cp:coreProperties>
</file>