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thing-my.sharepoint.com/personal/rsaddul_eduthing_co_uk/Documents/Documents/Audits/Audit/"/>
    </mc:Choice>
  </mc:AlternateContent>
  <xr:revisionPtr revIDLastSave="1706" documentId="8_{99CFEA1B-BF43-4BE5-88F0-9FE3F4AD56BC}" xr6:coauthVersionLast="47" xr6:coauthVersionMax="47" xr10:uidLastSave="{0977A29D-664C-460C-971C-A1E0A351A240}"/>
  <bookViews>
    <workbookView xWindow="-28920" yWindow="-75" windowWidth="29040" windowHeight="15720" activeTab="1" xr2:uid="{9D248975-EFDE-4DB1-86F1-6DDECF3A2A0C}"/>
  </bookViews>
  <sheets>
    <sheet name="Windows Datto Template" sheetId="6" r:id="rId1"/>
    <sheet name="Vendor Count" sheetId="7" r:id="rId2"/>
    <sheet name="Windows CPU Tracker" sheetId="1" r:id="rId3"/>
    <sheet name="iPad Datto Template" sheetId="10" r:id="rId4"/>
    <sheet name="iPad Tracker" sheetId="2" state="hidden" r:id="rId5"/>
    <sheet name="iPad Meraki Template" sheetId="14" r:id="rId6"/>
    <sheet name="iPad Meraki Tracker" sheetId="15" state="hidden" r:id="rId7"/>
    <sheet name="Chromebook Template" sheetId="13" r:id="rId8"/>
    <sheet name="GB Round Up" sheetId="8" state="hidden" r:id="rId9"/>
    <sheet name="Windows 11 Compliance" sheetId="5" state="hidden" r:id="rId10"/>
    <sheet name="CPU Compliance" sheetId="12" state="hidden" r:id="rId11"/>
    <sheet name="End of Life Tracker" sheetId="3" r:id="rId12"/>
    <sheet name="Software Tracker" sheetId="4" state="hidden" r:id="rId13"/>
  </sheets>
  <definedNames>
    <definedName name="_xlnm._FilterDatabase" localSheetId="7" hidden="1">'Chromebook Template'!$A$1:$D$104</definedName>
    <definedName name="_xlnm._FilterDatabase" localSheetId="9" hidden="1">'Windows 11 Compliance'!$A$1:$B$277</definedName>
    <definedName name="_xlnm._FilterDatabase" localSheetId="0" hidden="1">'Windows Datto Template'!$D$1:$D$1000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7" l="1"/>
  <c r="H39" i="7"/>
  <c r="H40" i="7"/>
  <c r="H41" i="7"/>
  <c r="H42" i="7"/>
  <c r="I44" i="7"/>
  <c r="I42" i="7"/>
  <c r="I41" i="7"/>
  <c r="I40" i="7"/>
  <c r="I39" i="7"/>
  <c r="I38" i="7"/>
  <c r="D14" i="7"/>
  <c r="C14" i="7"/>
  <c r="B14" i="7"/>
  <c r="D12" i="7"/>
  <c r="D16" i="7"/>
  <c r="C16" i="7"/>
  <c r="C12" i="7"/>
  <c r="B12" i="7"/>
  <c r="D9" i="7"/>
  <c r="C9" i="7"/>
  <c r="B9" i="7"/>
  <c r="E64" i="6"/>
  <c r="G64" i="6"/>
  <c r="L64" i="6"/>
  <c r="E65" i="6"/>
  <c r="G65" i="6"/>
  <c r="L65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C7" i="7"/>
  <c r="B10" i="7"/>
  <c r="C10" i="7"/>
  <c r="C11" i="7"/>
  <c r="D10" i="7"/>
  <c r="D5" i="7"/>
  <c r="C5" i="7"/>
  <c r="B5" i="7"/>
  <c r="D7" i="7"/>
  <c r="B7" i="7"/>
  <c r="C8" i="7"/>
  <c r="C6" i="7"/>
  <c r="C15" i="7"/>
  <c r="C13" i="7"/>
  <c r="C3" i="7"/>
  <c r="C4" i="7"/>
  <c r="B4" i="7"/>
  <c r="B8" i="7"/>
  <c r="B6" i="7"/>
  <c r="B16" i="7"/>
  <c r="B15" i="7"/>
  <c r="B13" i="7"/>
  <c r="B11" i="7"/>
  <c r="B3" i="7"/>
  <c r="H22" i="7"/>
  <c r="H23" i="7"/>
  <c r="H24" i="7"/>
  <c r="H25" i="7"/>
  <c r="H36" i="7"/>
  <c r="I36" i="7"/>
  <c r="I37" i="7"/>
  <c r="H37" i="7"/>
  <c r="H43" i="7"/>
  <c r="I43" i="7"/>
  <c r="G32" i="7"/>
  <c r="H32" i="7"/>
  <c r="D8" i="7"/>
  <c r="D4" i="7"/>
  <c r="D6" i="7"/>
  <c r="H7" i="7"/>
  <c r="H5" i="7"/>
  <c r="H4" i="7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L66" i="6"/>
  <c r="L63" i="6"/>
  <c r="L62" i="6"/>
  <c r="H3" i="7"/>
  <c r="H9" i="7"/>
  <c r="E7" i="10"/>
  <c r="E2" i="10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2" i="14"/>
  <c r="H16" i="15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H13" i="15"/>
  <c r="G2" i="14"/>
  <c r="H10" i="15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2" i="14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2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B2" i="8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2" i="6"/>
  <c r="F8" i="1"/>
  <c r="E63" i="10"/>
  <c r="F63" i="10"/>
  <c r="G63" i="10"/>
  <c r="E64" i="10"/>
  <c r="F64" i="10"/>
  <c r="G64" i="10"/>
  <c r="E65" i="10"/>
  <c r="F65" i="10"/>
  <c r="G65" i="10"/>
  <c r="E66" i="10"/>
  <c r="F66" i="10"/>
  <c r="G66" i="10"/>
  <c r="E67" i="10"/>
  <c r="F67" i="10"/>
  <c r="G67" i="10"/>
  <c r="E68" i="10"/>
  <c r="F68" i="10"/>
  <c r="G68" i="10"/>
  <c r="E69" i="10"/>
  <c r="F69" i="10"/>
  <c r="G69" i="10"/>
  <c r="E70" i="10"/>
  <c r="F70" i="10"/>
  <c r="G70" i="10"/>
  <c r="E71" i="10"/>
  <c r="F71" i="10"/>
  <c r="G71" i="10"/>
  <c r="E72" i="10"/>
  <c r="F72" i="10"/>
  <c r="G72" i="10"/>
  <c r="E73" i="10"/>
  <c r="F73" i="10"/>
  <c r="G73" i="10"/>
  <c r="E74" i="10"/>
  <c r="F74" i="10"/>
  <c r="G74" i="10"/>
  <c r="E75" i="10"/>
  <c r="F75" i="10"/>
  <c r="G75" i="10"/>
  <c r="E76" i="10"/>
  <c r="F76" i="10"/>
  <c r="G76" i="10"/>
  <c r="E77" i="10"/>
  <c r="F77" i="10"/>
  <c r="G77" i="10"/>
  <c r="E78" i="10"/>
  <c r="F78" i="10"/>
  <c r="G78" i="10"/>
  <c r="E79" i="10"/>
  <c r="F79" i="10"/>
  <c r="G79" i="10"/>
  <c r="E80" i="10"/>
  <c r="F80" i="10"/>
  <c r="G80" i="10"/>
  <c r="E81" i="10"/>
  <c r="F81" i="10"/>
  <c r="G81" i="10"/>
  <c r="E82" i="10"/>
  <c r="F82" i="10"/>
  <c r="G82" i="10"/>
  <c r="E83" i="10"/>
  <c r="F83" i="10"/>
  <c r="G83" i="10"/>
  <c r="E84" i="10"/>
  <c r="F84" i="10"/>
  <c r="G84" i="10"/>
  <c r="E85" i="10"/>
  <c r="F85" i="10"/>
  <c r="G85" i="10"/>
  <c r="E86" i="10"/>
  <c r="F86" i="10"/>
  <c r="G86" i="10"/>
  <c r="E87" i="10"/>
  <c r="F87" i="10"/>
  <c r="G87" i="10"/>
  <c r="E88" i="10"/>
  <c r="F88" i="10"/>
  <c r="G88" i="10"/>
  <c r="E89" i="10"/>
  <c r="F89" i="10"/>
  <c r="G89" i="10"/>
  <c r="E90" i="10"/>
  <c r="F90" i="10"/>
  <c r="G90" i="10"/>
  <c r="E91" i="10"/>
  <c r="F91" i="10"/>
  <c r="G91" i="10"/>
  <c r="E92" i="10"/>
  <c r="F92" i="10"/>
  <c r="G92" i="10"/>
  <c r="E93" i="10"/>
  <c r="F93" i="10"/>
  <c r="G93" i="10"/>
  <c r="E94" i="10"/>
  <c r="F94" i="10"/>
  <c r="G94" i="10"/>
  <c r="E95" i="10"/>
  <c r="F95" i="10"/>
  <c r="G95" i="10"/>
  <c r="E96" i="10"/>
  <c r="F96" i="10"/>
  <c r="G96" i="10"/>
  <c r="E97" i="10"/>
  <c r="F97" i="10"/>
  <c r="G97" i="10"/>
  <c r="E98" i="10"/>
  <c r="F98" i="10"/>
  <c r="G98" i="10"/>
  <c r="E99" i="10"/>
  <c r="F99" i="10"/>
  <c r="G99" i="10"/>
  <c r="E100" i="10"/>
  <c r="F100" i="10"/>
  <c r="G100" i="10"/>
  <c r="H15" i="7"/>
  <c r="H14" i="7"/>
  <c r="H13" i="7"/>
  <c r="H12" i="7"/>
  <c r="H11" i="7"/>
  <c r="H10" i="7"/>
  <c r="H8" i="7"/>
  <c r="H6" i="7"/>
  <c r="D15" i="7"/>
  <c r="D13" i="7"/>
  <c r="D11" i="7"/>
  <c r="D3" i="7"/>
  <c r="C2" i="5"/>
  <c r="F5" i="1"/>
  <c r="H16" i="2"/>
  <c r="H13" i="2"/>
  <c r="H10" i="2"/>
  <c r="E3" i="10"/>
  <c r="E4" i="10"/>
  <c r="E5" i="10"/>
  <c r="E6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G2" i="10"/>
  <c r="F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H10" i="3"/>
  <c r="J42" i="7" l="1"/>
  <c r="J41" i="7"/>
  <c r="C18" i="7"/>
  <c r="B18" i="7"/>
  <c r="J39" i="7"/>
  <c r="D18" i="7"/>
  <c r="H44" i="7"/>
  <c r="J38" i="7"/>
  <c r="J40" i="7"/>
  <c r="J43" i="7"/>
  <c r="H26" i="7"/>
  <c r="J37" i="7"/>
  <c r="J36" i="7"/>
  <c r="B43" i="7"/>
  <c r="B41" i="7"/>
  <c r="B40" i="7"/>
  <c r="B42" i="7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22" i="7" a="1"/>
  <c r="B22" i="7" s="1"/>
  <c r="B34" i="7" a="1"/>
  <c r="B34" i="7" s="1"/>
  <c r="B23" i="7" a="1"/>
  <c r="B23" i="7" s="1"/>
  <c r="B24" i="7" a="1"/>
  <c r="B24" i="7" s="1"/>
  <c r="B25" i="7" a="1"/>
  <c r="B25" i="7" s="1"/>
  <c r="I32" i="7"/>
  <c r="B36" i="7" l="1"/>
  <c r="J44" i="7"/>
  <c r="B44" i="7"/>
  <c r="B3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<sst xmlns="http://schemas.openxmlformats.org/spreadsheetml/2006/main" count="8967" uniqueCount="2646">
  <si>
    <t>CPU Age</t>
  </si>
  <si>
    <t>CPU</t>
  </si>
  <si>
    <t>11th Gen Intel(R) Core(TM) i5-1135G7 @ 2.40GHz</t>
  </si>
  <si>
    <t xml:space="preserve">AMD Ryzen 5 2400G with Radeon Vega Graphics    </t>
  </si>
  <si>
    <t>Intel(R) Celeron(R) N4020 CPU @ 1.10GHz</t>
  </si>
  <si>
    <t>Intel(R) Core(TM) i3-6006U CPU @ 2.00GHz</t>
  </si>
  <si>
    <t>Intel(R) Core(TM) i3-6100T CPU @ 3.20GHz</t>
  </si>
  <si>
    <t>Intel(R) Core(TM) i5-10400 CPU @ 2.90GHz</t>
  </si>
  <si>
    <t>Intel(R) Core(TM) i5-2320 CPU @ 3.00GHz</t>
  </si>
  <si>
    <t>Intel(R) Core(TM) i5-3330 CPU @ 3.00GHz</t>
  </si>
  <si>
    <t>Intel(R) Core(TM) i5-4308U CPU @ 2.80GHz</t>
  </si>
  <si>
    <t>Intel(R) Core(TM) i5-4440 CPU @ 3.10GHz</t>
  </si>
  <si>
    <t>Intel(R) Core(TM) i5-4460  CPU @ 3.20GHz</t>
  </si>
  <si>
    <t>Intel(R) Core(TM) i5-6400 CPU @ 2.70GHz</t>
  </si>
  <si>
    <t>Intel(R) Core(TM) i5-6500 CPU @ 3.20GHz</t>
  </si>
  <si>
    <t>Intel(R) Core(TM) i5-7400 CPU @ 3.00GHz</t>
  </si>
  <si>
    <t>Intel(R) Core(TM) i5-8265U CPU @ 1.60GHz</t>
  </si>
  <si>
    <t>Intel(R) Core(TM) i5-9400 CPU @ 2.90GHz</t>
  </si>
  <si>
    <t>Intel(R) Core(TM) i7-6700 CPU @ 3.40GHz</t>
  </si>
  <si>
    <t>Intel(R) Celeron(R) CPU N3450 @ 1.10GHz</t>
  </si>
  <si>
    <t>Intel(R) Celeron(R) N4120 CPU @ 1.10GHz</t>
  </si>
  <si>
    <t>Intel(R) Core(TM) i3-5010U CPU @ 2.10GHz</t>
  </si>
  <si>
    <t>Intel(R) Core(TM) i5-1035G4 CPU @ 1.10GHz</t>
  </si>
  <si>
    <t>Intel(R) Core(TM) i5-1035G7 CPU @ 1.20GHz</t>
  </si>
  <si>
    <t>Intel(R) Core(TM) i5-4590 CPU @ 3.30GHz</t>
  </si>
  <si>
    <t>Intel(R) Core(TM) i5-4590S CPU @ 3.00GHz</t>
  </si>
  <si>
    <t>Intel(R) Core(TM) i5-4590T CPU @ 2.00GHz</t>
  </si>
  <si>
    <t>Intel(R) Core(TM) i5-5200U CPU @ 2.20GHz</t>
  </si>
  <si>
    <t>Intel(R) Core(TM) i5-6200U CPU @ 2.30GHz</t>
  </si>
  <si>
    <t>Intel(R) Core(TM) i5-6500T CPU @ 2.50GHz</t>
  </si>
  <si>
    <t>Intel(R) Core(TM) i5-7200U CPU @ 2.50GHz</t>
  </si>
  <si>
    <t>Intel(R) Core(TM) i5-7400T CPU @ 2.40GHz</t>
  </si>
  <si>
    <t>Intel(R) Core(TM) i5-7500 CPU @ 3.40GHz</t>
  </si>
  <si>
    <t>Intel(R) Core(TM) i5-8250U CPU @ 1.60GHz</t>
  </si>
  <si>
    <t>Intel(R) Core(TM) i5-8500 CPU @ 3.00GHz</t>
  </si>
  <si>
    <t>Intel(R) Core(TM) i5-9400T CPU @ 1.80GHz</t>
  </si>
  <si>
    <t>Intel(R) Core(TM) i5-9500 CPU @ 3.00GHz</t>
  </si>
  <si>
    <t>Intel(R) Core(TM) i7-4600U CPU @ 2.10GHz</t>
  </si>
  <si>
    <t>Intel(R) Core(TM) i7-8700 CPU @ 3.20GHz</t>
  </si>
  <si>
    <t>Intel(R) Core(TM) i7-9800X CPU @ 3.80GHz</t>
  </si>
  <si>
    <t>Intel(R) Pentium(R) CPU 4425Y @ 1.70GHz</t>
  </si>
  <si>
    <t>Intel(R) Core(TM) i5-4670 CPU @ 3.40GHz</t>
  </si>
  <si>
    <t>AMD Ryzen 5 PRO 2500U w/ Radeon Vega Mobile Gfx</t>
  </si>
  <si>
    <t>Intel(R) Core(TM) i3-7130U CPU @ 2.70GHz</t>
  </si>
  <si>
    <t>Intel(R) Core(TM) i5-4570 CPU @ 3.20GHz</t>
  </si>
  <si>
    <t>Intel(R) Core(TM) i5-4690 CPU @ 3.50GHz</t>
  </si>
  <si>
    <t xml:space="preserve">AMD A4-9125 RADEON R3, 4 COMPUTE CORES 2C+2G   </t>
  </si>
  <si>
    <t xml:space="preserve">AMD A8-7600 Radeon R7, 10 Compute Cores 4C+6G  </t>
  </si>
  <si>
    <t>Intel(R) Core(TM) i3-3220 CPU @ 3.30GHz</t>
  </si>
  <si>
    <t>Intel(R) Core(TM) i3-6100 CPU @ 3.70GHz</t>
  </si>
  <si>
    <t>Intel(R) Core(TM) i5-4200U CPU @ 1.60GHz</t>
  </si>
  <si>
    <t>Intel(R) Xeon(R) CPU E5-2609 v2 @ 2.50GHz</t>
  </si>
  <si>
    <t>Intel(R) Xeon(R) Silver 4210 CPU @ 2.20GHz</t>
  </si>
  <si>
    <t>11th Gen Intel(R) Core(TM) i7-1165G7 @ 2.80GHz</t>
  </si>
  <si>
    <t>12th Gen Intel(R) Core(TM) i5-12400</t>
  </si>
  <si>
    <t xml:space="preserve">AMD A8-7100 Radeon R5, 8 Compute Cores 4C+4G   </t>
  </si>
  <si>
    <t xml:space="preserve">AMD Athlon Silver 3050U with Radeon Graphics   </t>
  </si>
  <si>
    <t>AMD E1-2100 APU with Radeon(TM) HD Graphics</t>
  </si>
  <si>
    <t>AMD Ryzen 5 4500U with Radeon Graphics</t>
  </si>
  <si>
    <t>Intel(R) Celeron(R) CPU 3867U @ 1.80GHz</t>
  </si>
  <si>
    <t>Intel(R) Core(TM) i3-10110U CPU @ 2.10GHz</t>
  </si>
  <si>
    <t>Intel(R) Core(TM) i3-2120 CPU @ 3.30GHz</t>
  </si>
  <si>
    <t>Intel(R) Core(TM) i3-2312M CPU @ 2.10GHz</t>
  </si>
  <si>
    <t>Intel(R) Core(TM) i3-3110M CPU @ 2.40GHz</t>
  </si>
  <si>
    <t>Intel(R) Core(TM) i3-3120M CPU @ 2.50GHz</t>
  </si>
  <si>
    <t>Intel(R) Core(TM) i3-3240 CPU @ 3.40GHz</t>
  </si>
  <si>
    <t>Intel(R) Core(TM) i3-4005U CPU @ 1.70GHz</t>
  </si>
  <si>
    <t>Intel(R) Core(TM) i3-4130 CPU @ 3.40GHz</t>
  </si>
  <si>
    <t>Intel(R) Core(TM) i3-4170 CPU @ 3.70GHz</t>
  </si>
  <si>
    <t>Intel(R) Core(TM) i5 CPU       M 520  @ 2.40GHz</t>
  </si>
  <si>
    <t>Intel(R) Core(TM) i5-10210U CPU @ 1.60GHz</t>
  </si>
  <si>
    <t>Intel(R) Core(TM) i5-10500 CPU @ 3.10GHz</t>
  </si>
  <si>
    <t>Intel(R) Core(TM) i5-2400 CPU @ 3.10GHz</t>
  </si>
  <si>
    <t>Intel(R) Core(TM) i5-2500 CPU @ 3.30GHz</t>
  </si>
  <si>
    <t>Intel(R) Core(TM) i5-3230M CPU @ 2.60GHz</t>
  </si>
  <si>
    <t>Intel(R) Core(TM) i5-3470 CPU @ 3.20GHz</t>
  </si>
  <si>
    <t>Intel(R) Core(TM) i5-4430 CPU @ 3.00GHz</t>
  </si>
  <si>
    <t>Intel(R) Core(TM) i5-4570T CPU @ 2.90GHz</t>
  </si>
  <si>
    <t>Intel(R) Core(TM) i5-5300U CPU @ 2.30GHz</t>
  </si>
  <si>
    <t>Intel(R) Core(TM) i5-6260U CPU @ 1.80GHz</t>
  </si>
  <si>
    <t>Intel(R) Core(TM) i5-6600T CPU @ 2.70GHz</t>
  </si>
  <si>
    <t>Intel(R) Core(TM) i5-8259U CPU @ 2.30GHz</t>
  </si>
  <si>
    <t>Intel(R) Core(TM) i5-8400 CPU @ 2.80GHz</t>
  </si>
  <si>
    <t>Intel(R) Core(TM) i5-9500T CPU @ 2.20GHz</t>
  </si>
  <si>
    <t>Intel(R) Core(TM) i7-9700K CPU @ 3.60GHz</t>
  </si>
  <si>
    <t>Intel(R) Core(TM)2 Duo CPU     T6670  @ 2.20GHz</t>
  </si>
  <si>
    <t>Intel(R) Pentium(R) CPU 4415Y @ 1.60GHz</t>
  </si>
  <si>
    <t>Intel(R) Xeon(R) Silver 4110 CPU @ 2.10GHz</t>
  </si>
  <si>
    <t xml:space="preserve">AMD E1-2100 APU with Radeon(TM) HD Graphics    </t>
  </si>
  <si>
    <t xml:space="preserve">AMD Ryzen 5 3500U with Radeon Vega Mobile Gfx  </t>
  </si>
  <si>
    <t>Intel(R) Core(TM) i3 CPU M350 @ 2.27GHz</t>
  </si>
  <si>
    <t>Intel(R) Core(TM) i3-2350M CPU @ 2.30GHz</t>
  </si>
  <si>
    <t>Intel(R) Core(TM) i3-7100 CPU @ 3.90GHz</t>
  </si>
  <si>
    <t>Intel(R) Core(TM) i5-4210U CPU @ 1.70GHz</t>
  </si>
  <si>
    <t>Intel(R) Core(TM) i5-4300U CPU @ 1.90GHz</t>
  </si>
  <si>
    <t>Intel(R) Core(TM) i3-2348M CPU @ 2.30GHz</t>
  </si>
  <si>
    <t>Intel(R) Core(TM) i5-6400T CPU @ 2.20GHz</t>
  </si>
  <si>
    <t>Intel(R) Core(TM) i7-8565U CPU @ 1.80GHz</t>
  </si>
  <si>
    <t>Intel(R) Core(TM) i5-2400S CPU @ 2.50GHz</t>
  </si>
  <si>
    <t>Intel(R) Core(TM) i5-4460T CPU @ 1.90GHz</t>
  </si>
  <si>
    <t>Intel(R) Core(TM) i3-10100T CPU @ 3.00GHz</t>
  </si>
  <si>
    <t>Intel(R) Celeron(R) CPU 1017U @ 1.60GHz</t>
  </si>
  <si>
    <t xml:space="preserve">AMD Ryzen 3 2200U with Radeon Vega Mobile Gfx  </t>
  </si>
  <si>
    <t>Intel(R) Pentium(R) Silver N5030 CPU @ 1.10GHz</t>
  </si>
  <si>
    <t>Intel(R) Core(TM) i3-4160 CPU @ 3.60GHz</t>
  </si>
  <si>
    <t xml:space="preserve">AMD Ryzen 3 3200U with Radeon Vega Mobile Gfx  </t>
  </si>
  <si>
    <t>Intel(R) Core(TM) i7-5600U CPU @ 2.60GHz</t>
  </si>
  <si>
    <t>Intel(R) Pentium(R) Silver N5000 CPU @ 1.10GHz</t>
  </si>
  <si>
    <t>Intel(R) Core(TM) i7-4790 CPU @ 3.60GHz</t>
  </si>
  <si>
    <t>Intel(R) Core(TM) i7-7700 CPU @ 3.60GHz</t>
  </si>
  <si>
    <t>11th Gen Intel(R) Core(TM) i9-11900 @ 2.50GHz</t>
  </si>
  <si>
    <t>AMD Athlon(tm) II X2 220 Processor</t>
  </si>
  <si>
    <t>Intel(R) Core(TM) i7-6500U CPU @ 2.50GHz</t>
  </si>
  <si>
    <t>Intel(R) Pentium(R) Silver N6000 @ 1.10GHz</t>
  </si>
  <si>
    <t>Intel(R) Celeron(R) CPU  J3160  @ 1.60GHz</t>
  </si>
  <si>
    <t>Intel(R) Core(TM) i3-8130U CPU @ 2.20GHz</t>
  </si>
  <si>
    <t>Intel(R) Core(TM) i3-5005U CPU @ 2.00GHz</t>
  </si>
  <si>
    <t>Intel(R) Core(TM) i3-9100 CPU @ 3.60GHz</t>
  </si>
  <si>
    <t>12th Gen Intel(R) Core(TM) i5-1235U</t>
  </si>
  <si>
    <t>11th Gen Intel(R) Core(TM) i3-1115G4 @ 3.00GHz</t>
  </si>
  <si>
    <t>11th Gen Intel(R) Core(TM) i5-11300H @ 3.10GHz</t>
  </si>
  <si>
    <t>11th Gen Intel(R) Core(TM) i5-1145G7 @ 2.60GHz</t>
  </si>
  <si>
    <t>11th Gen Intel(R) Core(TM) i7-11370H @ 3.30GHz</t>
  </si>
  <si>
    <t>11th Gen Intel(R) Core(TM) i7-1185G7 @ 3.00GHz</t>
  </si>
  <si>
    <t xml:space="preserve">AMD A9-9410 RADEON R5, 5 COMPUTE CORES 2C+3G   </t>
  </si>
  <si>
    <t>AMD Athlon(tm) 7850 Dual-Core Processor</t>
  </si>
  <si>
    <t>Intel(R) Celeron(R) CPU 5205U @ 1.90GHz</t>
  </si>
  <si>
    <t>Intel(R) Core(TM) i3-4360 CPU @ 3.70GHz</t>
  </si>
  <si>
    <t>Intel(R) Core(TM) i3-6100U CPU @ 2.30GHz</t>
  </si>
  <si>
    <t>Intel(R) Core(TM) i3-8100 CPU @ 3.60GHz</t>
  </si>
  <si>
    <t>Intel(R) Core(TM) i5-1035G1 CPU @ 1.00GHz</t>
  </si>
  <si>
    <t>Intel(R) Core(TM) i5-10500T CPU @ 2.30GHz</t>
  </si>
  <si>
    <t>Intel(R) Core(TM) i5-3470S CPU @ 2.90GHz</t>
  </si>
  <si>
    <t>Intel(R) Core(TM) i7-10700 CPU @ 2.90GHz</t>
  </si>
  <si>
    <t>Intel(R) Core(TM) i7-4790S CPU @ 3.20GHz</t>
  </si>
  <si>
    <t>Intel(R) Core(TM) i7-6700T CPU @ 2.80GHz</t>
  </si>
  <si>
    <t>Intel(R) Core(TM) i5-8350U CPU @ 1.70GHz</t>
  </si>
  <si>
    <t>Intel(R) Core(TM) i3-2370M CPU @ 2.40GHz</t>
  </si>
  <si>
    <t>Intel(R) Core(TM) i3-4130T CPU @ 2.90GHz</t>
  </si>
  <si>
    <t>Intel(R) Core(TM) i5-8400T CPU @ 1.70GHz</t>
  </si>
  <si>
    <t>Intel(R) Core(TM) i5-4200M CPU @ 2.50GHz</t>
  </si>
  <si>
    <t>Intel(R) Core(TM) i5-4460S CPU @ 2.90GHz</t>
  </si>
  <si>
    <t>Intel(R) Core(TM) i5-4210Y CPU @ 1.50GHz</t>
  </si>
  <si>
    <t>Intel(R) Core(TM) i5-3475S CPU @ 2.90GHz</t>
  </si>
  <si>
    <t xml:space="preserve">AMD A4-9120e RADEON R3, 4 COMPUTE CORES 2C+2G  </t>
  </si>
  <si>
    <t>Intel(R) Core(TM) i5-4310U CPU @ 2.00GHz</t>
  </si>
  <si>
    <t>Intel(R) Core(TM) i5-6300U CPU @ 2.40GHz</t>
  </si>
  <si>
    <t>Intel(R) Celeron(R) CPU N3350 @ 1.10GHz</t>
  </si>
  <si>
    <t>Intel(R) Core(TM) i3-4150 CPU @ 3.50GHz</t>
  </si>
  <si>
    <t>Intel(R) Core(TM) i5-3570 CPU @ 3.40GHz</t>
  </si>
  <si>
    <t>Intel(R) Core(TM)2 Duo CPU     E8400  @ 3.00GHz</t>
  </si>
  <si>
    <t>Intel(R) Core(TM) i3-9100T CPU @ 3.10GHz</t>
  </si>
  <si>
    <t>Intel(R) Celeron(R) N4000 CPU @ 1.10GHz</t>
  </si>
  <si>
    <t>Intel(R) Pentium(R) CPU GOLD 6500Y @ 1.10GHz</t>
  </si>
  <si>
    <t>Intel(R) Core(TM) i7-10510U CPU @ 1.80GHz</t>
  </si>
  <si>
    <t>Intel(R) Core(TM) i7-10710U CPU @ 1.10GHz</t>
  </si>
  <si>
    <t>Intel(R) Xeon(R) CPU E3-1270 V2 @ 3.50GHz</t>
  </si>
  <si>
    <t>Intel(R) Pentium(R) CPU G3240 @ 3.10GHz</t>
  </si>
  <si>
    <t>Intel(R) Pentium(R) CPU G620 @ 2.60GHz</t>
  </si>
  <si>
    <t>Intel(R) Core(TM) i5-7260U CPU @ 2.20GHz</t>
  </si>
  <si>
    <t>Intel(R) Xeon(R) CPU E5-2650 v4 @ 2.20GHz</t>
  </si>
  <si>
    <t>Intel(R) Xeon(R) CPU E5-2620 0 @ 2.00GHz</t>
  </si>
  <si>
    <t>12th Gen Intel(R) Core(TM) i5-12500</t>
  </si>
  <si>
    <t>Intel(R) Celeron(R) CPU J3455 @ 1.50GHz</t>
  </si>
  <si>
    <t>12th Gen Intel(R) Core(TM) i7-1255U</t>
  </si>
  <si>
    <t xml:space="preserve">AMD A8-7410 APU with AMD Radeon R5 Graphics    </t>
  </si>
  <si>
    <t xml:space="preserve">AMD EPYC 7763 64-Core Processor                </t>
  </si>
  <si>
    <t xml:space="preserve">AMD Ryzen 7 4700U with Radeon Graphics         </t>
  </si>
  <si>
    <t>Intel(R) Celeron(R) N5095 @ 2.00GHz</t>
  </si>
  <si>
    <t>Intel(R) Core(TM) i3-3220T CPU @ 2.80GHz</t>
  </si>
  <si>
    <t>Intel(R) Core(TM) i3-4020Y CPU @ 1.50GHz</t>
  </si>
  <si>
    <t>Intel(R) Core(TM) i3-4160T CPU @ 3.10GHz</t>
  </si>
  <si>
    <t>Intel(R) Core(TM) i3-7020U CPU @ 2.30GHz</t>
  </si>
  <si>
    <t>Intel(R) Core(TM) i3-7100U CPU @ 2.40GHz</t>
  </si>
  <si>
    <t>Intel(R) Core(TM) i5-10505 CPU @ 3.20GHz</t>
  </si>
  <si>
    <t>Intel(R) Core(TM) i3-4170T CPU @ 3.20GHz</t>
  </si>
  <si>
    <t>Intel(R) Core(TM) i5-2430M CPU @ 2.40GHz</t>
  </si>
  <si>
    <t>Intel(R) Core(TM) i5-3210M CPU @ 2.50GHz</t>
  </si>
  <si>
    <t>Intel(R) Core(TM) i5-3470T CPU @ 2.90GHz</t>
  </si>
  <si>
    <t>Intel(R) Core(TM) i5-4300M CPU @ 2.60GHz</t>
  </si>
  <si>
    <t>Intel(R) Core(TM) i5-7300U CPU @ 2.60GHz</t>
  </si>
  <si>
    <t>Intel(R) Core(TM) i7-1065G7 CPU @ 1.30GHz</t>
  </si>
  <si>
    <t>Intel(R) Core(TM) i7-6600U CPU @ 2.60GHz</t>
  </si>
  <si>
    <t>Intel(R) Core(TM) i7-6700HQ CPU @ 2.60GHz</t>
  </si>
  <si>
    <t>Intel(R) Core(TM) i7-6820HQ CPU @ 2.70GHz</t>
  </si>
  <si>
    <t>Intel(R) Core(TM) i7-7700HQ CPU @ 2.80GHz</t>
  </si>
  <si>
    <t>Intel(R) Core(TM) i7-8650U CPU @ 1.90GHz</t>
  </si>
  <si>
    <t>Intel(R) Core(TM) m3-7Y30 CPU @ 1.00GHz</t>
  </si>
  <si>
    <t>Intel(R) Pentium(R) CPU P6100 @ 2.00GHz</t>
  </si>
  <si>
    <t>Intel(R) Xeon(R) CPU E5-2673 v4 @ 2.30GHz</t>
  </si>
  <si>
    <t>Intel(R) Xeon(R) Platinum 8171M CPU @ 2.60GHz</t>
  </si>
  <si>
    <t>Intel(R) Pentium(R) CPU G620T @ 2.20GHz</t>
  </si>
  <si>
    <t>Intel(R) Core(TM) i5-7500T CPU @ 2.70GHz</t>
  </si>
  <si>
    <t>Model</t>
  </si>
  <si>
    <t>Make</t>
  </si>
  <si>
    <t>Release Date</t>
  </si>
  <si>
    <t>Max OS Supported</t>
  </si>
  <si>
    <t>Product Name</t>
  </si>
  <si>
    <t>MUU32B</t>
  </si>
  <si>
    <t>03-2019</t>
  </si>
  <si>
    <t>Current</t>
  </si>
  <si>
    <t>iPad11,1</t>
  </si>
  <si>
    <t>MYLD2B</t>
  </si>
  <si>
    <t>iPad 10.2 inch - 8th Gen</t>
  </si>
  <si>
    <t>09-2020</t>
  </si>
  <si>
    <t>iPad11,6</t>
  </si>
  <si>
    <t>MK2K3B</t>
  </si>
  <si>
    <t xml:space="preserve">iPad 10.2 inch - 9th Gen </t>
  </si>
  <si>
    <t>09-2021</t>
  </si>
  <si>
    <t>iPad12,1</t>
  </si>
  <si>
    <t>MF432B</t>
  </si>
  <si>
    <t>iPad mini 1st Gen</t>
  </si>
  <si>
    <t>10-2012</t>
  </si>
  <si>
    <t>iPad2,5</t>
  </si>
  <si>
    <t>MD785B</t>
  </si>
  <si>
    <t>iPad Air</t>
  </si>
  <si>
    <t>10-2013</t>
  </si>
  <si>
    <t>iPad4,1</t>
  </si>
  <si>
    <t>ME276B</t>
  </si>
  <si>
    <t>iPad4,4</t>
  </si>
  <si>
    <t>MNV22B</t>
  </si>
  <si>
    <t>iPad Air 2</t>
  </si>
  <si>
    <t>10-2014</t>
  </si>
  <si>
    <t>iPad5,3</t>
  </si>
  <si>
    <t>A1566</t>
  </si>
  <si>
    <t>MGHX2B</t>
  </si>
  <si>
    <t>iPad5,4</t>
  </si>
  <si>
    <t>MP2G2B</t>
  </si>
  <si>
    <t>iPad 9.7 inch -  5th Gen</t>
  </si>
  <si>
    <t>03-2017</t>
  </si>
  <si>
    <t>iPad6,11</t>
  </si>
  <si>
    <t>MP2F2B</t>
  </si>
  <si>
    <t>MW772B</t>
  </si>
  <si>
    <t>iPad 10.2 inch -  7th Gen</t>
  </si>
  <si>
    <t>09-2019</t>
  </si>
  <si>
    <t>iPad7,11</t>
  </si>
  <si>
    <t>MR7F2B</t>
  </si>
  <si>
    <t>iPad 9.7 inch -  6th Gen</t>
  </si>
  <si>
    <t>03-2018</t>
  </si>
  <si>
    <t>iPad7,5</t>
  </si>
  <si>
    <t>MR7F2J</t>
  </si>
  <si>
    <t>MR7J2B</t>
  </si>
  <si>
    <t>MYL92B</t>
  </si>
  <si>
    <t>MW742B</t>
  </si>
  <si>
    <t>MK6J2B</t>
  </si>
  <si>
    <t>iPad mini 4</t>
  </si>
  <si>
    <t>09-2015</t>
  </si>
  <si>
    <t>iPad5,1</t>
  </si>
  <si>
    <t>MR7G2LL</t>
  </si>
  <si>
    <t>MP2G2LL</t>
  </si>
  <si>
    <t>A1489</t>
  </si>
  <si>
    <t>A1574</t>
  </si>
  <si>
    <t>07-2015</t>
  </si>
  <si>
    <t>iPod7,1</t>
  </si>
  <si>
    <t>A2178</t>
  </si>
  <si>
    <t>iPod touch 7th Gen</t>
  </si>
  <si>
    <t>05-2019</t>
  </si>
  <si>
    <t>iPod9,1</t>
  </si>
  <si>
    <t>MGL12B</t>
  </si>
  <si>
    <t>MVHW2BT</t>
  </si>
  <si>
    <t>MPQ03B</t>
  </si>
  <si>
    <t>10-2022</t>
  </si>
  <si>
    <t>iPad13,18</t>
  </si>
  <si>
    <t>MVHU2BT</t>
  </si>
  <si>
    <t>MKH22BT</t>
  </si>
  <si>
    <t>iPod touch 6th Gen</t>
  </si>
  <si>
    <t>MC769B</t>
  </si>
  <si>
    <t>iPad 2</t>
  </si>
  <si>
    <t>03-2011</t>
  </si>
  <si>
    <t>iPad2,1</t>
  </si>
  <si>
    <t>03-2012</t>
  </si>
  <si>
    <t>iPad2,4</t>
  </si>
  <si>
    <t>MD002LL</t>
  </si>
  <si>
    <t>MGKL2B</t>
  </si>
  <si>
    <t>06-2014</t>
  </si>
  <si>
    <t>MC979B</t>
  </si>
  <si>
    <t>MC770LL</t>
  </si>
  <si>
    <t>MC963B</t>
  </si>
  <si>
    <t>MC769LL</t>
  </si>
  <si>
    <t>MGTY2B</t>
  </si>
  <si>
    <t>NGKL2B</t>
  </si>
  <si>
    <t>MY232B</t>
  </si>
  <si>
    <t>03-2020</t>
  </si>
  <si>
    <t>iPad8,9</t>
  </si>
  <si>
    <t>NP2F2B</t>
  </si>
  <si>
    <t>MacBookAir9,1</t>
  </si>
  <si>
    <t>MacBook Air</t>
  </si>
  <si>
    <t>iMac19,1</t>
  </si>
  <si>
    <t>iMac</t>
  </si>
  <si>
    <t>NR7F2B</t>
  </si>
  <si>
    <t>MHNH3B</t>
  </si>
  <si>
    <t>iPad13,8</t>
  </si>
  <si>
    <t>MQAF2B</t>
  </si>
  <si>
    <t>09-2017</t>
  </si>
  <si>
    <t>iPhone10,6</t>
  </si>
  <si>
    <t>iPhone10,3</t>
  </si>
  <si>
    <t>MC979LL</t>
  </si>
  <si>
    <t xml:space="preserve">AMD Ryzen 3 3250U with Radeon Graphics         </t>
  </si>
  <si>
    <t xml:space="preserve">AMD Ryzen 5 5500U with Radeon Graphics         </t>
  </si>
  <si>
    <t>Intel(R) Pentium(R) CPU  N3710  @ 1.60GHz</t>
  </si>
  <si>
    <t>12th Gen Intel(R) Core(TM) i5-1240P</t>
  </si>
  <si>
    <t>Intel(R) Celeron(R) CPU  N3050  @ 1.60GHz</t>
  </si>
  <si>
    <t>Intel(R) Core(TM) i7-4770 CPU @ 3.40GHz</t>
  </si>
  <si>
    <t>Intel(R) Core(TM) i7-3770 CPU @ 3.40GHz</t>
  </si>
  <si>
    <t xml:space="preserve">AMD Ryzen 5 PRO 3400GE w/ Radeon Vega Graphics </t>
  </si>
  <si>
    <t>AMD Ryzen 5 PRO 3350G with Radeon Vega Graphics</t>
  </si>
  <si>
    <t>Intel(R) Core(TM) i3-2100 CPU @ 3.10GHz</t>
  </si>
  <si>
    <t xml:space="preserve">AMD Ryzen 7 PRO 5750G with Radeon Graphics     </t>
  </si>
  <si>
    <t>Intel(R) Core(TM) i5-6600 CPU @ 3.30GHz</t>
  </si>
  <si>
    <t>12th Gen Intel(R) Core(TM) i5-12500T</t>
  </si>
  <si>
    <t>Intel(R) Core(TM) i3-2377M CPU @ 1.50GHz</t>
  </si>
  <si>
    <t>AMD Ryzen 3 4300GE with Radeon Graphics</t>
  </si>
  <si>
    <t>AMD Ryzen 5 PRO 3400G with Radeon Vega Graphics</t>
  </si>
  <si>
    <t xml:space="preserve">AMD Ryzen 5 PRO 5650G with Radeon Graphics     </t>
  </si>
  <si>
    <t>Operating System</t>
  </si>
  <si>
    <t>Release</t>
  </si>
  <si>
    <t>Released</t>
  </si>
  <si>
    <t>End Of Life</t>
  </si>
  <si>
    <t>KEY</t>
  </si>
  <si>
    <t>Microsoft Windows 11 Education 10.0.22631</t>
  </si>
  <si>
    <t>23H2</t>
  </si>
  <si>
    <t>(E)</t>
  </si>
  <si>
    <t>Enterprise, Education and IoT Enterprise editions</t>
  </si>
  <si>
    <t>Microsoft Windows 11 Enterprise 10.0.22631</t>
  </si>
  <si>
    <t>(W)</t>
  </si>
  <si>
    <t>Home, Pro, Pro Education and Pro for Workstations editions</t>
  </si>
  <si>
    <t>Microsoft Windows 11 Pro 10.0.22631</t>
  </si>
  <si>
    <t>LTS</t>
  </si>
  <si>
    <t>Long-Term Servicing Channel/Branch</t>
  </si>
  <si>
    <t>Microsoft Windows 11 Pro Education 10.0.22631</t>
  </si>
  <si>
    <t>Microsoft Windows 11 Education 10.0.22621</t>
  </si>
  <si>
    <t>22H2</t>
  </si>
  <si>
    <t>Microsoft Windows 11 Enterprise 10.0.22621</t>
  </si>
  <si>
    <t>Microsoft Windows 11 Pro 10.0.22621</t>
  </si>
  <si>
    <t>Microsoft Windows 11 Pro Education 10.0.22621</t>
  </si>
  <si>
    <t>Microsoft Windows 10 Education 10.0.19045</t>
  </si>
  <si>
    <t>Microsoft Windows 10 Enterprise LTS 10.0.19044</t>
  </si>
  <si>
    <t>21H2</t>
  </si>
  <si>
    <t>Microsoft Windows 10 Education LTS 10.0.19044</t>
  </si>
  <si>
    <t>Microsoft Windows 10 Education 10.0.19044</t>
  </si>
  <si>
    <t>Microsoft Windows 10 Enterprise 10.0.19044</t>
  </si>
  <si>
    <t>Microsoft Windows 10 Pro 10.0.19044</t>
  </si>
  <si>
    <t>Microsoft Windows 10 Pro Education 10.0.19044</t>
  </si>
  <si>
    <t>Microsoft Windows 11 Enterprise 10.0.22000</t>
  </si>
  <si>
    <t>Microsoft Windows 11 Education 10.0.22000</t>
  </si>
  <si>
    <t>Microsoft Windows 11 Pro 10.0.22000</t>
  </si>
  <si>
    <t>Microsoft Windows 11 Pro Education 10.0.22000</t>
  </si>
  <si>
    <t>Microsoft Windows 10 Enterprise 10.0.19043</t>
  </si>
  <si>
    <t>21H1</t>
  </si>
  <si>
    <t>Microsoft Windows 10 Education 10.0.19043</t>
  </si>
  <si>
    <t>Microsoft Windows 10 Pro 10.0.19043</t>
  </si>
  <si>
    <t>Microsoft Windows 10 Pro Education 10.0.19043</t>
  </si>
  <si>
    <t>Microsoft Windows 10 Education 10.0.19042</t>
  </si>
  <si>
    <t>20H2</t>
  </si>
  <si>
    <t>Microsoft Windows 10 Enterprise 10.0.19042</t>
  </si>
  <si>
    <t>Microsoft Windows 10 Pro 10.0.19042</t>
  </si>
  <si>
    <t>Microsoft Windows 10 Pro Education 10.0.19042</t>
  </si>
  <si>
    <t>Microsoft Windows 10 10.0.19041</t>
  </si>
  <si>
    <t>10 2004</t>
  </si>
  <si>
    <t>Microsoft Windows 10 Education 10.0.18363</t>
  </si>
  <si>
    <t>10 1909</t>
  </si>
  <si>
    <t>Microsoft Windows 10 Enterprise 10.0.18363</t>
  </si>
  <si>
    <t>Microsoft Windows 10 Pro 10.0.18363</t>
  </si>
  <si>
    <t>Microsoft Windows 10 Pro Education 10.0.18363</t>
  </si>
  <si>
    <t>Microsoft Windows 10 10.0.18362</t>
  </si>
  <si>
    <t>10 1903</t>
  </si>
  <si>
    <t>10 1809</t>
  </si>
  <si>
    <t>Microsoft Windows 10 Education 10.0.17763</t>
  </si>
  <si>
    <t>Microsoft Windows 10 Enterprise 10.0.17763</t>
  </si>
  <si>
    <t>Microsoft Windows 10 Pro 10.0.17763</t>
  </si>
  <si>
    <t>Microsoft Windows 10 Pro Education 10.0.17763</t>
  </si>
  <si>
    <t>Microsoft Windows 10 Education 10.0.17134</t>
  </si>
  <si>
    <t>10 1803</t>
  </si>
  <si>
    <t>Microsoft Windows 10 Enterprise 10.0.17134</t>
  </si>
  <si>
    <t>Microsoft Windows 10 Pro 10.0.17134</t>
  </si>
  <si>
    <t>Microsoft Windows 10 Pro Education 10.0.17134</t>
  </si>
  <si>
    <t>Microsoft Windows 10 Education 10.0.16299</t>
  </si>
  <si>
    <t>10 1709</t>
  </si>
  <si>
    <t>Microsoft Windows 10 Enterprise 10.0.16299</t>
  </si>
  <si>
    <t>Microsoft Windows 10 Pro 10.0.16299</t>
  </si>
  <si>
    <t>Microsoft Windows 10 Pro Education 10.0.16299</t>
  </si>
  <si>
    <t>Microsoft Windows 10 Education 10.0.15063</t>
  </si>
  <si>
    <t>10 1703</t>
  </si>
  <si>
    <t>Microsoft Windows 10 Enterprise 10.0.15063</t>
  </si>
  <si>
    <t>Microsoft Windows 10 Pro 10.0.15063</t>
  </si>
  <si>
    <t>Microsoft Windows 10 Pro Education 10.0.15063</t>
  </si>
  <si>
    <t>10 1607</t>
  </si>
  <si>
    <t>Microsoft Windows 10 Education 10.0.14393</t>
  </si>
  <si>
    <t>Microsoft Windows 10 Enterprise 10.0.14393</t>
  </si>
  <si>
    <t>Microsoft Windows 10 Pro 10.0.14393</t>
  </si>
  <si>
    <t>Microsoft Windows 10 Pro Education 10.0.14393</t>
  </si>
  <si>
    <t>Microsoft Windows 10 10.0.10586</t>
  </si>
  <si>
    <t>10 1511</t>
  </si>
  <si>
    <t>10 1507</t>
  </si>
  <si>
    <t>Microsoft Windows 10 10.0.10240</t>
  </si>
  <si>
    <t>Microsoft Windows 8.1</t>
  </si>
  <si>
    <t>Microsoft Windows 8</t>
  </si>
  <si>
    <t>7 SP1</t>
  </si>
  <si>
    <t>Microsoft Windows Vista SP2</t>
  </si>
  <si>
    <t>Vista SP2</t>
  </si>
  <si>
    <t>Microsoft Windows XP SP3</t>
  </si>
  <si>
    <t>XP SP3</t>
  </si>
  <si>
    <t>Microsoft Windows 10 Education LTSC 10.0.17763</t>
  </si>
  <si>
    <t>Microsoft Windows 10 Enterprise LTSC 10.0.17763</t>
  </si>
  <si>
    <t>Microsoft Windows 10 Enterprise LTSB 10.0.17763</t>
  </si>
  <si>
    <t>Microsoft Windows 10 Education LTSC 10.0.14393</t>
  </si>
  <si>
    <t>Microsoft Windows 10 Enterprise LTSC 10.0.14393</t>
  </si>
  <si>
    <t>Microsoft Windows 10 Education LTSB 10.0.17763</t>
  </si>
  <si>
    <t>Microsoft Windows 10 Education LTSC 10.0.10240</t>
  </si>
  <si>
    <t>Microsoft Windows 10 Enterprise LTSC 10.0.10240</t>
  </si>
  <si>
    <t>Microsoft Windows 10 Education LTSB 10.0.10240</t>
  </si>
  <si>
    <t>Microsoft Windows 10 Enterprise LTSB 10.0.10240</t>
  </si>
  <si>
    <t xml:space="preserve">Microsoft Windows 10 Education LTSB 10.0.14393 </t>
  </si>
  <si>
    <t>Microsoft Windows 10 Enterprise 2016 LTSB 10.0.14393</t>
  </si>
  <si>
    <t>Intel(R) Core(TM) i5-4210M CPU @ 2.60GHz</t>
  </si>
  <si>
    <t>Intel(R) Core(TM)2 Duo CPU     E8500  @ 3.16GHz</t>
  </si>
  <si>
    <t>Intel(R) Core(TM)2 CPU          6300  @ 1.86GHz</t>
  </si>
  <si>
    <t>Intel(R) Celeron(R) N4100 CPU @ 1.10GHz</t>
  </si>
  <si>
    <t xml:space="preserve">AMD E2-9000e RADEON R2, 4 COMPUTE CORES 2C+2G  </t>
  </si>
  <si>
    <t>Intel(R) Pentium(R) CPU        P6100  @ 2.00GHz</t>
  </si>
  <si>
    <t>12th Gen Intel(R) Core(TM) i5-1230U</t>
  </si>
  <si>
    <t>Intel(R) Core(TM) i3-2328M CPU @ 2.20GHz</t>
  </si>
  <si>
    <t xml:space="preserve">AMD 3015e with Radeon Graphics                 </t>
  </si>
  <si>
    <t>Intel(R) Core(TM) i3-2130 CPU @ 3.40GHz</t>
  </si>
  <si>
    <t>Microsoft Windows 11 Home 10.0.22621</t>
  </si>
  <si>
    <t>Microsoft Windows 11 Pro for Workstations 10.0.22621</t>
  </si>
  <si>
    <t>Microsoft Windows 10 Pro Education 10.0.19045</t>
  </si>
  <si>
    <t>Microsoft Windows 10 Home 10.0.19045</t>
  </si>
  <si>
    <t>Microsoft Windows 10 Pro 10.0.19045</t>
  </si>
  <si>
    <t>Microsoft Windows 10 Pro N 10.0.19045</t>
  </si>
  <si>
    <t>Microsoft Windows 10 Pro for Workstations 10.0.19045</t>
  </si>
  <si>
    <t>Microsoft Windows 10 Pro Education 10.0.19041</t>
  </si>
  <si>
    <t>Microsoft Windows 10 Education 10.0.19041</t>
  </si>
  <si>
    <t>Microsoft Windows 10 Education 10.0.18362</t>
  </si>
  <si>
    <t>Microsoft Windows 7 Professional 6.1.7601</t>
  </si>
  <si>
    <t>Microsoft Office 2019</t>
  </si>
  <si>
    <t>Listing</t>
  </si>
  <si>
    <t>Start Date</t>
  </si>
  <si>
    <t>Mainstream End Date</t>
  </si>
  <si>
    <t>Extended End Date</t>
  </si>
  <si>
    <t>Microsoft Office 2016</t>
  </si>
  <si>
    <t>Microsoft Office 2013</t>
  </si>
  <si>
    <t>OS Types</t>
  </si>
  <si>
    <t>Reason</t>
  </si>
  <si>
    <t>Capabale</t>
  </si>
  <si>
    <t>Windows 11: NOT CAPABLE. Info: Storage: OSDiskSize=111GB. PASS; Memory: System_Memory=16GB. PASS; TPM: TPMVersion=2.0, 0, 1.16. PASS; Processor: {AddressWidth=64; MaxClockSpeed=3192; NumberOfLogicalCores=4; Manufacturer=GenuineIntel; Caption=Intel64 Famil</t>
  </si>
  <si>
    <t>Windows 11: NOT CAPABLE. Info: Storage: OSDiskSize=111GB. PASS; Memory: System_Memory=16GB. PASS; TPM: TPMVersion=False. FAIL; Processor: {AddressWidth=64; MaxClockSpeed=3201; NumberOfLogicalCores=4; Manufacturer=GenuineIntel; Caption=Intel64 Family 6 Mod</t>
  </si>
  <si>
    <t>Windows 11: NOT CAPABLE. Info: Storage: OSDiskSize=111GB. PASS; Memory: System_Memory=8GB. PASS; TPM: TPMVersion=2.0, 0, 1.16. PASS; Processor: {AddressWidth=64; MaxClockSpeed=3192; NumberOfLogicalCores=4; Manufacturer=GenuineIntel; Caption=Intel64 Family</t>
  </si>
  <si>
    <t>Windows 11: NOT CAPABLE. Info: Storage: OSDiskSize=111GB. PASS; Memory: System_Memory=8GB. PASS; TPM: TPMVersion=False. FAIL; Processor: {AddressWidth=64; MaxClockSpeed=3500; NumberOfLogicalCores=4; Manufacturer=GenuineIntel; Caption=Intel64 Family 6 Mode</t>
  </si>
  <si>
    <t>Windows 11: NOT CAPABLE. Info: Storage: OSDiskSize=112GB. PASS; Memory: System_Memory=16GB. PASS; TPM: TPMVersion=1.2, 2, 2. FAIL; Processor: {AddressWidth=64; MaxClockSpeed=3201; NumberOfLogicalCores=4; Manufacturer=GenuineIntel; Caption=Intel64 Family 6</t>
  </si>
  <si>
    <t>Windows 11: NOT CAPABLE. Info: Storage: OSDiskSize=112GB. PASS; Memory: System_Memory=16GB. PASS; TPM: TPMVersion=1.2, 2, 3. FAIL; Processor: {AddressWidth=64; MaxClockSpeed=3192; NumberOfLogicalCores=4; Manufacturer=GenuineIntel; Caption=Intel64 Family 6</t>
  </si>
  <si>
    <t xml:space="preserve">Windows 11: NOT CAPABLE. Info: Storage: OSDiskSize=112GB. PASS; Memory: System_Memory=4GB. PASS; TPM: TPMVersion=1.2, 2, 2. FAIL; Processor: {AddressWidth=64; MaxClockSpeed=3201; NumberOfLogicalCores=4; Manufacturer=GenuineIntel; Caption=Intel64 Family 6 </t>
  </si>
  <si>
    <t>Windows 11: NOT CAPABLE. Info: Storage: OSDiskSize=112GB. PASS; Memory: System_Memory=4GB. PASS; TPM: TPMVersion=False. FAIL; Processor: {AddressWidth=64; MaxClockSpeed=3400; NumberOfLogicalCores=4; Manufacturer=GenuineIntel; Caption=Intel64 Family 6 Mode</t>
  </si>
  <si>
    <t xml:space="preserve">Windows 11: NOT CAPABLE. Info: Storage: OSDiskSize=112GB. PASS; Memory: System_Memory=8GB. PASS; TPM: TPMVersion=1.2, 2, 2. FAIL; Processor: {AddressWidth=64; MaxClockSpeed=3201; NumberOfLogicalCores=4; Manufacturer=GenuineIntel; Caption=Intel64 Family 6 </t>
  </si>
  <si>
    <t>Windows 11: NOT CAPABLE. Info: Storage: OSDiskSize=112GB. PASS; Memory: System_Memory=8GB. PASS; TPM: TPMVersion=False. FAIL; Processor: {AddressWidth=64; MaxClockSpeed=3201; NumberOfLogicalCores=4; Manufacturer=GenuineIntel; Caption=Intel64 Family 6 Mode</t>
  </si>
  <si>
    <t>Windows 11: NOT CAPABLE. Info: Storage: OSDiskSize=112GB. PASS; Memory: System_Memory=8GB. PASS; TPM: TPMVersion=False. FAIL; Processor: {AddressWidth=64; MaxClockSpeed=3300; NumberOfLogicalCores=4; Manufacturer=GenuineIntel; Caption=Intel64 Family 6 Mode</t>
  </si>
  <si>
    <t>Windows 11: NOT CAPABLE. Info: Storage: OSDiskSize=119GB. PASS; Memory: System_Memory=4GB. PASS; TPM: TPMVersion=2.0, 0, 1.16. PASS; Processor: {AddressWidth=64; MaxClockSpeed=1101; NumberOfLogicalCores=2; Manufacturer=GenuineIntel; Caption=Intel64 Family</t>
  </si>
  <si>
    <t>Windows 11: NOT CAPABLE. Info: Storage: OSDiskSize=119GB. PASS; Memory: System_Memory=4GB. PASS; TPM: TPMVersion=2.0, 0, 1.16. PASS; Processor: {AddressWidth=64; MaxClockSpeed=3696; NumberOfLogicalCores=4; Manufacturer=GenuineIntel; Caption=Intel64 Family</t>
  </si>
  <si>
    <t>Windows 11: NOT CAPABLE. Info: Storage: OSDiskSize=119GB. PASS; Memory: System_Memory=4GB. PASS; TPM: TPMVersion=False. FAIL; Processor: {AddressWidth=64; MaxClockSpeed=3500; NumberOfLogicalCores=4; Manufacturer=GenuineIntel; Caption=Intel64 Family 6 Mode</t>
  </si>
  <si>
    <t xml:space="preserve">Windows 11: NOT CAPABLE. Info: Storage: OSDiskSize=119GB. PASS; Memory: System_Memory=8GB. PASS; TPM: TPMVersion=1.2, 2, 2. FAIL; Processor: {AddressWidth=64; MaxClockSpeed=3201; NumberOfLogicalCores=4; Manufacturer=GenuineIntel; Caption=Intel64 Family 6 </t>
  </si>
  <si>
    <t>Windows 11: NOT CAPABLE. Info: Storage: OSDiskSize=119GB. PASS; Memory: System_Memory=8GB. PASS; TPM: TPMVersion=2.0, 0, 1.16. PASS; Processor: {AddressWidth=64; MaxClockSpeed=2304; NumberOfLogicalCores=4; Manufacturer=GenuineIntel; Caption=Intel64 Family</t>
  </si>
  <si>
    <t>Windows 11: NOT CAPABLE. Info: Storage: OSDiskSize=119GB. PASS; Memory: System_Memory=8GB. PASS; TPM: TPMVersion=False. FAIL; Processor: {AddressWidth=64; MaxClockSpeed=2295; NumberOfLogicalCores=4; Manufacturer=GenuineIntel; Caption=Intel64 Family 6 Mode</t>
  </si>
  <si>
    <t>Windows 11: NOT CAPABLE. Info: Storage: OSDiskSize=119GB. PASS; Memory: System_Memory=8GB. PASS; TPM: TPMVersion=False. FAIL; Processor: {AddressWidth=64; MaxClockSpeed=3201; NumberOfLogicalCores=4; Manufacturer=GenuineIntel; Caption=Intel64 Family 6 Mode</t>
  </si>
  <si>
    <t>Windows 11: NOT CAPABLE. Info: Storage: OSDiskSize=119GB. PASS; Memory: System_Memory=8GB. PASS; TPM: TPMVersion=False. FAIL; Processor: {AddressWidth=64; MaxClockSpeed=3500; NumberOfLogicalCores=4; Manufacturer=GenuineIntel; Caption=Intel64 Family 6 Mode</t>
  </si>
  <si>
    <t xml:space="preserve">Windows 11: NOT CAPABLE. Info: Storage: OSDiskSize=167GB. PASS; Memory: System_Memory=8GB. PASS; TPM: TPMVersion=1.2, 2, 3. FAIL; Processor: {AddressWidth=64; MaxClockSpeed=2501; NumberOfLogicalCores=4; Manufacturer=GenuineIntel; Caption=Intel64 Family 6 </t>
  </si>
  <si>
    <t>Windows 11: NOT CAPABLE. Info: Storage: OSDiskSize=223GB. PASS; Memory: System_Memory=16GB. PASS; TPM: TPMVersion=False. FAIL; Processor: {AddressWidth=64; MaxClockSpeed=3101; NumberOfLogicalCores=4; Manufacturer=GenuineIntel; Caption=Intel64 Family 6 Mod</t>
  </si>
  <si>
    <t>Windows 11: NOT CAPABLE. Info: Storage: OSDiskSize=223GB. PASS; Memory: System_Memory=4GB. PASS; TPM: TPMVersion=False. FAIL; Processor: {AddressWidth=64; MaxClockSpeed=3300; NumberOfLogicalCores=4; Manufacturer=GenuineIntel; Caption=Intel64 Family 6 Mode</t>
  </si>
  <si>
    <t>Windows 11: NOT CAPABLE. Info: Storage: OSDiskSize=223GB. PASS; Memory: System_Memory=4GB. PASS; TPM: TPMVersion=False. FAIL; Processor: {AddressWidth=64; MaxClockSpeed=3500; NumberOfLogicalCores=4; Manufacturer=GenuineIntel; Caption=Intel64 Family 6 Mode</t>
  </si>
  <si>
    <t xml:space="preserve">Windows 11: NOT CAPABLE. Info: Storage: OSDiskSize=223GB. PASS; Memory: System_Memory=8GB. PASS; TPM: TPMVersion=1.2, 2, 3. FAIL; Processor: {AddressWidth=64; MaxClockSpeed=2295; NumberOfLogicalCores=4; Manufacturer=GenuineIntel; Caption=Intel64 Family 6 </t>
  </si>
  <si>
    <t>Windows 11: NOT CAPABLE. Info: Storage: OSDiskSize=223GB. PASS; Memory: System_Memory=8GB. PASS; TPM: TPMVersion=2.0, 0, 1.16. PASS; Processor: {AddressWidth=64; MaxClockSpeed=3696; NumberOfLogicalCores=4; Manufacturer=GenuineIntel; Caption=Intel64 Family</t>
  </si>
  <si>
    <t>Windows 11: NOT CAPABLE. Info: Storage: OSDiskSize=223GB. PASS; Memory: System_Memory=8GB. PASS; TPM: TPMVersion=False. FAIL; Processor: {AddressWidth=64; MaxClockSpeed=3201; NumberOfLogicalCores=4; Manufacturer=GenuineIntel; Caption=Intel64 Family 6 Mode</t>
  </si>
  <si>
    <t>Windows 11: NOT CAPABLE. Info: Storage: OSDiskSize=223GB. PASS; Memory: System_Memory=8GB. PASS; TPM: TPMVersion=False. FAIL; Processor: {AddressWidth=64; MaxClockSpeed=3301; NumberOfLogicalCores=4; Manufacturer=GenuineIntel; Caption=Intel64 Family 6 Mode</t>
  </si>
  <si>
    <t>Windows 11: NOT CAPABLE. Info: Storage: OSDiskSize=223GB. PASS; Memory: System_Memory=8GB. PASS; TPM: TPMVersion=False. FAIL; Processor: {AddressWidth=64; MaxClockSpeed=3500; NumberOfLogicalCores=4; Manufacturer=GenuineIntel; Caption=Intel64 Family 6 Mode</t>
  </si>
  <si>
    <t>Windows 11: NOT CAPABLE. Info: Storage: OSDiskSize=224GB. PASS; Memory: System_Memory=12GB. PASS; TPM: TPMVersion=False. FAIL; Processor: {AddressWidth=64; MaxClockSpeed=3201; NumberOfLogicalCores=4; Manufacturer=GenuineIntel; Caption=Intel64 Family 6 Mod</t>
  </si>
  <si>
    <t>Windows 11: NOT CAPABLE. Info: Storage: OSDiskSize=224GB. PASS; Memory: System_Memory=16GB. PASS; TPM: TPMVersion=False. FAIL; Processor: {AddressWidth=64; MaxClockSpeed=3201; NumberOfLogicalCores=4; Manufacturer=GenuineIntel; Caption=Intel64 Family 6 Mod</t>
  </si>
  <si>
    <t>Windows 11: NOT CAPABLE. Info: Storage: OSDiskSize=224GB. PASS; Memory: System_Memory=4GB.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</si>
  <si>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System_Memory=4GB. PASS; TPM: TPMVersion=False. FAIL; Processor: {AddressWidth=64; MaxClockSpeed=3301; NumberOfLogicalCores=4; Manufacturer=GenuineIntel; Caption=Intel64 Family 6 Mode</t>
  </si>
  <si>
    <t>Windows 11: NOT CAPABLE. Info: Storage: OSDiskSize=224GB. PASS; Memory: System_Memory=6GB.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</si>
  <si>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System_Memory=7GB. PASS; TPM: TPMVersion=False. FAIL; Processor: {AddressWidth=64; MaxClockSpeed=3201; NumberOfLogicalCores=4; Manufacturer=GenuineIntel; Caption=Intel64 Family 6 Mode</t>
  </si>
  <si>
    <t xml:space="preserve">Windows 11: NOT CAPABLE. Info: Storage: OSDiskSize=224GB. PASS; Memory: System_Memory=8GB. PASS; TPM: TPMVersion=1.2, 2, 3. FAIL; Processor: {AddressWidth=64; MaxClockSpeed=2401; NumberOfLogicalCores=4; Manufacturer=GenuineIntel; Caption=Intel64 Family 6 </t>
  </si>
  <si>
    <t>Windows 11: NOT CAPABLE. Info: Storage: OSDiskSize=224GB. PASS; Memory: System_Memory=8GB. PASS; TPM: TPMVersion=False. FAIL; Processor: {AddressWidth=64; MaxClockSpeed=3201; NumberOfLogicalCores=4; Manufacturer=GenuineIntel; Caption=Intel64 Family 6 Mode</t>
  </si>
  <si>
    <t>Windows 11: NOT CAPABLE. Info: Storage: OSDiskSize=224GB. PASS; Memory: System_Memory=8GB. PASS; TPM: TPMVersion=False. FAIL; Processor: {AddressWidth=64; MaxClockSpeed=3300; NumberOfLogicalCores=2; Manufacturer=GenuineIntel; Caption=Intel64 Family 6 Mode</t>
  </si>
  <si>
    <t>Windows 11: NOT CAPABLE. Info: Storage: OSDiskSize=224GB. PASS; Memory: System_Memory=8GB.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</si>
  <si>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System_Memory=8GB. PASS; TPM: TPMVersion=False. FAIL; Processor: {AddressWidth=64; MaxClockSpeed=3301; NumberOfLogicalCores=4; Manufacturer=GenuineIntel; Caption=Intel64 Family 6 Mode</t>
  </si>
  <si>
    <t xml:space="preserve">Windows 11: NOT CAPABLE. Info: Storage: OSDiskSize=238GB. PASS; Memory: System_Memory=8GB. PASS; TPM: TPMVersion=1.2, 2, 3. FAIL; Processor: {AddressWidth=64; MaxClockSpeed=2496; NumberOfLogicalCores=4; Manufacturer=GenuineIntel; Caption=Intel64 Family 6 </t>
  </si>
  <si>
    <t>Windows 11: NOT CAPABLE. Info: Storage: OSDiskSize=238GB. PASS; Memory: System_Memory=8GB. PASS; TPM: TPMVersion=2.0, 0, 1.16. PASS; Processor: {AddressWidth=64; MaxClockSpeed=2496; NumberOfLogicalCores=4; Manufacturer=GenuineIntel; Caption=Intel64 Family</t>
  </si>
  <si>
    <t>Windows 11: NOT CAPABLE. Info: Storage: OSDiskSize=238GB. PASS; Memory: System_Memory=8GB. PASS; TPM: TPMVersion=False. FAIL; Processor: {AddressWidth=64; MaxClockSpeed=2496; NumberOfLogicalCores=4; Manufacturer=GenuineIntel; Caption=Intel64 Family 6 Mode</t>
  </si>
  <si>
    <t>Windows 11: NOT CAPABLE. Info: Storage: OSDiskSize=465GB. PASS; Memory: System_Memory=4GB. PASS; TPM: TPMVersion=False. FAIL; Processor: {AddressWidth=64; MaxClockSpeed=3500; NumberOfLogicalCores=4; Manufacturer=GenuineIntel; Caption=Intel64 Family 6 Mode</t>
  </si>
  <si>
    <t xml:space="preserve">Windows 11: NOT CAPABLE. Info: Storage: OSDiskSize=465GB. PASS; Memory: System_Memory=8GB. PASS; TPM: TPMVersion=1.2, 2, 3. FAIL; Processor: {AddressWidth=64; MaxClockSpeed=3192; NumberOfLogicalCores=4; Manufacturer=GenuineIntel; Caption=Intel64 Family 6 </t>
  </si>
  <si>
    <t>Windows 11: NOT CAPABLE. Info: Storage: OSDiskSize=465GB. PASS; Memory: System_Memory=8GB. PASS; TPM: TPMVersion=2.0, 0, 1.16. PASS; Processor: {AddressWidth=64; MaxClockSpeed=3192; NumberOfLogicalCores=4; Manufacturer=GenuineIntel; Caption=Intel64 Family</t>
  </si>
  <si>
    <t>Windows 11: NOT CAPABLE. Info: Storage: OSDiskSize=466GB. PASS; Memory: System_Memory=12GB. PASS; TPM: TPMVersion=1.2, 2, 3. FAIL; Processor: {AddressWidth=64; MaxClockSpeed=3192; NumberOfLogicalCores=4; Manufacturer=GenuineIntel; Caption=Intel64 Family 6</t>
  </si>
  <si>
    <t>Windows 11: NOT CAPABLE. Info: Storage: OSDiskSize=466GB. PASS; Memory: System_Memory=4GB. PASS; TPM: TPMVersion=False. FAIL; Processor: {AddressWidth=64; MaxClockSpeed=3301; NumberOfLogicalCores=4; Manufacturer=GenuineIntel; Caption=Intel64 Family 6 Mode</t>
  </si>
  <si>
    <t>Windows 11: NOT CAPABLE. Info: Storage: OSDiskSize=466GB. PASS; Memory: System_Memory=4GB. PASS; TPM: TPMVersion=False. FAIL; Processor: {AddressWidth=64; MaxClockSpeed=3500; NumberOfLogicalCores=4; Manufacturer=GenuineIntel; Caption=Intel64 Family 6 Mode</t>
  </si>
  <si>
    <t>Windows 11: NOT CAPABLE. Info: Storage: OSDiskSize=466GB. PASS; Memory: System_Memory=8GB. PASS; TPM: TPMVersion=False. FAIL; Processor: {AddressWidth=64; MaxClockSpeed=3301; NumberOfLogicalCores=4; Manufacturer=GenuineIntel; Caption=Intel64 Family 6 Mode</t>
  </si>
  <si>
    <t xml:space="preserve">Windows 11: NOT CAPABLE. Info: Storage: OSDiskSize=57GB. FAIL; Memory: System_Memory=4GB. PASS; TPM: TPMVersion=2.0, 0, 1.16. PASS; Processor: {AddressWidth=64; MaxClockSpeed=1101; NumberOfLogicalCores=4; Manufacturer=GenuineIntel; Caption=Intel64 Family </t>
  </si>
  <si>
    <t xml:space="preserve">Windows 11: NOT CAPABLE. Info: Storage: OSDiskSize=57GB. FAIL; Memory: System_Memory=4GB. PASS; TPM: TPMVersion=2.0, 0, 1.38. PASS; Processor: {AddressWidth=64; MaxClockSpeed=1101; NumberOfLogicalCores=2; Manufacturer=GenuineIntel; Caption=Intel64 Family </t>
  </si>
  <si>
    <t>Windows 11: NOT COMPLIANT. Info: Storage: OSDiskSize=112GB. PASS; Memory: System_Memory=16GB. PASS; TPM: TPMVersion=False. FAIL; Processor: {AddressWidth=64; MaxClockSpeed=3201; NumberOfLogicalCores=4; Manufacturer=GenuineIntel; Caption=Intel64 Family 6 M</t>
  </si>
  <si>
    <t xml:space="preserve">Windows 11: NOT COMPLIANT. Info: Storage: OSDiskSize=112GB. PASS; Memory: System_Memory=4GB. PASS; TPM: TPMVersion=1.2, 2, 2. FAIL; Processor: {AddressWidth=64; MaxClockSpeed=3201; NumberOfLogicalCores=4; Manufacturer=GenuineIntel; Caption=Intel64 Family </t>
  </si>
  <si>
    <t xml:space="preserve">Windows 11: NOT COMPLIANT. Info: Storage: OSDiskSize=112GB. PASS; Memory: System_Memory=8GB. PASS; TPM: TPMVersion=1.2, 2, 2. FAIL; Processor: {AddressWidth=64; MaxClockSpeed=3201; NumberOfLogicalCores=4; Manufacturer=GenuineIntel; Caption=Intel64 Family </t>
  </si>
  <si>
    <t>Windows 11: NOT COMPLIANT. Info: Storage: OSDiskSize=119GB. PASS; Memory: System_Memory=4GB. PASS; TPM: TPMVersion=False. FAIL; Processor: {AddressWidth=64; MaxClockSpeed=3300; NumberOfLogicalCores=4; Manufacturer=GenuineIntel; Caption=Intel64 Family 6 Mo</t>
  </si>
  <si>
    <t>Windows 11: NOT COMPLIANT. Info: Storage: OSDiskSize=223GB. PASS; Memory: System_Memory=4GB. PASS; TPM: TPMVersion=False. FAIL; Processor: {AddressWidth=64; MaxClockSpeed=3500; NumberOfLogicalCores=4; Manufacturer=GenuineIntel; Caption=Intel64 Family 6 Mo</t>
  </si>
  <si>
    <t>Windows 11: NOT COMPLIANT. Info: Storage: OSDiskSize=223GB. PASS; Memory: System_Memory=8GB. PASS; TPM: TPMVersion=False. FAIL; Processor: {AddressWidth=64; MaxClockSpeed=3500; NumberOfLogicalCores=4; Manufacturer=GenuineIntel; Caption=Intel64 Family 6 Mo</t>
  </si>
  <si>
    <t>Windows 11: NOT COMPLIANT. Info: Storage: OSDiskSize=224GB. PASS; Memory: System_Memory=16GB. PASS; TPM: TPMVersion=1.2, 2, 2. FAIL; Processor: {AddressWidth=64; MaxClockSpeed=3201; NumberOfLogicalCores=4; Manufacturer=GenuineIntel; Caption=Intel64 Family</t>
  </si>
  <si>
    <t>Windows 11: NOT COMPLIANT. Info: Storage: OSDiskSize=224GB. PASS; Memory: System_Memory=4GB. PASS; TPM: TPMVersion=False. FAIL; Processor: {AddressWidth=64; MaxClockSpeed=3300; NumberOfLogicalCores=4; Manufacturer=GenuineIntel; Caption=Intel64 Family 6 Mo</t>
  </si>
  <si>
    <t>Windows 11: NOT COMPLIANT. Info: Storage: OSDiskSize=224GB. PASS; Memory: System_Memory=8GB. PASS; TPM: TPMVersion=False. FAIL; Processor: {AddressWidth=64; MaxClockSpeed=3201; NumberOfLogicalCores=4; Manufacturer=GenuineIntel; Caption=Intel64 Family 6 Mo</t>
  </si>
  <si>
    <t>Windows 11: NOT COMPLIANT. Info: Storage: OSDiskSize=224GB. PASS; Memory: System_Memory=8GB. PASS; TPM: TPMVersion=False. FAIL; Processor: {AddressWidth=64; MaxClockSpeed=3300; NumberOfLogicalCores=4; Manufacturer=GenuineIntel; Caption=Intel64 Family 6 Mo</t>
  </si>
  <si>
    <t xml:space="preserve">Windows 11: NOT COMPLIANT. Info: Storage: OSDiskSize=238GB. PASS; Memory: System_Memory=8GB. PASS; TPM: TPMVersion=1.2, 2, 3. FAIL; Processor: {AddressWidth=64; MaxClockSpeed=2496; NumberOfLogicalCores=4; Manufacturer=GenuineIntel; Caption=Intel64 Family </t>
  </si>
  <si>
    <t>Windows 11: NOT COMPLIANT. Info: Storage: OSDiskSize=238GB. PASS; Memory: System_Memory=8GB. PASS; TPM: TPMVersion=2.0, 0, 1.16. PASS; Processor: {AddressWidth=64; MaxClockSpeed=2496; NumberOfLogicalCores=4; Manufacturer=GenuineIntel; Caption=Intel64 Fami</t>
  </si>
  <si>
    <t>Windows 11: NOT COMPLIANT. Info: Storage: OSDiskSize=238GB. PASS; Memory: System_Memory=8GB. PASS; TPM: TPMVersion=False. FAIL; Processor: {AddressWidth=64; MaxClockSpeed=2904; NumberOfLogicalCores=12; Manufacturer=GenuineIntel; Caption=Intel64 Family 6 M</t>
  </si>
  <si>
    <t>Windows 11: NOT COMPLIANT. Info: Storage: OSDiskSize=59GB. FAIL; Memory: System_Memory=4GB. PASS; TPM: TPMVersion=1.2, 2, 3. FAIL; Processor: {AddressWidth=64; MaxClockSpeed=2100; NumberOfLogicalCores=4; Manufacturer=GenuineIntel; Caption=Intel64 Family 6</t>
  </si>
  <si>
    <t>Yes</t>
  </si>
  <si>
    <t>Windows 11: CAPABLE. Info: Storage: OSDiskSize=223GB. PASS; Memory: System_Memory=8GB. PASS; TPM: TPMVersion=2.0, 0, 1.16. PASS; Processor: {AddressWidth=64; MaxClockSpeed=2901; NumberOfLogicalCores=6; Manufacturer=GenuineIntel; Caption=Intel64 Family 6 M</t>
  </si>
  <si>
    <t>Windows 11: CAPABLE. Info: Storage: OSDiskSize=223GB. PASS; Memory: System_Memory=8GB. PASS; TPM: TPMVersion=2.0, 0, 1.16. PASS; Processor: {AddressWidth=64; MaxClockSpeed=2904; NumberOfLogicalCores=6; Manufacturer=GenuineIntel; Caption=Intel64 Family 6 M</t>
  </si>
  <si>
    <t xml:space="preserve">Windows 11: CAPABLE. Info: Storage: OSDiskSize=238GB. PASS; Memory: System_Memory=8GB. PASS; TPM: TPMVersion=2.0, 0, 1.38. PASS; Processor: {AddressWidth=64; MaxClockSpeed=2500; NumberOfLogicalCores=12; Manufacturer=GenuineIntel; Caption=Intel64 Family 6 </t>
  </si>
  <si>
    <t>Windows 11: CAPABLE. Info: Storage: OSDiskSize=238GB. PASS; Memory: System_Memory=8GB. PASS; TPM: TPMVersion=2.0, 0, 1.38. PASS; Processor: {AddressWidth=64; MaxClockSpeed=1190; NumberOfLogicalCores=8; Manufacturer=GenuineIntel; Caption=Intel64 Family 6 M</t>
  </si>
  <si>
    <t>Windows 11: CAPABLE. Info: Storage: OSDiskSize=238GB. PASS; Memory: System_Memory=4GB. PASS; TPM: TPMVersion=2.0, 0, 1.38. PASS; Processor: {AddressWidth=64; MaxClockSpeed=1190; NumberOfLogicalCores=8; Manufacturer=GenuineIntel; Caption=Intel64 Family 6 M</t>
  </si>
  <si>
    <t>Windows 11: CAPABLE. Info: Storage: OSDiskSize=119GB. PASS; Memory: System_Memory=8GB. PASS; TPM: TPMVersion=2.0, 0, 1.38. PASS; Processor: {AddressWidth=64; MaxClockSpeed=1608; NumberOfLogicalCores=4; Manufacturer=GenuineIntel; Caption=Intel64 Family 6 M</t>
  </si>
  <si>
    <t xml:space="preserve">Windows 11: CAPABLE. Info: Storage: OSDiskSize=238GB. PASS; Memory: System_Memory=8GB. PASS; TPM: TPMVersion=2.0, 0, 1.59. PASS; Processor: {AddressWidth=64; MaxClockSpeed=1300; NumberOfLogicalCores=12; Manufacturer=GenuineIntel; Caption=Intel64 Family 6 </t>
  </si>
  <si>
    <t>No (TPM Failed)</t>
  </si>
  <si>
    <t>No (Processor Failed)</t>
  </si>
  <si>
    <t>No (OS Disk Size Failed)</t>
  </si>
  <si>
    <t>Acer</t>
  </si>
  <si>
    <t>Manufacturer</t>
  </si>
  <si>
    <t>Count</t>
  </si>
  <si>
    <t>LENOVO</t>
  </si>
  <si>
    <t>Viglen</t>
  </si>
  <si>
    <t>HP</t>
  </si>
  <si>
    <t>VeryPC</t>
  </si>
  <si>
    <t>System manufacturer</t>
  </si>
  <si>
    <t>Device Hostname</t>
  </si>
  <si>
    <t>Device Model</t>
  </si>
  <si>
    <t>Device CPU</t>
  </si>
  <si>
    <t>Memory</t>
  </si>
  <si>
    <t>Device Type</t>
  </si>
  <si>
    <t>Serial Number</t>
  </si>
  <si>
    <t>HDD type</t>
  </si>
  <si>
    <t>Windows 11: NOT CAPABLE. Info: Storage: OSDiskSize=111GB. PASS; Memory: System_Memory=4GB. PASS; TPM: TPMVersion=False. FAIL; Processor: {AddressWidth=64; MaxClockSpeed=2400; NumberOfLogicalCores=4; Manufacturer=GenuineIntel; Caption=Intel64 Family 6 Mode</t>
  </si>
  <si>
    <t>Windows 11: NOT CAPABLE. Info: Storage: OSDiskSize=223GB. PASS; Memory: System_Memory=8GB. PASS; TPM: TPMVersion=2.0, 0, 1.16. PASS; Processor: {AddressWidth=64; MaxClockSpeed=3401; NumberOfLogicalCores=4; Manufacturer=GenuineIntel; Caption=Intel64 Family</t>
  </si>
  <si>
    <t>Windows 11: NOT CAPABLE. Info: Storage: OSDiskSize=59GB. FAIL; Memory: System_Memory=4GB. PASS; TPM: TPMVersion=1.2, 2, 3. FAIL; Processor: {AddressWidth=64; MaxClockSpeed=2100; NumberOfLogicalCores=4; Manufacturer=GenuineIntel; Caption=Intel64 Family 6 M</t>
  </si>
  <si>
    <t xml:space="preserve">Windows 11: CAPABLE. Info: Storage: OSDiskSize=223GB. PASS; Memory: System_Memory=8GB. PASS; TPM: TPMVersion=2.0, 0, 1.38. PASS; Processor: {AddressWidth=64; MaxClockSpeed=2500; NumberOfLogicalCores=12; Manufacturer=GenuineIntel; Caption=Intel64 Family 6 </t>
  </si>
  <si>
    <t>Windows 11: NOT CAPABLE. Info: Storage: OSDiskSize=111GB. PASS; Memory: System_Memory=4GB. PASS; TPM: TPMVersion=False. FAIL; Processor: {AddressWidth=64; MaxClockSpeed=2500; NumberOfLogicalCores=4; Manufacturer=GenuineIntel; Caption=Intel64 Family 6 Mode</t>
  </si>
  <si>
    <t>Windows 11: NOT CAPABLE. Info: Storage: OSDiskSize=465GB. PASS; Memory: System_Memory=4GB. PASS; TPM: TPMVersion=False. FAIL; Processor: {AddressWidth=64; MaxClockSpeed=1701; NumberOfLogicalCores=4; Manufacturer=GenuineIntel; Caption=Intel64 Family 6 Mode</t>
  </si>
  <si>
    <t>Windows 11: CAPABLE. Info: Storage: OSDiskSize=238GB. PASS; Memory: System_Memory=8GB. PASS; TPM: TPMVersion=2.0, 0, 1.38. PASS; Processor: {AddressWidth=64; MaxClockSpeed=2419; NumberOfLogicalCores=8; Manufacturer=GenuineIntel; Caption=Intel64 Family 6 M</t>
  </si>
  <si>
    <t>GB</t>
  </si>
  <si>
    <t>Device Name</t>
  </si>
  <si>
    <t>Max OS</t>
  </si>
  <si>
    <t>OS Version</t>
  </si>
  <si>
    <t>iPad3,6</t>
  </si>
  <si>
    <t>MD523B</t>
  </si>
  <si>
    <t>iPad4,5</t>
  </si>
  <si>
    <t>ME800B</t>
  </si>
  <si>
    <t>iPad2,7</t>
  </si>
  <si>
    <t>MD540B</t>
  </si>
  <si>
    <t>iPad mini 2 Retina - 2nd Gen</t>
  </si>
  <si>
    <t>iPod touch 6th Gen,</t>
  </si>
  <si>
    <t>iPad 10.9 inch - 10th Gen</t>
  </si>
  <si>
    <t>iPad Mini - 5th Gen</t>
  </si>
  <si>
    <t>iPad - 4th Gen</t>
  </si>
  <si>
    <t>iPad mini - 1st Gen</t>
  </si>
  <si>
    <t>iPad Pro 12.9 inch - 5th Gen</t>
  </si>
  <si>
    <t>04-2021</t>
  </si>
  <si>
    <t>16.x*</t>
  </si>
  <si>
    <t>Current*</t>
  </si>
  <si>
    <t>9.3.6*</t>
  </si>
  <si>
    <t>12.5.5*</t>
  </si>
  <si>
    <t>15.x*</t>
  </si>
  <si>
    <t>iPad Pro 11 inch - 2nd Gen</t>
  </si>
  <si>
    <t>10.3.4*</t>
  </si>
  <si>
    <t>iPad Model</t>
  </si>
  <si>
    <t>iPad Release Date</t>
  </si>
  <si>
    <t>iPad Max OS</t>
  </si>
  <si>
    <t>Windows CPU Tracker</t>
  </si>
  <si>
    <t>Windows 11 Compliant</t>
  </si>
  <si>
    <t>Windows 11: NOT CAPABLE. Info: Storage: OSDiskSize=223GB. PASS; Memory: System_Memory=8GB. PASS; TPM: TPMVersion=2.0, 0, 1.16. PASS; Processor: {AddressWidth=64; MaxClockSpeed=3192; NumberOfLogicalCores=4; Manufacturer=GenuineIntel; Caption=Intel64 Family</t>
  </si>
  <si>
    <t>Windows 11: NOT CAPABLE. Info: Storage: OSDiskSize=111GB. PASS; Memory: System_Memory=8GB. PASS; TPM: TPMVersion=False. FAIL; Processor: {AddressWidth=64; MaxClockSpeed=2100; NumberOfLogicalCores=4; Manufacturer=GenuineIntel; Caption=Intel64 Family 6 Mode</t>
  </si>
  <si>
    <t>Windows 11: NOT CAPABLE. Info: Storage: OSDiskSize=223GB. PASS; Memory: System_Memory=8GB. PASS; TPM: TPMVersion=False. FAIL; Processor: {AddressWidth=64; MaxClockSpeed=3192; NumberOfLogicalCores=4; Manufacturer=GenuineIntel; Caption=Intel64 Family 6 Mode</t>
  </si>
  <si>
    <t>Windows 11: NOT CAPABLE. Info: Storage: OSDiskSize=119GB. PASS; Memory: System_Memory=8GB. PASS; TPM: TPMVersion=False. FAIL; Processor: {AddressWidth=64; MaxClockSpeed=3301; NumberOfLogicalCores=4; Manufacturer=GenuineIntel; Caption=Intel64 Family 6 Mode</t>
  </si>
  <si>
    <t>Windows 11: NOT CAPABLE. Info: Storage: OSDiskSize=111GB. PASS; Memory: System_Memory=8GB. PASS; TPM: TPMVersion=False. FAIL; Processor: {AddressWidth=64; MaxClockSpeed=3201; NumberOfLogicalCores=4; Manufacturer=GenuineIntel; Caption=Intel64 Family 6 Mode</t>
  </si>
  <si>
    <t>Windows 11: NOT CAPABLE. Info: Storage: OSDiskSize=126GB. PASS; Memory: System_Memory=8GB. PASS; TPM: TPMVersion=False. FAIL; Processor: {AddressWidth=64; MaxClockSpeed=2000; NumberOfLogicalCores=2; Manufacturer=GenuineIntel; Caption=Intel64 Family 6 Mode</t>
  </si>
  <si>
    <t>Windows 11: NOT CAPABLE. Info: Storage: OSDiskSize=238GB. PASS; Memory: System_Memory=8GB. PASS; TPM: TPMVersion=2.0, 0, 1.16. PASS; Processor: {AddressWidth=64; MaxClockSpeed=2701; NumberOfLogicalCores=4; Manufacturer=GenuineIntel; Caption=Intel64 Family</t>
  </si>
  <si>
    <t xml:space="preserve">Windows 11: CAPABLE. Info: Storage: OSDiskSize=214GB. PASS; Memory: System_Memory=8GB. PASS; TPM: TPMVersion=2.0, 0, 1.38. PASS; Processor: {AddressWidth=64; MaxClockSpeed=2500; NumberOfLogicalCores=12; Manufacturer=GenuineIntel; Caption=Intel64 Family 6 </t>
  </si>
  <si>
    <t>Windows 11: NOT CAPABLE. Info: Storage: OSDiskSize=232GB. PASS; Memory: System_Memory=8GB. PASS; TPM: TPMVersion=False. FAIL; Processor: {AddressWidth=64; MaxClockSpeed=2100; NumberOfLogicalCores=4; Manufacturer=GenuineIntel; Caption=Intel64 Family 6 Mode</t>
  </si>
  <si>
    <t xml:space="preserve">Windows 11: NOT CAPABLE. Info: Storage: OSDiskSize=223GB. PASS; Memory: System_Memory=8GB. PASS; TPM: TPMVersion=1.2, 2, 3. FAIL; Processor: {AddressWidth=64; MaxClockSpeed=2494; NumberOfLogicalCores=4; Manufacturer=GenuineIntel; Caption=Intel64 Family 6 </t>
  </si>
  <si>
    <t>Windows 11: NOT CAPABLE. Info: Storage: OSDiskSize=223GB. PASS; Memory: System_Memory=8GB. PASS; TPM: TPMVersion=False. FAIL; Processor: {AddressWidth=64; MaxClockSpeed=3100; NumberOfLogicalCores=2; Manufacturer=GenuineIntel; Caption=Intel64 Family 6 Mode</t>
  </si>
  <si>
    <t xml:space="preserve">Windows 11: NOT CAPABLE. Info: Storage: OSDiskSize=118GB. PASS; Memory: System_Memory=8GB. PASS; TPM: TPMVersion=1.2, 2, 3. FAIL; Processor: {AddressWidth=64; MaxClockSpeed=2712; NumberOfLogicalCores=4; Manufacturer=GenuineIntel; Caption=Intel64 Family 6 </t>
  </si>
  <si>
    <t>Windows 11: NOT CAPABLE. Info: Storage: OSDiskSize=223GB. PASS; Memory: System_Memory=8GB. PASS; TPM: TPMVersion=False. FAIL; Processor: {AddressWidth=64; MaxClockSpeed=3300; NumberOfLogicalCores=4; Manufacturer=GenuineIntel; Caption=Intel64 Family 6 Mode</t>
  </si>
  <si>
    <t>Windows 11: NOT CAPABLE. Info: Storage: OSDiskSize=111GB. PASS; Memory: System_Memory=8GB. PASS; TPM: TPMVersion=False. FAIL; Processor: {AddressWidth=64; MaxClockSpeed=3100; NumberOfLogicalCores=2; Manufacturer=GenuineIntel; Caption=Intel64 Family 6 Mode</t>
  </si>
  <si>
    <t>Windows 11: NOT CAPABLE. Info: Storage: OSDiskSize=465GB. PASS; Memory: System_Memory=4GB. PASS; TPM: TPMVersion=Undetermined. UNDETERMINED; TpmWmiException The TBS service is not running and could not be started. (Exception from HRESULT: 0x80284008); Pro</t>
  </si>
  <si>
    <t>Windows 11: NOT CAPABLE. Info: Storage: OSDiskSize=111GB. PASS; Memory: System_Memory=8GB. PASS; TPM: TPMVersion=False. FAIL; Processor: {AddressWidth=64; MaxClockSpeed=3300; NumberOfLogicalCores=4; Manufacturer=GenuineIntel; Caption=Intel64 Family 6 Mode</t>
  </si>
  <si>
    <t>Windows 11: NOT CAPABLE. Info: Storage: OSDiskSize=223GB. PASS; Memory: System_Memory=4GB. PASS; TPM: TPMVersion=False. FAIL; Processor: {AddressWidth=64; MaxClockSpeed=3600; NumberOfLogicalCores=4; Manufacturer=GenuineIntel; Caption=Intel64 Family 6 Mode</t>
  </si>
  <si>
    <t>Windows 11: NOT CAPABLE. Info: Storage: OSDiskSize=223GB. PASS; Memory: System_Memory=8GB. PASS; TPM: TPMVersion=False. FAIL; Processor: {AddressWidth=64; MaxClockSpeed=1700; NumberOfLogicalCores=4; Manufacturer=GenuineIntel; Caption=Intel64 Family 6 Mode</t>
  </si>
  <si>
    <t>Windows 11: NOT CAPABLE. Info: Storage: OSDiskSize=118GB. PASS; Memory: System_Memory=8GB. PASS; TPM: TPMVersion=2.0, 0, 1.16. PASS; Processor: {AddressWidth=64; MaxClockSpeed=3192; NumberOfLogicalCores=4; Manufacturer=GenuineIntel; Caption=Intel64 Family</t>
  </si>
  <si>
    <t>Windows 11: NOT CAPABLE. Info: Storage: OSDiskSize=465GB. PASS; Memory: System_Memory=8GB. PASS; TPM: TPMVersion=False. FAIL; Processor: {AddressWidth=64; MaxClockSpeed=2500; NumberOfLogicalCores=4; Manufacturer=GenuineIntel; Caption=Intel64 Family 6 Mode</t>
  </si>
  <si>
    <t xml:space="preserve">Windows 11: CAPABLE. Info: Storage: OSDiskSize=237GB. PASS; Memory: System_Memory=8GB. PASS; TPM: TPMVersion=2.0, 0, 1.59. PASS; Processor: {AddressWidth=64; MaxClockSpeed=3000; NumberOfLogicalCores=12; Manufacturer=GenuineIntel; Caption=Intel64 Family 6 </t>
  </si>
  <si>
    <t>Windows 11: NOT CAPABLE. Info: Storage: OSDiskSize=111GB. PASS; Memory: System_Memory=8GB. PASS; TPM: TPMVersion=False. FAIL; Processor: {AddressWidth=64; MaxClockSpeed=3301; NumberOfLogicalCores=4; Manufacturer=GenuineIntel; Caption=Intel64 Family 6 Mode</t>
  </si>
  <si>
    <t>Windows 11: NOT CAPABLE. Info: Storage: OSDiskSize=931GB. PASS; Memory: System_Memory=16GB. PASS; TPM: TPMVersion=False. FAIL; Processor: {AddressWidth=64; MaxClockSpeed=3501; NumberOfLogicalCores=8; Manufacturer=GenuineIntel; Caption=Intel64 Family 6 Mod</t>
  </si>
  <si>
    <t>Windows 11: NOT CAPABLE. Info: Storage: OSDiskSize=118GB. PASS; Memory: System_Memory=8GB. PASS; TPM: TPMVersion=False. FAIL; Processor: {AddressWidth=64; MaxClockSpeed=3100; NumberOfLogicalCores=4; Manufacturer=GenuineIntel; Caption=Intel64 Family 6 Mode</t>
  </si>
  <si>
    <t>Windows 11: NOT CAPABLE. Info: Storage: OSDiskSize=465GB. PASS; Memory: System_Memory=4GB. PASS; TPM: TPMVersion=False. FAIL; Processor: {AddressWidth=64; MaxClockSpeed=2600; NumberOfLogicalCores=2; Manufacturer=GenuineIntel; Caption=Intel64 Family 6 Mode</t>
  </si>
  <si>
    <t>Windows 11: NOT CAPABLE. Info: Storage: OSDiskSize=118GB. PASS; Memory: System_Memory=8GB. PASS; TPM: TPMVersion=False. FAIL; Processor: {AddressWidth=64; MaxClockSpeed=3200; NumberOfLogicalCores=4; Manufacturer=GenuineIntel; Caption=Intel64 Family 6 Mode</t>
  </si>
  <si>
    <t>Windows 11: NOT CAPABLE. Info: Storage: OSDiskSize=223GB. PASS; Memory: System_Memory=8GB. PASS; TPM: TPMVersion=False. FAIL; Processor: {AddressWidth=64; MaxClockSpeed=3200; NumberOfLogicalCores=4; Manufacturer=GenuineIntel; Caption=Intel64 Family 6 Mode</t>
  </si>
  <si>
    <t>Windows 11: CAPABLE. Info: Storage: OSDiskSize=476GB. PASS; Memory: System_Memory=8GB. PASS; TPM: TPMVersion=2.0, 0, 1.16. PASS; Processor: {AddressWidth=64; MaxClockSpeed=1800; NumberOfLogicalCores=8; Manufacturer=GenuineIntel; Caption=Intel64 Family 6 M</t>
  </si>
  <si>
    <t>Windows 11: NOT CAPABLE. Info: Storage: OSDiskSize=223GB. PASS; Memory: System_Memory=4GB. PASS; TPM: TPMVersion=2.0, 0, 1.16. PASS; Processor: {AddressWidth=64; MaxClockSpeed=3192; NumberOfLogicalCores=4; Manufacturer=GenuineIntel; Caption=Intel64 Family</t>
  </si>
  <si>
    <t>Windows 11: NOT CAPABLE. Info: Storage: OSDiskSize=111GB. PASS; Memory: System_Memory=8GB. PASS; TPM: TPMVersion=2.0, 0, 1.16. PASS; Processor: {AddressWidth=64; MaxClockSpeed=2208; NumberOfLogicalCores=4; Manufacturer=GenuineIntel; Caption=Intel64 Family</t>
  </si>
  <si>
    <t>Samsung Chromebook 4</t>
  </si>
  <si>
    <t>Lenovo 300e/500e Chromebook 2nd Gen</t>
  </si>
  <si>
    <t>Lenovo 100e Chromebook 2nd Gen</t>
  </si>
  <si>
    <t>Dell Chromebook 11 (3180)</t>
  </si>
  <si>
    <t>Chromebook 14 G6</t>
  </si>
  <si>
    <t xml:space="preserve">Windows 11: NOT CAPABLE. Info: Storage: OSDiskSize=58GB. FAIL; Memory: System_Memory=4GB. PASS; TPM: TPMVersion=2.0, 0, 1.38. PASS; Processor: {AddressWidth=64; MaxClockSpeed=1101; NumberOfLogicalCores=4; Manufacturer=GenuineIntel; Caption=Intel64 Family </t>
  </si>
  <si>
    <t xml:space="preserve">Windows 11: NOT CAPABLE. Info: Storage: OSDiskSize=57GB. FAIL; Memory: System_Memory=4GB. PASS; TPM: TPMVersion=2.0, 0, 1.38. PASS; Processor: {AddressWidth=64; MaxClockSpeed=1101; NumberOfLogicalCores=4; Manufacturer=GenuineIntel; Caption=Intel64 Family </t>
  </si>
  <si>
    <t>Windows 11: NOT CAPABLE. Info: Storage: OSDiskSize=238GB. PASS; Memory: System_Memory=8GB. PASS; TPM: TPMVersion=False. FAIL; Processor: {AddressWidth=64; MaxClockSpeed=2904; NumberOfLogicalCores=12; Manufacturer=GenuineIntel; Caption=Intel64 Family 6 Mod</t>
  </si>
  <si>
    <t>Windows 11: NOT COMPLIANT. Info: Storage: OSDiskSize=223GB. PASS; Memory: System_Memory=8GB. PASS; TPM: TPMVersion=False. FAIL; Processor: {AddressWidth=64; MaxClockSpeed=2904; NumberOfLogicalCores=12; Manufacturer=GenuineIntel; Caption=Intel64 Family 6 M</t>
  </si>
  <si>
    <t xml:space="preserve">Windows 11: COMPLIANT. Info: Storage: OSDiskSize=223GB. PASS; Memory: System_Memory=8GB. PASS; TPM: TPMVersion=2.0, 0, 1.38. PASS; Processor: {AddressWidth=64; MaxClockSpeed=2500; NumberOfLogicalCores=12; Manufacturer=GenuineIntel; Caption=Intel64 Family </t>
  </si>
  <si>
    <t>Windows 11: NOT CAPABLE. Info: Storage: OSDiskSize=465GB. PASS; Memory: System_Memory=8GB. PASS; TPM: TPMVersion=False. FAIL; Processor: {AddressWidth=64; MaxClockSpeed=2904; NumberOfLogicalCores=12; Manufacturer=GenuineIntel; Caption=Intel64 Family 6 Mod</t>
  </si>
  <si>
    <t>Windows 11: NOT CAPABLE. Info: Storage: OSDiskSize=224GB. PASS; Memory: System_Memory=8GB. PASS; TPM: TPMVersion=2.0, 0, 1.16. PASS; Processor: {AddressWidth=64; MaxClockSpeed=3401; NumberOfLogicalCores=4; Manufacturer=GenuineIntel; Caption=Intel64 Family</t>
  </si>
  <si>
    <t>Windows 11: NOT COMPLIANT. Info: Storage: OSDiskSize=224GB. PASS; Memory: System_Memory=8GB. PASS; TPM: TPMVersion=2.0, 0, 1.16. PASS; Processor: {AddressWidth=64; MaxClockSpeed=3401; NumberOfLogicalCores=4; Manufacturer=GenuineIntel; Caption=Intel64 Fami</t>
  </si>
  <si>
    <t>Windows 11: NOT COMPLIANT. Info: Storage: OSDiskSize=224GB. PASS; Memory: System_Memory=16GB. PASS; TPM: TPMVersion=2.0, 0, 1.16. PASS; Processor: {AddressWidth=64; MaxClockSpeed=3401; NumberOfLogicalCores=4; Manufacturer=GenuineIntel; Caption=Intel64 Fam</t>
  </si>
  <si>
    <t>Windows 11: NOT COMPLIANT. Info: Storage: OSDiskSize=223GB. PASS; Memory: System_Memory=8GB. PASS; TPM: TPMVersion=2.0, 0, 1.16. PASS; Processor: {AddressWidth=64; MaxClockSpeed=3401; NumberOfLogicalCores=4; Manufacturer=GenuineIntel; Caption=Intel64 Fami</t>
  </si>
  <si>
    <t>Windows 11: CAPABLE. Info: Storage: OSDiskSize=238GB. PASS; Memory: System_Memory=8GB. PASS; TPM: TPMVersion=2.0, 0, 1.38. PASS; Processor: {AddressWidth=64; MaxClockSpeed=1800; NumberOfLogicalCores=8; Manufacturer=GenuineIntel; Caption=Intel64 Family 6 M</t>
  </si>
  <si>
    <t>Windows 11: COMPLIANT. Info: Storage: OSDiskSize=238GB. PASS; Memory: System_Memory=8GB. PASS; TPM: TPMVersion=2.0, 0, 1.38. PASS; Processor: {AddressWidth=64; MaxClockSpeed=1800; NumberOfLogicalCores=8; Manufacturer=GenuineIntel; Caption=Intel64 Family 6</t>
  </si>
  <si>
    <t>Windows 11: COMPLIANT. Info: Storage: OSDiskSize=238GB. PASS; Memory: System_Memory=8GB. PASS; TPM: TPMVersion=2.0, 0, 1.38. PASS; Processor: {AddressWidth=64; MaxClockSpeed=2419; NumberOfLogicalCores=8; Manufacturer=GenuineIntel; Caption=Intel64 Family 6</t>
  </si>
  <si>
    <t>Windows 11: COMPLIANT. Info: Storage: OSDiskSize=465GB. PASS; Memory: System_Memory=8GB. PASS; TPM: TPMVersion=2.0, 0, 1.38. PASS; Processor: {AddressWidth=64; MaxClockSpeed=2419; NumberOfLogicalCores=8; Manufacturer=GenuineIntel; Caption=Intel64 Family 6</t>
  </si>
  <si>
    <t xml:space="preserve">Windows 11: CAPABLE. Info: Storage: OSDiskSize=465GB. PASS; Memory: System_Memory=16GB. PASS; TPM: TPMVersion=2.0, 0, 1.38. PASS; Processor: {AddressWidth=64; MaxClockSpeed=2419; NumberOfLogicalCores=8; Manufacturer=GenuineIntel; Caption=Intel64 Family 6 </t>
  </si>
  <si>
    <t xml:space="preserve">Windows 11: COMPLIANT. Info: Storage: OSDiskSize=460GB. PASS; Memory: System_Memory=16GB. PASS; TPM: TPMVersion=2.0, 0, 1.38. PASS; Processor: {AddressWidth=64; MaxClockSpeed=2496; NumberOfLogicalCores=8; Manufacturer=GenuineIntel; Caption=Intel64 Family </t>
  </si>
  <si>
    <t>Windows 11: CAPABLE. Info: Storage: OSDiskSize=118GB. PASS; Memory: System_Memory=4GB. PASS; TPM: TPMVersion=2.0, 0, 1.38. PASS; Processor: {AddressWidth=64; MaxClockSpeed=1101; NumberOfLogicalCores=4; Manufacturer=GenuineIntel; Caption=Intel64 Family 6 M</t>
  </si>
  <si>
    <t>Windows 11: COMPLIANT. Info: Storage: OSDiskSize=118GB. PASS; Memory: System_Memory=4GB. PASS; TPM: TPMVersion=2.0, 0, 1.38. PASS; Processor: {AddressWidth=64; MaxClockSpeed=1101; NumberOfLogicalCores=4; Manufacturer=GenuineIntel; Caption=Intel64 Family 6</t>
  </si>
  <si>
    <t>Windows 11: NOT CAPABLE. Info: Storage: OSDiskSize=119GB. PASS; Memory: System_Memory=4GB. PASS; TPM: TPMVersion=False. FAIL; Processor: {AddressWidth=64; MaxClockSpeed=1101; NumberOfLogicalCores=4; Manufacturer=GenuineIntel; Caption=Intel64 Family 6 Mode</t>
  </si>
  <si>
    <t>Windows 11: CAPABLE. Info: Storage: OSDiskSize=119GB. PASS; Memory: System_Memory=4GB. PASS; TPM: TPMVersion=2.0, 0, 1.38. PASS; Processor: {AddressWidth=64; MaxClockSpeed=1101; NumberOfLogicalCores=4; Manufacturer=GenuineIntel; Caption=Intel64 Family 6 M</t>
  </si>
  <si>
    <t>Windows 11: NOT COMPLIANT. Info: Storage: OSDiskSize=119GB. PASS; Memory: System_Memory=4GB. PASS; TPM: TPMVersion=False. FAIL; Processor: {AddressWidth=64; MaxClockSpeed=1101; NumberOfLogicalCores=4; Manufacturer=GenuineIntel; Caption=Intel64 Family 6 Mo</t>
  </si>
  <si>
    <t>Windows 11: COMPLIANT. Info: Storage: OSDiskSize=119GB. PASS; Memory: System_Memory=4GB. PASS; TPM: TPMVersion=2.0, 0, 1.38. PASS; Processor: {AddressWidth=64; MaxClockSpeed=1101; NumberOfLogicalCores=4; Manufacturer=GenuineIntel; Caption=Intel64 Family 6</t>
  </si>
  <si>
    <t>Windows 11: NOT COMPLIANT. Info: Storage: OSDiskSize=119GB. PASS; Memory: System_Memory=4GB. PASS; TPM: TPMVersion=False. FAIL; Processor: {AddressWidth=64; MaxClockSpeed=2301; NumberOfLogicalCores=4; Manufacturer=GenuineIntel; Caption=Intel64 Family 6 Mo</t>
  </si>
  <si>
    <t xml:space="preserve">Windows 11: NOT CAPABLE. Info: Storage: OSDiskSize=466GB. PASS; Memory: System_Memory=4GB. PASS; TPM: TPMVersion=1.2, 2, 3. FAIL; Processor: {AddressWidth=64; MaxClockSpeed=2301; NumberOfLogicalCores=4; Manufacturer=GenuineIntel; Caption=Intel64 Family 6 </t>
  </si>
  <si>
    <t xml:space="preserve">Windows 11: NOT CAPABLE. Info: Storage: OSDiskSize=119GB. PASS; Memory: System_Memory=8GB. PASS; TPM: TPMVersion=1.2, 2, 3. FAIL; Processor: {AddressWidth=64; MaxClockSpeed=2301; NumberOfLogicalCores=4; Manufacturer=GenuineIntel; Caption=Intel64 Family 6 </t>
  </si>
  <si>
    <t>Windows 11: NOT COMPLIANT. Info: Storage: OSDiskSize=119GB. PASS; Memory: System_Memory=4GB. PASS; TPM: TPMVersion=2.0, 0, 1.16. PASS; Processor: {AddressWidth=64; MaxClockSpeed=2401; NumberOfLogicalCores=4; Manufacturer=GenuineIntel; Caption=Intel64 Fami</t>
  </si>
  <si>
    <t>Windows 11: NOT CAPABLE. Info: Storage: OSDiskSize=119GB. PASS; Memory: System_Memory=4GB. PASS; TPM: TPMVersion=2.0, 0, 1.16. PASS; Processor: {AddressWidth=64; MaxClockSpeed=2401; NumberOfLogicalCores=4; Manufacturer=GenuineIntel; Caption=Intel64 Family</t>
  </si>
  <si>
    <t>Windows 11: NOT CAPABLE. Info: Storage: OSDiskSize=119GB. PASS; Memory: System_Memory=8GB. PASS; TPM: TPMVersion=2.0, 0, 1.16. PASS; Processor: {AddressWidth=64; MaxClockSpeed=2401; NumberOfLogicalCores=4; Manufacturer=GenuineIntel; Caption=Intel64 Family</t>
  </si>
  <si>
    <t xml:space="preserve">Windows 11: NOT CAPABLE. Info: Storage: OSDiskSize=461GB. PASS; Memory: System_Memory=8GB. PASS; TPM: TPMVersion=1.2, 2, 3. FAIL; Processor: {AddressWidth=64; MaxClockSpeed=2295; NumberOfLogicalCores=4; Manufacturer=GenuineIntel; Caption=Intel64 Family 6 </t>
  </si>
  <si>
    <t>Windows 11: NOT COMPLIANT. Info: Storage: OSDiskSize=466GB. PASS; Memory: System_Memory=8GB. PASS; TPM: TPMVersion=False. FAIL; Processor: {AddressWidth=64; MaxClockSpeed=3300; NumberOfLogicalCores=4; Manufacturer=GenuineIntel; Caption=Intel64 Family 6 Mo</t>
  </si>
  <si>
    <t>Windows 11: NOT COMPLIANT. Info: Storage: OSDiskSize=112GB. PASS; Memory: System_Memory=4GB. PASS; TPM: TPMVersion=False. FAIL; Processor: {AddressWidth=64; MaxClockSpeed=3300; NumberOfLogicalCores=4; Manufacturer=GenuineIntel; Caption=Intel64 Family 6 Mo</t>
  </si>
  <si>
    <t>Windows 11: NOT CAPABLE. Info: Storage: OSDiskSize=466GB. PASS; Memory: System_Memory=4GB. PASS; TPM: TPMVersion=False. FAIL; Processor: {AddressWidth=64; MaxClockSpeed=3300; NumberOfLogicalCores=4; Manufacturer=GenuineIntel; Caption=Intel64 Family 6 Mode</t>
  </si>
  <si>
    <t>Windows 11: NOT CAPABLE. Info: Storage: OSDiskSize=112GB. PASS; Memory: System_Memory=4GB.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</si>
  <si>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System_Memory=2GB. FAIL; TPM: TPMVersion=False. FAIL; Processor: {AddressWidth=64; MaxClockSpeed=3300; NumberOfLogicalCores=4; Manufacturer=GenuineIntel; Caption=Intel64 Family 6 Mode</t>
  </si>
  <si>
    <t>Windows 11: NOT CAPABLE. Info: Storage: OSDiskSize=224GB. PASS; Memory: System_Memory=4GB. PASS; TPM: TPMVersion=False. FAIL; Processor: {AddressWidth=64; MaxClockSpeed=3000;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</si>
  <si>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MaxClockSpeed=3000; NumberOfLogicalCores=4; Manufacturer=GenuineIntel; Caption=Intel64 Family 6 Mo</t>
  </si>
  <si>
    <t>Windows 11: NOT COMPLIANT. Info: Storage: OSDiskSize=224GB. PASS; Memory: System_Memory=8GB. PASS; TPM: TPMVersion=False. FAIL; Processor: {AddressWidth=64; MaxClockSpeed=3500; NumberOfLogicalCores=4; Manufacturer=GenuineIntel; Caption=Intel64 Family 6 Mo</t>
  </si>
  <si>
    <t>Windows 11: NOT COMPLIANT. Info: Storage: OSDiskSize=466GB. PASS; Memory: System_Memory=4GB. PASS; TPM: TPMVersion=False. FAIL; Processor: {AddressWidth=64; MaxClockSpeed=3500; NumberOfLogicalCores=4; Manufacturer=GenuineIntel; Caption=Intel64 Family 6 Mo</t>
  </si>
  <si>
    <t>Windows 11: NOT COMPLIANT. Info: Storage: OSDiskSize=466GB. PASS; Memory: System_Memory=8GB. PASS; TPM: TPMVersion=False. FAIL; Processor: {AddressWidth=64; MaxClockSpeed=3500; NumberOfLogicalCores=4; Manufacturer=GenuineIntel; Caption=Intel64 Family 6 Mo</t>
  </si>
  <si>
    <t>Windows 11: NOT COMPLIANT. Info: Storage: OSDiskSize=224GB. PASS; Memory: System_Memory=4GB. PASS; TPM: TPMVersion=False. FAIL; Processor: {AddressWidth=64; MaxClockSpeed=3500; NumberOfLogicalCores=4; Manufacturer=GenuineIntel; Caption=Intel64 Family 6 Mo</t>
  </si>
  <si>
    <t>Windows 11: NOT COMPLIANT. Info: Storage: OSDiskSize=224GB. PASS; Memory: System_Memory=8GB. PASS; TPM: TPMVersion=False. FAIL; Processor: {AddressWidth=64; MaxClockSpeed=3600; NumberOfLogicalCores=4; Manufacturer=GenuineIntel; Caption=Intel64 Family 6 Mo</t>
  </si>
  <si>
    <t>Windows 11: NOT CAPABLE. Info: Storage: OSDiskSize=466GB. PASS; Memory: System_Memory=4GB. PASS; TPM: TPMVersion=False. FAIL; Processor: {AddressWidth=64; MaxClockSpeed=3600; NumberOfLogicalCores=4; Manufacturer=GenuineIntel; Caption=Intel64 Family 6 Mode</t>
  </si>
  <si>
    <t>Windows 11: NOT COMPLIANT. Info: Storage: OSDiskSize=466GB. PASS; Memory: System_Memory=8GB. PASS; TPM: TPMVersion=False. FAIL; Processor: {AddressWidth=64; MaxClockSpeed=3600; NumberOfLogicalCores=4; Manufacturer=GenuineIntel; Caption=Intel64 Family 6 Mo</t>
  </si>
  <si>
    <t>Windows 11: NOT COMPLIANT. Info: Storage: OSDiskSize=224GB. PASS; Memory: System_Memory=4GB. PASS; TPM: TPMVersion=False. FAIL; Processor: {AddressWidth=64; MaxClockSpeed=3600; NumberOfLogicalCores=4; Manufacturer=GenuineIntel; Caption=Intel64 Family 6 Mo</t>
  </si>
  <si>
    <t>Windows 11: NOT COMPLIANT. Info: Storage: OSDiskSize=466GB. PASS; Memory: System_Memory=4GB. PASS; TPM: TPMVersion=False. FAIL; Processor: {AddressWidth=64; MaxClockSpeed=3600; NumberOfLogicalCores=4; Manufacturer=GenuineIntel; Caption=Intel64 Family 6 Mo</t>
  </si>
  <si>
    <t>Windows 11: NOT CAPABLE. Info: Storage: OSDiskSize=223GB. PASS; Memory: System_Memory=8GB. PASS; TPM: TPMVersion=False. FAIL; Processor: {AddressWidth=64; MaxClockSpeed=3600; NumberOfLogicalCores=4; Manufacturer=GenuineIntel; Caption=Intel64 Family 6 Mode</t>
  </si>
  <si>
    <t>Windows 11: NOT CAPABLE. Info: Storage: OSDiskSize=224GB. PASS; Memory: System_Memory=8GB. PASS; TPM: TPMVersion=False. FAIL; Processor: {AddressWidth=64; MaxClockSpeed=3500; NumberOfLogicalCores=4; Manufacturer=GenuineIntel; Caption=Intel64 Family 6 Mode</t>
  </si>
  <si>
    <t>Windows 11: NOT CAPABLE. Info: Storage: OSDiskSize=466GB. PASS; Memory: System_Memory=8GB. PASS; TPM: TPMVersion=False. FAIL; Processor: {AddressWidth=64; MaxClockSpeed=3500; NumberOfLogicalCores=4; Manufacturer=GenuineIntel; Caption=Intel64 Family 6 Mode</t>
  </si>
  <si>
    <t>Windows 11: NOT CAPABLE. Info: Storage: OSDiskSize=466GB. PASS; Memory: System_Memory=8GB. PASS; TPM: TPMVersion=False. FAIL; Processor: {AddressWidth=64; MaxClockSpeed=3600; NumberOfLogicalCores=4; Manufacturer=GenuineIntel; Caption=Intel64 Family 6 Mode</t>
  </si>
  <si>
    <t>Windows 11: NOT COMPLIANT. Info: Storage: OSDiskSize=223GB. PASS; Memory: System_Memory=12GB. PASS; TPM: TPMVersion=False. FAIL; Processor: {AddressWidth=64; MaxClockSpeed=3500; NumberOfLogicalCores=4; Manufacturer=GenuineIntel; Caption=Intel64 Family 6 M</t>
  </si>
  <si>
    <t xml:space="preserve">Windows 11: NOT CAPABLE. Info: Storage: OSDiskSize=224GB. PASS; Memory: System_Memory=8GB. PASS; TPM: TPMVersion=1.2, 2, 3. FAIL; Processor: {AddressWidth=64; MaxClockSpeed=3600; NumberOfLogicalCores=4; Manufacturer=GenuineIntel; Caption=Intel64 Family 6 </t>
  </si>
  <si>
    <t>Windows 11: NOT CAPABLE. Info: Storage: OSDiskSize=224GB. PASS; Memory: System_Memory=8GB. PASS; TPM: TPMVersion=False. FAIL; Processor: {AddressWidth=64; MaxClockSpeed=3600; NumberOfLogicalCores=4; Manufacturer=GenuineIntel; Caption=Intel64 Family 6 Mode</t>
  </si>
  <si>
    <t xml:space="preserve">Windows 11: NOT CAPABLE. Info: Storage: OSDiskSize=466GB. PASS; Memory: System_Memory=8GB. PASS; TPM: TPMVersion=1.2, 2, 3. FAIL; Processor: {AddressWidth=64; MaxClockSpeed=3600; NumberOfLogicalCores=4; Manufacturer=GenuineIntel; Caption=Intel64 Family 6 </t>
  </si>
  <si>
    <t>Windows 11: NOT CAPABLE. Info: Storage: OSDiskSize=224GB. PASS; Memory: System_Memory=16GB. PASS; TPM: TPMVersion=False. FAIL; Processor: {AddressWidth=64; MaxClockSpeed=3600; NumberOfLogicalCores=4; Manufacturer=GenuineIntel; Caption=Intel64 Family 6 Mod</t>
  </si>
  <si>
    <t xml:space="preserve">Windows 11: NOT COMPLIANT. Info: Storage: OSDiskSize=466GB. PASS; Memory: System_Memory=8GB. PASS; TPM: TPMVersion=1.2, 2, 3. FAIL; Processor: {AddressWidth=64; MaxClockSpeed=3192; NumberOfLogicalCores=4; Manufacturer=GenuineIntel; Caption=Intel64 Family </t>
  </si>
  <si>
    <t xml:space="preserve">Windows 11: NOT CAPABLE. Info: Storage: OSDiskSize=466GB. PASS; Memory: System_Memory=8GB. PASS; TPM: TPMVersion=1.2, 2, 3. FAIL; Processor: {AddressWidth=64; MaxClockSpeed=3192; NumberOfLogicalCores=4; Manufacturer=GenuineIntel; Caption=Intel64 Family 6 </t>
  </si>
  <si>
    <t>Windows 11: NOT COMPLIANT. Info: Storage: OSDiskSize=466GB. PASS; Memory: System_Memory=8GB. PASS; TPM: TPMVersion=2.0, 0, 1.16. PASS; Processor: {AddressWidth=64; MaxClockSpeed=3192; NumberOfLogicalCores=4; Manufacturer=GenuineIntel; Caption=Intel64 Fami</t>
  </si>
  <si>
    <t xml:space="preserve">Windows 11: NOT COMPLIANT. Info: Storage: OSDiskSize=223GB. PASS; Memory: System_Memory=8GB. PASS; TPM: TPMVersion=1.2, 2, 3. FAIL; Processor: {AddressWidth=64; MaxClockSpeed=3192; NumberOfLogicalCores=4; Manufacturer=GenuineIntel; Caption=Intel64 Family </t>
  </si>
  <si>
    <t>Windows 11: NOT COMPLIANT. Info: Storage: OSDiskSize=466GB. PASS; Memory: System_Memory=12GB. PASS; TPM: TPMVersion=2.0, 0, 1.16. PASS; Processor: {AddressWidth=64; MaxClockSpeed=3192; NumberOfLogicalCores=4; Manufacturer=GenuineIntel; Caption=Intel64 Fam</t>
  </si>
  <si>
    <t xml:space="preserve">Windows 11: NOT COMPLIANT. Info: Storage: OSDiskSize=224GB. PASS; Memory: System_Memory=8GB. PASS; TPM: TPMVersion=1.2, 2, 3. FAIL; Processor: {AddressWidth=64; MaxClockSpeed=3192; NumberOfLogicalCores=4; Manufacturer=GenuineIntel; Caption=Intel64 Family </t>
  </si>
  <si>
    <t xml:space="preserve">Windows 11: NOT CAPABLE. Info: Storage: OSDiskSize=466GB. PASS; Memory: System_Memory=8GB. PASS; TPM: TPMVersion=1.2, 2, 3. FAIL; Processor: {AddressWidth=64; MaxClockSpeed=3312; NumberOfLogicalCores=2; Manufacturer=GenuineIntel; Caption=Intel64 Family 6 </t>
  </si>
  <si>
    <t>Windows 11: NOT COMPLIANT. Info: Storage: OSDiskSize=224GB. PASS; Memory: System_Memory=8GB. PASS; TPM: TPMVersion=2.0, 0, 1.16. PASS; Processor: {AddressWidth=64; MaxClockSpeed=3192; NumberOfLogicalCores=4; Manufacturer=GenuineIntel; Caption=Intel64 Fami</t>
  </si>
  <si>
    <t xml:space="preserve">Windows 11: NOT COMPLIANT. Info: Storage: OSDiskSize=465GB. PASS; Memory: System_Memory=8GB. PASS; TPM: TPMVersion=1.2, 2, 3. FAIL; Processor: {AddressWidth=64; MaxClockSpeed=3192; NumberOfLogicalCores=4; Manufacturer=GenuineIntel; Caption=Intel64 Family </t>
  </si>
  <si>
    <t>Windows 11: NOT CAPABLE. Info: Storage: OSDiskSize=466GB. PASS; Memory: System_Memory=8GB. PASS; TPM: TPMVersion=2.0, 0, 1.16. PASS; Processor: {AddressWidth=64; MaxClockSpeed=3192; NumberOfLogicalCores=4; Manufacturer=GenuineIntel; Caption=Intel64 Family</t>
  </si>
  <si>
    <t xml:space="preserve">Windows 11: NOT CAPABLE. Info: Storage: OSDiskSize=224GB. PASS; Memory: System_Memory=8GB. PASS; TPM: TPMVersion=1.2, 2, 3. FAIL; Processor: {AddressWidth=64; MaxClockSpeed=3192; NumberOfLogicalCores=4; Manufacturer=GenuineIntel; Caption=Intel64 Family 6 </t>
  </si>
  <si>
    <t>Windows 11: NOT CAPABLE. Info: Storage: OSDiskSize=224GB. PASS; Memory: System_Memory=4GB. PASS; TPM: TPMVersion=2.0, 0, 1.16. PASS; Processor: {AddressWidth=64; MaxClockSpeed=3192; NumberOfLogicalCores=4; Manufacturer=GenuineIntel; Caption=Intel64 Family</t>
  </si>
  <si>
    <t>Windows 11: NOT COMPLIANT. Info: Storage: OSDiskSize=466GB. PASS; Memory: System_Memory=4GB. PASS; TPM: TPMVersion=2.0, 0, 1.16. PASS; Processor: {AddressWidth=64; MaxClockSpeed=3192; NumberOfLogicalCores=4; Manufacturer=GenuineIntel; Caption=Intel64 Fami</t>
  </si>
  <si>
    <t>Windows 11: NOT CAPABLE. Info: Storage: OSDiskSize=466GB. PASS; Memory: System_Memory=4GB. PASS; TPM: TPMVersion=2.0, 0, 1.16. PASS; Processor: {AddressWidth=64; MaxClockSpeed=3192; NumberOfLogicalCores=4; Manufacturer=GenuineIntel; Caption=Intel64 Family</t>
  </si>
  <si>
    <t>Windows 11: NOT COMPLIANT. Info: Storage: OSDiskSize=224GB. PASS; Memory: System_Memory=16GB. PASS; TPM: TPMVersion=1.2, 2, 3. FAIL; Processor: {AddressWidth=64; MaxClockSpeed=3192; NumberOfLogicalCores=4; Manufacturer=GenuineIntel; Caption=Intel64 Family</t>
  </si>
  <si>
    <t xml:space="preserve">Windows 11: NOT COMPLIANT. Info: Storage: OSDiskSize=238GB. PASS; Memory: System_Memory=8GB. PASS; TPM: TPMVersion=1.2, 2, 3. FAIL; Processor: {AddressWidth=64; MaxClockSpeed=3192; NumberOfLogicalCores=4; Manufacturer=GenuineIntel; Caption=Intel64 Family </t>
  </si>
  <si>
    <t>Windows 11: NOT CAPABLE. Info: Storage: OSDiskSize=466GB. PASS; Memory: System_Memory=12GB. PASS; TPM: TPMVersion=2.0, 0, 1.16. PASS; Processor: {AddressWidth=64; MaxClockSpeed=3192; NumberOfLogicalCores=4; Manufacturer=GenuineIntel; Caption=Intel64 Famil</t>
  </si>
  <si>
    <t>Windows 11: NOT COMPLIANT. Info: Storage: OSDiskSize=466GB. PASS; Memory: System_Memory=4GB. PASS; TPM: TPMVersion=2.0, 0, 1.16. PASS; Processor: {AddressWidth=64; MaxClockSpeed=3312; NumberOfLogicalCores=2; Manufacturer=GenuineIntel; Caption=Intel64 Fami</t>
  </si>
  <si>
    <t>Windows 11: NOT COMPLIANT. Info: Storage: OSDiskSize=224GB. PASS; Memory: System_Memory=4GB. PASS; TPM: TPMVersion=2.0, 0, 1.16. PASS; Processor: {AddressWidth=64; MaxClockSpeed=3192; NumberOfLogicalCores=4; Manufacturer=GenuineIntel; Caption=Intel64 Fami</t>
  </si>
  <si>
    <t>Windows 11: NOT CAPABLE. Info: Storage: OSDiskSize=224GB. PASS; Memory: System_Memory=8GB. PASS; TPM: TPMVersion=2.0, 0, 1.16. PASS; Processor: {AddressWidth=64; MaxClockSpeed=3192; NumberOfLogicalCores=4; Manufacturer=GenuineIntel; Caption=Intel64 Family</t>
  </si>
  <si>
    <t>Windows 11: NOT CAPABLE. Info: Storage: OSDiskSize=466GB. PASS; Memory: System_Memory=8GB. PASS; TPM: TPMVersion=False. FAIL; Processor: {AddressWidth=64; MaxClockSpeed=3192; NumberOfLogicalCores=4; Manufacturer=GenuineIntel; Caption=Intel64 Family 6 Mode</t>
  </si>
  <si>
    <t>Windows 11: NOT CAPABLE. Info: Storage: OSDiskSize=466GB. PASS; Memory: System_Memory=8GB. PASS; TPM: TPMVersion=False. FAIL; Processor: {AddressWidth=64; MaxClockSpeed=2001; NumberOfLogicalCores=4; Manufacturer=GenuineIntel; Caption=Intel64 Family 6 Mode</t>
  </si>
  <si>
    <t>Windows 11: NOT CAPABLE. Info: Storage: OSDiskSize=466GB. PASS; Memory: System_Memory=4GB. PASS; TPM: TPMVersion=False. FAIL; Processor: {AddressWidth=64; MaxClockSpeed=2001;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</si>
  <si>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MaxClockSpeed=2001; NumberOfLogicalCores=4; Manufacturer=GenuineIntel; Caption=Intel64 Family 6 Mo</t>
  </si>
  <si>
    <t>Windows 11: NOT COMPLIANT. Info: Storage: OSDiskSize=466GB. PASS; Memory: System_Memory=8GB. PASS; TPM: TPMVersion=False. FAIL; Processor: {AddressWidth=64; MaxClockSpeed=2001; NumberOfLogicalCores=4; Manufacturer=GenuineIntel; Caption=Intel64 Family 6 Mo</t>
  </si>
  <si>
    <t>Windows 11: NOT COMPLIANT. Info: Storage: OSDiskSize=238GB. PASS; Memory: System_Memory=8GB. PASS; TPM: TPMVersion=False. FAIL; Processor: {AddressWidth=64; MaxClockSpeed=2001; NumberOfLogicalCores=4; Manufacturer=GenuineIntel; Caption=Intel64 Family 6 Mo</t>
  </si>
  <si>
    <t>Windows 11: NOT COMPLIANT. Info: Storage: OSDiskSize=119GB. PASS; Memory: System_Memory=8GB. PASS; TPM: TPMVersion=False. FAIL; Processor: {AddressWidth=64; MaxClockSpeed=2001; NumberOfLogicalCores=4; Manufacturer=GenuineIntel; Caption=Intel64 Family 6 Mo</t>
  </si>
  <si>
    <t>Windows 11: NOT COMPLIANT. Info: Storage: OSDiskSize=223GB. PASS; Memory: System_Memory=8GB. PASS; TPM: TPMVersion=False. FAIL; Processor: {AddressWidth=64; MaxClockSpeed=2001; NumberOfLogicalCores=4; Manufacturer=GenuineIntel; Caption=Intel64 Family 6 Mo</t>
  </si>
  <si>
    <t>Windows 11: NOT CAPABLE. Info: Storage: OSDiskSize=223GB. PASS; Memory: System_Memory=8GB. PASS; TPM: TPMVersion=False. FAIL; Processor: {AddressWidth=64; MaxClockSpeed=2001; NumberOfLogicalCores=4; Manufacturer=GenuineIntel; Caption=Intel64 Family 6 Mode</t>
  </si>
  <si>
    <t>Windows 11: NOT CAPABLE. Info: Storage: OSDiskSize=224GB. PASS; Memory: System_Memory=8GB. PASS; TPM: TPMVersion=False. FAIL; Processor: {AddressWidth=64; MaxClockSpeed=2001; NumberOfLogicalCores=4; Manufacturer=GenuineIntel; Caption=Intel64 Family 6 Mode</t>
  </si>
  <si>
    <t>Windows 11: NOT CAPABLE. Info: Storage: OSDiskSize=1863GB. PASS; Memory: System_Memory=8GB. PASS; TPM: TPMVersion=False. FAIL; Processor: {AddressWidth=64; MaxClockSpeed=1601; NumberOfLogicalCores=4; Manufacturer=GenuineIntel; Caption=Intel64 Family 6 Mod</t>
  </si>
  <si>
    <t>Windows 11: NOT CAPABLE. Info: Storage: OSDiskSize=119GB. PASS; Memory: System_Memory=4GB. PASS; TPM: TPMVersion=False. FAIL; Processor: {AddressWidth=64; MaxClockSpeed=2000; NumberOfLogicalCores=4; Manufacturer=GenuineIntel; Caption=Intel64 Family 6 Mode</t>
  </si>
  <si>
    <t>Windows 11: NOT CAPABLE. Info: Storage: OSDiskSize=118GB. PASS; Memory: System_Memory=4GB. PASS; TPM: TPMVersion=False. FAIL; Processor: {AddressWidth=64; MaxClockSpeed=2000; NumberOfLogicalCores=4; Manufacturer=GenuineIntel; Caption=Intel64 Family 6 Mode</t>
  </si>
  <si>
    <t>Windows 11: NOT CAPABLE. Info: Storage: OSDiskSize=119GB. PASS; Memory: System_Memory=4GB. PASS; TPM: TPMVersion=2.0, 0, 1.16. PASS; Processor: {AddressWidth=64; MaxClockSpeed=2000; NumberOfLogicalCores=4; Manufacturer=GenuineIntel; Caption=Intel64 Family</t>
  </si>
  <si>
    <t xml:space="preserve">Windows 11: COMPLIANT. Info: Storage: OSDiskSize=238GB. PASS; Memory: System_Memory=8GB. PASS; TPM: TPMVersion=2.0, 0, 1.38. PASS; Processor: {AddressWidth=64; MaxClockSpeed=2500; NumberOfLogicalCores=12; Manufacturer=GenuineIntel; Caption=Intel64 Family </t>
  </si>
  <si>
    <t>Windows 11: CAPABLE. Info: Storage: OSDiskSize=476GB. PASS; Memory: System_Memory=16GB. PASS; TPM: TPMVersion=2.0, 0, 1.38. PASS; Processor: {AddressWidth=64; MaxClockSpeed=2500; NumberOfLogicalCores=12; Manufacturer=GenuineIntel; Caption=Intel64 Family 6</t>
  </si>
  <si>
    <t>Windows 11: CAPABLE. Info: Storage: OSDiskSize=238GB. PASS; Memory: System_Memory=16GB. PASS; TPM: TPMVersion=2.0, 0, 1.38. PASS; Processor: {AddressWidth=64; MaxClockSpeed=2500; NumberOfLogicalCores=12; Manufacturer=GenuineIntel; Caption=Intel64 Family 6</t>
  </si>
  <si>
    <t>Windows 11: COMPLIANT. Info: Storage: OSDiskSize=476GB. PASS; Memory: System_Memory=16GB. PASS; TPM: TPMVersion=2.0, 0, 1.38. PASS; Processor: {AddressWidth=64; MaxClockSpeed=2500; NumberOfLogicalCores=12; Manufacturer=GenuineIntel; Caption=Intel64 Family</t>
  </si>
  <si>
    <t>Windows 11: COMPLIANT. Info: Storage: OSDiskSize=238GB. PASS; Memory: System_Memory=16GB. PASS; TPM: TPMVersion=2.0, 0, 1.38. PASS; Processor: {AddressWidth=64; MaxClockSpeed=2500; NumberOfLogicalCores=12; Manufacturer=GenuineIntel; Caption=Intel64 Family</t>
  </si>
  <si>
    <t>Windows 11: NOT COMPLIANT. Info: Storage: OSDiskSize=238GB. PASS; Memory: System_Memory=8GB. PASS; TPM: TPMVersion=False. FAIL; Processor: {AddressWidth=64; MaxClockSpeed=2904; NumberOfLogicalCores=6; Manufacturer=GenuineIntel; Caption=Intel64 Family 6 Mo</t>
  </si>
  <si>
    <t>Windows 11: NOT COMPLIANT. Info: Storage: OSDiskSize=111GB. PASS; Memory: System_Memory=8GB. PASS; TPM: TPMVersion=False. FAIL; Processor: {AddressWidth=64; MaxClockSpeed=2904; NumberOfLogicalCores=6; Manufacturer=GenuineIntel; Caption=Intel64 Family 6 Mo</t>
  </si>
  <si>
    <t>Windows 11: NOT CAPABLE. Info: Storage: OSDiskSize=476GB. PASS; Memory: System_Memory=16GB. PASS; TPM: TPMVersion=False. FAIL; Processor: {AddressWidth=64; MaxClockSpeed=2904; NumberOfLogicalCores=12; Manufacturer=GenuineIntel; Caption=Intel64 Family 6 Mo</t>
  </si>
  <si>
    <t xml:space="preserve">Windows 11: NOT COMPLIANT. Info: Storage: OSDiskSize=476GB. PASS; Memory: System_Memory=16GB. PASS; TPM: TPMVersion=False. FAIL; Processor: {AddressWidth=64; MaxClockSpeed=2904; NumberOfLogicalCores=12; Manufacturer=GenuineIntel; Caption=Intel64 Family 6 </t>
  </si>
  <si>
    <t xml:space="preserve">Windows 11: NOT COMPLIANT. Info: Storage: OSDiskSize=238GB. PASS; Memory: System_Memory=16GB. PASS; TPM: TPMVersion=False. FAIL; Processor: {AddressWidth=64; MaxClockSpeed=2904; NumberOfLogicalCores=12; Manufacturer=GenuineIntel; Caption=Intel64 Family 6 </t>
  </si>
  <si>
    <t>Windows 11: NOT CAPABLE. Info: Storage: OSDiskSize=224GB. PASS; Memory: System_Memory=8GB. PASS; TPM: TPMVersion=2.0, 0, 1.16. PASS; Processor: {AddressWidth=64; MaxClockSpeed=3001; NumberOfLogicalCores=4; Manufacturer=GenuineIntel; Caption=Intel64 Family</t>
  </si>
  <si>
    <t>Windows 11: NOT COMPLIANT. Info: Storage: OSDiskSize=224GB. PASS; Memory: System_Memory=8GB. PASS; TPM: TPMVersion=2.0, 0, 1.16. PASS; Processor: {AddressWidth=64; MaxClockSpeed=3001; NumberOfLogicalCores=4; Manufacturer=GenuineIntel; Caption=Intel64 Fami</t>
  </si>
  <si>
    <t>Windows 11: NOT COMPLIANT. Info: Storage: OSDiskSize=223GB. PASS; Memory: System_Memory=8GB. PASS; TPM: TPMVersion=2.0, 0, 1.16. PASS; Processor: {AddressWidth=64; MaxClockSpeed=3001; NumberOfLogicalCores=4; Manufacturer=GenuineIntel; Caption=Intel64 Fami</t>
  </si>
  <si>
    <t>Windows 11: NOT COMPLIANT. Info: Storage: OSDiskSize=232GB. PASS; Memory: System_Memory=8GB. PASS; TPM: TPMVersion=2.0, 0, 1.16. PASS; Processor: {AddressWidth=64; MaxClockSpeed=3001; NumberOfLogicalCores=4; Manufacturer=GenuineIntel; Caption=Intel64 Fami</t>
  </si>
  <si>
    <t>Windows 11: NOT COMPLIANT. Info: Storage: OSDiskSize=223GB. PASS; Memory: System_Memory=8GB. PASS; TPM: TPMVersion=2.0, 0, 1.16. PASS; Processor: {AddressWidth=64; MaxClockSpeed=2201; NumberOfLogicalCores=4; Manufacturer=GenuineIntel; Caption=Intel64 Fami</t>
  </si>
  <si>
    <t>Windows 11: NOT CAPABLE. Info: Storage: OSDiskSize=224GB. PASS; Memory: System_Memory=8GB. PASS; TPM: TPMVersion=False. FAIL; Processor: {AddressWidth=64; MaxClockSpeed=2201; NumberOfLogicalCores=4; Manufacturer=GenuineIntel; Caption=Intel64 Family 6 Mode</t>
  </si>
  <si>
    <t>Windows 11: NOT CAPABLE. Info: Storage: OSDiskSize=232GB. PASS; Memory: System_Memory=8GB. PASS; TPM: TPMVersion=2.0, 0, 1.16. PASS; Processor: {AddressWidth=64; MaxClockSpeed=3001; NumberOfLogicalCores=4; Manufacturer=GenuineIntel; Caption=Intel64 Family</t>
  </si>
  <si>
    <t>Windows 11: NOT CAPABLE. Info: Storage: OSDiskSize=223GB. PASS; Memory: System_Memory=16GB. PASS; TPM: TPMVersion=2.0, 0, 1.16. PASS; Processor: {AddressWidth=64; MaxClockSpeed=2201; NumberOfLogicalCores=4; Manufacturer=GenuineIntel; Caption=Intel64 Famil</t>
  </si>
  <si>
    <t>Windows 11: NOT CAPABLE. Info: Storage: OSDiskSize=223GB. PASS; Memory: System_Memory=8GB. PASS; TPM: TPMVersion=2.0, 0, 1.16. PASS; Processor: {AddressWidth=64; MaxClockSpeed=2201; NumberOfLogicalCores=4; Manufacturer=GenuineIntel; Caption=Intel64 Family</t>
  </si>
  <si>
    <t>Windows 11: NOT COMPLIANT. Info: Storage: OSDiskSize=238GB. PASS; Memory: System_Memory=8GB. PASS; TPM: TPMVersion=2.0, 0, 1.16. PASS; Processor: {AddressWidth=64; MaxClockSpeed=2701; NumberOfLogicalCores=4; Manufacturer=GenuineIntel; Caption=Intel64 Fami</t>
  </si>
  <si>
    <t>Windows 11: NOT CAPABLE. Info: Storage: OSDiskSize=238GB. PASS; Memory: System_Memory=8GB. PASS; TPM: TPMVersion=2.0, 0, 1.38. PASS; Processor: {AddressWidth=64; MaxClockSpeed=1800; NumberOfLogicalCores=8; Manufacturer=GenuineIntel; Caption=Intel64 Family</t>
  </si>
  <si>
    <t>Windows 11: NOT CAPABLE. Info: Storage: OSDiskSize=466GB. PASS; Memory: System_Memory=4GB. PASS; TPM: TPMVersion=False. FAIL; Processor: {AddressWidth=64; MaxClockSpeed=2100; NumberOfLogicalCores=4; Manufacturer=GenuineIntel; Caption=Intel64 Family 6 Mode</t>
  </si>
  <si>
    <t xml:space="preserve">Windows 11: NOT CAPABLE. Info: Storage: OSDiskSize=119GB. PASS; Memory: System_Memory=4GB. PASS; TPM: TPMVersion=1.2, 2, 3. FAIL; Processor: {AddressWidth=64; MaxClockSpeed=2201; NumberOfLogicalCores=4; Manufacturer=GenuineIntel; Caption=Intel64 Family 6 </t>
  </si>
  <si>
    <t xml:space="preserve">Windows 11: NOT COMPLIANT. Info: Storage: OSDiskSize=119GB. PASS; Memory: System_Memory=8GB. PASS; TPM: TPMVersion=1.2, 2, 3. FAIL; Processor: {AddressWidth=64; MaxClockSpeed=2201; NumberOfLogicalCores=4; Manufacturer=GenuineIntel; Caption=Intel64 Family </t>
  </si>
  <si>
    <t xml:space="preserve">Windows 11: NOT CAPABLE. Info: Storage: OSDiskSize=112GB. PASS; Memory: System_Memory=4GB. PASS; TPM: TPMVersion=1.2, 2, 3. FAIL; Processor: {AddressWidth=64; MaxClockSpeed=2201; NumberOfLogicalCores=4; Manufacturer=GenuineIntel; Caption=Intel64 Family 6 </t>
  </si>
  <si>
    <t>Windows 11: NOT COMPLIANT. Info: Storage: OSDiskSize=223GB. PASS; Memory: System_Memory=8GB. PASS; TPM: TPMVersion=False. FAIL; Processor: {AddressWidth=64; MaxClockSpeed=3192; NumberOfLogicalCores=4; Manufacturer=GenuineIntel; Caption=Intel64 Family 6 Mo</t>
  </si>
  <si>
    <t>Windows 11: NOT COMPLIANT. Info: Storage: OSDiskSize=238GB. PASS; Memory: System_Memory=16GB. PASS; TPM: TPMVersion=2.0, 0, 1.16. PASS; Processor: {AddressWidth=64; MaxClockSpeed=2496; NumberOfLogicalCores=4; Manufacturer=GenuineIntel; Caption=Intel64 Fam</t>
  </si>
  <si>
    <t>Windows 11: NOT CAPABLE. Info: Storage: OSDiskSize=224GB. PASS; Memory: System_Memory=8GB. PASS; TPM: TPMVersion=2.0, 0, 1.16. PASS; Processor: {AddressWidth=64; MaxClockSpeed=2496; NumberOfLogicalCores=4; Manufacturer=GenuineIntel; Caption=Intel64 Family</t>
  </si>
  <si>
    <t>Windows 11: NOT COMPLIANT. Info: Storage: OSDiskSize=224GB. PASS; Memory: System_Memory=8GB. PASS; TPM: TPMVersion=2.0, 0, 1.16. PASS; Processor: {AddressWidth=64; MaxClockSpeed=2496; NumberOfLogicalCores=4; Manufacturer=GenuineIntel; Caption=Intel64 Fami</t>
  </si>
  <si>
    <t>Windows 11: NOT COMPLIANT. Info: Storage: OSDiskSize=224GB. PASS; Memory: System_Memory=8GB. PASS; TPM: TPMVersion=Undetermined. UNDETERMINED; TpmWmiException The TBS service is not running and could not be started. (Exception from HRESULT: 0x80284008); P</t>
  </si>
  <si>
    <t>Windows 11: NOT CAPABLE. Info: Storage: OSDiskSize=466GB. PASS; Memory: System_Memory=8GB. PASS; TPM: TPMVersion=2.0, 0, 1.16. PASS; Processor: {AddressWidth=64; MaxClockSpeed=2496; NumberOfLogicalCores=4; Manufacturer=GenuineIntel; Caption=Intel64 Family</t>
  </si>
  <si>
    <t>Windows 11: NOT COMPLIANT. Info: Storage: OSDiskSize=224GB. PASS; Memory: System_Memory=8GB. PASS; TPM: TPMVersion=False. FAIL; Processor: {AddressWidth=64; MaxClockSpeed=3192; NumberOfLogicalCores=4; Manufacturer=GenuineIntel; Caption=Intel64 Family 6 Mo</t>
  </si>
  <si>
    <t>Windows 11: NOT CAPABLE. Info: Storage: OSDiskSize=224GB. PASS; Memory: System_Memory=12GB. PASS; TPM: TPMVersion=2.0, 0, 1.16. PASS; Processor: {AddressWidth=64; MaxClockSpeed=2496; NumberOfLogicalCores=4; Manufacturer=GenuineIntel; Caption=Intel64 Famil</t>
  </si>
  <si>
    <t>Windows 11: NOT COMPLIANT. Info: Storage: OSDiskSize=112GB. PASS; Memory: System_Memory=8GB. PASS; TPM: TPMVersion=2.0, 0, 1.16. PASS; Processor: {AddressWidth=64; MaxClockSpeed=2496; NumberOfLogicalCores=4; Manufacturer=GenuineIntel; Caption=Intel64 Fami</t>
  </si>
  <si>
    <t>Windows 11: NOT CAPABLE. Info: Storage: OSDiskSize=224GB. PASS; Memory: System_Memory=8GB. PASS; TPM: TPMVersion=False. FAIL; Processor: {AddressWidth=64; MaxClockSpeed=3192; NumberOfLogicalCores=4; Manufacturer=GenuineIntel; Caption=Intel64 Family 6 Mode</t>
  </si>
  <si>
    <t>Windows 11: NOT COMPLIANT. Info: Storage: OSDiskSize=233GB. PASS; Memory: System_Memory=8GB. PASS; TPM: TPMVersion=2.0, 0, 1.16. PASS; Processor: {AddressWidth=64; MaxClockSpeed=2496; NumberOfLogicalCores=4; Manufacturer=GenuineIntel; Caption=Intel64 Fami</t>
  </si>
  <si>
    <t>Windows 11: NOT COMPLIANT. Info: Storage: OSDiskSize=223GB. PASS; Memory: System_Memory=8GB. PASS; TPM: TPMVersion=False. FAIL; Processor: {AddressWidth=64; MaxClockSpeed=2901; NumberOfLogicalCores=4; Manufacturer=GenuineIntel; Caption=Intel64 Family 6 Mo</t>
  </si>
  <si>
    <t>Windows 11: NOT COMPLIANT. Info: Storage: OSDiskSize=112GB. PASS; Memory: System_Memory=8GB. PASS; TPM: TPMVersion=False. FAIL; Processor: {AddressWidth=64; MaxClockSpeed=2901; NumberOfLogicalCores=4; Manufacturer=GenuineIntel; Caption=Intel64 Family 6 Mo</t>
  </si>
  <si>
    <t>Windows 11: NOT CAPABLE. Info: Storage: OSDiskSize=223GB. PASS; Memory: System_Memory=8GB. PASS; TPM: TPMVersion=False. FAIL; Processor: {AddressWidth=64; MaxClockSpeed=2901;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</si>
  <si>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MaxClockSpeed=2901; NumberOfLogicalCores=4; Manufacturer=GenuineIntel; Caption=Intel64 Family 6 Mo</t>
  </si>
  <si>
    <t>Windows 11: NOT COMPLIANT. Info: Storage: OSDiskSize=298GB. PASS; Memory: System_Memory=8GB. PASS; TPM: TPMVersion=False. FAIL; Processor: {AddressWidth=64; MaxClockSpeed=2901; NumberOfLogicalCores=4; Manufacturer=GenuineIntel; Caption=Intel64 Family 6 Mo</t>
  </si>
  <si>
    <t xml:space="preserve">Windows 11: NOT COMPLIANT. Info: Storage: OSDiskSize=224GB. PASS; Memory: System_Memory=8GB. PASS; TPM: TPMVersion=1.2, 2, 3. FAIL; Processor: {AddressWidth=64; MaxClockSpeed=2901; NumberOfLogicalCores=4; Manufacturer=GenuineIntel; Caption=Intel64 Family </t>
  </si>
  <si>
    <t>Windows 11: NOT COMPLIANT. Info: Storage: OSDiskSize=238GB. PASS; Memory: System_Memory=8GB. PASS; TPM: TPMVersion=False. FAIL; Processor: {AddressWidth=64; MaxClockSpeed=2901; NumberOfLogicalCores=4; Manufacturer=GenuineIntel; Caption=Intel64 Family 6 Mo</t>
  </si>
  <si>
    <t>Windows 11: NOT COMPLIANT. Info: Storage: OSDiskSize=298GB. PASS; Memory: System_Memory=8GB. PASS; TPM: TPMVersion=Undetermined. UNDETERMINED; TpmWmiException The TBS service is not running and could not be started. (Exception from HRESULT: 0x80284008); P</t>
  </si>
  <si>
    <t>Windows 11: NOT CAPABLE. Info: Storage: OSDiskSize=298GB. PASS; Memory: System_Memory=8GB. PASS; TPM: TPMVersion=Undetermined. UNDETERMINED; TpmWmiException The TBS service is not running and could not be started. (Exception from HRESULT: 0x80284008); Pro</t>
  </si>
  <si>
    <t>Windows 11: NOT COMPLIANT. Info: Storage: OSDiskSize=111GB. PASS; Memory: System_Memory=8GB. PASS; TPM: TPMVersion=False. FAIL; Processor: {AddressWidth=64; MaxClockSpeed=2901; NumberOfLogicalCores=4; Manufacturer=GenuineIntel; Caption=Intel64 Family 6 Mo</t>
  </si>
  <si>
    <t>Windows 11: NOT CAPABLE. Info: Storage: OSDiskSize=111GB. PASS; Memory: System_Memory=8GB. PASS; TPM: TPMVersion=2.0, 0, 1.16. PASS; Processor: {AddressWidth=64; MaxClockSpeed=3001; NumberOfLogicalCores=4; Manufacturer=GenuineIntel; Caption=Intel64 Family</t>
  </si>
  <si>
    <t>Windows 11: NOT CAPABLE. Info: Storage: OSDiskSize=224GB. PASS; Memory: System_Memory=8GB. PASS; TPM: TPMVersion=False. FAIL; Processor: {AddressWidth=64; MaxClockSpeed=2901; NumberOfLogicalCores=4; Manufacturer=GenuineIntel; Caption=Intel64 Family 6 Mode</t>
  </si>
  <si>
    <t>Windows 11: NOT CAPABLE. Info: Storage: OSDiskSize=298GB. PASS; Memory: System_Memory=8GB. PASS; TPM: TPMVersion=False. FAIL; Processor: {AddressWidth=64; MaxClockSpeed=2901; NumberOfLogicalCores=4; Manufacturer=GenuineIntel; Caption=Intel64 Family 6 Mode</t>
  </si>
  <si>
    <t>Windows 11: NOT CAPABLE. Info: Storage: OSDiskSize=223GB. PASS; Memory: System_Memory=4GB. PASS; TPM: TPMVersion=False. FAIL; Processor: {AddressWidth=64; MaxClockSpeed=2901; NumberOfLogicalCores=4; Manufacturer=GenuineIntel; Caption=Intel64 Family 6 Mode</t>
  </si>
  <si>
    <t>Windows 11: NOT CAPABLE. Info: Storage: OSDiskSize=297GB. PASS; Memory: System_Memory=8GB. PASS; TPM: TPMVersion=False. FAIL; Processor: {AddressWidth=64; MaxClockSpeed=2901; NumberOfLogicalCores=4; Manufacturer=GenuineIntel; Caption=Intel64 Family 6 Mode</t>
  </si>
  <si>
    <t>Windows 11: NOT CAPABLE. Info: Storage: OSDiskSize=111GB. PASS; Memory: System_Memory=8GB. PASS; TPM: TPMVersion=False. FAIL; Processor: {AddressWidth=64; MaxClockSpeed=2901; NumberOfLogicalCores=4; Manufacturer=GenuineIntel; Caption=Intel64 Family 6 Mode</t>
  </si>
  <si>
    <t>Windows 11: NOT CAPABLE. Info: Storage: OSDiskSize=112GB. PASS; Memory: System_Memory=8GB. PASS; TPM: TPMVersion=False. FAIL; Processor: {AddressWidth=64; MaxClockSpeed=2901; NumberOfLogicalCores=4; Manufacturer=GenuineIntel; Caption=Intel64 Family 6 Mode</t>
  </si>
  <si>
    <t>Windows 11: NOT COMPLIANT. Info: Storage: OSDiskSize=297GB. PASS; Memory: System_Memory=8GB. PASS; TPM: TPMVersion=False. FAIL; Processor: {AddressWidth=64; MaxClockSpeed=2901; NumberOfLogicalCores=4; Manufacturer=GenuineIntel; Caption=Intel64 Family 6 Mo</t>
  </si>
  <si>
    <t>Windows 11: NOT CAPABLE. Info: Storage: OSDiskSize=232GB. PASS; Memory: System_Memory=8GB. PASS; TPM: TPMVersion=False. FAIL; Processor: {AddressWidth=64; MaxClockSpeed=2901; NumberOfLogicalCores=4; Manufacturer=GenuineIntel; Caption=Intel64 Family 6 Mode</t>
  </si>
  <si>
    <t>Windows 11: NOT CAPABLE. Info: Storage: OSDiskSize=119GB. PASS; Memory: System_Memory=8GB. PASS; TPM: TPMVersion=False. FAIL; Processor: {AddressWidth=64; MaxClockSpeed=2901; NumberOfLogicalCores=4; Manufacturer=GenuineIntel; Caption=Intel64 Family 6 Mode</t>
  </si>
  <si>
    <t>Windows 11: NOT COMPLIANT. Info: Storage: OSDiskSize=119GB. PASS; Memory: System_Memory=8GB. PASS; TPM: TPMVersion=False. FAIL; Processor: {AddressWidth=64; MaxClockSpeed=2901; NumberOfLogicalCores=4; Manufacturer=GenuineIntel; Caption=Intel64 Family 6 Mo</t>
  </si>
  <si>
    <t>Windows 11: NOT COMPLIANT. Info: Storage: OSDiskSize=466GB. PASS; Memory: System_Memory=8GB. PASS; TPM: TPMVersion=Undetermined. UNDETERMINED; TpmWmiException The TBS service is not running and could not be started. (Exception from HRESULT: 0x80284008); P</t>
  </si>
  <si>
    <t>Windows 11: NOT COMPLIANT. Info: Storage: OSDiskSize=233GB. PASS; Memory: System_Memory=4GB. PASS; TPM: TPMVersion=False. FAIL; Processor: {AddressWidth=64; MaxClockSpeed=2501; NumberOfLogicalCores=4; Manufacturer=GenuineIntel; Caption=Intel64 Family 6 Mo</t>
  </si>
  <si>
    <t>Windows 11: NOT CAPABLE. Info: Storage: OSDiskSize=119GB. PASS; Memory: System_Memory=4GB. PASS; TPM: TPMVersion=False. FAIL; Processor: {AddressWidth=64; MaxClockSpeed=2501; NumberOfLogicalCores=4; Manufacturer=GenuineIntel; Caption=Intel64 Family 6 Mode</t>
  </si>
  <si>
    <t>Windows 11: NOT CAPABLE. Info: Storage: OSDiskSize=224GB. PASS; Memory: System_Memory=4GB. PASS; TPM: TPMVersion=False. FAIL; Processor: {AddressWidth=64; MaxClockSpeed=2501; NumberOfLogicalCores=4; Manufacturer=GenuineIntel; Caption=Intel64 Family 6 Mode</t>
  </si>
  <si>
    <t>Windows 11: NOT COMPLIANT. Info: Storage: OSDiskSize=224GB. PASS; Memory: System_Memory=4GB. PASS; TPM: TPMVersion=False. FAIL; Processor: {AddressWidth=64; MaxClockSpeed=2501; NumberOfLogicalCores=4; Manufacturer=GenuineIntel; Caption=Intel64 Family 6 Mo</t>
  </si>
  <si>
    <t>Windows 11: NOT CAPABLE. Info: Storage: OSDiskSize=223GB. PASS; Memory: System_Memory=4GB. PASS; TPM: TPMVersion=False. FAIL; Processor: {AddressWidth=64; MaxClockSpeed=2501; NumberOfLogicalCores=4; Manufacturer=GenuineIntel; Caption=Intel64 Family 6 Mode</t>
  </si>
  <si>
    <t>Windows 11: NOT CAPABLE. Info: Storage: OSDiskSize=224GB. PASS; Memory: System_Memory=8GB. PASS; TPM: TPMVersion=False. FAIL; Processor: {AddressWidth=64; MaxClockSpeed=2501;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</si>
  <si>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MaxClockSpeed=2501; NumberOfLogicalCores=4; Manufacturer=GenuineIntel; Caption=Intel64 Family 6 Mo</t>
  </si>
  <si>
    <t>Windows 11: NOT COMPLIANT. Info: Storage: OSDiskSize=112GB. PASS; Memory: System_Memory=8GB. PASS; TPM: TPMVersion=False. FAIL; Processor: {AddressWidth=64; MaxClockSpeed=2501; NumberOfLogicalCores=4; Manufacturer=GenuineIntel; Caption=Intel64 Family 6 Mo</t>
  </si>
  <si>
    <t>Windows 11: NOT CAPABLE. Info: Storage: OSDiskSize=233GB. PASS; Memory: System_Memory=8GB. PASS; TPM: TPMVersion=False. FAIL; Processor: {AddressWidth=64; MaxClockSpeed=2501; NumberOfLogicalCores=4; Manufacturer=GenuineIntel; Caption=Intel64 Family 6 Mode</t>
  </si>
  <si>
    <t>Windows 11: NOT COMPLIANT. Info: Storage: OSDiskSize=111GB. PASS; Memory: System_Memory=8GB. PASS; TPM: TPMVersion=False. FAIL; Processor: {AddressWidth=64; MaxClockSpeed=2701; NumberOfLogicalCores=4; Manufacturer=GenuineIntel; Caption=Intel64 Family 6 Mo</t>
  </si>
  <si>
    <t>Windows 11: NOT COMPLIANT. Info: Storage: OSDiskSize=111GB. PASS; Memory: System_Memory=8GB. PASS; TPM: TPMVersion=2.0, 0, 1.16. PASS; Processor: {AddressWidth=64; MaxClockSpeed=2701; NumberOfLogicalCores=4; Manufacturer=GenuineIntel; Caption=Intel64 Fami</t>
  </si>
  <si>
    <t>Windows 11: NOT CAPABLE. Info: Storage: OSDiskSize=111GB. PASS; Memory: System_Memory=8GB. PASS; TPM: TPMVersion=2.0, 0, 1.16. PASS; Processor: {AddressWidth=64; MaxClockSpeed=2701; NumberOfLogicalCores=4; Manufacturer=GenuineIntel; Caption=Intel64 Family</t>
  </si>
  <si>
    <t>Windows 11: NOT COMPLIANT. Info: Storage: OSDiskSize=223GB. PASS; Memory: System_Memory=16GB. PASS; TPM: TPMVersion=2.0, 0, 1.16. PASS; Processor: {AddressWidth=64; MaxClockSpeed=2701; NumberOfLogicalCores=4; Manufacturer=GenuineIntel; Caption=Intel64 Fam</t>
  </si>
  <si>
    <t>Windows 11: NOT COMPLIANT. Info: Storage: OSDiskSize=112GB. PASS; Memory: System_Memory=8GB. PASS; TPM: TPMVersion=False. FAIL; Processor: {AddressWidth=64; MaxClockSpeed=2701; NumberOfLogicalCores=4; Manufacturer=GenuineIntel; Caption=Intel64 Family 6 Mo</t>
  </si>
  <si>
    <t>Windows 11: NOT CAPABLE. Info: Storage: OSDiskSize=112GB. PASS; Memory: System_Memory=8GB. PASS; TPM: TPMVersion=False. FAIL; Processor: {AddressWidth=64; MaxClockSpeed=2701; NumberOfLogicalCores=4; Manufacturer=GenuineIntel; Caption=Intel64 Family 6 Mode</t>
  </si>
  <si>
    <t>Windows 11: NOT COMPLIANT. Info: Storage: OSDiskSize=223GB. PASS; Memory: System_Memory=8GB. PASS; TPM: TPMVersion=2.0, 0, 1.16. PASS; Processor: {AddressWidth=64; MaxClockSpeed=2701; NumberOfLogicalCores=4; Manufacturer=GenuineIntel; Caption=Intel64 Fami</t>
  </si>
  <si>
    <t>Windows 11: NOT CAPABLE. Info: Storage: OSDiskSize=223GB. PASS; Memory: System_Memory=8GB. PASS; TPM: TPMVersion=2.0, 0, 1.16. PASS; Processor: {AddressWidth=64; MaxClockSpeed=2701; NumberOfLogicalCores=4; Manufacturer=GenuineIntel; Caption=Intel64 Family</t>
  </si>
  <si>
    <t>Windows 11: NOT COMPLIANT. Info: Storage: OSDiskSize=60GB. FAIL; Memory: System_Memory=4GB. PASS; TPM: TPMVersion=1.2, 2, 3. FAIL; Processor: {AddressWidth=64; MaxClockSpeed=2100; NumberOfLogicalCores=4; Manufacturer=GenuineIntel; Caption=Intel64 Family 6</t>
  </si>
  <si>
    <t>11th Gen Intel(R) Core(TM) i5-1155G7 @ 2.50GHz</t>
  </si>
  <si>
    <t>Intel(R) Pentium(R) CPU 4415U @ 2.30GHz</t>
  </si>
  <si>
    <t>Intel(R) Core(TM) i3-4150T CPU @ 3.00GHz</t>
  </si>
  <si>
    <t>Intel(R) Pentium(R) CPU G4400 @ 3.30GHz</t>
  </si>
  <si>
    <t>Intel(R) Pentium(R) CPU  N3700  @ 1.60GHz</t>
  </si>
  <si>
    <t>Intel(R) Pentium(R) CPU G630 @ 2.70GHz</t>
  </si>
  <si>
    <t>No (TPM Failed &amp; Memory)</t>
  </si>
  <si>
    <t>No (OSDiskSize Failed)</t>
  </si>
  <si>
    <t>Brand</t>
  </si>
  <si>
    <t>Intel®</t>
  </si>
  <si>
    <t>Atom®</t>
  </si>
  <si>
    <t>x6200FE</t>
  </si>
  <si>
    <t>x6211E</t>
  </si>
  <si>
    <t>x6212RE</t>
  </si>
  <si>
    <t>x6413E</t>
  </si>
  <si>
    <t>x6414RE</t>
  </si>
  <si>
    <t>x6425E</t>
  </si>
  <si>
    <t>x6425RE</t>
  </si>
  <si>
    <t>x6427FE</t>
  </si>
  <si>
    <t>Celeron®</t>
  </si>
  <si>
    <t>3867U</t>
  </si>
  <si>
    <t>4205U</t>
  </si>
  <si>
    <t>4305U</t>
  </si>
  <si>
    <t>4305UE</t>
  </si>
  <si>
    <t>5205U</t>
  </si>
  <si>
    <t>5305U</t>
  </si>
  <si>
    <t>6305E</t>
  </si>
  <si>
    <t>6600HE</t>
  </si>
  <si>
    <t>7305E</t>
  </si>
  <si>
    <t>7305L</t>
  </si>
  <si>
    <t>G4900</t>
  </si>
  <si>
    <t>G4900T</t>
  </si>
  <si>
    <t>G4920</t>
  </si>
  <si>
    <t>G4930</t>
  </si>
  <si>
    <t>G4930E</t>
  </si>
  <si>
    <t>G4930T</t>
  </si>
  <si>
    <t>G4932E</t>
  </si>
  <si>
    <t>G4950</t>
  </si>
  <si>
    <t>G5900</t>
  </si>
  <si>
    <t>G5900E</t>
  </si>
  <si>
    <t>G5900T</t>
  </si>
  <si>
    <t>G5900TE</t>
  </si>
  <si>
    <t>G5905</t>
  </si>
  <si>
    <t>G5905T</t>
  </si>
  <si>
    <t>G5920</t>
  </si>
  <si>
    <t>G5925</t>
  </si>
  <si>
    <t>G6900</t>
  </si>
  <si>
    <t>G6900E</t>
  </si>
  <si>
    <t>G6900T</t>
  </si>
  <si>
    <t>G6900TE</t>
  </si>
  <si>
    <t>J4005[2]</t>
  </si>
  <si>
    <t>J4025</t>
  </si>
  <si>
    <t>J4105[2]</t>
  </si>
  <si>
    <t>J4115[2]</t>
  </si>
  <si>
    <t>J4125</t>
  </si>
  <si>
    <t>J6412</t>
  </si>
  <si>
    <t>J6413</t>
  </si>
  <si>
    <t>N4000[2]</t>
  </si>
  <si>
    <t>N4020</t>
  </si>
  <si>
    <t>N4100[2]</t>
  </si>
  <si>
    <t>N4120</t>
  </si>
  <si>
    <t>N4500</t>
  </si>
  <si>
    <t>N4505</t>
  </si>
  <si>
    <t>N5100</t>
  </si>
  <si>
    <t>N5105</t>
  </si>
  <si>
    <t>N6210</t>
  </si>
  <si>
    <t>N6211</t>
  </si>
  <si>
    <t>Core™</t>
  </si>
  <si>
    <t>i3-1000G1</t>
  </si>
  <si>
    <t>i3-1000G4</t>
  </si>
  <si>
    <t>i3-1005G1</t>
  </si>
  <si>
    <t>i3-10100</t>
  </si>
  <si>
    <t>i3-10100E</t>
  </si>
  <si>
    <t>i3-10100F</t>
  </si>
  <si>
    <t>i3-10100T</t>
  </si>
  <si>
    <t>i3-10100TE</t>
  </si>
  <si>
    <t>i3-10100Y</t>
  </si>
  <si>
    <t>i3-10105</t>
  </si>
  <si>
    <t>i3-10105F</t>
  </si>
  <si>
    <t>i3-10105T</t>
  </si>
  <si>
    <t>i3-10110U</t>
  </si>
  <si>
    <t>i3-10110Y</t>
  </si>
  <si>
    <t>i3-10300</t>
  </si>
  <si>
    <t>i3-10300T</t>
  </si>
  <si>
    <t>i3-10305</t>
  </si>
  <si>
    <t>i3-10305T</t>
  </si>
  <si>
    <t>i3-10320</t>
  </si>
  <si>
    <t>i3-10325</t>
  </si>
  <si>
    <t>i3-11100HE</t>
  </si>
  <si>
    <t>i3-1110G4</t>
  </si>
  <si>
    <t>i3-1115G4</t>
  </si>
  <si>
    <t>i3-1115G4E</t>
  </si>
  <si>
    <t>i3-1115GRE</t>
  </si>
  <si>
    <t>i3-1120G4</t>
  </si>
  <si>
    <t>i3-1125G4</t>
  </si>
  <si>
    <t>i3-12100</t>
  </si>
  <si>
    <t>i3-12100E</t>
  </si>
  <si>
    <t>i3-12100F</t>
  </si>
  <si>
    <t>i3-12100T</t>
  </si>
  <si>
    <t>i3-12100TE</t>
  </si>
  <si>
    <t>i3-1210U</t>
  </si>
  <si>
    <t>i3-1215U</t>
  </si>
  <si>
    <t>i3-1215UE</t>
  </si>
  <si>
    <t>i3-1215UL</t>
  </si>
  <si>
    <t>i3-1220P</t>
  </si>
  <si>
    <t>i3-1220PE</t>
  </si>
  <si>
    <t>i3-12300</t>
  </si>
  <si>
    <t>i3-12300HE</t>
  </si>
  <si>
    <t>i3-12300HL</t>
  </si>
  <si>
    <t>i3-12300T</t>
  </si>
  <si>
    <t>i3-1305U</t>
  </si>
  <si>
    <t>i3-13100</t>
  </si>
  <si>
    <t>i3-13100E</t>
  </si>
  <si>
    <t>i3-13100F</t>
  </si>
  <si>
    <t>i3-13100T</t>
  </si>
  <si>
    <t>i3-13100TE</t>
  </si>
  <si>
    <t>i3-1315U</t>
  </si>
  <si>
    <t>i3-1315UE</t>
  </si>
  <si>
    <t>i3-1320PE</t>
  </si>
  <si>
    <t>i3-13300HE</t>
  </si>
  <si>
    <t>i3-8100</t>
  </si>
  <si>
    <t>i3-8100B</t>
  </si>
  <si>
    <t>i3-8100H</t>
  </si>
  <si>
    <t>i3-8100T</t>
  </si>
  <si>
    <t>i3-8109U</t>
  </si>
  <si>
    <t>i3-8130U</t>
  </si>
  <si>
    <t>i3-8140U</t>
  </si>
  <si>
    <t>i3-8145U</t>
  </si>
  <si>
    <t>i3-8145UE</t>
  </si>
  <si>
    <t>i3-8300</t>
  </si>
  <si>
    <t>i3-8300T</t>
  </si>
  <si>
    <t>i3-8350K</t>
  </si>
  <si>
    <t>i3-9100</t>
  </si>
  <si>
    <t>i3-9100E</t>
  </si>
  <si>
    <t>i3-9100F</t>
  </si>
  <si>
    <t>i3-9100HL</t>
  </si>
  <si>
    <t>i3-9100T</t>
  </si>
  <si>
    <t>i3-9100TE</t>
  </si>
  <si>
    <t>i3-9300</t>
  </si>
  <si>
    <t>i3-9300T</t>
  </si>
  <si>
    <t>i3-9320</t>
  </si>
  <si>
    <t>i3-9350K</t>
  </si>
  <si>
    <t>i3-9350KF</t>
  </si>
  <si>
    <t>i3-N300</t>
  </si>
  <si>
    <t>i3-N305</t>
  </si>
  <si>
    <t>i5-10200H</t>
  </si>
  <si>
    <t>i5-10210U</t>
  </si>
  <si>
    <t>i5-10210Y</t>
  </si>
  <si>
    <t>i5-10300H</t>
  </si>
  <si>
    <t>i5-1030G4</t>
  </si>
  <si>
    <t>i5-1030G7</t>
  </si>
  <si>
    <t>i5-10310U</t>
  </si>
  <si>
    <t>i5-10310Y</t>
  </si>
  <si>
    <t>i5-1035G1</t>
  </si>
  <si>
    <t>i5-1035G4</t>
  </si>
  <si>
    <t>i5-1035G7</t>
  </si>
  <si>
    <t>i5-1038NG7</t>
  </si>
  <si>
    <t>i5-10400</t>
  </si>
  <si>
    <t>i5-10400F</t>
  </si>
  <si>
    <t>i5-10400H</t>
  </si>
  <si>
    <t>i5-10400T</t>
  </si>
  <si>
    <t>i5-10500</t>
  </si>
  <si>
    <t>i5-10500E</t>
  </si>
  <si>
    <t>i5-10500H</t>
  </si>
  <si>
    <t>i5-10500T</t>
  </si>
  <si>
    <t>i5-10500TE</t>
  </si>
  <si>
    <t>i5-10505</t>
  </si>
  <si>
    <t>i5-10600</t>
  </si>
  <si>
    <t>i5-10600K</t>
  </si>
  <si>
    <t>i5-10600KF</t>
  </si>
  <si>
    <t>i5-10600T</t>
  </si>
  <si>
    <t>i5-11260H</t>
  </si>
  <si>
    <t>i5-11300H</t>
  </si>
  <si>
    <t>i5-1130G7</t>
  </si>
  <si>
    <t>i5-11320H</t>
  </si>
  <si>
    <t>i5-1135G7</t>
  </si>
  <si>
    <t>i5-11400</t>
  </si>
  <si>
    <t>i5-11400F</t>
  </si>
  <si>
    <t>i5-11400H</t>
  </si>
  <si>
    <t>i5-11400T</t>
  </si>
  <si>
    <t>i5-1140G7</t>
  </si>
  <si>
    <t>i5-1145G7</t>
  </si>
  <si>
    <t>i5-1145G7E</t>
  </si>
  <si>
    <t>i5-1145GRE</t>
  </si>
  <si>
    <t>i5-11500</t>
  </si>
  <si>
    <t>i5-11500H</t>
  </si>
  <si>
    <t>i5-11500HE</t>
  </si>
  <si>
    <t>i5-11500T</t>
  </si>
  <si>
    <t>i5-1155G7</t>
  </si>
  <si>
    <t>i5-11600</t>
  </si>
  <si>
    <t>i5-11600K</t>
  </si>
  <si>
    <t>i5-11600KF</t>
  </si>
  <si>
    <t>i5-11600T</t>
  </si>
  <si>
    <t>i5-1230U</t>
  </si>
  <si>
    <t>i5-1235U</t>
  </si>
  <si>
    <t>i5-1235UL</t>
  </si>
  <si>
    <t>i5-12400</t>
  </si>
  <si>
    <t>i5-12400F</t>
  </si>
  <si>
    <t>i5-12400T</t>
  </si>
  <si>
    <t>i5-1240P</t>
  </si>
  <si>
    <t>i5-1240U</t>
  </si>
  <si>
    <t>i5-12450H</t>
  </si>
  <si>
    <t>i5-12450HX</t>
  </si>
  <si>
    <t>i5-1245U</t>
  </si>
  <si>
    <t>i5-1245UE</t>
  </si>
  <si>
    <t>i5-1245UL</t>
  </si>
  <si>
    <t>i5-12500</t>
  </si>
  <si>
    <t>i5-12500E</t>
  </si>
  <si>
    <t>i5-12500H</t>
  </si>
  <si>
    <t>i5-12500HL</t>
  </si>
  <si>
    <t>i5-12500T</t>
  </si>
  <si>
    <t>i5-12500TE</t>
  </si>
  <si>
    <t>i5-1250P</t>
  </si>
  <si>
    <t>i5-1250PE</t>
  </si>
  <si>
    <t>i5-12600</t>
  </si>
  <si>
    <t>i5-12600H</t>
  </si>
  <si>
    <t>i5-12600HE</t>
  </si>
  <si>
    <t>i5-12600HL</t>
  </si>
  <si>
    <t>i5-12600HX</t>
  </si>
  <si>
    <t>i5-12600K</t>
  </si>
  <si>
    <t>i5-12600KF</t>
  </si>
  <si>
    <t>i5-12600T</t>
  </si>
  <si>
    <t>i5-1334U</t>
  </si>
  <si>
    <t>i5-1335U</t>
  </si>
  <si>
    <t>i5-1335UE</t>
  </si>
  <si>
    <t>i5-13400</t>
  </si>
  <si>
    <t>i5-13400E</t>
  </si>
  <si>
    <t>i5-13400F</t>
  </si>
  <si>
    <t>i5-13400T</t>
  </si>
  <si>
    <t>i5-1340P</t>
  </si>
  <si>
    <t>i5-1340PE</t>
  </si>
  <si>
    <t>i5-13420H</t>
  </si>
  <si>
    <t>i5-13450HX</t>
  </si>
  <si>
    <t>i5-1345U</t>
  </si>
  <si>
    <t>i5-1345UE</t>
  </si>
  <si>
    <t>i5-13490F</t>
  </si>
  <si>
    <t>i5-13500</t>
  </si>
  <si>
    <t>i5-13500E</t>
  </si>
  <si>
    <t>i5-13500H</t>
  </si>
  <si>
    <t>i5-13500HX</t>
  </si>
  <si>
    <t>i5-13500T</t>
  </si>
  <si>
    <t>i5-13500TE</t>
  </si>
  <si>
    <t>i5-13505H</t>
  </si>
  <si>
    <t>i5-1350P</t>
  </si>
  <si>
    <t>i5-1350PE</t>
  </si>
  <si>
    <t>i5-13600</t>
  </si>
  <si>
    <t>i5-13600H</t>
  </si>
  <si>
    <t>i5-13600HE</t>
  </si>
  <si>
    <t>i5-13600HX</t>
  </si>
  <si>
    <t>i5-13600K</t>
  </si>
  <si>
    <t>i5-13600KF</t>
  </si>
  <si>
    <t>i5-13600T</t>
  </si>
  <si>
    <t>i5-8200Y</t>
  </si>
  <si>
    <t>i5-8210Y</t>
  </si>
  <si>
    <t>i5-8250U</t>
  </si>
  <si>
    <t>i5-8257U</t>
  </si>
  <si>
    <t>i5-8259U</t>
  </si>
  <si>
    <t>i5-8260U</t>
  </si>
  <si>
    <t>i5-8265U</t>
  </si>
  <si>
    <t>i5-8269U</t>
  </si>
  <si>
    <t>i5-8279U</t>
  </si>
  <si>
    <t>i5-8300H</t>
  </si>
  <si>
    <t>i5-8305G</t>
  </si>
  <si>
    <t>i5-8310Y</t>
  </si>
  <si>
    <t>i5-8350U</t>
  </si>
  <si>
    <t>i5-8365U</t>
  </si>
  <si>
    <t>i5-8365UE</t>
  </si>
  <si>
    <t>i5-8400</t>
  </si>
  <si>
    <t>i5-8400B</t>
  </si>
  <si>
    <t>i5-8400H</t>
  </si>
  <si>
    <t>i5-8400T</t>
  </si>
  <si>
    <t>i5-8500</t>
  </si>
  <si>
    <t>i5-8500B</t>
  </si>
  <si>
    <t>i5-8500T</t>
  </si>
  <si>
    <t>i5-8600</t>
  </si>
  <si>
    <t>i5-8600K</t>
  </si>
  <si>
    <t>i5-8600T</t>
  </si>
  <si>
    <t>i5-9300H</t>
  </si>
  <si>
    <t>i5-9300HF</t>
  </si>
  <si>
    <t>i5-9400</t>
  </si>
  <si>
    <t>i5-9400F</t>
  </si>
  <si>
    <t>i5-9400H</t>
  </si>
  <si>
    <t>i5-9400T</t>
  </si>
  <si>
    <t>i5-9500</t>
  </si>
  <si>
    <t>i5-9500E</t>
  </si>
  <si>
    <t>i5-9500F</t>
  </si>
  <si>
    <t>i5-9500T</t>
  </si>
  <si>
    <t>i5-9500TE</t>
  </si>
  <si>
    <t>i5-9600</t>
  </si>
  <si>
    <t>i5-9600K</t>
  </si>
  <si>
    <t>i5-9600KF</t>
  </si>
  <si>
    <t>i5-9600T</t>
  </si>
  <si>
    <t>i7-10510U</t>
  </si>
  <si>
    <t>i7-10510Y</t>
  </si>
  <si>
    <t>i7-1060G7</t>
  </si>
  <si>
    <t>i7-10610U</t>
  </si>
  <si>
    <t>i7-1065G7</t>
  </si>
  <si>
    <t>i7-1068G7</t>
  </si>
  <si>
    <t>i7-1068NG7</t>
  </si>
  <si>
    <t>i7-10700</t>
  </si>
  <si>
    <t>i7-10700E</t>
  </si>
  <si>
    <t>i7-10700F</t>
  </si>
  <si>
    <t>i7-10700K</t>
  </si>
  <si>
    <t>i7-10700KF</t>
  </si>
  <si>
    <t>i7-10700T</t>
  </si>
  <si>
    <t>i7-10700TE</t>
  </si>
  <si>
    <t>i7-10710U</t>
  </si>
  <si>
    <t>i7-10750H</t>
  </si>
  <si>
    <t>i7-10810U</t>
  </si>
  <si>
    <t>i7-10850H</t>
  </si>
  <si>
    <t>i7-10870H</t>
  </si>
  <si>
    <t>i7-10875H</t>
  </si>
  <si>
    <t>i7-11370H</t>
  </si>
  <si>
    <t>i7-11375H</t>
  </si>
  <si>
    <t>i7-11390H</t>
  </si>
  <si>
    <t>i7-11600H</t>
  </si>
  <si>
    <t>i7-1160G7</t>
  </si>
  <si>
    <t>i7-1165G7</t>
  </si>
  <si>
    <t>i7-11700</t>
  </si>
  <si>
    <t>i7-11700F</t>
  </si>
  <si>
    <t>i7-11700K</t>
  </si>
  <si>
    <t>i7-11700KF</t>
  </si>
  <si>
    <t>i7-11700T</t>
  </si>
  <si>
    <t>i7-11800H</t>
  </si>
  <si>
    <t>i7-1180G7</t>
  </si>
  <si>
    <t>i7-11850H</t>
  </si>
  <si>
    <t>i7-11850HE</t>
  </si>
  <si>
    <t>i7-1185G7</t>
  </si>
  <si>
    <t>i7-1185G7E</t>
  </si>
  <si>
    <t>i7-1185GRE</t>
  </si>
  <si>
    <t>i7-1195G7</t>
  </si>
  <si>
    <t>i7-1250U</t>
  </si>
  <si>
    <t>i7-1255U</t>
  </si>
  <si>
    <t>i7-1255UL</t>
  </si>
  <si>
    <t>i7-1260P</t>
  </si>
  <si>
    <t>i7-1260U</t>
  </si>
  <si>
    <t>i7-12650H</t>
  </si>
  <si>
    <t>i7-12650HX</t>
  </si>
  <si>
    <t>i7-1265U</t>
  </si>
  <si>
    <t>i7-1265UE</t>
  </si>
  <si>
    <t>i7-1265UL</t>
  </si>
  <si>
    <t>i7-12700</t>
  </si>
  <si>
    <t>i7-12700E</t>
  </si>
  <si>
    <t>i7-12700F</t>
  </si>
  <si>
    <t>i7-12700H</t>
  </si>
  <si>
    <t>i7-12700HL</t>
  </si>
  <si>
    <t>i7-12700K</t>
  </si>
  <si>
    <t>i7-12700KF</t>
  </si>
  <si>
    <t>i7-12700T</t>
  </si>
  <si>
    <t>i7-12700TE</t>
  </si>
  <si>
    <t>i7-1270P</t>
  </si>
  <si>
    <t>i7-1270PE</t>
  </si>
  <si>
    <t>i7-12800H</t>
  </si>
  <si>
    <t>i7-12800HE</t>
  </si>
  <si>
    <t>i7-12800HL</t>
  </si>
  <si>
    <t>i7-12800HX</t>
  </si>
  <si>
    <t>i7-1280P</t>
  </si>
  <si>
    <t>i7-12850HX</t>
  </si>
  <si>
    <t>i7-1355U</t>
  </si>
  <si>
    <t>i7-1360P</t>
  </si>
  <si>
    <t>i7-13620H</t>
  </si>
  <si>
    <t>i7-13650HX</t>
  </si>
  <si>
    <t>i7-1365U</t>
  </si>
  <si>
    <t>i7-1365UE</t>
  </si>
  <si>
    <t>i7-13700</t>
  </si>
  <si>
    <t>i7-13700E</t>
  </si>
  <si>
    <t>i7-13700F</t>
  </si>
  <si>
    <t>i7-13700H</t>
  </si>
  <si>
    <t>i7-13700HX</t>
  </si>
  <si>
    <t>i7-13700K</t>
  </si>
  <si>
    <t>i7-13700KF</t>
  </si>
  <si>
    <t>i7-13700T</t>
  </si>
  <si>
    <t>i7-13700TE</t>
  </si>
  <si>
    <t>i7-13705H</t>
  </si>
  <si>
    <t>i7-1370P</t>
  </si>
  <si>
    <t>i7-1370PE</t>
  </si>
  <si>
    <t>i7-13790F</t>
  </si>
  <si>
    <t>i7-13800H</t>
  </si>
  <si>
    <t>i7-13800HE</t>
  </si>
  <si>
    <t>i7-13850HX</t>
  </si>
  <si>
    <t>i7-7800X</t>
  </si>
  <si>
    <t>i7-7820HQ[1]</t>
  </si>
  <si>
    <t>i7-7820X</t>
  </si>
  <si>
    <t>i7-8086K</t>
  </si>
  <si>
    <t>i7-8500Y</t>
  </si>
  <si>
    <t>i7-8550U</t>
  </si>
  <si>
    <t>i7-8557U</t>
  </si>
  <si>
    <t>i7-8559U</t>
  </si>
  <si>
    <t>i7-8565U</t>
  </si>
  <si>
    <t>i7-8569U</t>
  </si>
  <si>
    <t>i7-8650U</t>
  </si>
  <si>
    <t>i7-8665U</t>
  </si>
  <si>
    <t>i7-8665UE</t>
  </si>
  <si>
    <t>i7-8700</t>
  </si>
  <si>
    <t>i7-8700B</t>
  </si>
  <si>
    <t>i7-8700K</t>
  </si>
  <si>
    <t>i7-8700T</t>
  </si>
  <si>
    <t>i7-8705G</t>
  </si>
  <si>
    <t>i7-8706G</t>
  </si>
  <si>
    <t>i7-8709G</t>
  </si>
  <si>
    <t>i7-8750H</t>
  </si>
  <si>
    <t>i7-8809G</t>
  </si>
  <si>
    <t>i7-8850H</t>
  </si>
  <si>
    <t>i7-9700</t>
  </si>
  <si>
    <t>i7-9700E</t>
  </si>
  <si>
    <t>i7-9700F</t>
  </si>
  <si>
    <t>i7-9700K</t>
  </si>
  <si>
    <t>i7-9700KF</t>
  </si>
  <si>
    <t>i7-9700T</t>
  </si>
  <si>
    <t>i7-9700TE</t>
  </si>
  <si>
    <t>i7-9750H</t>
  </si>
  <si>
    <t>i7-9750HF</t>
  </si>
  <si>
    <t>i7-9800X</t>
  </si>
  <si>
    <t>i7-9850H</t>
  </si>
  <si>
    <t>i7-9850HE</t>
  </si>
  <si>
    <t>i7-9850HL</t>
  </si>
  <si>
    <t>i9-10850K</t>
  </si>
  <si>
    <t>i9-10885H</t>
  </si>
  <si>
    <t>i9-10900</t>
  </si>
  <si>
    <t>i9-10900E</t>
  </si>
  <si>
    <t>i9-10900F</t>
  </si>
  <si>
    <t>i9-10900K</t>
  </si>
  <si>
    <t>i9-10900KF</t>
  </si>
  <si>
    <t>i9-10900T</t>
  </si>
  <si>
    <t>i9-10900TE</t>
  </si>
  <si>
    <t>i9-10900X</t>
  </si>
  <si>
    <t>i9-10920X</t>
  </si>
  <si>
    <t>i9-10940X</t>
  </si>
  <si>
    <t>i9-10980HK</t>
  </si>
  <si>
    <t>i9-10980XE</t>
  </si>
  <si>
    <t>i9-11900</t>
  </si>
  <si>
    <t>i9-11900F</t>
  </si>
  <si>
    <t>i9-11900H</t>
  </si>
  <si>
    <t>i9-11900K</t>
  </si>
  <si>
    <t>i9-11900KF</t>
  </si>
  <si>
    <t>i9-11900T</t>
  </si>
  <si>
    <t>i9-11950H</t>
  </si>
  <si>
    <t>i9-11980HK</t>
  </si>
  <si>
    <t>i9-12900</t>
  </si>
  <si>
    <t>i9-12900E</t>
  </si>
  <si>
    <t>i9-12900F</t>
  </si>
  <si>
    <t>i9-12900H</t>
  </si>
  <si>
    <t>i9-12900HK</t>
  </si>
  <si>
    <t>i9-12900HX</t>
  </si>
  <si>
    <t>i9-12900K</t>
  </si>
  <si>
    <t>i9-12900KF</t>
  </si>
  <si>
    <t>i9-12900KS</t>
  </si>
  <si>
    <t>i9-12900T</t>
  </si>
  <si>
    <t>i9-12900TE</t>
  </si>
  <si>
    <t>i9-12950HX</t>
  </si>
  <si>
    <t>i9-13900</t>
  </si>
  <si>
    <t>i9-13900E</t>
  </si>
  <si>
    <t>i9-13900F</t>
  </si>
  <si>
    <t>i9-13900H</t>
  </si>
  <si>
    <t>i9-13900HK</t>
  </si>
  <si>
    <t>i9-13900HX</t>
  </si>
  <si>
    <t>i9-13900K</t>
  </si>
  <si>
    <t>i9-13900KF</t>
  </si>
  <si>
    <t>i9-13900KS</t>
  </si>
  <si>
    <t>i9-13900T</t>
  </si>
  <si>
    <t>i9-13900TE</t>
  </si>
  <si>
    <t>i9-13905H</t>
  </si>
  <si>
    <t>i9-13950HX</t>
  </si>
  <si>
    <t>i9-13980HX</t>
  </si>
  <si>
    <t>i9-7900X</t>
  </si>
  <si>
    <t>i9-7920X</t>
  </si>
  <si>
    <t>i9-7940X</t>
  </si>
  <si>
    <t>i9-7960X</t>
  </si>
  <si>
    <t>i9-7980XE</t>
  </si>
  <si>
    <t>i9-8950HK</t>
  </si>
  <si>
    <t>i9-9820X</t>
  </si>
  <si>
    <t>i9-9880H</t>
  </si>
  <si>
    <t>i9-9900</t>
  </si>
  <si>
    <t>i9-9900K</t>
  </si>
  <si>
    <t>i9-9900KF</t>
  </si>
  <si>
    <t>i9-9900KS</t>
  </si>
  <si>
    <t>i9-9900T</t>
  </si>
  <si>
    <t>i9-9900X</t>
  </si>
  <si>
    <t>i9-9920X</t>
  </si>
  <si>
    <t>i9-9940X</t>
  </si>
  <si>
    <t>i9-9960X</t>
  </si>
  <si>
    <t>i9-9980HK</t>
  </si>
  <si>
    <t>i9-9980XE</t>
  </si>
  <si>
    <t>m3-8100Y</t>
  </si>
  <si>
    <t>Pentium®</t>
  </si>
  <si>
    <t>Gold 4417U</t>
  </si>
  <si>
    <t>Gold 4425Y</t>
  </si>
  <si>
    <t>Gold 5405U</t>
  </si>
  <si>
    <t>Gold 6405U</t>
  </si>
  <si>
    <t>Gold 6500Y</t>
  </si>
  <si>
    <t>Gold 6805</t>
  </si>
  <si>
    <t>Gold 7505</t>
  </si>
  <si>
    <t>Gold 8500</t>
  </si>
  <si>
    <t>Gold 8505</t>
  </si>
  <si>
    <t>Gold G5400</t>
  </si>
  <si>
    <t>Gold G5400T</t>
  </si>
  <si>
    <t>Gold G5420</t>
  </si>
  <si>
    <t>Gold G5420T</t>
  </si>
  <si>
    <t>Gold G5500</t>
  </si>
  <si>
    <t>Gold G5500T</t>
  </si>
  <si>
    <t>Gold G5600</t>
  </si>
  <si>
    <t>Gold G5600E</t>
  </si>
  <si>
    <t>Gold G5600T</t>
  </si>
  <si>
    <t>Gold G5620</t>
  </si>
  <si>
    <t>Gold G6400</t>
  </si>
  <si>
    <t>Gold G6400E</t>
  </si>
  <si>
    <t>Gold G6400T</t>
  </si>
  <si>
    <t>Gold G6400TE</t>
  </si>
  <si>
    <t>Gold G6405</t>
  </si>
  <si>
    <t>Gold G6405T</t>
  </si>
  <si>
    <t>Gold G6500</t>
  </si>
  <si>
    <t>Gold G6500T</t>
  </si>
  <si>
    <t>Gold G6505</t>
  </si>
  <si>
    <t>Gold G6505T</t>
  </si>
  <si>
    <t>Gold G6600</t>
  </si>
  <si>
    <t>Gold G6605</t>
  </si>
  <si>
    <t>Gold G7400</t>
  </si>
  <si>
    <t>Gold G7400E</t>
  </si>
  <si>
    <t>Gold G7400T</t>
  </si>
  <si>
    <t>Gold G7400TE</t>
  </si>
  <si>
    <t>J6426</t>
  </si>
  <si>
    <t>N6415</t>
  </si>
  <si>
    <t>Silver J5005[2]</t>
  </si>
  <si>
    <t>Silver J5040</t>
  </si>
  <si>
    <t>Silver N5000[2]</t>
  </si>
  <si>
    <t>Silver N5030</t>
  </si>
  <si>
    <t>Silver N6000</t>
  </si>
  <si>
    <t>Silver N6005</t>
  </si>
  <si>
    <t>Processor</t>
  </si>
  <si>
    <t>N100</t>
  </si>
  <si>
    <t>N200</t>
  </si>
  <si>
    <t>N50</t>
  </si>
  <si>
    <t>N95</t>
  </si>
  <si>
    <t>N97</t>
  </si>
  <si>
    <t>U300</t>
  </si>
  <si>
    <t>U300E</t>
  </si>
  <si>
    <t>Xeon®</t>
  </si>
  <si>
    <t>Bronze 3104</t>
  </si>
  <si>
    <t>Bronze 3106</t>
  </si>
  <si>
    <t>Bronze 3204</t>
  </si>
  <si>
    <t>Bronze 3206R</t>
  </si>
  <si>
    <t>D-1702</t>
  </si>
  <si>
    <t>D-1712TR</t>
  </si>
  <si>
    <t>D-1713NT</t>
  </si>
  <si>
    <t>D-1713NTE</t>
  </si>
  <si>
    <t>D-1714</t>
  </si>
  <si>
    <t>D-1715TER</t>
  </si>
  <si>
    <t>D-1718T</t>
  </si>
  <si>
    <t>D-1722NE</t>
  </si>
  <si>
    <t>D-1726</t>
  </si>
  <si>
    <t>D-1732TE</t>
  </si>
  <si>
    <t>D-1733NT</t>
  </si>
  <si>
    <t>D-1735TR</t>
  </si>
  <si>
    <t>D-1736</t>
  </si>
  <si>
    <t>D-1736NT</t>
  </si>
  <si>
    <t>D-1739</t>
  </si>
  <si>
    <t>D-1746TER</t>
  </si>
  <si>
    <t>D-1747NTE</t>
  </si>
  <si>
    <t>D-1748TE</t>
  </si>
  <si>
    <t>D-1749NT</t>
  </si>
  <si>
    <t>D-2712T</t>
  </si>
  <si>
    <t>D-2733NT</t>
  </si>
  <si>
    <t>D-2738</t>
  </si>
  <si>
    <t>D-2752NTE</t>
  </si>
  <si>
    <t>D-2752TER</t>
  </si>
  <si>
    <t>D-2753NT</t>
  </si>
  <si>
    <t>D-2766NT</t>
  </si>
  <si>
    <t>D-2775TE</t>
  </si>
  <si>
    <t>D-2776NT</t>
  </si>
  <si>
    <t>D-2779</t>
  </si>
  <si>
    <t>D-2786NTE</t>
  </si>
  <si>
    <t>D-2795NT</t>
  </si>
  <si>
    <t>D-2796NT</t>
  </si>
  <si>
    <t>D-2796TE</t>
  </si>
  <si>
    <t>D-2798NT</t>
  </si>
  <si>
    <t>D-2799</t>
  </si>
  <si>
    <t>E-2104G</t>
  </si>
  <si>
    <t>E-2124</t>
  </si>
  <si>
    <t>E-2124G</t>
  </si>
  <si>
    <t>E-2126G</t>
  </si>
  <si>
    <t>E-2134</t>
  </si>
  <si>
    <t>E-2136</t>
  </si>
  <si>
    <t>E-2144G</t>
  </si>
  <si>
    <t>E-2146G</t>
  </si>
  <si>
    <t>E-2174G</t>
  </si>
  <si>
    <t>E-2176G</t>
  </si>
  <si>
    <t>E-2176M</t>
  </si>
  <si>
    <t>E-2186G</t>
  </si>
  <si>
    <t>E-2186M</t>
  </si>
  <si>
    <t>E-2224</t>
  </si>
  <si>
    <t>E-2224G</t>
  </si>
  <si>
    <t>E-2226G</t>
  </si>
  <si>
    <t>E-2226GE</t>
  </si>
  <si>
    <t>E-2234</t>
  </si>
  <si>
    <t>E-2236</t>
  </si>
  <si>
    <t>E-2244G</t>
  </si>
  <si>
    <t>E-2246G</t>
  </si>
  <si>
    <t>E-2254ME</t>
  </si>
  <si>
    <t>E-2254ML</t>
  </si>
  <si>
    <t>E-2274G</t>
  </si>
  <si>
    <t>E-2276G</t>
  </si>
  <si>
    <t>E-2276M</t>
  </si>
  <si>
    <t>E-2276ME</t>
  </si>
  <si>
    <t>E-2276ML</t>
  </si>
  <si>
    <t>E-2278G</t>
  </si>
  <si>
    <t>E-2278GE</t>
  </si>
  <si>
    <t>E-2278GEL</t>
  </si>
  <si>
    <t>E-2286G</t>
  </si>
  <si>
    <t>E-2286M</t>
  </si>
  <si>
    <t>E-2288G</t>
  </si>
  <si>
    <t>Gold 5115</t>
  </si>
  <si>
    <t>Gold 5118</t>
  </si>
  <si>
    <t>Gold 5119T</t>
  </si>
  <si>
    <t>Gold 5120</t>
  </si>
  <si>
    <t>Gold 5120T</t>
  </si>
  <si>
    <t>Gold 5122</t>
  </si>
  <si>
    <t>Gold 5215</t>
  </si>
  <si>
    <t>Gold 5215L</t>
  </si>
  <si>
    <t>Gold 5215M</t>
  </si>
  <si>
    <t>Gold 5217</t>
  </si>
  <si>
    <t>Gold 5218</t>
  </si>
  <si>
    <t>Gold 5218B</t>
  </si>
  <si>
    <t>Gold 5218N</t>
  </si>
  <si>
    <t>Gold 5218R</t>
  </si>
  <si>
    <t>Gold 5218T</t>
  </si>
  <si>
    <t>Gold 5220</t>
  </si>
  <si>
    <t>Gold 5220R</t>
  </si>
  <si>
    <t>Gold 5220S</t>
  </si>
  <si>
    <t>Gold 5220T</t>
  </si>
  <si>
    <t>Gold 5222</t>
  </si>
  <si>
    <t>Gold 5315Y</t>
  </si>
  <si>
    <t>Gold 5317</t>
  </si>
  <si>
    <t>Gold 5318N</t>
  </si>
  <si>
    <t>Gold 5318S</t>
  </si>
  <si>
    <t>Gold 5318Y</t>
  </si>
  <si>
    <t>Gold 5320</t>
  </si>
  <si>
    <t>Gold 5320T</t>
  </si>
  <si>
    <t>Gold 5415+</t>
  </si>
  <si>
    <t>Gold 5416S</t>
  </si>
  <si>
    <t>Gold 5418Y</t>
  </si>
  <si>
    <t>Gold 5420+</t>
  </si>
  <si>
    <t>Gold 6126</t>
  </si>
  <si>
    <t>Gold 6126F</t>
  </si>
  <si>
    <t>Gold 6126T</t>
  </si>
  <si>
    <t>Gold 6128</t>
  </si>
  <si>
    <t>Gold 6130</t>
  </si>
  <si>
    <t>Gold 6130F</t>
  </si>
  <si>
    <t>Gold 6130T</t>
  </si>
  <si>
    <t>Gold 6132</t>
  </si>
  <si>
    <t>Gold 6134</t>
  </si>
  <si>
    <t>Gold 6136</t>
  </si>
  <si>
    <t>Gold 6138</t>
  </si>
  <si>
    <t>Gold 6138F</t>
  </si>
  <si>
    <t>Gold 6138P</t>
  </si>
  <si>
    <t>Gold 6138T</t>
  </si>
  <si>
    <t>Gold 6140</t>
  </si>
  <si>
    <t>Gold 6142</t>
  </si>
  <si>
    <t>Gold 6142F</t>
  </si>
  <si>
    <t>Gold 6144</t>
  </si>
  <si>
    <t>Gold 6146</t>
  </si>
  <si>
    <t>Gold 6148</t>
  </si>
  <si>
    <t>Gold 6148F</t>
  </si>
  <si>
    <t>Gold 6150</t>
  </si>
  <si>
    <t>Gold 6152</t>
  </si>
  <si>
    <t>Gold 6154</t>
  </si>
  <si>
    <t>Gold 6208U</t>
  </si>
  <si>
    <t>Gold 6209U</t>
  </si>
  <si>
    <t>Gold 6210U</t>
  </si>
  <si>
    <t>Gold 6212U</t>
  </si>
  <si>
    <t>Gold 6222V</t>
  </si>
  <si>
    <t>Gold 6226</t>
  </si>
  <si>
    <t>Gold 6226R</t>
  </si>
  <si>
    <t>Gold 6230</t>
  </si>
  <si>
    <t>Gold 6230N</t>
  </si>
  <si>
    <t>Gold 6230R</t>
  </si>
  <si>
    <t>Gold 6230T</t>
  </si>
  <si>
    <t>Gold 6234</t>
  </si>
  <si>
    <t>Gold 6238</t>
  </si>
  <si>
    <t>Gold 6238L</t>
  </si>
  <si>
    <t>Gold 6238M</t>
  </si>
  <si>
    <t>Gold 6238R</t>
  </si>
  <si>
    <t>Gold 6238T</t>
  </si>
  <si>
    <t>Gold 6240</t>
  </si>
  <si>
    <t>Gold 6240L</t>
  </si>
  <si>
    <t>Gold 6240M</t>
  </si>
  <si>
    <t>Gold 6240R</t>
  </si>
  <si>
    <t>Gold 6240Y</t>
  </si>
  <si>
    <t>Gold 6242</t>
  </si>
  <si>
    <t>Gold 6242R</t>
  </si>
  <si>
    <t>Gold 6244</t>
  </si>
  <si>
    <t>Gold 6246</t>
  </si>
  <si>
    <t>Gold 6246R</t>
  </si>
  <si>
    <t>Gold 6248</t>
  </si>
  <si>
    <t>Gold 6248R</t>
  </si>
  <si>
    <t>Gold 6250</t>
  </si>
  <si>
    <t>Gold 6250L</t>
  </si>
  <si>
    <t>Gold 6252</t>
  </si>
  <si>
    <t>Gold 6252N</t>
  </si>
  <si>
    <t>Gold 6254</t>
  </si>
  <si>
    <t>Gold 6256</t>
  </si>
  <si>
    <t>Gold 6258R</t>
  </si>
  <si>
    <t>Gold 6262V</t>
  </si>
  <si>
    <t>Gold 6312U</t>
  </si>
  <si>
    <t>Gold 6314U</t>
  </si>
  <si>
    <t>Gold 6326</t>
  </si>
  <si>
    <t>Gold 6330</t>
  </si>
  <si>
    <t>Gold 6330N</t>
  </si>
  <si>
    <t>Gold 6334</t>
  </si>
  <si>
    <t>Gold 6336Y</t>
  </si>
  <si>
    <t>Gold 6338</t>
  </si>
  <si>
    <t>Gold 6338N</t>
  </si>
  <si>
    <t>Gold 6338T</t>
  </si>
  <si>
    <t>Gold 6342</t>
  </si>
  <si>
    <t>Gold 6346</t>
  </si>
  <si>
    <t>Gold 6348</t>
  </si>
  <si>
    <t>Gold 6354</t>
  </si>
  <si>
    <t>Gold 6416H</t>
  </si>
  <si>
    <t>Gold 6418H</t>
  </si>
  <si>
    <t>Gold 6430</t>
  </si>
  <si>
    <t>Gold 6438Y+</t>
  </si>
  <si>
    <t>Gold 6442Y</t>
  </si>
  <si>
    <t>Platinum 8153</t>
  </si>
  <si>
    <t>Platinum 8156</t>
  </si>
  <si>
    <t>Platinum 8158</t>
  </si>
  <si>
    <t>Platinum 8160</t>
  </si>
  <si>
    <t>Platinum 8160F</t>
  </si>
  <si>
    <t>Platinum 8160T</t>
  </si>
  <si>
    <t>Platinum 8164</t>
  </si>
  <si>
    <t>Platinum 8168</t>
  </si>
  <si>
    <t>Platinum 8170</t>
  </si>
  <si>
    <t>Platinum 8171M</t>
  </si>
  <si>
    <t>Platinum 8176</t>
  </si>
  <si>
    <t>Platinum 8176F</t>
  </si>
  <si>
    <t>Platinum 8180</t>
  </si>
  <si>
    <t>Platinum 8253</t>
  </si>
  <si>
    <t>Platinum 8256</t>
  </si>
  <si>
    <t>Platinum 8260</t>
  </si>
  <si>
    <t>Platinum 8260L</t>
  </si>
  <si>
    <t>Platinum 8260M</t>
  </si>
  <si>
    <t>Platinum 8260Y</t>
  </si>
  <si>
    <t>Platinum 8268</t>
  </si>
  <si>
    <t>Platinum 8270</t>
  </si>
  <si>
    <t>Platinum 8272CL</t>
  </si>
  <si>
    <t>Platinum 8276</t>
  </si>
  <si>
    <t>Platinum 8276L</t>
  </si>
  <si>
    <t>Platinum 8276M</t>
  </si>
  <si>
    <t>Platinum 8280</t>
  </si>
  <si>
    <t>Platinum 8280L</t>
  </si>
  <si>
    <t>Platinum 8280M</t>
  </si>
  <si>
    <t>Platinum 8351N</t>
  </si>
  <si>
    <t>Platinum 8352M</t>
  </si>
  <si>
    <t>Platinum 8352S</t>
  </si>
  <si>
    <t>Platinum 8352V</t>
  </si>
  <si>
    <t>Platinum 8352Y</t>
  </si>
  <si>
    <t>Platinum 8358</t>
  </si>
  <si>
    <t>Platinum 8358P</t>
  </si>
  <si>
    <t>Platinum 8360Y</t>
  </si>
  <si>
    <t>Platinum 8362</t>
  </si>
  <si>
    <t>Platinum 8368</t>
  </si>
  <si>
    <t>Platinum 8368Q</t>
  </si>
  <si>
    <t>Platinum 8380</t>
  </si>
  <si>
    <t>Platinum 8452Y</t>
  </si>
  <si>
    <t>Platinum 8460Y+</t>
  </si>
  <si>
    <t>Platinum 8468</t>
  </si>
  <si>
    <t>Platinum 8470</t>
  </si>
  <si>
    <t>Platinum 8480+</t>
  </si>
  <si>
    <t>Platinum 8490H</t>
  </si>
  <si>
    <t>Platinum 9221</t>
  </si>
  <si>
    <t>Platinum 9222</t>
  </si>
  <si>
    <t>Platinum 9242</t>
  </si>
  <si>
    <t>Platinum 9282</t>
  </si>
  <si>
    <t>Silver 4108</t>
  </si>
  <si>
    <t>Silver 4109T</t>
  </si>
  <si>
    <t>Silver 4110</t>
  </si>
  <si>
    <t>Silver 4112</t>
  </si>
  <si>
    <t>Silver 4114</t>
  </si>
  <si>
    <t>Silver 4114T</t>
  </si>
  <si>
    <t>Silver 4116</t>
  </si>
  <si>
    <t>Silver 4116T</t>
  </si>
  <si>
    <t>Silver 4208</t>
  </si>
  <si>
    <t>Silver 4209T</t>
  </si>
  <si>
    <t>Silver 4210</t>
  </si>
  <si>
    <t>Silver 4210R</t>
  </si>
  <si>
    <t>Silver 4210T</t>
  </si>
  <si>
    <t>Silver 4214</t>
  </si>
  <si>
    <t>Silver 4214R</t>
  </si>
  <si>
    <t>Silver 4214Y</t>
  </si>
  <si>
    <t>Silver 4215</t>
  </si>
  <si>
    <t>Silver 4215R</t>
  </si>
  <si>
    <t>Silver 4216</t>
  </si>
  <si>
    <t>Silver 4309Y</t>
  </si>
  <si>
    <t>Silver 4310</t>
  </si>
  <si>
    <t>Silver 4310T</t>
  </si>
  <si>
    <t>Silver 4314</t>
  </si>
  <si>
    <t>Silver 4316</t>
  </si>
  <si>
    <t>Silver 4410T</t>
  </si>
  <si>
    <t>Silver 4410Y</t>
  </si>
  <si>
    <t>Silver 4416+</t>
  </si>
  <si>
    <t>W-10855M</t>
  </si>
  <si>
    <t>W-10885M</t>
  </si>
  <si>
    <t>W-11055M</t>
  </si>
  <si>
    <t>W-11155MLE</t>
  </si>
  <si>
    <t>W-11155MRE</t>
  </si>
  <si>
    <t>W-11555MLE</t>
  </si>
  <si>
    <t>W-11555MRE</t>
  </si>
  <si>
    <t>W-11855M</t>
  </si>
  <si>
    <t>W-11865MLE</t>
  </si>
  <si>
    <t>W-11865MRE</t>
  </si>
  <si>
    <t>W-11955M</t>
  </si>
  <si>
    <t>W-1250</t>
  </si>
  <si>
    <t>W-1250E</t>
  </si>
  <si>
    <t>W-1250P</t>
  </si>
  <si>
    <t>W-1250TE</t>
  </si>
  <si>
    <t>W-1270</t>
  </si>
  <si>
    <t>W-1270E</t>
  </si>
  <si>
    <t>W-1270P</t>
  </si>
  <si>
    <t>W-1270TE</t>
  </si>
  <si>
    <t>W-1290</t>
  </si>
  <si>
    <t>W-1290E</t>
  </si>
  <si>
    <t>W-1290P</t>
  </si>
  <si>
    <t>W-1290T</t>
  </si>
  <si>
    <t>W-1290TE</t>
  </si>
  <si>
    <t>W-1350</t>
  </si>
  <si>
    <t>W-1350P</t>
  </si>
  <si>
    <t>W-1370</t>
  </si>
  <si>
    <t>W-1370P</t>
  </si>
  <si>
    <t>W-1390</t>
  </si>
  <si>
    <t>W-1390P</t>
  </si>
  <si>
    <t>W-1390T</t>
  </si>
  <si>
    <t>W-2102</t>
  </si>
  <si>
    <t>W-2104</t>
  </si>
  <si>
    <t>W-2123</t>
  </si>
  <si>
    <t>W-2125</t>
  </si>
  <si>
    <t>W-2133</t>
  </si>
  <si>
    <t>W-2135</t>
  </si>
  <si>
    <t>W-2145</t>
  </si>
  <si>
    <t>W-2155</t>
  </si>
  <si>
    <t>W-2175</t>
  </si>
  <si>
    <t>W-2195</t>
  </si>
  <si>
    <t>W-2223</t>
  </si>
  <si>
    <t>W-2225</t>
  </si>
  <si>
    <t>W-2235</t>
  </si>
  <si>
    <t>W-2245</t>
  </si>
  <si>
    <t>W-2255</t>
  </si>
  <si>
    <t>W-2265</t>
  </si>
  <si>
    <t>W-2275</t>
  </si>
  <si>
    <t>W-2295</t>
  </si>
  <si>
    <t>W-3175X</t>
  </si>
  <si>
    <t>W-3223</t>
  </si>
  <si>
    <t>W-3225</t>
  </si>
  <si>
    <t>W-3235</t>
  </si>
  <si>
    <t>W3-2423</t>
  </si>
  <si>
    <t>W3-2425</t>
  </si>
  <si>
    <t>W3-2435</t>
  </si>
  <si>
    <t>W-3245</t>
  </si>
  <si>
    <t>W-3245M</t>
  </si>
  <si>
    <t>W-3265</t>
  </si>
  <si>
    <t>W-3265M</t>
  </si>
  <si>
    <t>W-3275</t>
  </si>
  <si>
    <t>W-3275M</t>
  </si>
  <si>
    <t>W-3323</t>
  </si>
  <si>
    <t>W-3335</t>
  </si>
  <si>
    <t>W-3345</t>
  </si>
  <si>
    <t>W-3365</t>
  </si>
  <si>
    <t>W-3375</t>
  </si>
  <si>
    <t>W5-2445</t>
  </si>
  <si>
    <t>W5-2455X</t>
  </si>
  <si>
    <t>W5-2465X</t>
  </si>
  <si>
    <t>W5-3423</t>
  </si>
  <si>
    <t>W5-3425</t>
  </si>
  <si>
    <t>W5-3433</t>
  </si>
  <si>
    <t>W5-3435X</t>
  </si>
  <si>
    <t>W7-2475X</t>
  </si>
  <si>
    <t>W7-2495X</t>
  </si>
  <si>
    <t>W7-3445</t>
  </si>
  <si>
    <t>W7-3455</t>
  </si>
  <si>
    <t>W7-3465X</t>
  </si>
  <si>
    <t>W9-3475X</t>
  </si>
  <si>
    <t>W9-3495X</t>
  </si>
  <si>
    <t>Windows 11 Compliant Intel/AMD Processors</t>
  </si>
  <si>
    <t>AMD</t>
  </si>
  <si>
    <t>3015e</t>
  </si>
  <si>
    <t>3020e</t>
  </si>
  <si>
    <t>Athlon™</t>
  </si>
  <si>
    <t>3000G</t>
  </si>
  <si>
    <t>300GE</t>
  </si>
  <si>
    <t>300U</t>
  </si>
  <si>
    <t>320GE</t>
  </si>
  <si>
    <t>7120e</t>
  </si>
  <si>
    <t>7120U</t>
  </si>
  <si>
    <t>7220e</t>
  </si>
  <si>
    <t>7220U</t>
  </si>
  <si>
    <t>Gold 3150C</t>
  </si>
  <si>
    <t>Gold 3150G</t>
  </si>
  <si>
    <t>Gold 3150GE</t>
  </si>
  <si>
    <t>Gold 3150U</t>
  </si>
  <si>
    <t>Silver 3050C</t>
  </si>
  <si>
    <t>Silver 3050e</t>
  </si>
  <si>
    <t>Silver 3050GE</t>
  </si>
  <si>
    <t>Silver 3050U</t>
  </si>
  <si>
    <t>Gold PRO 3125GE</t>
  </si>
  <si>
    <t>Gold PRO 3150G</t>
  </si>
  <si>
    <t>Gold PRO 3150GE</t>
  </si>
  <si>
    <t>Gold PRO 4150GE</t>
  </si>
  <si>
    <t>PRO 300GE</t>
  </si>
  <si>
    <t>PRO 300U</t>
  </si>
  <si>
    <t>PRO 3045B</t>
  </si>
  <si>
    <t>EPYC™</t>
  </si>
  <si>
    <t>7232P</t>
  </si>
  <si>
    <t>72F3</t>
  </si>
  <si>
    <t>7302P</t>
  </si>
  <si>
    <t>7313P</t>
  </si>
  <si>
    <t>73F3</t>
  </si>
  <si>
    <t>7402P</t>
  </si>
  <si>
    <t>7443P</t>
  </si>
  <si>
    <t>74F3</t>
  </si>
  <si>
    <t>7502P</t>
  </si>
  <si>
    <t>7543P</t>
  </si>
  <si>
    <t>75F3</t>
  </si>
  <si>
    <t>7702P</t>
  </si>
  <si>
    <t>7713P</t>
  </si>
  <si>
    <t>7F32</t>
  </si>
  <si>
    <t>7F52</t>
  </si>
  <si>
    <t>7F72</t>
  </si>
  <si>
    <t>7H12</t>
  </si>
  <si>
    <t>Ryzen Embedded R2000 Series</t>
  </si>
  <si>
    <t>R2312</t>
  </si>
  <si>
    <t>R2314</t>
  </si>
  <si>
    <t>R2514</t>
  </si>
  <si>
    <t>R2544</t>
  </si>
  <si>
    <t>Ryzen™</t>
  </si>
  <si>
    <t>Z1</t>
  </si>
  <si>
    <t>Z1 Extreme</t>
  </si>
  <si>
    <t>Ryzen™ 3</t>
  </si>
  <si>
    <t>2300X</t>
  </si>
  <si>
    <t>3200G with Radeon™ Vega 8 Graphics</t>
  </si>
  <si>
    <t>3200GE</t>
  </si>
  <si>
    <t>3200U</t>
  </si>
  <si>
    <t>3250C</t>
  </si>
  <si>
    <t>3250U</t>
  </si>
  <si>
    <t>3300U</t>
  </si>
  <si>
    <t>3350U</t>
  </si>
  <si>
    <t>4300G</t>
  </si>
  <si>
    <t>4300GE</t>
  </si>
  <si>
    <t>4300U</t>
  </si>
  <si>
    <t>5125C</t>
  </si>
  <si>
    <t>5300G (OEM Only)</t>
  </si>
  <si>
    <t>5300GE</t>
  </si>
  <si>
    <t>5300GE (OEM Only)</t>
  </si>
  <si>
    <t>5300U</t>
  </si>
  <si>
    <t>5400U</t>
  </si>
  <si>
    <t>5425C</t>
  </si>
  <si>
    <t>5425U</t>
  </si>
  <si>
    <t>7320e</t>
  </si>
  <si>
    <t>7320U</t>
  </si>
  <si>
    <t>7330U</t>
  </si>
  <si>
    <t>7335U</t>
  </si>
  <si>
    <t>7440U</t>
  </si>
  <si>
    <t>5380U</t>
  </si>
  <si>
    <t>Ryzen™ 3 PRO</t>
  </si>
  <si>
    <t>3200G</t>
  </si>
  <si>
    <t>4350G</t>
  </si>
  <si>
    <t>4350GE</t>
  </si>
  <si>
    <t>4450U</t>
  </si>
  <si>
    <t>5350G</t>
  </si>
  <si>
    <t>5350GE</t>
  </si>
  <si>
    <t>5450U</t>
  </si>
  <si>
    <t>5475U</t>
  </si>
  <si>
    <t>4355G</t>
  </si>
  <si>
    <t>4355GE</t>
  </si>
  <si>
    <t>Ryzen™ 5</t>
  </si>
  <si>
    <t>2500X</t>
  </si>
  <si>
    <t>2600E</t>
  </si>
  <si>
    <t>2600X</t>
  </si>
  <si>
    <t>3350G</t>
  </si>
  <si>
    <t>3350GE</t>
  </si>
  <si>
    <t>3400G with Radeon™ RX Vega 11 Graphics</t>
  </si>
  <si>
    <t>3400GE</t>
  </si>
  <si>
    <t>3450U</t>
  </si>
  <si>
    <t>3500 Processor</t>
  </si>
  <si>
    <t>3500C</t>
  </si>
  <si>
    <t>3500U</t>
  </si>
  <si>
    <t>3500X</t>
  </si>
  <si>
    <t>3550H</t>
  </si>
  <si>
    <t>3580U Microsoft Surface® Edition</t>
  </si>
  <si>
    <t>3600X</t>
  </si>
  <si>
    <t>3600XT</t>
  </si>
  <si>
    <t>4500U</t>
  </si>
  <si>
    <t>4600G</t>
  </si>
  <si>
    <t>4600GE</t>
  </si>
  <si>
    <t>4600H</t>
  </si>
  <si>
    <t>4600HS</t>
  </si>
  <si>
    <t>4600U</t>
  </si>
  <si>
    <t>5300G</t>
  </si>
  <si>
    <t>5500U</t>
  </si>
  <si>
    <t>5560U</t>
  </si>
  <si>
    <t>5600G</t>
  </si>
  <si>
    <t>5600GE</t>
  </si>
  <si>
    <t>5600H</t>
  </si>
  <si>
    <t>5600HS</t>
  </si>
  <si>
    <t>5600U</t>
  </si>
  <si>
    <t>5600X</t>
  </si>
  <si>
    <t>5625C</t>
  </si>
  <si>
    <t>5625U</t>
  </si>
  <si>
    <t>6600H</t>
  </si>
  <si>
    <t>6600HS</t>
  </si>
  <si>
    <t>6600U</t>
  </si>
  <si>
    <t>7520U</t>
  </si>
  <si>
    <t>7530U</t>
  </si>
  <si>
    <t>7535HS</t>
  </si>
  <si>
    <t>7535U</t>
  </si>
  <si>
    <t>7540U</t>
  </si>
  <si>
    <t>7600X</t>
  </si>
  <si>
    <t>7640HS</t>
  </si>
  <si>
    <t>7640S</t>
  </si>
  <si>
    <t>7640U</t>
  </si>
  <si>
    <t>7645HX</t>
  </si>
  <si>
    <t>7640H</t>
  </si>
  <si>
    <t>Ryzen™ 5 PRO</t>
  </si>
  <si>
    <t>3400G</t>
  </si>
  <si>
    <t>4650G</t>
  </si>
  <si>
    <t>4650GE</t>
  </si>
  <si>
    <t>4650U</t>
  </si>
  <si>
    <t>5650G</t>
  </si>
  <si>
    <t>5650GE</t>
  </si>
  <si>
    <t>5650HS</t>
  </si>
  <si>
    <t>5650HX</t>
  </si>
  <si>
    <t>5650U</t>
  </si>
  <si>
    <t>5675U</t>
  </si>
  <si>
    <t>5750G</t>
  </si>
  <si>
    <t>5750GE</t>
  </si>
  <si>
    <t>6650H</t>
  </si>
  <si>
    <t>6650HS</t>
  </si>
  <si>
    <t>6650U</t>
  </si>
  <si>
    <t>4655G</t>
  </si>
  <si>
    <t>4655GE</t>
  </si>
  <si>
    <t>Ryzen™ 7</t>
  </si>
  <si>
    <t>2700E Processor</t>
  </si>
  <si>
    <t>2700X</t>
  </si>
  <si>
    <t>3700C</t>
  </si>
  <si>
    <t>3700U</t>
  </si>
  <si>
    <t>3700X</t>
  </si>
  <si>
    <t>3750H</t>
  </si>
  <si>
    <t>3780U Microsoft Surface® Edition</t>
  </si>
  <si>
    <t>3800X</t>
  </si>
  <si>
    <t>3800XT</t>
  </si>
  <si>
    <t>4700G</t>
  </si>
  <si>
    <t>4700GE</t>
  </si>
  <si>
    <t>4700U</t>
  </si>
  <si>
    <t>4800H</t>
  </si>
  <si>
    <t>4800HS</t>
  </si>
  <si>
    <t>4800U</t>
  </si>
  <si>
    <t>5700G</t>
  </si>
  <si>
    <t>5700GE</t>
  </si>
  <si>
    <t>5700U</t>
  </si>
  <si>
    <t>5700X</t>
  </si>
  <si>
    <t>5800H</t>
  </si>
  <si>
    <t>5800HS</t>
  </si>
  <si>
    <t>5800U</t>
  </si>
  <si>
    <t>5800X</t>
  </si>
  <si>
    <t>5800X3D</t>
  </si>
  <si>
    <t>5825C</t>
  </si>
  <si>
    <t>5825U</t>
  </si>
  <si>
    <t>6800H</t>
  </si>
  <si>
    <t>6800HS</t>
  </si>
  <si>
    <t>6800U</t>
  </si>
  <si>
    <t>6810U</t>
  </si>
  <si>
    <t>7700X</t>
  </si>
  <si>
    <t>7730U</t>
  </si>
  <si>
    <t>7735HS</t>
  </si>
  <si>
    <t>7735U</t>
  </si>
  <si>
    <t>7736U</t>
  </si>
  <si>
    <t>7745HX</t>
  </si>
  <si>
    <t>7800X3D</t>
  </si>
  <si>
    <t>7840H</t>
  </si>
  <si>
    <t>7840HS</t>
  </si>
  <si>
    <t>7840S</t>
  </si>
  <si>
    <t>7840U</t>
  </si>
  <si>
    <t>Ryzen™ 7 PRO</t>
  </si>
  <si>
    <t>4750G</t>
  </si>
  <si>
    <t>4750GE</t>
  </si>
  <si>
    <t>4750U</t>
  </si>
  <si>
    <t>5850HS</t>
  </si>
  <si>
    <t>5850HX</t>
  </si>
  <si>
    <t>5850U</t>
  </si>
  <si>
    <t>5875U</t>
  </si>
  <si>
    <t>6850H</t>
  </si>
  <si>
    <t>6850HS</t>
  </si>
  <si>
    <t>6850U</t>
  </si>
  <si>
    <t>6860Z</t>
  </si>
  <si>
    <t>Ryzen™ 9</t>
  </si>
  <si>
    <t>3900 Processor</t>
  </si>
  <si>
    <t>3900X</t>
  </si>
  <si>
    <t>3900XT</t>
  </si>
  <si>
    <t>3950X</t>
  </si>
  <si>
    <t>4900H</t>
  </si>
  <si>
    <t>4900HS</t>
  </si>
  <si>
    <t>5900HS</t>
  </si>
  <si>
    <t>5900HX</t>
  </si>
  <si>
    <t>5900X</t>
  </si>
  <si>
    <t>5950X</t>
  </si>
  <si>
    <t>5980HS</t>
  </si>
  <si>
    <t>5980HX</t>
  </si>
  <si>
    <t>6900HS</t>
  </si>
  <si>
    <t>6900HX</t>
  </si>
  <si>
    <t>6980HS</t>
  </si>
  <si>
    <t>6980HX</t>
  </si>
  <si>
    <t>7845HX</t>
  </si>
  <si>
    <t>7900X</t>
  </si>
  <si>
    <t>7900X3D</t>
  </si>
  <si>
    <t>7940H</t>
  </si>
  <si>
    <t>7940HS</t>
  </si>
  <si>
    <t>7945HX</t>
  </si>
  <si>
    <t>7950X</t>
  </si>
  <si>
    <t>7950X3D</t>
  </si>
  <si>
    <t>Ryzen™ 9 PRO</t>
  </si>
  <si>
    <t>6950H</t>
  </si>
  <si>
    <t>6950HS</t>
  </si>
  <si>
    <t>Ryzen™ Embedded</t>
  </si>
  <si>
    <t>V2516</t>
  </si>
  <si>
    <t>V2546</t>
  </si>
  <si>
    <t>V2718</t>
  </si>
  <si>
    <t>V2748</t>
  </si>
  <si>
    <t>Ryzen™ Threadripper™ PRO</t>
  </si>
  <si>
    <t>3945WX</t>
  </si>
  <si>
    <t>3955WX</t>
  </si>
  <si>
    <t>3975WX</t>
  </si>
  <si>
    <t>3995WX</t>
  </si>
  <si>
    <t>5945WX</t>
  </si>
  <si>
    <t>5955WX</t>
  </si>
  <si>
    <t>5965WX</t>
  </si>
  <si>
    <t>5975WX</t>
  </si>
  <si>
    <t>5995WX</t>
  </si>
  <si>
    <t>CPU Compliant</t>
  </si>
  <si>
    <t>CPU Okay</t>
  </si>
  <si>
    <t>No (OSDisk &amp; Processor Failed)</t>
  </si>
  <si>
    <t>No (TPM &amp; Processor Failed)</t>
  </si>
  <si>
    <t>Dell Chromebook 3100</t>
  </si>
  <si>
    <t>HP Chromebook 11 G7 EE</t>
  </si>
  <si>
    <t>HP Chromebook 11A G6 EE/ HP Chromebook 11A G8 EE</t>
  </si>
  <si>
    <t>HP Chromebook 11MK G9 EE</t>
  </si>
  <si>
    <t>Windows Devices</t>
  </si>
  <si>
    <t>Chromebooks</t>
  </si>
  <si>
    <t>2029-06</t>
  </si>
  <si>
    <t>2026-06</t>
  </si>
  <si>
    <t>2030-06</t>
  </si>
  <si>
    <t>iPad (5th Gen.)</t>
  </si>
  <si>
    <t>iPad (7th Gen.)</t>
  </si>
  <si>
    <t>iPod Touch 7G</t>
  </si>
  <si>
    <t>Notes</t>
  </si>
  <si>
    <t>iPad (9th Gen.)</t>
  </si>
  <si>
    <t>Windows 11 Check</t>
  </si>
  <si>
    <t>iPad (4th Gen.)</t>
  </si>
  <si>
    <t>iPad mini</t>
  </si>
  <si>
    <t>iPad mini 2</t>
  </si>
  <si>
    <t>iPad Mini 4 (WiFi)</t>
  </si>
  <si>
    <t>iPhone 5s</t>
  </si>
  <si>
    <t>iPhone 6s</t>
  </si>
  <si>
    <t>iPhone SE</t>
  </si>
  <si>
    <t>iPod Touch 6G</t>
  </si>
  <si>
    <t>09-2013</t>
  </si>
  <si>
    <t>iPhone6,2</t>
  </si>
  <si>
    <t>Apple iPhone 5s</t>
  </si>
  <si>
    <t>Apple iPhone X</t>
  </si>
  <si>
    <t>A1457</t>
  </si>
  <si>
    <t>Apple iPhone 6s</t>
  </si>
  <si>
    <t>A1688</t>
  </si>
  <si>
    <t>iPhone8,1</t>
  </si>
  <si>
    <t>Apple iPhone SE</t>
  </si>
  <si>
    <t>03-2016</t>
  </si>
  <si>
    <t>iPhone8,4</t>
  </si>
  <si>
    <t>A1723</t>
  </si>
  <si>
    <t>serialNumber</t>
  </si>
  <si>
    <t>model</t>
  </si>
  <si>
    <t>orgUnitPath</t>
  </si>
  <si>
    <t>autoUpdateExpiration</t>
  </si>
  <si>
    <t>ASUS Chromebook C204</t>
  </si>
  <si>
    <t>Total</t>
  </si>
  <si>
    <t>Windows 11 Compliance</t>
  </si>
  <si>
    <t>Windows 11: COMPLIANT. Info: Storage: OSDiskSize=238GB. PASS; Memory: System_Memory=8GB. PASS; TPM: TPMVersion=2.0, 0, 1.38. PASS; Processor: {AddressWidth=64; MaxClockSpeed=1190; NumberOfLogicalCores=8; Manufacturer=GenuineIntel; Caption=Intel64 Family 6</t>
  </si>
  <si>
    <t>Windows 11: COMPLIANT. Info: Storage: OSDiskSize=119GB. PASS; Memory: System_Memory=8GB. PASS; TPM: TPMVersion=2.0, 0, 1.16. PASS; Processor: {AddressWidth=64; MaxClockSpeed=3000; NumberOfLogicalCores=6; Manufacturer=GenuineIntel; Caption=Intel64 Family 6</t>
  </si>
  <si>
    <t>Windows 11: COMPLIANT. Info: Storage: OSDiskSize=238GB. PASS; Memory: System_Memory=8GB. PASS; TPM: TPMVersion=2.0, 0, 1.38. PASS; Processor: {AddressWidth=64; MaxClockSpeed=2995; NumberOfLogicalCores=4; Manufacturer=GenuineIntel; Caption=Intel64 Family 6</t>
  </si>
  <si>
    <t>Windows 11: COMPLIANT. Info: Storage: OSDiskSize=117GB. PASS; Memory: System_Memory=4GB. PASS; TPM: TPMVersion=2.0, 0, 1.38. PASS; Processor: {AddressWidth=64; MaxClockSpeed=1101; NumberOfLogicalCores=2; Manufacturer=GenuineIntel; Caption=Intel64 Family 6</t>
  </si>
  <si>
    <t>ASUS Chromebook Flip C213</t>
  </si>
  <si>
    <t>2024-05</t>
  </si>
  <si>
    <t>ASUS Chromebook Flip C214 (EDU), ASUS Chromebook Flip C234 (CANADA CONSUMER)</t>
  </si>
  <si>
    <t>Chromebook 14-db0</t>
  </si>
  <si>
    <t>Chromebook Total Count</t>
  </si>
  <si>
    <t>Auto-Expiration Date</t>
  </si>
  <si>
    <t>Auto-Update Expiration</t>
  </si>
  <si>
    <t>iPad4,2</t>
  </si>
  <si>
    <t>MD791B</t>
  </si>
  <si>
    <t>Windows 11: NOT COMPLIANT. Info: Storage: OSDiskSize=112GB. PASS; Memory: System_Memory=8GB. PASS; TPM: TPMVersion=Undetermined. UNDETERMINED; TpmWmiException The TBS service is not running and could not be started. (Exception from HRESULT: 0x80284008); P</t>
  </si>
  <si>
    <t>Windows 11: NOT COMPLIANT. Info: Storage: OSDiskSize=119GB. PASS; Memory: System_Memory=8GB. PASS; TPM: TPMVersion=False. FAIL; Processor: {AddressWidth=64; MaxClockSpeed=2712; NumberOfLogicalCores=4; Manufacturer=GenuineIntel; Caption=Intel64 Family 6 Mo</t>
  </si>
  <si>
    <t>Windows 11: NOT COMPLIANT. Info: Storage: OSDiskSize=119GB. PASS; Memory: System_Memory=8GB. PASS; TPM: TPMVersion=Undetermined. UNDETERMINED; TpmWmiException The TBS service is not running and could not be started. (Exception from HRESULT: 0x80284008); P</t>
  </si>
  <si>
    <t>Windows 11: NOT CAPABLE. Info: Storage: OSDiskSize=224GB. PASS; Memory: System_Memory=8GB. PASS; TPM: TPMVersion=2.0, 0, 1.16. PASS; Processor: {AddressWidth=64; MaxClockSpeed=2201; NumberOfLogicalCores=4; Manufacturer=GenuineIntel; Caption=Intel64 Family</t>
  </si>
  <si>
    <t>Windows 11: NOT COMPLIANT. Info: Storage: OSDiskSize=233GB. PASS; Memory: System_Memory=4GB. PASS; TPM: TPMVersion=Undetermined. UNDETERMINED; TpmWmiException The TBS service is not running and could not be started. (Exception from HRESULT: 0x80284008); P</t>
  </si>
  <si>
    <t>Windows 11: NOT CAPABLE. Info: Storage: OSDiskSize=466GB. PASS; Memory: System_Memory=4GB. PASS; TPM: TPMVersion=Undetermined. UNDETERMINED; TpmWmiException The TBS service is not running and could not be started. (Exception from HRESULT: 0x80284008); Pro</t>
  </si>
  <si>
    <t>Windows 11: NOT COMPLIANT. Info: Storage: OSDiskSize=466GB. PASS; Memory: System_Memory=4GB. PASS; TPM: TPMVersion=Undetermined. UNDETERMINED; TpmWmiException The TBS service is not running and could not be started. (Exception from HRESULT: 0x80284008); P</t>
  </si>
  <si>
    <t>Windows 11: NOT COMPLIANT. Info: Storage: OSDiskSize=447GB. PASS; Memory: System_Memory=8GB. PASS; TPM: TPMVersion=Undetermined. UNDETERMINED; TpmWmiException A general error was detected when attempting to acquire the BIOS's response to a Physical Presen</t>
  </si>
  <si>
    <t>Windows 11: NOT COMPLIANT. Info: Storage: OSDiskSize=238GB. PASS; Memory: System_Memory=8GB. PASS; TPM: TPMVersion=2.0, 0, 1.38. PASS; Processor: {AddressWidth=64; MaxClockSpeed=1800; NumberOfLogicalCores=8; Manufacturer=GenuineIntel; Caption=Intel64 Fami</t>
  </si>
  <si>
    <t>Windows 11: NOT CAPABLE. Info: Storage: OSDiskSize=465GB. PASS; Memory: System_Memory=4GB. PASS; TPM: TPMVersion=False. FAIL; Processor: {AddressWidth=64; MaxClockSpeed=3201; NumberOfLogicalCores=4; Manufacturer=GenuineIntel; Caption=Intel64 Family 6 Mode</t>
  </si>
  <si>
    <t>Windows 11: NOT COMPLIANT. Info: Storage: OSDiskSize=931GB. PASS; Memory: System_Memory=8GB. PASS; TPM: TPMVersion=2.0, 0, 1.16. PASS; Processor: {AddressWidth=64; MaxClockSpeed=2000; NumberOfLogicalCores=4; Manufacturer=GenuineIntel; Caption=Intel64 Fami</t>
  </si>
  <si>
    <t>Dell Inc.</t>
  </si>
  <si>
    <t>Eduthing</t>
  </si>
  <si>
    <t>GEO</t>
  </si>
  <si>
    <t>Laptop Count</t>
  </si>
  <si>
    <t>Desktop Count</t>
  </si>
  <si>
    <t>Desktop</t>
  </si>
  <si>
    <t>Laptop</t>
  </si>
  <si>
    <t>Total Count</t>
  </si>
  <si>
    <t>Ram Check</t>
  </si>
  <si>
    <t>4 GB</t>
  </si>
  <si>
    <t>8 GB</t>
  </si>
  <si>
    <t>Size</t>
  </si>
  <si>
    <t>Device Count</t>
  </si>
  <si>
    <t>2 GB</t>
  </si>
  <si>
    <t>6 GB</t>
  </si>
  <si>
    <t>Year</t>
  </si>
  <si>
    <t>5+ Years Old</t>
  </si>
  <si>
    <t>OS Count</t>
  </si>
  <si>
    <t>OS Type</t>
  </si>
  <si>
    <t>Microsoft Windows 10 Enterprise 2016 LTSB</t>
  </si>
  <si>
    <t xml:space="preserve">Microsoft Windows 10 Education </t>
  </si>
  <si>
    <t xml:space="preserve">Microsoft Windows 10 Enterprise LTSC </t>
  </si>
  <si>
    <t>Security Support</t>
  </si>
  <si>
    <t>LANXCV105001428</t>
  </si>
  <si>
    <t>/Devices/Student</t>
  </si>
  <si>
    <t>LANXCV10492142E</t>
  </si>
  <si>
    <t>LANXCV10499642H</t>
  </si>
  <si>
    <t>5GPCY33</t>
  </si>
  <si>
    <t>/Devices/Student/Google DfE Devices</t>
  </si>
  <si>
    <t>M2NXCV14D311087</t>
  </si>
  <si>
    <t>PF30G4F1</t>
  </si>
  <si>
    <t>5CD052CM01</t>
  </si>
  <si>
    <t>M3NXCV23S255132</t>
  </si>
  <si>
    <t>LANXCV105042425</t>
  </si>
  <si>
    <t>5KHWY33</t>
  </si>
  <si>
    <t>1JGYY33</t>
  </si>
  <si>
    <t>HWZBY33</t>
  </si>
  <si>
    <t>M2NXCV14D453084</t>
  </si>
  <si>
    <t>LANXCV105003428</t>
  </si>
  <si>
    <t>HJL2Z33</t>
  </si>
  <si>
    <t>LANXCV104933426</t>
  </si>
  <si>
    <t>2RXXY33</t>
  </si>
  <si>
    <t>LANXCV104958426</t>
  </si>
  <si>
    <t>LANXCV105031428</t>
  </si>
  <si>
    <t>LANXCV105012423</t>
  </si>
  <si>
    <t>DSDBY33</t>
  </si>
  <si>
    <t>LANXCV105038426</t>
  </si>
  <si>
    <t>M1NXCV15M194033</t>
  </si>
  <si>
    <t>LANXCV105008427</t>
  </si>
  <si>
    <t>LANXCV10492542H</t>
  </si>
  <si>
    <t>M1NXCV05839201C</t>
  </si>
  <si>
    <t>PF30YKFP</t>
  </si>
  <si>
    <t>4ZBCY33</t>
  </si>
  <si>
    <t>LANXCV10503242A</t>
  </si>
  <si>
    <t>M1NXCV15L983032</t>
  </si>
  <si>
    <t>2BDBY33</t>
  </si>
  <si>
    <t>M2NXCV14D448088</t>
  </si>
  <si>
    <t>5CD052CKW2</t>
  </si>
  <si>
    <t>BSJBY33</t>
  </si>
  <si>
    <t>M2NXCV14D49408D</t>
  </si>
  <si>
    <t>5CD104BRXZ</t>
  </si>
  <si>
    <t>20H4Z33</t>
  </si>
  <si>
    <t>LANXCV10494642D</t>
  </si>
  <si>
    <t>PF3118VV</t>
  </si>
  <si>
    <t>LANXCV104951426</t>
  </si>
  <si>
    <t>M1NXCV15M162034</t>
  </si>
  <si>
    <t>5CD052CM03</t>
  </si>
  <si>
    <t>LANXCV105036428</t>
  </si>
  <si>
    <t>2Y04Z33</t>
  </si>
  <si>
    <t>BXRWY33</t>
  </si>
  <si>
    <t>51KBY33</t>
  </si>
  <si>
    <t>LANXCV105004428</t>
  </si>
  <si>
    <t>LANXCV104949424</t>
  </si>
  <si>
    <t>LANXCV10496242A</t>
  </si>
  <si>
    <t>LANXCV105059426</t>
  </si>
  <si>
    <t>LANXCV104979429</t>
  </si>
  <si>
    <t>F5X3Z33</t>
  </si>
  <si>
    <t>GR7BY33</t>
  </si>
  <si>
    <t>LANXCV105055429</t>
  </si>
  <si>
    <t>PF30H5KY</t>
  </si>
  <si>
    <t>M2NXCV14D59408D</t>
  </si>
  <si>
    <t>M2NXCV14D692088</t>
  </si>
  <si>
    <t>LANXCV10493442H</t>
  </si>
  <si>
    <t>5CD052CM1N</t>
  </si>
  <si>
    <t>M1NXCV15M07803B</t>
  </si>
  <si>
    <t>LANXCV104991423</t>
  </si>
  <si>
    <t>5CD052CKC5</t>
  </si>
  <si>
    <t>5CD104BRZS</t>
  </si>
  <si>
    <t>8MP5Z33</t>
  </si>
  <si>
    <t>5CD052CM08</t>
  </si>
  <si>
    <t>LANXCV104923425</t>
  </si>
  <si>
    <t>LANXCV105057428</t>
  </si>
  <si>
    <t>LANXCV105016424</t>
  </si>
  <si>
    <t>LANXCV104943426</t>
  </si>
  <si>
    <t>M2NXCV14D694088</t>
  </si>
  <si>
    <t>LANXCV10496842A</t>
  </si>
  <si>
    <t>M3NXCV23S635135</t>
  </si>
  <si>
    <t>LANXCV10496342H</t>
  </si>
  <si>
    <t>G48BY33</t>
  </si>
  <si>
    <t>M1NXCV15M114036</t>
  </si>
  <si>
    <t>6QNCY33</t>
  </si>
  <si>
    <t>2NS5Z33</t>
  </si>
  <si>
    <t>HNCCY33</t>
  </si>
  <si>
    <t>PF30YPH3</t>
  </si>
  <si>
    <t>PF30YE8B</t>
  </si>
  <si>
    <t>LANXCV10495242C</t>
  </si>
  <si>
    <t>LANXCV105060423</t>
  </si>
  <si>
    <t>578BY33</t>
  </si>
  <si>
    <t>M2NXCV14D497087</t>
  </si>
  <si>
    <t>49DCY33</t>
  </si>
  <si>
    <t>LANXCV104985424</t>
  </si>
  <si>
    <t>LANXCV104992423</t>
  </si>
  <si>
    <t>5CD052CK96</t>
  </si>
  <si>
    <t>LANXCV10499742G</t>
  </si>
  <si>
    <t>M2NXCV14D55608E</t>
  </si>
  <si>
    <t>LANXCV10494742C</t>
  </si>
  <si>
    <t>8X9XY33</t>
  </si>
  <si>
    <t>LANXCV10496542F</t>
  </si>
  <si>
    <t>LANXCV10494842B</t>
  </si>
  <si>
    <t>M2NXCV14D711088</t>
  </si>
  <si>
    <t>5CD052CKBP</t>
  </si>
  <si>
    <t>LANXCV10494142C</t>
  </si>
  <si>
    <t>LANXCV105040425</t>
  </si>
  <si>
    <t>LANXCV105002428</t>
  </si>
  <si>
    <t>JZR5Z33</t>
  </si>
  <si>
    <t>M1NXCV15M17103D</t>
  </si>
  <si>
    <t>5CD052CL6T</t>
  </si>
  <si>
    <t>5CD104BRZD</t>
  </si>
  <si>
    <t>M2NXCV14D43508C</t>
  </si>
  <si>
    <t>8R3CY33</t>
  </si>
  <si>
    <t>LANXCV104973429</t>
  </si>
  <si>
    <t>5SG4Z33</t>
  </si>
  <si>
    <t>LANXCV10496042C</t>
  </si>
  <si>
    <t>5CD052CKTZ</t>
  </si>
  <si>
    <t>L6NXCV01C532235</t>
  </si>
  <si>
    <t>M2NXCV14D43608C</t>
  </si>
  <si>
    <t>69MWY33</t>
  </si>
  <si>
    <t>LANXCV104936429</t>
  </si>
  <si>
    <t>M2NXCV14D534081</t>
  </si>
  <si>
    <t>LANXCV105063429</t>
  </si>
  <si>
    <t>5CD0528ZM7</t>
  </si>
  <si>
    <t>JCZBY33</t>
  </si>
  <si>
    <t>LANXCV105021428</t>
  </si>
  <si>
    <t>6KW4Z33</t>
  </si>
  <si>
    <t>M2NXCV14D72908D</t>
  </si>
  <si>
    <t>LANXCV105007428</t>
  </si>
  <si>
    <t>M2NXCV14D49908D</t>
  </si>
  <si>
    <t>5CD052CK2T</t>
  </si>
  <si>
    <t>LANXCV104932427</t>
  </si>
  <si>
    <t>HZ94Z33</t>
  </si>
  <si>
    <t>LANXCV10494442A</t>
  </si>
  <si>
    <t>LANXCV104987422</t>
  </si>
  <si>
    <t>LANXCV10495042C</t>
  </si>
  <si>
    <t>LANXCV10498442C</t>
  </si>
  <si>
    <t>LANXCV104956428</t>
  </si>
  <si>
    <t>LANXCV105020427</t>
  </si>
  <si>
    <t>LANXCV10503542D</t>
  </si>
  <si>
    <t>4W9CY33</t>
  </si>
  <si>
    <t>LANXCV10504642E</t>
  </si>
  <si>
    <t>M1NXCV15M131033</t>
  </si>
  <si>
    <t>LANXCV104916428</t>
  </si>
  <si>
    <t>678BY33</t>
  </si>
  <si>
    <t>LANXCV105010423</t>
  </si>
  <si>
    <t>M1NXCV15M11103B</t>
  </si>
  <si>
    <t>PF30HMFC</t>
  </si>
  <si>
    <t>5CD052CK85</t>
  </si>
  <si>
    <t>LANXCV105022426</t>
  </si>
  <si>
    <t>5CD052CLZL</t>
  </si>
  <si>
    <t>LANXCV104975429</t>
  </si>
  <si>
    <t>M1NXCV15L99403A</t>
  </si>
  <si>
    <t>LANXCV10505642C</t>
  </si>
  <si>
    <t>L6NXCV17B843269</t>
  </si>
  <si>
    <t>LANXCV10502942E</t>
  </si>
  <si>
    <t>5CD052CKBM</t>
  </si>
  <si>
    <t>LANXCV105030421</t>
  </si>
  <si>
    <t>PF30H9SV</t>
  </si>
  <si>
    <t>LANXCV10504542B</t>
  </si>
  <si>
    <t>Dynabook Inc.</t>
  </si>
  <si>
    <t>EMPC-I5-G10-8G240-EDU</t>
  </si>
  <si>
    <t>FUJITSU</t>
  </si>
  <si>
    <t>SSD</t>
  </si>
  <si>
    <t>Unknown</t>
  </si>
  <si>
    <t>TKA-O-D-SRAI</t>
  </si>
  <si>
    <t>HP Z4 G4 Workstation</t>
  </si>
  <si>
    <t>Niagara4</t>
  </si>
  <si>
    <t>OptiPlex 3060</t>
  </si>
  <si>
    <t>TKA-S-D-134090</t>
  </si>
  <si>
    <t>TKA-S-D-134149</t>
  </si>
  <si>
    <t>TKA-S-D-134063</t>
  </si>
  <si>
    <t>TKA-S-D-134074</t>
  </si>
  <si>
    <t>TKA-S-D-134116</t>
  </si>
  <si>
    <t>TKA-S-D-134084</t>
  </si>
  <si>
    <t>TKA-S-D-134079</t>
  </si>
  <si>
    <t>TKA-S-D-134140</t>
  </si>
  <si>
    <t>TKA-S-D-134089</t>
  </si>
  <si>
    <t>TKA-S-D-134098</t>
  </si>
  <si>
    <t>TKA-S-D-134093</t>
  </si>
  <si>
    <t>TKA-S-D-134076</t>
  </si>
  <si>
    <t>TKA-S-D-134092</t>
  </si>
  <si>
    <t>TKA-S-D-134148</t>
  </si>
  <si>
    <t>TKA-S-D-134101</t>
  </si>
  <si>
    <t>TKA-S-D-134144</t>
  </si>
  <si>
    <t>TKA-S-D-134125</t>
  </si>
  <si>
    <t>TKA-S-D-134064</t>
  </si>
  <si>
    <t>TKA-S-D-134071</t>
  </si>
  <si>
    <t>TKA-S-D-134117</t>
  </si>
  <si>
    <t>TKA-S-D-134156</t>
  </si>
  <si>
    <t>TKA-S-D-134078</t>
  </si>
  <si>
    <t>TKA-S-D-134118</t>
  </si>
  <si>
    <t>TKA-S-D-134062</t>
  </si>
  <si>
    <t>TKA-S-D-134100</t>
  </si>
  <si>
    <t>TKA-S-D-134109</t>
  </si>
  <si>
    <t>TKA-S-D-134147</t>
  </si>
  <si>
    <t>TKA-S-D-134110</t>
  </si>
  <si>
    <t>TKA-S-D-134112</t>
  </si>
  <si>
    <t>TKA-S-D-Q2-1-02</t>
  </si>
  <si>
    <t>10MR001WUK</t>
  </si>
  <si>
    <t>TKA-S-D-Q2-1-17</t>
  </si>
  <si>
    <t>TKS-S-D-Q2-1-06</t>
  </si>
  <si>
    <t>TKA-S-D-Q2-1-16</t>
  </si>
  <si>
    <t>TKS-S-D-Q2-1-04</t>
  </si>
  <si>
    <t>TKA-S-D-Q2-1-18</t>
  </si>
  <si>
    <t>TKA-S-D-Q2-1-05</t>
  </si>
  <si>
    <t>TKA-S-D-Q2-1-09</t>
  </si>
  <si>
    <t>TKA-S-D-Q2-1-21</t>
  </si>
  <si>
    <t>TKA-S-D-Q2-1-27</t>
  </si>
  <si>
    <t>TKA-S-D-Q2-1-01</t>
  </si>
  <si>
    <t>TKA-S-D-Q2-1-10</t>
  </si>
  <si>
    <t>TKA-S-D-Q2-1-03</t>
  </si>
  <si>
    <t>TKA-S-D-Q2-1-23</t>
  </si>
  <si>
    <t>TKA-S-D-Q2-1-22</t>
  </si>
  <si>
    <t>TKA-T-D-C0TG5ZW</t>
  </si>
  <si>
    <t>TKA-S-D-Q2-1-31</t>
  </si>
  <si>
    <t>TKA-S-D-Q2-1-11</t>
  </si>
  <si>
    <t>TKA-S-D-Q2-1-14</t>
  </si>
  <si>
    <t>ThinkCentre M710q</t>
  </si>
  <si>
    <t>TKA-S-D-Q2-1-19</t>
  </si>
  <si>
    <t>TKA-S-D-Q2-1-29</t>
  </si>
  <si>
    <t>TKA-S-D-Q2-1-07</t>
  </si>
  <si>
    <t>TKA-S-D-Q2-1-26</t>
  </si>
  <si>
    <t>TKA-S-D-Q2-1-28</t>
  </si>
  <si>
    <t>TKA-T-D-0TG5Z8</t>
  </si>
  <si>
    <t>TKA-S-D-Q2-1-08</t>
  </si>
  <si>
    <t>TKA-S-D-Q2-1-13</t>
  </si>
  <si>
    <t>TKA-S-D-Q2-1-30</t>
  </si>
  <si>
    <t>TKA-S-D-Q2-1-32</t>
  </si>
  <si>
    <t>TKA-S-D-Q2-1-15</t>
  </si>
  <si>
    <t>TKA-S-D-Q2-1-12</t>
  </si>
  <si>
    <t>TKA-O-D-REC03</t>
  </si>
  <si>
    <t>TKA-O-D-REC02</t>
  </si>
  <si>
    <t>TKA-T-D-Q1-F-01</t>
  </si>
  <si>
    <t>TKA-Q2-1A-02</t>
  </si>
  <si>
    <t>HP ProDesk 600 G5 SFF</t>
  </si>
  <si>
    <t>TKA-O-D-0TG5ZS</t>
  </si>
  <si>
    <t>TKA-Q2-1A-05</t>
  </si>
  <si>
    <t>TKA-O-D-098857</t>
  </si>
  <si>
    <t>TKA-O-D-240ZWW</t>
  </si>
  <si>
    <t>Hewlett-Packard</t>
  </si>
  <si>
    <t>HP ProDesk 400 G1 SFF</t>
  </si>
  <si>
    <t>TKA-T-D-098955</t>
  </si>
  <si>
    <t>TKA-O-D-HEAD</t>
  </si>
  <si>
    <t>TKA-T-D-Q1-M-03</t>
  </si>
  <si>
    <t>10FM000CUK</t>
  </si>
  <si>
    <t>TKA-T-D-Q1-M-02</t>
  </si>
  <si>
    <t>TKA-O-D-01138G</t>
  </si>
  <si>
    <t>HP ProDesk 400 G2.5 SFF</t>
  </si>
  <si>
    <t>TKA-O-D-11DK3S</t>
  </si>
  <si>
    <t>TKA-O-D-ZNI</t>
  </si>
  <si>
    <t>TKA-O-D-KLA</t>
  </si>
  <si>
    <t>TKA-O-D-Q1-8-01</t>
  </si>
  <si>
    <t>TKA-O-D-Q1-8-02</t>
  </si>
  <si>
    <t>TKA-O-D-YFE</t>
  </si>
  <si>
    <t>TKA-O-D-JPO</t>
  </si>
  <si>
    <t>TKA-O-D-MRA</t>
  </si>
  <si>
    <t>TKA-Q2-1A-03</t>
  </si>
  <si>
    <t>TKA-Q2-1A-04</t>
  </si>
  <si>
    <t>TKA-O-D-ADE</t>
  </si>
  <si>
    <t xml:space="preserve">HP ProDesk 400 G4 SFF </t>
  </si>
  <si>
    <t>TKA-O-D-118792</t>
  </si>
  <si>
    <t>TKA-T-D-S2-C-02</t>
  </si>
  <si>
    <t>TKA-T-D-S2-C-01</t>
  </si>
  <si>
    <t>TKA-O-D-240ZMS</t>
  </si>
  <si>
    <t>TKA-O-D-REC01</t>
  </si>
  <si>
    <t>TKA-T-D-TBR</t>
  </si>
  <si>
    <t>TKA-T-D-FPO</t>
  </si>
  <si>
    <t>TKS-T-D-EBA</t>
  </si>
  <si>
    <t>10AXS4N200</t>
  </si>
  <si>
    <t>TKA-T-D-SMAC</t>
  </si>
  <si>
    <t>TKA-O-D-390HWQ</t>
  </si>
  <si>
    <t>TKA-T-D-RTY</t>
  </si>
  <si>
    <t>TKA-O-D-NCO</t>
  </si>
  <si>
    <t>TKA-O-D-MJO</t>
  </si>
  <si>
    <t>TKA-O-D-EAL</t>
  </si>
  <si>
    <t>TKA-O-D-VWI</t>
  </si>
  <si>
    <t>TKA-S-D-S3-3-03</t>
  </si>
  <si>
    <t>TKA-S-D-S3-3-15</t>
  </si>
  <si>
    <t>TKA-S-D-S3-3-12</t>
  </si>
  <si>
    <t>TKA-S-D-S3-3-16</t>
  </si>
  <si>
    <t>TKA-S-D-S3-3-07</t>
  </si>
  <si>
    <t>TKA-S-D-S3-3-10</t>
  </si>
  <si>
    <t>TKA-S-D-S3-3-09</t>
  </si>
  <si>
    <t>TKA-S-D-S3-3-01</t>
  </si>
  <si>
    <t>TKA-O-D-SAL</t>
  </si>
  <si>
    <t>TKA-T-D-Q2-F-02</t>
  </si>
  <si>
    <t>TKA-T-D-Q2-F-01</t>
  </si>
  <si>
    <t>TKA-O-D-C0TG5YZ</t>
  </si>
  <si>
    <t>TKA-O-D-2877V9</t>
  </si>
  <si>
    <t>TKA-T-D-Q2-F-03</t>
  </si>
  <si>
    <t>TKA-O-D-PBW</t>
  </si>
  <si>
    <t>TKA-O-D-LTH</t>
  </si>
  <si>
    <t>TKA-S-D-S3-3-13</t>
  </si>
  <si>
    <t>TKA-T-D-0TG5YU</t>
  </si>
  <si>
    <t>TKA-O-D-LIB</t>
  </si>
  <si>
    <t>TKA-S-D-S3-3-04</t>
  </si>
  <si>
    <t>TKA-O-D-CVE</t>
  </si>
  <si>
    <t>TKA-S-D-128636</t>
  </si>
  <si>
    <t>TKA-O-D-SITE01</t>
  </si>
  <si>
    <t>HP Z2 SFF G4 Workstation</t>
  </si>
  <si>
    <t>TKA-S-D-S1-6-01</t>
  </si>
  <si>
    <t>TKA-O-D-743000</t>
  </si>
  <si>
    <t>Veriton N4690GT</t>
  </si>
  <si>
    <t>TKA-S-D-013000</t>
  </si>
  <si>
    <t>TKA-S-D-073000</t>
  </si>
  <si>
    <t>TKA-S-D-403000</t>
  </si>
  <si>
    <t>TKA-S-D-413000</t>
  </si>
  <si>
    <t>TKA-S-D-A13000</t>
  </si>
  <si>
    <t>TKA-S-D-4C3000</t>
  </si>
  <si>
    <t>TKA-S-D-3D3000</t>
  </si>
  <si>
    <t>TKA-S-D-0A3000</t>
  </si>
  <si>
    <t>TKA-S-D-2A3000</t>
  </si>
  <si>
    <t>TKA-S-D-043000</t>
  </si>
  <si>
    <t>TKA-S-D-F83000</t>
  </si>
  <si>
    <t>TKA-S-D-433000</t>
  </si>
  <si>
    <t>TKA-S-D-673000</t>
  </si>
  <si>
    <t>TKA-S-D-7D3000</t>
  </si>
  <si>
    <t>TKA-S-D-443000</t>
  </si>
  <si>
    <t>TKA-S-D-0233000</t>
  </si>
  <si>
    <t>TKA-S-D-DC3000</t>
  </si>
  <si>
    <t>TKA-S-D-133000</t>
  </si>
  <si>
    <t>TKA-S-D-0B3000</t>
  </si>
  <si>
    <t>TKA-S-D-F23000</t>
  </si>
  <si>
    <t>TKA-S-D-0313000</t>
  </si>
  <si>
    <t>TKA-S-D-7B3000</t>
  </si>
  <si>
    <t>TKA-S-D-263000</t>
  </si>
  <si>
    <t>TKA-S-D-EA3000</t>
  </si>
  <si>
    <t>TKA-S-D-233000</t>
  </si>
  <si>
    <t>TKA-S-D-313000</t>
  </si>
  <si>
    <t>TKA-S-D-A33000</t>
  </si>
  <si>
    <t>TKA-S-D-Q1-F-01</t>
  </si>
  <si>
    <t>10T700AHUK</t>
  </si>
  <si>
    <t>TKA-T-D-C0RH24V</t>
  </si>
  <si>
    <t>TKA-O-D-CBR</t>
  </si>
  <si>
    <t>TKA-S-D-Q1-F-02</t>
  </si>
  <si>
    <t>TKA-S-D-E773000</t>
  </si>
  <si>
    <t>TKA-S-D-E643000</t>
  </si>
  <si>
    <t>TKA-O-D-097073</t>
  </si>
  <si>
    <t>TKA-S-D-134122</t>
  </si>
  <si>
    <t>TKA-S-D-E1B3000</t>
  </si>
  <si>
    <t>TKA-S-D-Q1-F-03</t>
  </si>
  <si>
    <t>TKA-T-D-S2-D-01</t>
  </si>
  <si>
    <t>TKA0479</t>
  </si>
  <si>
    <t>20EM000QUK</t>
  </si>
  <si>
    <t>TKA-T-L-EDU</t>
  </si>
  <si>
    <t>HP 250 G5 Notebook PC</t>
  </si>
  <si>
    <t>TKA-O-L-LM2621</t>
  </si>
  <si>
    <t>Microsoft Corporation</t>
  </si>
  <si>
    <t>Surface Pro 7</t>
  </si>
  <si>
    <t>TKA-O-L-ADE</t>
  </si>
  <si>
    <t>CENMAC-2021015</t>
  </si>
  <si>
    <t>KET-L-SCA</t>
  </si>
  <si>
    <t>Surface Laptop 4</t>
  </si>
  <si>
    <t>ZosiasCenmac</t>
  </si>
  <si>
    <t>Surface Pro 7+</t>
  </si>
  <si>
    <t>TKA-T-L-PBW</t>
  </si>
  <si>
    <t>Surface Pro 8</t>
  </si>
  <si>
    <t>TABLET-VQGVMMA8</t>
  </si>
  <si>
    <t>TKA-T-L-253X67</t>
  </si>
  <si>
    <t>HP 250 G7 Notebook PC</t>
  </si>
  <si>
    <t>TKA-T-L-300G1R</t>
  </si>
  <si>
    <t>HP 250 15.6 inch G9 Notebook PC</t>
  </si>
  <si>
    <t>TKA-T-L-3779P6</t>
  </si>
  <si>
    <t>HP 250 G8 Notebook PC</t>
  </si>
  <si>
    <t>TKA-T-L-3226DD</t>
  </si>
  <si>
    <t>TKA-T-L-1909TL</t>
  </si>
  <si>
    <t>TKA-T-L-370LSX</t>
  </si>
  <si>
    <t>TKA-T-L-VJ3ZB2</t>
  </si>
  <si>
    <t>Latitude 3570</t>
  </si>
  <si>
    <t>TKA-T-L-063JYY</t>
  </si>
  <si>
    <t>TKA-T-L-063JFX</t>
  </si>
  <si>
    <t>TKA-T-L-253W5C</t>
  </si>
  <si>
    <t>TKA-T-L-253XDQ</t>
  </si>
  <si>
    <t>TKA-T-L-104NVR</t>
  </si>
  <si>
    <t>TKA-T-L-183VW2</t>
  </si>
  <si>
    <t>TKA-T-L-370MK2</t>
  </si>
  <si>
    <t>TKA-T-L-104NVZ</t>
  </si>
  <si>
    <t>TKA-T-L-3226J3</t>
  </si>
  <si>
    <t>TKA-T-L-3779LW</t>
  </si>
  <si>
    <t>TKA-T-L-350L6D</t>
  </si>
  <si>
    <t>HP 250 G6 Notebook PC</t>
  </si>
  <si>
    <t>TKA-T-L-290BGW</t>
  </si>
  <si>
    <t>TKA-T-L-3779TD</t>
  </si>
  <si>
    <t>TKA-O-L-TBROOK</t>
  </si>
  <si>
    <t>Surface Laptop 3</t>
  </si>
  <si>
    <t>KET-T-L-185S2P</t>
  </si>
  <si>
    <t>TKA-T-L-063K39</t>
  </si>
  <si>
    <t>TKA-S-L-300FTF</t>
  </si>
  <si>
    <t>TKA-T-L-185T7B</t>
  </si>
  <si>
    <t>TKA-T-L-253W4W</t>
  </si>
  <si>
    <t>TKA-T-L-CCVFVGQ</t>
  </si>
  <si>
    <t>20DMS03A00</t>
  </si>
  <si>
    <t>TKA-T-L-304HLW</t>
  </si>
  <si>
    <t>TKA0236</t>
  </si>
  <si>
    <t>Surface Pro 3</t>
  </si>
  <si>
    <t>Microsoft Windows 8.1 Pro 6.3.9600</t>
  </si>
  <si>
    <t>TKA-T-L-JBU</t>
  </si>
  <si>
    <t>TKA-O-L-JDU</t>
  </si>
  <si>
    <t>TKA-T-L-GVE</t>
  </si>
  <si>
    <t>KET-T-L-185SXC</t>
  </si>
  <si>
    <t>KET-T-L-1640B7</t>
  </si>
  <si>
    <t>KET-T-L-37795F</t>
  </si>
  <si>
    <t>KET-T-L-PGI</t>
  </si>
  <si>
    <t>KET-T-L-063JR2</t>
  </si>
  <si>
    <t>TKA-T-L-185RWX</t>
  </si>
  <si>
    <t>CENMAC-2021601</t>
  </si>
  <si>
    <t>TKA-S-L-185T06</t>
  </si>
  <si>
    <t>Culinera-TKA</t>
  </si>
  <si>
    <t>Latitude 3410</t>
  </si>
  <si>
    <t>Microsoft Windows 11 Business 10.0.22631</t>
  </si>
  <si>
    <t>CULINERA-PRO</t>
  </si>
  <si>
    <t>Surface Pro 9</t>
  </si>
  <si>
    <t>TKA-O-L-JDU-PRO</t>
  </si>
  <si>
    <t>Surface Laptop 5</t>
  </si>
  <si>
    <t>TKA-S-L-185S61</t>
  </si>
  <si>
    <t>TKA-S-L-185T60</t>
  </si>
  <si>
    <t>TKA-S-L-185T5Z</t>
  </si>
  <si>
    <t>TKA-S-L-185T0S</t>
  </si>
  <si>
    <t>TKA-S-L-185RZ9</t>
  </si>
  <si>
    <t>TKA-S-L-185S6M</t>
  </si>
  <si>
    <t>TKA-S-L-185T62</t>
  </si>
  <si>
    <t>TKA-S-L-185S5H</t>
  </si>
  <si>
    <t>TKA-S-L-185RPW</t>
  </si>
  <si>
    <t>TKA-S-L-185S2Z</t>
  </si>
  <si>
    <t>TKA-S-L-185S4M</t>
  </si>
  <si>
    <t>TKA-S-L-185S5T</t>
  </si>
  <si>
    <t>TKA-S-L-185T78</t>
  </si>
  <si>
    <t>TKA-T-L-185S06</t>
  </si>
  <si>
    <t>TKA-S-L-185SY6</t>
  </si>
  <si>
    <t>TKA-S-L-185SHJ</t>
  </si>
  <si>
    <t>TKA-S-L-185RZT</t>
  </si>
  <si>
    <t>TKA-S-L-185SZF</t>
  </si>
  <si>
    <t>TKA-S-L-185SDJ</t>
  </si>
  <si>
    <t>TKA-S-L-185RVN</t>
  </si>
  <si>
    <t>TKA-S-L-094C5G</t>
  </si>
  <si>
    <t>HP EliteBook Folio 9480m</t>
  </si>
  <si>
    <t>TKA-S-L-104NWR</t>
  </si>
  <si>
    <t>TKA-T-L-185RD2</t>
  </si>
  <si>
    <t>TKA-S-L-185RYZ</t>
  </si>
  <si>
    <t>TKA-T-L-19053X</t>
  </si>
  <si>
    <t>TKA-S-L-2FQDB3</t>
  </si>
  <si>
    <t>Latitude 3190 2-in-1</t>
  </si>
  <si>
    <t>NCO-Win-Tablet</t>
  </si>
  <si>
    <t>20L3000KUK</t>
  </si>
  <si>
    <t>TKA-T-L-1909XL</t>
  </si>
  <si>
    <t>TKA-T-L-253X5B</t>
  </si>
  <si>
    <t>TKA-T-L-EIN</t>
  </si>
  <si>
    <t>Surface Laptop</t>
  </si>
  <si>
    <t>TKA-T-L-MGR</t>
  </si>
  <si>
    <t>Inspiron 15 3530</t>
  </si>
  <si>
    <t>12th Gen Intel(R) Core(TM) i5-1245U</t>
  </si>
  <si>
    <t>12th Gen Intel(R) Core(TM) i7-1265U</t>
  </si>
  <si>
    <t>Intel(R) Core(TM) i7-7660U CPU @ 2.50GHz</t>
  </si>
  <si>
    <t>13th Gen Intel(R) Core(TM) i7-1355U</t>
  </si>
  <si>
    <t>CZC049BBZ1</t>
  </si>
  <si>
    <t>6X5S9W2</t>
  </si>
  <si>
    <t>PC0TG5Z6</t>
  </si>
  <si>
    <t>PC0TG5ZR</t>
  </si>
  <si>
    <t>PC0TG601</t>
  </si>
  <si>
    <t>PC0TG5Z7</t>
  </si>
  <si>
    <t>PC0TG5Z1</t>
  </si>
  <si>
    <t>PC0TG604</t>
  </si>
  <si>
    <t>PC0TG5Z5</t>
  </si>
  <si>
    <t>PC0TG605</t>
  </si>
  <si>
    <t>PC0TG5ZA</t>
  </si>
  <si>
    <t>PC0TG602</t>
  </si>
  <si>
    <t>PC0TG5ZX</t>
  </si>
  <si>
    <t>PC0RH26G</t>
  </si>
  <si>
    <t>PC0TG5ZU</t>
  </si>
  <si>
    <t>PC0TG5ZC</t>
  </si>
  <si>
    <t>PC0TG5Z4</t>
  </si>
  <si>
    <t>PC0TG5ZW</t>
  </si>
  <si>
    <t>PC0QZ4SG</t>
  </si>
  <si>
    <t>PC0TG5ZN</t>
  </si>
  <si>
    <t>PC0RH269</t>
  </si>
  <si>
    <t>PC0TG5YY</t>
  </si>
  <si>
    <t>PC0TG5ZV</t>
  </si>
  <si>
    <t>PC0TG5Z3</t>
  </si>
  <si>
    <t>PC0TG606</t>
  </si>
  <si>
    <t>PC0TG5ZJ</t>
  </si>
  <si>
    <t>PC0TG5Z8</t>
  </si>
  <si>
    <t>PC0TG5Z2</t>
  </si>
  <si>
    <t>PC0RH24F</t>
  </si>
  <si>
    <t>PC0TG5ZP</t>
  </si>
  <si>
    <t>PC0QZ4U4</t>
  </si>
  <si>
    <t>PC0TG5ZD</t>
  </si>
  <si>
    <t>PC0RH24V</t>
  </si>
  <si>
    <t>PC0QZ4V8</t>
  </si>
  <si>
    <t>CZC011DK1V</t>
  </si>
  <si>
    <t>PC0TG5ZS</t>
  </si>
  <si>
    <t>CZC5240ZWW</t>
  </si>
  <si>
    <t>CZC5240ZQG</t>
  </si>
  <si>
    <t>PC0DE6Y9</t>
  </si>
  <si>
    <t>PC0DE6Y7</t>
  </si>
  <si>
    <t>CZC601138G</t>
  </si>
  <si>
    <t>CZC011DK3S</t>
  </si>
  <si>
    <t>CZC011DGVT</t>
  </si>
  <si>
    <t>PC0TG5ZZ</t>
  </si>
  <si>
    <t>CZC011DK1X</t>
  </si>
  <si>
    <t>CZC011DK2D</t>
  </si>
  <si>
    <t>CZC0127JK2</t>
  </si>
  <si>
    <t>CZC72877WK</t>
  </si>
  <si>
    <t>PC0DE6XY</t>
  </si>
  <si>
    <t>PC0DE6Y6</t>
  </si>
  <si>
    <t>CZC5240ZMS</t>
  </si>
  <si>
    <t>PC0TG5Z9</t>
  </si>
  <si>
    <t>CZC72877VZ</t>
  </si>
  <si>
    <t>PC0DE6Y8</t>
  </si>
  <si>
    <t>S4N89310</t>
  </si>
  <si>
    <t>PC0DE6XQ</t>
  </si>
  <si>
    <t>CZC5390HWQ</t>
  </si>
  <si>
    <t>PC0DE6XT</t>
  </si>
  <si>
    <t>CZC7287807</t>
  </si>
  <si>
    <t>CZC72877VG</t>
  </si>
  <si>
    <t>PC0TG5Z0</t>
  </si>
  <si>
    <t>PC0TG5ZH</t>
  </si>
  <si>
    <t>PC0TG5YW</t>
  </si>
  <si>
    <t>PC0TG5ZL</t>
  </si>
  <si>
    <t>PC0TG5YX</t>
  </si>
  <si>
    <t>PC0TG5ZE</t>
  </si>
  <si>
    <t>PC0TG5ZM</t>
  </si>
  <si>
    <t>PC0TG5YT</t>
  </si>
  <si>
    <t>CZC5240ZQP</t>
  </si>
  <si>
    <t>CZC72877TP</t>
  </si>
  <si>
    <t>CZC72877WC</t>
  </si>
  <si>
    <t>PC0TG5YZ</t>
  </si>
  <si>
    <t>CZC72877V9</t>
  </si>
  <si>
    <t>PC0DE6XU</t>
  </si>
  <si>
    <t>PC0TG5ZY</t>
  </si>
  <si>
    <t>PC0TG5ZQ</t>
  </si>
  <si>
    <t>PC0TG5YV</t>
  </si>
  <si>
    <t>PC0TG5YU</t>
  </si>
  <si>
    <t>PC0DE6Y0</t>
  </si>
  <si>
    <t>CZC72877WP</t>
  </si>
  <si>
    <t>CZC0328R3G</t>
  </si>
  <si>
    <t>PC0DE6Y5</t>
  </si>
  <si>
    <t>DTVW7EK01232400D743000</t>
  </si>
  <si>
    <t>DTVW7EK01332000FD03000</t>
  </si>
  <si>
    <t>DTVW7EK013320010013000</t>
  </si>
  <si>
    <t>DTVW7EK013320010073000</t>
  </si>
  <si>
    <t>DTVW7EK01332400E403000</t>
  </si>
  <si>
    <t>DTVW7EK01332400E413000</t>
  </si>
  <si>
    <t>DTVW7EK013320010A13000</t>
  </si>
  <si>
    <t>DTVW7EK01332400E4C3000</t>
  </si>
  <si>
    <t>DTVW7EK0133200103D3000</t>
  </si>
  <si>
    <t>DTVW7EK0133200000A3000</t>
  </si>
  <si>
    <t>DTVW7EK0133200102A3000</t>
  </si>
  <si>
    <t>DTVW7EK013320000043000</t>
  </si>
  <si>
    <t>DTVW7EK01332000FF83000</t>
  </si>
  <si>
    <t>DTVW7EK01332400E433000</t>
  </si>
  <si>
    <t>DTVW7EK013320010673000</t>
  </si>
  <si>
    <t>DTVW7EK0133200107D3000</t>
  </si>
  <si>
    <t>DTVW7EK01332400E443000</t>
  </si>
  <si>
    <t>DTVW7EK013320010233000</t>
  </si>
  <si>
    <t>DTVW7EK01332000FDC3000</t>
  </si>
  <si>
    <t>DTVW7EK01332400E133000</t>
  </si>
  <si>
    <t>DTVW7EK0133200100B3000</t>
  </si>
  <si>
    <t>DTVW7EK01332000FF23000</t>
  </si>
  <si>
    <t>DTVW7EK013320010313000</t>
  </si>
  <si>
    <t>DTVW7EK0133200107B3000</t>
  </si>
  <si>
    <t>DTVW7EK013320010263000</t>
  </si>
  <si>
    <t>DTVW7EK01332000FEA3000</t>
  </si>
  <si>
    <t>DTVW7EK01332400E233000</t>
  </si>
  <si>
    <t>DTVW7EK01332400E313000</t>
  </si>
  <si>
    <t>DTVW7EK013320010A33000</t>
  </si>
  <si>
    <t>PC1ELJW8</t>
  </si>
  <si>
    <t>DTVW7EK012324000CB3000</t>
  </si>
  <si>
    <t>PC1ELJW6</t>
  </si>
  <si>
    <t>DTVW7EK01333400E773000</t>
  </si>
  <si>
    <t>DTVW7EK01333400E643000</t>
  </si>
  <si>
    <t>DTVW7EK01333400E1B3000</t>
  </si>
  <si>
    <t>PC1ELJW3</t>
  </si>
  <si>
    <t>PC0DE6Y3</t>
  </si>
  <si>
    <t>R90MJF1N</t>
  </si>
  <si>
    <t>CND7183W3X</t>
  </si>
  <si>
    <t>0F012JJ222801J</t>
  </si>
  <si>
    <t>CND0253X67</t>
  </si>
  <si>
    <t>CND2300G1R</t>
  </si>
  <si>
    <t>CND13779P6</t>
  </si>
  <si>
    <t>CND13226DD</t>
  </si>
  <si>
    <t>CND01909TL</t>
  </si>
  <si>
    <t>CND9370LSX</t>
  </si>
  <si>
    <t>4VJ3ZB2</t>
  </si>
  <si>
    <t>CND1063JYY</t>
  </si>
  <si>
    <t>CND1063JFX</t>
  </si>
  <si>
    <t>CND0253W5C</t>
  </si>
  <si>
    <t>CND0253XDQ</t>
  </si>
  <si>
    <t>CND0104NVR</t>
  </si>
  <si>
    <t>CND7183VW2</t>
  </si>
  <si>
    <t>CND9370MK2</t>
  </si>
  <si>
    <t>CND0104NVZ</t>
  </si>
  <si>
    <t>CND13226J3</t>
  </si>
  <si>
    <t>CND13779LW</t>
  </si>
  <si>
    <t>CND7350L6D</t>
  </si>
  <si>
    <t>CND1290BGW</t>
  </si>
  <si>
    <t>CND13779TD</t>
  </si>
  <si>
    <t>CND8185S2P</t>
  </si>
  <si>
    <t>CND1063K39</t>
  </si>
  <si>
    <t>CND2300FTF</t>
  </si>
  <si>
    <t>CND8185T7B</t>
  </si>
  <si>
    <t>CND0253W4W</t>
  </si>
  <si>
    <t>R90JG21F</t>
  </si>
  <si>
    <t>CND7304HLW</t>
  </si>
  <si>
    <t>CND0253XMX</t>
  </si>
  <si>
    <t>CND13779YF</t>
  </si>
  <si>
    <t>CND0253VY9</t>
  </si>
  <si>
    <t>CND8185SXC</t>
  </si>
  <si>
    <t>CND71640B7</t>
  </si>
  <si>
    <t>CND137795F</t>
  </si>
  <si>
    <t>CND9182XQ5</t>
  </si>
  <si>
    <t>CND1063JR2</t>
  </si>
  <si>
    <t>CND8185RWX</t>
  </si>
  <si>
    <t>CND8185T06</t>
  </si>
  <si>
    <t>GY1N563</t>
  </si>
  <si>
    <t>0F01C1523233BF</t>
  </si>
  <si>
    <t>0F00WZ623303FB</t>
  </si>
  <si>
    <t>CND8185S61</t>
  </si>
  <si>
    <t>CND8185T60</t>
  </si>
  <si>
    <t>CND8185T5Z</t>
  </si>
  <si>
    <t>CND8185T0S</t>
  </si>
  <si>
    <t>CND8185RZ9</t>
  </si>
  <si>
    <t>CND8185S6M</t>
  </si>
  <si>
    <t>CND8185T62</t>
  </si>
  <si>
    <t>CND8185S5H</t>
  </si>
  <si>
    <t>CND8185RPW</t>
  </si>
  <si>
    <t>CND8185S2Z</t>
  </si>
  <si>
    <t>CND8185S4M</t>
  </si>
  <si>
    <t>CND8185S5T</t>
  </si>
  <si>
    <t>CND8185T78</t>
  </si>
  <si>
    <t>CND8185S06</t>
  </si>
  <si>
    <t>CND8185SY6</t>
  </si>
  <si>
    <t>CND8185SHJ</t>
  </si>
  <si>
    <t>CND8185RZT</t>
  </si>
  <si>
    <t>CND8185SZF</t>
  </si>
  <si>
    <t>CND8185SDJ</t>
  </si>
  <si>
    <t>CND8185RVN</t>
  </si>
  <si>
    <t>5CG6094C5G</t>
  </si>
  <si>
    <t>5CG6104NWR</t>
  </si>
  <si>
    <t>CND8185RD2</t>
  </si>
  <si>
    <t>CND8185RYZ</t>
  </si>
  <si>
    <t>CND019053X</t>
  </si>
  <si>
    <t>C2FQDB3</t>
  </si>
  <si>
    <t>P208HPD7</t>
  </si>
  <si>
    <t>CND01909XL</t>
  </si>
  <si>
    <t>CND0253X5B</t>
  </si>
  <si>
    <t>FHVX904</t>
  </si>
  <si>
    <t>No</t>
  </si>
  <si>
    <t>Microsoft Windows 10 Pro</t>
  </si>
  <si>
    <t>Microsoft Windows 11 Home</t>
  </si>
  <si>
    <t>Microsoft Windows 11 Business</t>
  </si>
  <si>
    <t>16 GB</t>
  </si>
  <si>
    <t>Microsoft Windows 8.1 Pro</t>
  </si>
  <si>
    <t>Microsoft Windows 11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</si>
</sst>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.5"/>
      <color rgb="FF595959"/>
      <name val="Open Sans"/>
      <family val="2"/>
    </font>
    <font>
      <sz val="11"/>
      <color rgb="FF595959"/>
      <name val="Calibri"/>
      <family val="2"/>
      <scheme val="minor"/>
    </font>
    <font>
      <sz val="9.5"/>
      <color theme="1"/>
      <name val="Open Sans"/>
      <family val="2"/>
    </font>
    <font>
      <sz val="9.5"/>
      <color rgb="FF161616"/>
      <name val="Open Sans"/>
      <family val="2"/>
    </font>
    <font>
      <sz val="9.5"/>
      <color theme="1"/>
      <name val="Calibri"/>
      <family val="2"/>
      <scheme val="minor"/>
    </font>
    <font>
      <b/>
      <sz val="9.5"/>
      <color rgb="FF595959"/>
      <name val="Open San"/>
    </font>
    <font>
      <b/>
      <sz val="9.5"/>
      <color rgb="FF595959"/>
      <name val="Open Sans"/>
      <family val="2"/>
    </font>
    <font>
      <sz val="9.5"/>
      <color rgb="FF595959"/>
      <name val="Open San"/>
    </font>
    <font>
      <sz val="11"/>
      <color rgb="FF595959"/>
      <name val="Times New Roman"/>
      <family val="1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95959"/>
      <name val="Calibri"/>
      <family val="2"/>
      <scheme val="minor"/>
    </font>
    <font>
      <sz val="9.5"/>
      <color theme="0"/>
      <name val="Open Sans"/>
      <family val="2"/>
    </font>
    <font>
      <sz val="11"/>
      <name val="Calibri"/>
      <family val="2"/>
      <scheme val="minor"/>
    </font>
    <font>
      <sz val="9.5"/>
      <name val="Open Sans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3" borderId="1" xfId="0" applyFont="1" applyFill="1" applyBorder="1"/>
    <xf numFmtId="0" fontId="13" fillId="0" borderId="0" xfId="0" applyFont="1" applyAlignment="1">
      <alignment horizontal="left" vertical="top"/>
    </xf>
    <xf numFmtId="0" fontId="15" fillId="0" borderId="0" xfId="0" applyFont="1"/>
    <xf numFmtId="49" fontId="3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9" fillId="0" borderId="0" xfId="0" applyFont="1"/>
    <xf numFmtId="0" fontId="0" fillId="3" borderId="2" xfId="0" applyFill="1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/>
    <xf numFmtId="0" fontId="17" fillId="0" borderId="0" xfId="0" applyFont="1"/>
    <xf numFmtId="0" fontId="18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14" fillId="2" borderId="0" xfId="1" applyFont="1" applyAlignment="1">
      <alignment horizontal="center" vertical="top"/>
    </xf>
  </cellXfs>
  <cellStyles count="2">
    <cellStyle name="Neutral" xfId="1" builtinId="28"/>
    <cellStyle name="Normal" xfId="0" builtinId="0"/>
  </cellStyles>
  <dxfs count="38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0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4DC433-7989-40EB-88CD-B44BA45106E0}" name="Table5" displayName="Table5" ref="G2:I16" totalsRowShown="0">
  <autoFilter ref="G2:I16" xr:uid="{024DC433-7989-40EB-88CD-B44BA45106E0}"/>
  <sortState xmlns:xlrd2="http://schemas.microsoft.com/office/spreadsheetml/2017/richdata2" ref="G3:I16">
    <sortCondition ref="G2:G16"/>
  </sortState>
  <tableColumns count="3">
    <tableColumn id="1" xr3:uid="{3B9F1E10-FD3F-4469-AB6E-AE7C0D7865CB}" name="Manufacturer"/>
    <tableColumn id="2" xr3:uid="{425748E5-A551-4C21-9A6F-F13C1718F9EE}" name="Count"/>
    <tableColumn id="3" xr3:uid="{B5575FC0-B731-4333-82E1-2200D059A4CE}" name="Auto-Update Expiration" dataDxfId="3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BEBE2A-00B6-44F4-A99E-B5604A1BF9BF}" name="Table9" displayName="Table9" ref="A2:D16" totalsRowShown="0">
  <autoFilter ref="A2:D16" xr:uid="{02BEBE2A-00B6-44F4-A99E-B5604A1BF9BF}"/>
  <sortState xmlns:xlrd2="http://schemas.microsoft.com/office/spreadsheetml/2017/richdata2" ref="A3:D16">
    <sortCondition ref="A2:A16"/>
  </sortState>
  <tableColumns count="4">
    <tableColumn id="1" xr3:uid="{06F7909C-BC16-4938-A448-C7A08C99F43D}" name="Manufacturer"/>
    <tableColumn id="2" xr3:uid="{C9613DEB-47BF-48BC-8312-FB0D651A800C}" name="Desktop"/>
    <tableColumn id="3" xr3:uid="{9CEEB925-2D03-4E90-8AD2-EF4526C48F95}" name="Laptop"/>
    <tableColumn id="4" xr3:uid="{FF8FE1DB-2088-43FF-8CE3-B31D4E346262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AC27BC-6E0F-464E-89A9-17E80336F1A9}" name="Table10" displayName="Table10" ref="G31:I32" totalsRowShown="0" headerRowDxfId="381">
  <autoFilter ref="G31:I32" xr:uid="{C2AC27BC-6E0F-464E-89A9-17E80336F1A9}"/>
  <tableColumns count="3">
    <tableColumn id="1" xr3:uid="{E98BBBFB-8BE6-476B-B8DE-64D1E99BE6A8}" name="Laptop Count">
      <calculatedColumnFormula>COUNTIF('Windows Datto Template'!I:I, "*Laptop*")</calculatedColumnFormula>
    </tableColumn>
    <tableColumn id="2" xr3:uid="{11F58796-F1DE-41C1-AED4-DDE50C27BEA5}" name="Desktop Count">
      <calculatedColumnFormula>COUNTIF('Windows Datto Template'!I:I, "*Desktop*")</calculatedColumnFormula>
    </tableColumn>
    <tableColumn id="3" xr3:uid="{5982D750-FB55-42D3-9E7E-366855648043}" name="Total Count">
      <calculatedColumnFormula>SUM(G32:H32)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8AC105-977C-489B-B3CD-C638AD6973C9}" name="Table12" displayName="Table12" ref="A39:B44" totalsRowShown="0">
  <autoFilter ref="A39:B44" xr:uid="{FA8AC105-977C-489B-B3CD-C638AD6973C9}"/>
  <tableColumns count="2">
    <tableColumn id="1" xr3:uid="{31F03526-02E0-47BC-B3A3-739193EE0247}" name="Size"/>
    <tableColumn id="2" xr3:uid="{F0F7C844-27D1-451D-B9F6-2BA89C4A840E}" name="Device 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AF7A9B8-F571-403A-A424-9EEE19C5B471}" name="Table17" displayName="Table17" ref="A21:B36" totalsRowShown="0">
  <autoFilter ref="A21:B36" xr:uid="{AAF7A9B8-F571-403A-A424-9EEE19C5B471}"/>
  <tableColumns count="2">
    <tableColumn id="1" xr3:uid="{6C777C3C-92FE-44E3-B38F-25D6C6987881}" name="Year"/>
    <tableColumn id="2" xr3:uid="{1D1E25F4-9E9D-409A-AF73-EC896B03E9CE}" name="Device Count" dataDxfId="380">
      <calculatedColumnFormula array="1">SUMPRODUCT(--(ISNUMBER(SEARCH("2011", 'Windows Datto Template'!E:E))))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B54F1D-D59A-41FD-8F38-E4A2A1E1323A}" name="Table1014" displayName="Table1014" ref="G35:J45" totalsRowShown="0" headerRowDxfId="379">
  <autoFilter ref="G35:J45" xr:uid="{39B54F1D-D59A-41FD-8F38-E4A2A1E1323A}"/>
  <sortState xmlns:xlrd2="http://schemas.microsoft.com/office/spreadsheetml/2017/richdata2" ref="G36:J45">
    <sortCondition ref="G36:G45"/>
  </sortState>
  <tableColumns count="4">
    <tableColumn id="1" xr3:uid="{8390334E-A2F4-4E6B-B70D-CDA3675467C8}" name="OS Type"/>
    <tableColumn id="2" xr3:uid="{CC1E4166-BD16-44C8-8871-1E9F8686FFDF}" name="Desktop Count">
      <calculatedColumnFormula>COUNTIF('Windows Datto Template'!D:D, "*Microsoft Windows 10 Enterprise 2016 LTSB*")</calculatedColumnFormula>
    </tableColumn>
    <tableColumn id="3" xr3:uid="{DA20D1DD-8A92-470E-8436-9AD7AE597C8D}" name="Laptop"/>
    <tableColumn id="4" xr3:uid="{DDE401F3-2F83-40AF-86AF-6FB3D0D1EACD}" name="Total 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F7FFC9-4C30-4C6C-8963-E36413F553E8}" name="Table11" displayName="Table11" ref="G21:H27" totalsRowShown="0">
  <autoFilter ref="G21:H27" xr:uid="{F1F7FFC9-4C30-4C6C-8963-E36413F553E8}"/>
  <sortState xmlns:xlrd2="http://schemas.microsoft.com/office/spreadsheetml/2017/richdata2" ref="G22:H26">
    <sortCondition ref="G22:G26"/>
  </sortState>
  <tableColumns count="2">
    <tableColumn id="1" xr3:uid="{8FF8ECE1-1684-40C7-B42D-4F7C6E23EF09}" name="Auto-Expiration Date"/>
    <tableColumn id="2" xr3:uid="{3994D131-005C-4483-B392-63B99AD4194F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6BDAA-29C4-48AF-84F9-1EECF3679BCB}" name="CPUtracker" displayName="CPUtracker" ref="A1:B229" totalsRowShown="0" headerRowDxfId="378" dataDxfId="377">
  <autoFilter ref="A1:B229" xr:uid="{A2E6BDAA-29C4-48AF-84F9-1EECF3679BCB}"/>
  <sortState xmlns:xlrd2="http://schemas.microsoft.com/office/spreadsheetml/2017/richdata2" ref="A2:B229">
    <sortCondition ref="A1:A229"/>
  </sortState>
  <tableColumns count="2">
    <tableColumn id="1" xr3:uid="{D18FCD1F-B2CB-4D5E-BEBC-10A19D30D68C}" name="CPU Age" dataDxfId="376"/>
    <tableColumn id="2" xr3:uid="{1729B91A-713B-4C26-A3DA-6B1DA8160644}" name="CPU" dataDxfId="37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D420BD-D01E-48F9-BDE1-A6E763D814C3}" name="Table24" displayName="Table24" ref="A2:E57" totalsRowShown="0" headerRowDxfId="374" dataDxfId="373">
  <autoFilter ref="A2:E57" xr:uid="{AED420BD-D01E-48F9-BDE1-A6E763D814C3}"/>
  <sortState xmlns:xlrd2="http://schemas.microsoft.com/office/spreadsheetml/2017/richdata2" ref="A3:E57">
    <sortCondition ref="E57"/>
  </sortState>
  <tableColumns count="5">
    <tableColumn id="1" xr3:uid="{36FEFE1B-6DEC-4D96-BE22-6D0D04BBA844}" name="Model" dataDxfId="372"/>
    <tableColumn id="2" xr3:uid="{0DA0B336-986E-465B-A91D-E5114FCEA83A}" name="Make" dataDxfId="371"/>
    <tableColumn id="3" xr3:uid="{CD743F57-60B1-45A6-A149-01C0B4753995}" name="Release Date" dataDxfId="370"/>
    <tableColumn id="4" xr3:uid="{889FD17B-DF94-47A7-854D-3D2503D179E6}" name="Max OS Supported" dataDxfId="369"/>
    <tableColumn id="5" xr3:uid="{A8D4EC12-37D4-4F5C-A18D-8BDEC5BEAFFA}" name="Product Name" dataDxfId="36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AE2AB8-0535-4F86-BFA0-C2BBF4D1DF1F}" name="Table249" displayName="Table249" ref="A2:E53" totalsRowShown="0" headerRowDxfId="367" dataDxfId="366">
  <autoFilter ref="A2:E53" xr:uid="{AED420BD-D01E-48F9-BDE1-A6E763D814C3}"/>
  <sortState xmlns:xlrd2="http://schemas.microsoft.com/office/spreadsheetml/2017/richdata2" ref="A3:E53">
    <sortCondition ref="A2:A53"/>
  </sortState>
  <tableColumns count="5">
    <tableColumn id="2" xr3:uid="{5DBCC746-52C3-43EF-B3C9-4E4C07A6A0A8}" name="Model" dataDxfId="365"/>
    <tableColumn id="1" xr3:uid="{EC7DF548-53A8-42FE-882D-549C7D3CAC41}" name="Make" dataDxfId="364"/>
    <tableColumn id="3" xr3:uid="{A76287FD-BAAC-41B8-AB49-45550207B0F6}" name="Release Date" dataDxfId="363"/>
    <tableColumn id="4" xr3:uid="{A75DEEB1-A6B1-4AEF-831B-07358A165B6B}" name="Max OS Supported" dataDxfId="362"/>
    <tableColumn id="5" xr3:uid="{CE5B7FC3-236F-47BE-BD1A-61DE2A5C13C9}" name="Product Name" dataDxfId="36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FA5554-BBE4-4FD5-8D9C-CAFF9229AAAF}" name="Table4" displayName="Table4" ref="A3:D1173" totalsRowShown="0" headerRowDxfId="360" dataDxfId="359">
  <autoFilter ref="A3:D1173" xr:uid="{AEFA5554-BBE4-4FD5-8D9C-CAFF9229AAAF}"/>
  <tableColumns count="4">
    <tableColumn id="1" xr3:uid="{40A1A889-80AE-4944-BCEE-847F194FD21C}" name="Manufacturer" dataDxfId="358"/>
    <tableColumn id="2" xr3:uid="{82A6F09F-07B0-4E7D-8273-37F75F517E27}" name="Brand" dataDxfId="357"/>
    <tableColumn id="3" xr3:uid="{DA37618E-4C3F-40AE-AF06-23E288A8C575}" name="Model" dataDxfId="356"/>
    <tableColumn id="4" xr3:uid="{44C2E9F1-D6AE-41AB-8583-029459EFC02D}" name="CPU Compliant" dataDxfId="3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5A4FA3-0CAA-4746-8576-A3BC21047836}" name="Table6" displayName="Table6" ref="A1:E83" totalsRowShown="0" headerRowDxfId="354" dataDxfId="353">
  <autoFilter ref="A1:E83" xr:uid="{6D5A4FA3-0CAA-4746-8576-A3BC21047836}"/>
  <tableColumns count="5">
    <tableColumn id="1" xr3:uid="{EA37AEC6-C3B8-41B5-8FB2-37C42F40BF09}" name="Operating System" dataDxfId="352"/>
    <tableColumn id="2" xr3:uid="{EC5D707C-953D-4527-9AEC-F87B6E4D6227}" name="Release" dataDxfId="351"/>
    <tableColumn id="3" xr3:uid="{861AB5F6-A215-4E7F-924F-A35C40838A14}" name="Released" dataDxfId="350"/>
    <tableColumn id="4" xr3:uid="{31CD264D-5EEB-4A81-9622-A43454E60E59}" name="End Of Life" dataDxfId="349"/>
    <tableColumn id="5" xr3:uid="{2DCE6FD7-5605-4A74-8E98-D74693FD8740}" name="Security Support" dataDxfId="34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9EABF2-A3F9-4AEE-B38E-C50AF6B9006A}" name="Table7" displayName="Table7" ref="G1:H4" totalsRowShown="0" headerRowDxfId="347" dataDxfId="346">
  <autoFilter ref="G1:H4" xr:uid="{BE9EABF2-A3F9-4AEE-B38E-C50AF6B9006A}"/>
  <tableColumns count="2">
    <tableColumn id="1" xr3:uid="{16B80F20-3F09-4C67-8FC6-E1136F248C7B}" name="KEY" dataDxfId="345"/>
    <tableColumn id="2" xr3:uid="{2323B486-CD34-4172-A02B-554DBD3567AA}" name="OS Types" dataDxfId="34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B9E1A-F62E-4FD6-AAF5-040131103A53}" name="Table2" displayName="Table2" ref="A1:D4" totalsRowShown="0" headerRowDxfId="343" dataDxfId="342">
  <autoFilter ref="A1:D4" xr:uid="{67DB9E1A-F62E-4FD6-AAF5-040131103A53}"/>
  <tableColumns count="4">
    <tableColumn id="1" xr3:uid="{C006DDA3-ADF8-483C-A1BF-2DABDC3C89C0}" name="Listing" dataDxfId="341"/>
    <tableColumn id="2" xr3:uid="{183BDB2E-35D2-406E-B1AA-2692A5FA43E3}" name="Start Date" dataDxfId="340"/>
    <tableColumn id="3" xr3:uid="{82066EC3-56A2-4E63-AFE2-26C16899709A}" name="Mainstream End Date" dataDxfId="339"/>
    <tableColumn id="4" xr3:uid="{7436849D-8AB5-4497-BA36-6775F6591FB3}" name="Extended End Date" dataDxfId="3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7E4E-6B61-4435-9C9C-D726D91859E8}">
  <dimension ref="A1:M1000"/>
  <sheetViews>
    <sheetView topLeftCell="A201" zoomScaleNormal="100" workbookViewId="0">
      <selection activeCell="F219" sqref="F219"/>
    </sheetView>
  </sheetViews>
  <sheetFormatPr defaultRowHeight="15"/>
  <cols>
    <col min="1" max="1" width="20" style="9" bestFit="1" customWidth="1"/>
    <col min="2" max="2" width="19.7109375" style="9" bestFit="1" customWidth="1"/>
    <col min="3" max="3" width="30.140625" style="9" bestFit="1" customWidth="1"/>
    <col min="4" max="4" width="48.5703125" style="9" bestFit="1" customWidth="1"/>
    <col min="5" max="5" width="15.5703125" style="9" bestFit="1" customWidth="1"/>
    <col min="6" max="6" width="39.140625" style="9" bestFit="1" customWidth="1"/>
    <col min="7" max="7" width="16.28515625" style="9" bestFit="1" customWidth="1"/>
    <col min="8" max="8" width="11" style="9" bestFit="1" customWidth="1"/>
    <col min="9" max="9" width="14.42578125" style="9" bestFit="1" customWidth="1"/>
    <col min="10" max="10" width="25.5703125" style="21" bestFit="1" customWidth="1"/>
    <col min="11" max="11" width="12.140625" style="9" bestFit="1" customWidth="1"/>
    <col min="12" max="12" width="32.5703125" style="9" bestFit="1" customWidth="1"/>
    <col min="13" max="13" width="23.7109375" style="9" bestFit="1" customWidth="1"/>
    <col min="14" max="14" width="15" style="9" customWidth="1"/>
    <col min="15" max="15" width="26.42578125" style="9" customWidth="1"/>
    <col min="16" max="16" width="49" style="9" customWidth="1"/>
    <col min="17" max="17" width="12" style="9" customWidth="1"/>
    <col min="18" max="18" width="27.140625" style="9" customWidth="1"/>
    <col min="19" max="19" width="24" style="9" customWidth="1"/>
    <col min="20" max="20" width="17.7109375" style="9" customWidth="1"/>
    <col min="21" max="21" width="16.140625" style="9" customWidth="1"/>
    <col min="22" max="16384" width="9.140625" style="9"/>
  </cols>
  <sheetData>
    <row r="1" spans="1:13" s="18" customFormat="1">
      <c r="A1" s="18" t="s">
        <v>529</v>
      </c>
      <c r="B1" s="18" t="s">
        <v>522</v>
      </c>
      <c r="C1" s="18" t="s">
        <v>530</v>
      </c>
      <c r="D1" s="18" t="s">
        <v>314</v>
      </c>
      <c r="E1" s="18" t="s">
        <v>0</v>
      </c>
      <c r="F1" s="18" t="s">
        <v>531</v>
      </c>
      <c r="G1" s="18" t="s">
        <v>532</v>
      </c>
      <c r="H1" s="18" t="s">
        <v>532</v>
      </c>
      <c r="I1" s="18" t="s">
        <v>533</v>
      </c>
      <c r="J1" s="20" t="s">
        <v>534</v>
      </c>
      <c r="K1" s="18" t="s">
        <v>535</v>
      </c>
      <c r="L1" s="18" t="s">
        <v>1923</v>
      </c>
      <c r="M1" s="18" t="s">
        <v>1950</v>
      </c>
    </row>
    <row r="2" spans="1:13">
      <c r="A2" s="9" t="s">
        <v>2157</v>
      </c>
      <c r="B2" s="9" t="s">
        <v>526</v>
      </c>
      <c r="C2" s="9" t="s">
        <v>2158</v>
      </c>
      <c r="D2" s="8" t="s">
        <v>335</v>
      </c>
      <c r="E2" s="9">
        <f>IFERROR(IF(ISERROR(MATCH(F2,'Windows CPU Tracker'!B:B,0)),"Match not found",INDEX('Windows CPU Tracker'!A:A,MATCH(F2,'Windows CPU Tracker'!B:B,0))),"")</f>
        <v>2018</v>
      </c>
      <c r="F2" s="8" t="s">
        <v>39</v>
      </c>
      <c r="G2" s="9" t="str">
        <f t="shared" ref="G2:G65" si="0">IF(H2="", "Match Not Found", TEXT(ROUNDUP(VALUE(LEFT(H2, LEN(H2)-3)), 0), "0") &amp; " GB")</f>
        <v>16 GB</v>
      </c>
      <c r="H2" s="9" t="s">
        <v>2643</v>
      </c>
      <c r="I2" s="8" t="s">
        <v>1980</v>
      </c>
      <c r="J2" s="8" t="s">
        <v>2447</v>
      </c>
      <c r="K2" s="8"/>
      <c r="L2" s="8" t="str">
        <f>IFERROR(INDEX('Windows 11 Compliance'!A:A, MATCH(M2, 'Windows 11 Compliance'!B:B, 0)), "Match not found")</f>
        <v>Match not found</v>
      </c>
      <c r="M2" s="8" t="s">
        <v>510</v>
      </c>
    </row>
    <row r="3" spans="1:13">
      <c r="A3" s="9" t="s">
        <v>2159</v>
      </c>
      <c r="B3" s="9" t="s">
        <v>1975</v>
      </c>
      <c r="C3" s="9" t="s">
        <v>2160</v>
      </c>
      <c r="D3" s="8" t="s">
        <v>428</v>
      </c>
      <c r="E3" s="9">
        <f>IFERROR(IF(ISERROR(MATCH(F3,'Windows CPU Tracker'!B:B,0)),"Match not found",INDEX('Windows CPU Tracker'!A:A,MATCH(F3,'Windows CPU Tracker'!B:B,0))),"")</f>
        <v>2018</v>
      </c>
      <c r="F3" s="8" t="s">
        <v>34</v>
      </c>
      <c r="G3" s="9" t="str">
        <f t="shared" si="0"/>
        <v>8 GB</v>
      </c>
      <c r="H3" s="9" t="s">
        <v>1985</v>
      </c>
      <c r="I3" s="8" t="s">
        <v>1980</v>
      </c>
      <c r="J3" s="8" t="s">
        <v>2448</v>
      </c>
      <c r="K3" s="8" t="s">
        <v>2156</v>
      </c>
      <c r="L3" s="8" t="str">
        <f>IFERROR(INDEX('Windows 11 Compliance'!A:A, MATCH(M3, 'Windows 11 Compliance'!B:B, 0)), "Match not found")</f>
        <v>Match not found</v>
      </c>
      <c r="M3" s="8" t="s">
        <v>510</v>
      </c>
    </row>
    <row r="4" spans="1:13">
      <c r="A4" s="9" t="s">
        <v>2161</v>
      </c>
      <c r="B4" s="9" t="s">
        <v>1976</v>
      </c>
      <c r="C4" s="9" t="s">
        <v>2153</v>
      </c>
      <c r="D4" s="8" t="s">
        <v>335</v>
      </c>
      <c r="E4" s="9">
        <f>IFERROR(IF(ISERROR(MATCH(F4,'Windows CPU Tracker'!B:B,0)),"Match not found",INDEX('Windows CPU Tracker'!A:A,MATCH(F4,'Windows CPU Tracker'!B:B,0))),"")</f>
        <v>2022</v>
      </c>
      <c r="F4" s="8" t="s">
        <v>54</v>
      </c>
      <c r="G4" s="9" t="str">
        <f t="shared" si="0"/>
        <v>16 GB</v>
      </c>
      <c r="H4" s="9" t="s">
        <v>2643</v>
      </c>
      <c r="I4" s="8" t="s">
        <v>1980</v>
      </c>
      <c r="J4" s="8">
        <v>134090</v>
      </c>
      <c r="K4" s="8" t="s">
        <v>2155</v>
      </c>
      <c r="L4" s="8" t="str">
        <f>IFERROR(INDEX('Windows 11 Compliance'!A:A, MATCH(M4, 'Windows 11 Compliance'!B:B, 0)), "Match not found")</f>
        <v>Match not found</v>
      </c>
      <c r="M4" s="8" t="s">
        <v>510</v>
      </c>
    </row>
    <row r="5" spans="1:13">
      <c r="A5" s="9" t="s">
        <v>2162</v>
      </c>
      <c r="B5" s="9" t="s">
        <v>1976</v>
      </c>
      <c r="C5" s="9" t="s">
        <v>2153</v>
      </c>
      <c r="D5" s="8" t="s">
        <v>335</v>
      </c>
      <c r="E5" s="9">
        <f>IFERROR(IF(ISERROR(MATCH(F5,'Windows CPU Tracker'!B:B,0)),"Match not found",INDEX('Windows CPU Tracker'!A:A,MATCH(F5,'Windows CPU Tracker'!B:B,0))),"")</f>
        <v>2022</v>
      </c>
      <c r="F5" s="8" t="s">
        <v>54</v>
      </c>
      <c r="G5" s="9" t="str">
        <f t="shared" si="0"/>
        <v>16 GB</v>
      </c>
      <c r="H5" s="9" t="s">
        <v>2643</v>
      </c>
      <c r="I5" s="8" t="s">
        <v>1980</v>
      </c>
      <c r="J5" s="8">
        <v>134149</v>
      </c>
      <c r="K5" s="8" t="s">
        <v>2156</v>
      </c>
      <c r="L5" s="8" t="str">
        <f>IFERROR(INDEX('Windows 11 Compliance'!A:A, MATCH(M5, 'Windows 11 Compliance'!B:B, 0)), "Match not found")</f>
        <v>Match not found</v>
      </c>
      <c r="M5" s="8" t="s">
        <v>510</v>
      </c>
    </row>
    <row r="6" spans="1:13">
      <c r="A6" s="9" t="s">
        <v>2163</v>
      </c>
      <c r="B6" s="9" t="s">
        <v>1976</v>
      </c>
      <c r="C6" s="9" t="s">
        <v>2153</v>
      </c>
      <c r="D6" s="8" t="s">
        <v>335</v>
      </c>
      <c r="E6" s="9">
        <f>IFERROR(IF(ISERROR(MATCH(F6,'Windows CPU Tracker'!B:B,0)),"Match not found",INDEX('Windows CPU Tracker'!A:A,MATCH(F6,'Windows CPU Tracker'!B:B,0))),"")</f>
        <v>2022</v>
      </c>
      <c r="F6" s="8" t="s">
        <v>54</v>
      </c>
      <c r="G6" s="9" t="str">
        <f t="shared" si="0"/>
        <v>16 GB</v>
      </c>
      <c r="H6" s="9" t="s">
        <v>2643</v>
      </c>
      <c r="I6" s="8" t="s">
        <v>1980</v>
      </c>
      <c r="J6" s="8">
        <v>134063</v>
      </c>
      <c r="K6" s="8" t="s">
        <v>2156</v>
      </c>
      <c r="L6" s="8" t="str">
        <f>IFERROR(INDEX('Windows 11 Compliance'!A:A, MATCH(M6, 'Windows 11 Compliance'!B:B, 0)), "Match not found")</f>
        <v>Match not found</v>
      </c>
      <c r="M6" s="8" t="s">
        <v>510</v>
      </c>
    </row>
    <row r="7" spans="1:13">
      <c r="A7" s="9" t="s">
        <v>2164</v>
      </c>
      <c r="B7" s="9" t="s">
        <v>1976</v>
      </c>
      <c r="C7" s="9" t="s">
        <v>2153</v>
      </c>
      <c r="D7" s="9" t="s">
        <v>335</v>
      </c>
      <c r="E7" s="9">
        <f>IFERROR(IF(ISERROR(MATCH(F7,'Windows CPU Tracker'!B:B,0)),"Match not found",INDEX('Windows CPU Tracker'!A:A,MATCH(F7,'Windows CPU Tracker'!B:B,0))),"")</f>
        <v>2022</v>
      </c>
      <c r="F7" s="8" t="s">
        <v>54</v>
      </c>
      <c r="G7" s="9" t="str">
        <f t="shared" si="0"/>
        <v>16 GB</v>
      </c>
      <c r="H7" s="9" t="s">
        <v>2643</v>
      </c>
      <c r="I7" s="9" t="s">
        <v>1980</v>
      </c>
      <c r="J7" s="8">
        <v>134074</v>
      </c>
      <c r="K7" s="8" t="s">
        <v>2156</v>
      </c>
      <c r="L7" s="8" t="str">
        <f>IFERROR(INDEX('Windows 11 Compliance'!A:A, MATCH(M7, 'Windows 11 Compliance'!B:B, 0)), "Match not found")</f>
        <v>Match not found</v>
      </c>
      <c r="M7" s="8" t="s">
        <v>510</v>
      </c>
    </row>
    <row r="8" spans="1:13">
      <c r="A8" s="9" t="s">
        <v>2165</v>
      </c>
      <c r="B8" s="22" t="s">
        <v>1976</v>
      </c>
      <c r="C8" s="9" t="s">
        <v>2153</v>
      </c>
      <c r="D8" s="8" t="s">
        <v>335</v>
      </c>
      <c r="E8" s="9">
        <f>IFERROR(IF(ISERROR(MATCH(F8,'Windows CPU Tracker'!B:B,0)),"Match not found",INDEX('Windows CPU Tracker'!A:A,MATCH(F8,'Windows CPU Tracker'!B:B,0))),"")</f>
        <v>2022</v>
      </c>
      <c r="F8" s="8" t="s">
        <v>54</v>
      </c>
      <c r="G8" s="9" t="str">
        <f t="shared" si="0"/>
        <v>16 GB</v>
      </c>
      <c r="H8" s="9" t="s">
        <v>2643</v>
      </c>
      <c r="I8" s="8" t="s">
        <v>1980</v>
      </c>
      <c r="J8" s="8">
        <v>134116</v>
      </c>
      <c r="K8" s="8" t="s">
        <v>2156</v>
      </c>
      <c r="L8" s="8" t="str">
        <f>IFERROR(INDEX('Windows 11 Compliance'!A:A, MATCH(M8, 'Windows 11 Compliance'!B:B, 0)), "Match not found")</f>
        <v>Match not found</v>
      </c>
      <c r="M8" s="8" t="s">
        <v>510</v>
      </c>
    </row>
    <row r="9" spans="1:13">
      <c r="A9" s="9" t="s">
        <v>2166</v>
      </c>
      <c r="B9" s="9" t="s">
        <v>1976</v>
      </c>
      <c r="C9" s="8" t="s">
        <v>2153</v>
      </c>
      <c r="D9" s="8" t="s">
        <v>335</v>
      </c>
      <c r="E9" s="9">
        <f>IFERROR(IF(ISERROR(MATCH(F9,'Windows CPU Tracker'!B:B,0)),"Match not found",INDEX('Windows CPU Tracker'!A:A,MATCH(F9,'Windows CPU Tracker'!B:B,0))),"")</f>
        <v>2022</v>
      </c>
      <c r="F9" s="8" t="s">
        <v>54</v>
      </c>
      <c r="G9" s="9" t="str">
        <f t="shared" si="0"/>
        <v>16 GB</v>
      </c>
      <c r="H9" s="9" t="s">
        <v>2643</v>
      </c>
      <c r="I9" s="8" t="s">
        <v>1980</v>
      </c>
      <c r="J9" s="8">
        <v>134084</v>
      </c>
      <c r="K9" s="8" t="s">
        <v>2156</v>
      </c>
      <c r="L9" s="8" t="str">
        <f>IFERROR(INDEX('Windows 11 Compliance'!A:A, MATCH(M9, 'Windows 11 Compliance'!B:B, 0)), "Match not found")</f>
        <v>Match not found</v>
      </c>
      <c r="M9" s="8" t="s">
        <v>510</v>
      </c>
    </row>
    <row r="10" spans="1:13">
      <c r="A10" s="9" t="s">
        <v>2167</v>
      </c>
      <c r="B10" s="9" t="s">
        <v>1976</v>
      </c>
      <c r="C10" s="9" t="s">
        <v>2153</v>
      </c>
      <c r="D10" s="8" t="s">
        <v>335</v>
      </c>
      <c r="E10" s="9">
        <f>IFERROR(IF(ISERROR(MATCH(F10,'Windows CPU Tracker'!B:B,0)),"Match not found",INDEX('Windows CPU Tracker'!A:A,MATCH(F10,'Windows CPU Tracker'!B:B,0))),"")</f>
        <v>2022</v>
      </c>
      <c r="F10" s="8" t="s">
        <v>54</v>
      </c>
      <c r="G10" s="9" t="str">
        <f t="shared" si="0"/>
        <v>16 GB</v>
      </c>
      <c r="H10" s="9" t="s">
        <v>2643</v>
      </c>
      <c r="I10" s="8" t="s">
        <v>1980</v>
      </c>
      <c r="J10" s="8">
        <v>134079</v>
      </c>
      <c r="K10" s="8" t="s">
        <v>2156</v>
      </c>
      <c r="L10" s="8" t="str">
        <f>IFERROR(INDEX('Windows 11 Compliance'!A:A, MATCH(M10, 'Windows 11 Compliance'!B:B, 0)), "Match not found")</f>
        <v>Match not found</v>
      </c>
      <c r="M10" s="8" t="s">
        <v>510</v>
      </c>
    </row>
    <row r="11" spans="1:13">
      <c r="A11" s="9" t="s">
        <v>2168</v>
      </c>
      <c r="B11" s="9" t="s">
        <v>1976</v>
      </c>
      <c r="C11" s="9" t="s">
        <v>2153</v>
      </c>
      <c r="D11" s="8" t="s">
        <v>335</v>
      </c>
      <c r="E11" s="9">
        <f>IFERROR(IF(ISERROR(MATCH(F11,'Windows CPU Tracker'!B:B,0)),"Match not found",INDEX('Windows CPU Tracker'!A:A,MATCH(F11,'Windows CPU Tracker'!B:B,0))),"")</f>
        <v>2022</v>
      </c>
      <c r="F11" s="8" t="s">
        <v>54</v>
      </c>
      <c r="G11" s="9" t="str">
        <f t="shared" si="0"/>
        <v>16 GB</v>
      </c>
      <c r="H11" s="9" t="s">
        <v>2643</v>
      </c>
      <c r="I11" s="8" t="s">
        <v>1980</v>
      </c>
      <c r="J11" s="8">
        <v>134140</v>
      </c>
      <c r="K11" s="8" t="s">
        <v>2156</v>
      </c>
      <c r="L11" s="8" t="str">
        <f>IFERROR(INDEX('Windows 11 Compliance'!A:A, MATCH(M11, 'Windows 11 Compliance'!B:B, 0)), "Match not found")</f>
        <v>Match not found</v>
      </c>
      <c r="M11" s="8" t="s">
        <v>510</v>
      </c>
    </row>
    <row r="12" spans="1:13">
      <c r="A12" s="9" t="s">
        <v>2169</v>
      </c>
      <c r="B12" s="9" t="s">
        <v>1976</v>
      </c>
      <c r="C12" s="9" t="s">
        <v>2153</v>
      </c>
      <c r="D12" s="8" t="s">
        <v>335</v>
      </c>
      <c r="E12" s="9">
        <f>IFERROR(IF(ISERROR(MATCH(F12,'Windows CPU Tracker'!B:B,0)),"Match not found",INDEX('Windows CPU Tracker'!A:A,MATCH(F12,'Windows CPU Tracker'!B:B,0))),"")</f>
        <v>2022</v>
      </c>
      <c r="F12" s="8" t="s">
        <v>54</v>
      </c>
      <c r="G12" s="9" t="str">
        <f t="shared" si="0"/>
        <v>16 GB</v>
      </c>
      <c r="H12" s="9" t="s">
        <v>2643</v>
      </c>
      <c r="I12" s="8" t="s">
        <v>1980</v>
      </c>
      <c r="J12" s="8">
        <v>134089</v>
      </c>
      <c r="K12" s="8" t="s">
        <v>2156</v>
      </c>
      <c r="L12" s="8" t="str">
        <f>IFERROR(INDEX('Windows 11 Compliance'!A:A, MATCH(M12, 'Windows 11 Compliance'!B:B, 0)), "Match not found")</f>
        <v>Match not found</v>
      </c>
      <c r="M12" s="8" t="s">
        <v>510</v>
      </c>
    </row>
    <row r="13" spans="1:13">
      <c r="A13" s="9" t="s">
        <v>2170</v>
      </c>
      <c r="B13" s="9" t="s">
        <v>1976</v>
      </c>
      <c r="C13" s="9" t="s">
        <v>2153</v>
      </c>
      <c r="D13" s="8" t="s">
        <v>335</v>
      </c>
      <c r="E13" s="9">
        <f>IFERROR(IF(ISERROR(MATCH(F13,'Windows CPU Tracker'!B:B,0)),"Match not found",INDEX('Windows CPU Tracker'!A:A,MATCH(F13,'Windows CPU Tracker'!B:B,0))),"")</f>
        <v>2022</v>
      </c>
      <c r="F13" s="8" t="s">
        <v>54</v>
      </c>
      <c r="G13" s="9" t="str">
        <f t="shared" si="0"/>
        <v>16 GB</v>
      </c>
      <c r="H13" s="9" t="s">
        <v>2643</v>
      </c>
      <c r="I13" s="8" t="s">
        <v>1980</v>
      </c>
      <c r="J13" s="8">
        <v>134098</v>
      </c>
      <c r="K13" s="8" t="s">
        <v>2156</v>
      </c>
      <c r="L13" s="8" t="str">
        <f>IFERROR(INDEX('Windows 11 Compliance'!A:A, MATCH(M13, 'Windows 11 Compliance'!B:B, 0)), "Match not found")</f>
        <v>Match not found</v>
      </c>
      <c r="M13" s="8" t="s">
        <v>510</v>
      </c>
    </row>
    <row r="14" spans="1:13">
      <c r="A14" s="9" t="s">
        <v>2171</v>
      </c>
      <c r="B14" s="9" t="s">
        <v>1976</v>
      </c>
      <c r="C14" s="9" t="s">
        <v>2153</v>
      </c>
      <c r="D14" s="8" t="s">
        <v>335</v>
      </c>
      <c r="E14" s="9">
        <f>IFERROR(IF(ISERROR(MATCH(F14,'Windows CPU Tracker'!B:B,0)),"Match not found",INDEX('Windows CPU Tracker'!A:A,MATCH(F14,'Windows CPU Tracker'!B:B,0))),"")</f>
        <v>2022</v>
      </c>
      <c r="F14" s="8" t="s">
        <v>54</v>
      </c>
      <c r="G14" s="9" t="str">
        <f t="shared" si="0"/>
        <v>16 GB</v>
      </c>
      <c r="H14" s="9" t="s">
        <v>2643</v>
      </c>
      <c r="I14" s="8" t="s">
        <v>1980</v>
      </c>
      <c r="J14" s="8">
        <v>134093</v>
      </c>
      <c r="K14" s="8" t="s">
        <v>2156</v>
      </c>
      <c r="L14" s="8" t="str">
        <f>IFERROR(INDEX('Windows 11 Compliance'!A:A, MATCH(M14, 'Windows 11 Compliance'!B:B, 0)), "Match not found")</f>
        <v>Match not found</v>
      </c>
      <c r="M14" s="8" t="s">
        <v>510</v>
      </c>
    </row>
    <row r="15" spans="1:13">
      <c r="A15" s="9" t="s">
        <v>2172</v>
      </c>
      <c r="B15" s="9" t="s">
        <v>1976</v>
      </c>
      <c r="C15" s="9" t="s">
        <v>2153</v>
      </c>
      <c r="D15" s="9" t="s">
        <v>335</v>
      </c>
      <c r="E15" s="9">
        <f>IFERROR(IF(ISERROR(MATCH(F15,'Windows CPU Tracker'!B:B,0)),"Match not found",INDEX('Windows CPU Tracker'!A:A,MATCH(F15,'Windows CPU Tracker'!B:B,0))),"")</f>
        <v>2022</v>
      </c>
      <c r="F15" s="8" t="s">
        <v>54</v>
      </c>
      <c r="G15" s="9" t="str">
        <f t="shared" si="0"/>
        <v>16 GB</v>
      </c>
      <c r="H15" s="9" t="s">
        <v>2643</v>
      </c>
      <c r="I15" s="9" t="s">
        <v>1980</v>
      </c>
      <c r="J15" s="8">
        <v>134076</v>
      </c>
      <c r="K15" s="8" t="s">
        <v>2155</v>
      </c>
      <c r="L15" s="8" t="str">
        <f>IFERROR(INDEX('Windows 11 Compliance'!A:A, MATCH(M15, 'Windows 11 Compliance'!B:B, 0)), "Match not found")</f>
        <v>Match not found</v>
      </c>
      <c r="M15" s="8" t="s">
        <v>510</v>
      </c>
    </row>
    <row r="16" spans="1:13">
      <c r="A16" s="9" t="s">
        <v>2173</v>
      </c>
      <c r="B16" s="9" t="s">
        <v>1976</v>
      </c>
      <c r="C16" s="9" t="s">
        <v>2153</v>
      </c>
      <c r="D16" s="8" t="s">
        <v>335</v>
      </c>
      <c r="E16" s="9">
        <f>IFERROR(IF(ISERROR(MATCH(F16,'Windows CPU Tracker'!B:B,0)),"Match not found",INDEX('Windows CPU Tracker'!A:A,MATCH(F16,'Windows CPU Tracker'!B:B,0))),"")</f>
        <v>2022</v>
      </c>
      <c r="F16" s="8" t="s">
        <v>54</v>
      </c>
      <c r="G16" s="9" t="str">
        <f t="shared" si="0"/>
        <v>16 GB</v>
      </c>
      <c r="H16" s="9" t="s">
        <v>2643</v>
      </c>
      <c r="I16" s="8" t="s">
        <v>1980</v>
      </c>
      <c r="J16" s="8">
        <v>134092</v>
      </c>
      <c r="K16" s="8" t="s">
        <v>2156</v>
      </c>
      <c r="L16" s="8" t="str">
        <f>IFERROR(INDEX('Windows 11 Compliance'!A:A, MATCH(M16, 'Windows 11 Compliance'!B:B, 0)), "Match not found")</f>
        <v>Match not found</v>
      </c>
      <c r="M16" s="8" t="s">
        <v>510</v>
      </c>
    </row>
    <row r="17" spans="1:13">
      <c r="A17" s="9" t="s">
        <v>2174</v>
      </c>
      <c r="B17" s="9" t="s">
        <v>1976</v>
      </c>
      <c r="C17" s="9" t="s">
        <v>2153</v>
      </c>
      <c r="D17" s="9" t="s">
        <v>335</v>
      </c>
      <c r="E17" s="9">
        <f>IFERROR(IF(ISERROR(MATCH(F17,'Windows CPU Tracker'!B:B,0)),"Match not found",INDEX('Windows CPU Tracker'!A:A,MATCH(F17,'Windows CPU Tracker'!B:B,0))),"")</f>
        <v>2022</v>
      </c>
      <c r="F17" s="8" t="s">
        <v>54</v>
      </c>
      <c r="G17" s="9" t="str">
        <f t="shared" si="0"/>
        <v>16 GB</v>
      </c>
      <c r="H17" s="9" t="s">
        <v>2643</v>
      </c>
      <c r="I17" s="9" t="s">
        <v>1980</v>
      </c>
      <c r="J17" s="8">
        <v>134148</v>
      </c>
      <c r="K17" s="8" t="s">
        <v>2156</v>
      </c>
      <c r="L17" s="8" t="str">
        <f>IFERROR(INDEX('Windows 11 Compliance'!A:A, MATCH(M17, 'Windows 11 Compliance'!B:B, 0)), "Match not found")</f>
        <v>Match not found</v>
      </c>
      <c r="M17" s="8" t="s">
        <v>510</v>
      </c>
    </row>
    <row r="18" spans="1:13">
      <c r="A18" s="9" t="s">
        <v>2175</v>
      </c>
      <c r="B18" s="9" t="s">
        <v>1976</v>
      </c>
      <c r="C18" s="9" t="s">
        <v>2153</v>
      </c>
      <c r="D18" s="8" t="s">
        <v>335</v>
      </c>
      <c r="E18" s="9">
        <f>IFERROR(IF(ISERROR(MATCH(F18,'Windows CPU Tracker'!B:B,0)),"Match not found",INDEX('Windows CPU Tracker'!A:A,MATCH(F18,'Windows CPU Tracker'!B:B,0))),"")</f>
        <v>2022</v>
      </c>
      <c r="F18" s="8" t="s">
        <v>54</v>
      </c>
      <c r="G18" s="9" t="str">
        <f t="shared" si="0"/>
        <v>16 GB</v>
      </c>
      <c r="H18" s="9" t="s">
        <v>2643</v>
      </c>
      <c r="I18" s="8" t="s">
        <v>1980</v>
      </c>
      <c r="J18" s="21">
        <v>134101</v>
      </c>
      <c r="K18" s="8" t="s">
        <v>2156</v>
      </c>
      <c r="L18" s="8" t="str">
        <f>IFERROR(INDEX('Windows 11 Compliance'!A:A, MATCH(M18, 'Windows 11 Compliance'!B:B, 0)), "Match not found")</f>
        <v>Match not found</v>
      </c>
      <c r="M18" s="8" t="s">
        <v>510</v>
      </c>
    </row>
    <row r="19" spans="1:13">
      <c r="A19" s="9" t="s">
        <v>2176</v>
      </c>
      <c r="B19" s="9" t="s">
        <v>1976</v>
      </c>
      <c r="C19" s="9" t="s">
        <v>2153</v>
      </c>
      <c r="D19" s="8" t="s">
        <v>335</v>
      </c>
      <c r="E19" s="9">
        <f>IFERROR(IF(ISERROR(MATCH(F19,'Windows CPU Tracker'!B:B,0)),"Match not found",INDEX('Windows CPU Tracker'!A:A,MATCH(F19,'Windows CPU Tracker'!B:B,0))),"")</f>
        <v>2022</v>
      </c>
      <c r="F19" s="8" t="s">
        <v>54</v>
      </c>
      <c r="G19" s="9" t="str">
        <f t="shared" si="0"/>
        <v>16 GB</v>
      </c>
      <c r="H19" s="9" t="s">
        <v>2643</v>
      </c>
      <c r="I19" s="8" t="s">
        <v>1980</v>
      </c>
      <c r="J19" s="21">
        <v>134144</v>
      </c>
      <c r="K19" s="9" t="s">
        <v>2156</v>
      </c>
      <c r="L19" s="8" t="str">
        <f>IFERROR(INDEX('Windows 11 Compliance'!A:A, MATCH(M19, 'Windows 11 Compliance'!B:B, 0)), "Match not found")</f>
        <v>Match not found</v>
      </c>
      <c r="M19" s="8" t="s">
        <v>510</v>
      </c>
    </row>
    <row r="20" spans="1:13">
      <c r="A20" s="9" t="s">
        <v>2177</v>
      </c>
      <c r="B20" s="9" t="s">
        <v>1976</v>
      </c>
      <c r="C20" s="9" t="s">
        <v>2153</v>
      </c>
      <c r="D20" s="9" t="s">
        <v>335</v>
      </c>
      <c r="E20" s="9">
        <f>IFERROR(IF(ISERROR(MATCH(F20,'Windows CPU Tracker'!B:B,0)),"Match not found",INDEX('Windows CPU Tracker'!A:A,MATCH(F20,'Windows CPU Tracker'!B:B,0))),"")</f>
        <v>2022</v>
      </c>
      <c r="F20" s="8" t="s">
        <v>54</v>
      </c>
      <c r="G20" s="9" t="str">
        <f t="shared" si="0"/>
        <v>16 GB</v>
      </c>
      <c r="H20" s="9" t="s">
        <v>2643</v>
      </c>
      <c r="I20" s="9" t="s">
        <v>1980</v>
      </c>
      <c r="J20" s="21">
        <v>134125</v>
      </c>
      <c r="K20" s="9" t="s">
        <v>2156</v>
      </c>
      <c r="L20" s="8" t="str">
        <f>IFERROR(INDEX('Windows 11 Compliance'!A:A, MATCH(M20, 'Windows 11 Compliance'!B:B, 0)), "Match not found")</f>
        <v>Match not found</v>
      </c>
      <c r="M20" s="8" t="s">
        <v>510</v>
      </c>
    </row>
    <row r="21" spans="1:13">
      <c r="A21" s="9" t="s">
        <v>2178</v>
      </c>
      <c r="B21" s="9" t="s">
        <v>1976</v>
      </c>
      <c r="C21" s="9" t="s">
        <v>2153</v>
      </c>
      <c r="D21" s="9" t="s">
        <v>335</v>
      </c>
      <c r="E21" s="9">
        <f>IFERROR(IF(ISERROR(MATCH(F21,'Windows CPU Tracker'!B:B,0)),"Match not found",INDEX('Windows CPU Tracker'!A:A,MATCH(F21,'Windows CPU Tracker'!B:B,0))),"")</f>
        <v>2022</v>
      </c>
      <c r="F21" s="8" t="s">
        <v>54</v>
      </c>
      <c r="G21" s="9" t="str">
        <f t="shared" si="0"/>
        <v>16 GB</v>
      </c>
      <c r="H21" s="9" t="s">
        <v>2643</v>
      </c>
      <c r="I21" s="9" t="s">
        <v>1980</v>
      </c>
      <c r="J21" s="21">
        <v>134064</v>
      </c>
      <c r="K21" s="9" t="s">
        <v>2156</v>
      </c>
      <c r="L21" s="8" t="str">
        <f>IFERROR(INDEX('Windows 11 Compliance'!A:A, MATCH(M21, 'Windows 11 Compliance'!B:B, 0)), "Match not found")</f>
        <v>Match not found</v>
      </c>
      <c r="M21" s="8" t="s">
        <v>510</v>
      </c>
    </row>
    <row r="22" spans="1:13">
      <c r="A22" s="9" t="s">
        <v>2179</v>
      </c>
      <c r="B22" s="9" t="s">
        <v>1976</v>
      </c>
      <c r="C22" s="9" t="s">
        <v>2153</v>
      </c>
      <c r="D22" s="8" t="s">
        <v>335</v>
      </c>
      <c r="E22" s="9">
        <f>IFERROR(IF(ISERROR(MATCH(F22,'Windows CPU Tracker'!B:B,0)),"Match not found",INDEX('Windows CPU Tracker'!A:A,MATCH(F22,'Windows CPU Tracker'!B:B,0))),"")</f>
        <v>2022</v>
      </c>
      <c r="F22" s="8" t="s">
        <v>54</v>
      </c>
      <c r="G22" s="9" t="str">
        <f t="shared" si="0"/>
        <v>16 GB</v>
      </c>
      <c r="H22" s="9" t="s">
        <v>2643</v>
      </c>
      <c r="I22" s="8" t="s">
        <v>1980</v>
      </c>
      <c r="J22" s="21">
        <v>134071</v>
      </c>
      <c r="K22" s="9" t="s">
        <v>2156</v>
      </c>
      <c r="L22" s="8" t="str">
        <f>IFERROR(INDEX('Windows 11 Compliance'!A:A, MATCH(M22, 'Windows 11 Compliance'!B:B, 0)), "Match not found")</f>
        <v>Match not found</v>
      </c>
      <c r="M22" s="8" t="s">
        <v>510</v>
      </c>
    </row>
    <row r="23" spans="1:13">
      <c r="A23" s="9" t="s">
        <v>2180</v>
      </c>
      <c r="B23" s="9" t="s">
        <v>1976</v>
      </c>
      <c r="C23" s="9" t="s">
        <v>2153</v>
      </c>
      <c r="D23" s="9" t="s">
        <v>335</v>
      </c>
      <c r="E23" s="9">
        <f>IFERROR(IF(ISERROR(MATCH(F23,'Windows CPU Tracker'!B:B,0)),"Match not found",INDEX('Windows CPU Tracker'!A:A,MATCH(F23,'Windows CPU Tracker'!B:B,0))),"")</f>
        <v>2022</v>
      </c>
      <c r="F23" s="8" t="s">
        <v>54</v>
      </c>
      <c r="G23" s="9" t="str">
        <f t="shared" si="0"/>
        <v>16 GB</v>
      </c>
      <c r="H23" s="9" t="s">
        <v>2643</v>
      </c>
      <c r="I23" s="9" t="s">
        <v>1980</v>
      </c>
      <c r="J23" s="21">
        <v>134117</v>
      </c>
      <c r="K23" s="9" t="s">
        <v>2156</v>
      </c>
      <c r="L23" s="8" t="str">
        <f>IFERROR(INDEX('Windows 11 Compliance'!A:A, MATCH(M23, 'Windows 11 Compliance'!B:B, 0)), "Match not found")</f>
        <v>Match not found</v>
      </c>
      <c r="M23" s="8" t="s">
        <v>510</v>
      </c>
    </row>
    <row r="24" spans="1:13">
      <c r="A24" s="9" t="s">
        <v>2181</v>
      </c>
      <c r="B24" s="9" t="s">
        <v>1976</v>
      </c>
      <c r="C24" s="9" t="s">
        <v>2153</v>
      </c>
      <c r="D24" s="9" t="s">
        <v>335</v>
      </c>
      <c r="E24" s="9">
        <f>IFERROR(IF(ISERROR(MATCH(F24,'Windows CPU Tracker'!B:B,0)),"Match not found",INDEX('Windows CPU Tracker'!A:A,MATCH(F24,'Windows CPU Tracker'!B:B,0))),"")</f>
        <v>2022</v>
      </c>
      <c r="F24" s="8" t="s">
        <v>54</v>
      </c>
      <c r="G24" s="9" t="str">
        <f t="shared" si="0"/>
        <v>16 GB</v>
      </c>
      <c r="H24" s="9" t="s">
        <v>2643</v>
      </c>
      <c r="I24" s="9" t="s">
        <v>1980</v>
      </c>
      <c r="J24" s="21">
        <v>134156</v>
      </c>
      <c r="K24" s="9" t="s">
        <v>2156</v>
      </c>
      <c r="L24" s="8" t="str">
        <f>IFERROR(INDEX('Windows 11 Compliance'!A:A, MATCH(M24, 'Windows 11 Compliance'!B:B, 0)), "Match not found")</f>
        <v>Match not found</v>
      </c>
      <c r="M24" s="8" t="s">
        <v>510</v>
      </c>
    </row>
    <row r="25" spans="1:13">
      <c r="A25" s="9" t="s">
        <v>2182</v>
      </c>
      <c r="B25" s="9" t="s">
        <v>1976</v>
      </c>
      <c r="C25" s="9" t="s">
        <v>2153</v>
      </c>
      <c r="D25" s="9" t="s">
        <v>335</v>
      </c>
      <c r="E25" s="9">
        <f>IFERROR(IF(ISERROR(MATCH(F25,'Windows CPU Tracker'!B:B,0)),"Match not found",INDEX('Windows CPU Tracker'!A:A,MATCH(F25,'Windows CPU Tracker'!B:B,0))),"")</f>
        <v>2022</v>
      </c>
      <c r="F25" s="8" t="s">
        <v>54</v>
      </c>
      <c r="G25" s="9" t="str">
        <f t="shared" si="0"/>
        <v>16 GB</v>
      </c>
      <c r="H25" s="9" t="s">
        <v>2643</v>
      </c>
      <c r="I25" s="9" t="s">
        <v>1980</v>
      </c>
      <c r="J25" s="21">
        <v>134078</v>
      </c>
      <c r="K25" s="9" t="s">
        <v>2156</v>
      </c>
      <c r="L25" s="8" t="str">
        <f>IFERROR(INDEX('Windows 11 Compliance'!A:A, MATCH(M25, 'Windows 11 Compliance'!B:B, 0)), "Match not found")</f>
        <v>Match not found</v>
      </c>
      <c r="M25" s="8" t="s">
        <v>510</v>
      </c>
    </row>
    <row r="26" spans="1:13">
      <c r="A26" s="9" t="s">
        <v>2183</v>
      </c>
      <c r="B26" s="9" t="s">
        <v>1976</v>
      </c>
      <c r="C26" s="9" t="s">
        <v>2153</v>
      </c>
      <c r="D26" s="9" t="s">
        <v>335</v>
      </c>
      <c r="E26" s="9">
        <f>IFERROR(IF(ISERROR(MATCH(F26,'Windows CPU Tracker'!B:B,0)),"Match not found",INDEX('Windows CPU Tracker'!A:A,MATCH(F26,'Windows CPU Tracker'!B:B,0))),"")</f>
        <v>2022</v>
      </c>
      <c r="F26" s="8" t="s">
        <v>54</v>
      </c>
      <c r="G26" s="9" t="str">
        <f t="shared" si="0"/>
        <v>16 GB</v>
      </c>
      <c r="H26" s="9" t="s">
        <v>2643</v>
      </c>
      <c r="I26" s="9" t="s">
        <v>1980</v>
      </c>
      <c r="J26" s="21">
        <v>134118</v>
      </c>
      <c r="K26" s="9" t="s">
        <v>2156</v>
      </c>
      <c r="L26" s="8" t="str">
        <f>IFERROR(INDEX('Windows 11 Compliance'!A:A, MATCH(M26, 'Windows 11 Compliance'!B:B, 0)), "Match not found")</f>
        <v>Match not found</v>
      </c>
      <c r="M26" s="8" t="s">
        <v>510</v>
      </c>
    </row>
    <row r="27" spans="1:13">
      <c r="A27" s="9" t="s">
        <v>2184</v>
      </c>
      <c r="B27" s="9" t="s">
        <v>1976</v>
      </c>
      <c r="C27" s="9" t="s">
        <v>2153</v>
      </c>
      <c r="D27" s="9" t="s">
        <v>335</v>
      </c>
      <c r="E27" s="9">
        <f>IFERROR(IF(ISERROR(MATCH(F27,'Windows CPU Tracker'!B:B,0)),"Match not found",INDEX('Windows CPU Tracker'!A:A,MATCH(F27,'Windows CPU Tracker'!B:B,0))),"")</f>
        <v>2022</v>
      </c>
      <c r="F27" s="8" t="s">
        <v>54</v>
      </c>
      <c r="G27" s="9" t="str">
        <f t="shared" si="0"/>
        <v>16 GB</v>
      </c>
      <c r="H27" s="9" t="s">
        <v>2643</v>
      </c>
      <c r="I27" s="9" t="s">
        <v>1980</v>
      </c>
      <c r="J27" s="21">
        <v>134062</v>
      </c>
      <c r="K27" s="9" t="s">
        <v>2156</v>
      </c>
      <c r="L27" s="8" t="str">
        <f>IFERROR(INDEX('Windows 11 Compliance'!A:A, MATCH(M27, 'Windows 11 Compliance'!B:B, 0)), "Match not found")</f>
        <v>Match not found</v>
      </c>
      <c r="M27" s="8" t="s">
        <v>510</v>
      </c>
    </row>
    <row r="28" spans="1:13">
      <c r="A28" s="9" t="s">
        <v>2185</v>
      </c>
      <c r="B28" s="9" t="s">
        <v>1976</v>
      </c>
      <c r="C28" s="9" t="s">
        <v>2153</v>
      </c>
      <c r="D28" s="9" t="s">
        <v>335</v>
      </c>
      <c r="E28" s="9">
        <f>IFERROR(IF(ISERROR(MATCH(F28,'Windows CPU Tracker'!B:B,0)),"Match not found",INDEX('Windows CPU Tracker'!A:A,MATCH(F28,'Windows CPU Tracker'!B:B,0))),"")</f>
        <v>2022</v>
      </c>
      <c r="F28" s="8" t="s">
        <v>54</v>
      </c>
      <c r="G28" s="9" t="str">
        <f t="shared" si="0"/>
        <v>16 GB</v>
      </c>
      <c r="H28" s="9" t="s">
        <v>2643</v>
      </c>
      <c r="I28" s="9" t="s">
        <v>1980</v>
      </c>
      <c r="J28" s="21">
        <v>134100</v>
      </c>
      <c r="K28" s="9" t="s">
        <v>2156</v>
      </c>
      <c r="L28" s="8" t="str">
        <f>IFERROR(INDEX('Windows 11 Compliance'!A:A, MATCH(M28, 'Windows 11 Compliance'!B:B, 0)), "Match not found")</f>
        <v>Match not found</v>
      </c>
      <c r="M28" s="8" t="s">
        <v>510</v>
      </c>
    </row>
    <row r="29" spans="1:13">
      <c r="A29" s="9" t="s">
        <v>2186</v>
      </c>
      <c r="B29" s="9" t="s">
        <v>1976</v>
      </c>
      <c r="C29" s="9" t="s">
        <v>2153</v>
      </c>
      <c r="D29" s="9" t="s">
        <v>335</v>
      </c>
      <c r="E29" s="9">
        <f>IFERROR(IF(ISERROR(MATCH(F29,'Windows CPU Tracker'!B:B,0)),"Match not found",INDEX('Windows CPU Tracker'!A:A,MATCH(F29,'Windows CPU Tracker'!B:B,0))),"")</f>
        <v>2022</v>
      </c>
      <c r="F29" s="8" t="s">
        <v>54</v>
      </c>
      <c r="G29" s="9" t="str">
        <f t="shared" si="0"/>
        <v>16 GB</v>
      </c>
      <c r="H29" s="9" t="s">
        <v>2643</v>
      </c>
      <c r="I29" s="9" t="s">
        <v>1980</v>
      </c>
      <c r="J29" s="21">
        <v>134109</v>
      </c>
      <c r="K29" s="9" t="s">
        <v>2156</v>
      </c>
      <c r="L29" s="8" t="str">
        <f>IFERROR(INDEX('Windows 11 Compliance'!A:A, MATCH(M29, 'Windows 11 Compliance'!B:B, 0)), "Match not found")</f>
        <v>Match not found</v>
      </c>
      <c r="M29" s="8" t="s">
        <v>510</v>
      </c>
    </row>
    <row r="30" spans="1:13">
      <c r="A30" s="9" t="s">
        <v>2187</v>
      </c>
      <c r="B30" s="9" t="s">
        <v>1976</v>
      </c>
      <c r="C30" s="9" t="s">
        <v>2153</v>
      </c>
      <c r="D30" s="9" t="s">
        <v>339</v>
      </c>
      <c r="E30" s="9">
        <f>IFERROR(IF(ISERROR(MATCH(F30,'Windows CPU Tracker'!B:B,0)),"Match not found",INDEX('Windows CPU Tracker'!A:A,MATCH(F30,'Windows CPU Tracker'!B:B,0))),"")</f>
        <v>2022</v>
      </c>
      <c r="F30" s="8" t="s">
        <v>54</v>
      </c>
      <c r="G30" s="9" t="str">
        <f t="shared" si="0"/>
        <v>16 GB</v>
      </c>
      <c r="H30" s="9" t="s">
        <v>2643</v>
      </c>
      <c r="I30" s="9" t="s">
        <v>1980</v>
      </c>
      <c r="J30" s="21">
        <v>134147</v>
      </c>
      <c r="K30" s="9" t="s">
        <v>2156</v>
      </c>
      <c r="L30" s="8" t="str">
        <f>IFERROR(INDEX('Windows 11 Compliance'!A:A, MATCH(M30, 'Windows 11 Compliance'!B:B, 0)), "Match not found")</f>
        <v>Match not found</v>
      </c>
      <c r="M30" s="8" t="s">
        <v>510</v>
      </c>
    </row>
    <row r="31" spans="1:13">
      <c r="A31" s="9" t="s">
        <v>2188</v>
      </c>
      <c r="B31" s="9" t="s">
        <v>1976</v>
      </c>
      <c r="C31" s="9" t="s">
        <v>2153</v>
      </c>
      <c r="D31" s="9" t="s">
        <v>335</v>
      </c>
      <c r="E31" s="9">
        <f>IFERROR(IF(ISERROR(MATCH(F31,'Windows CPU Tracker'!B:B,0)),"Match not found",INDEX('Windows CPU Tracker'!A:A,MATCH(F31,'Windows CPU Tracker'!B:B,0))),"")</f>
        <v>2022</v>
      </c>
      <c r="F31" s="8" t="s">
        <v>54</v>
      </c>
      <c r="G31" s="9" t="str">
        <f t="shared" si="0"/>
        <v>16 GB</v>
      </c>
      <c r="H31" s="9" t="s">
        <v>2643</v>
      </c>
      <c r="I31" s="9" t="s">
        <v>1980</v>
      </c>
      <c r="J31" s="21">
        <v>134110</v>
      </c>
      <c r="K31" s="9" t="s">
        <v>2156</v>
      </c>
      <c r="L31" s="8" t="str">
        <f>IFERROR(INDEX('Windows 11 Compliance'!A:A, MATCH(M31, 'Windows 11 Compliance'!B:B, 0)), "Match not found")</f>
        <v>Match not found</v>
      </c>
      <c r="M31" s="8" t="s">
        <v>510</v>
      </c>
    </row>
    <row r="32" spans="1:13">
      <c r="A32" s="9" t="s">
        <v>2189</v>
      </c>
      <c r="B32" s="9" t="s">
        <v>1976</v>
      </c>
      <c r="C32" s="9" t="s">
        <v>2153</v>
      </c>
      <c r="D32" s="9" t="s">
        <v>335</v>
      </c>
      <c r="E32" s="9">
        <f>IFERROR(IF(ISERROR(MATCH(F32,'Windows CPU Tracker'!B:B,0)),"Match not found",INDEX('Windows CPU Tracker'!A:A,MATCH(F32,'Windows CPU Tracker'!B:B,0))),"")</f>
        <v>2022</v>
      </c>
      <c r="F32" s="8" t="s">
        <v>54</v>
      </c>
      <c r="G32" s="9" t="str">
        <f t="shared" si="0"/>
        <v>16 GB</v>
      </c>
      <c r="H32" s="9" t="s">
        <v>2643</v>
      </c>
      <c r="I32" s="9" t="s">
        <v>1980</v>
      </c>
      <c r="J32" s="21">
        <v>134112</v>
      </c>
      <c r="K32" s="9" t="s">
        <v>2156</v>
      </c>
      <c r="L32" s="8" t="str">
        <f>IFERROR(INDEX('Windows 11 Compliance'!A:A, MATCH(M32, 'Windows 11 Compliance'!B:B, 0)), "Match not found")</f>
        <v>Match not found</v>
      </c>
      <c r="M32" s="8" t="s">
        <v>510</v>
      </c>
    </row>
    <row r="33" spans="1:13">
      <c r="A33" s="9" t="s">
        <v>2190</v>
      </c>
      <c r="B33" s="8" t="s">
        <v>524</v>
      </c>
      <c r="C33" s="9" t="s">
        <v>2191</v>
      </c>
      <c r="D33" s="9" t="s">
        <v>339</v>
      </c>
      <c r="E33" s="9">
        <f>IFERROR(IF(ISERROR(MATCH(F33,'Windows CPU Tracker'!B:B,0)),"Match not found",INDEX('Windows CPU Tracker'!A:A,MATCH(F33,'Windows CPU Tracker'!B:B,0))),"")</f>
        <v>2017</v>
      </c>
      <c r="F33" s="8" t="s">
        <v>31</v>
      </c>
      <c r="G33" s="9" t="str">
        <f t="shared" si="0"/>
        <v>16 GB</v>
      </c>
      <c r="H33" s="9" t="s">
        <v>2643</v>
      </c>
      <c r="I33" s="9" t="s">
        <v>1980</v>
      </c>
      <c r="J33" s="21" t="s">
        <v>2449</v>
      </c>
      <c r="K33" s="9" t="s">
        <v>2156</v>
      </c>
      <c r="L33" s="8" t="str">
        <f>IFERROR(INDEX('Windows 11 Compliance'!A:A, MATCH(M33, 'Windows 11 Compliance'!B:B, 0)), "Match not found")</f>
        <v>Match not found</v>
      </c>
      <c r="M33" s="40" t="s">
        <v>2639</v>
      </c>
    </row>
    <row r="34" spans="1:13">
      <c r="A34" s="9" t="s">
        <v>2192</v>
      </c>
      <c r="B34" s="9" t="s">
        <v>524</v>
      </c>
      <c r="C34" s="9" t="s">
        <v>2191</v>
      </c>
      <c r="D34" s="9" t="s">
        <v>339</v>
      </c>
      <c r="E34" s="9">
        <f>IFERROR(IF(ISERROR(MATCH(F34,'Windows CPU Tracker'!B:B,0)),"Match not found",INDEX('Windows CPU Tracker'!A:A,MATCH(F34,'Windows CPU Tracker'!B:B,0))),"")</f>
        <v>2017</v>
      </c>
      <c r="F34" s="8" t="s">
        <v>31</v>
      </c>
      <c r="G34" s="9" t="str">
        <f t="shared" si="0"/>
        <v>16 GB</v>
      </c>
      <c r="H34" s="9" t="s">
        <v>2643</v>
      </c>
      <c r="I34" s="9" t="s">
        <v>1980</v>
      </c>
      <c r="J34" s="21" t="s">
        <v>2450</v>
      </c>
      <c r="K34" s="9" t="s">
        <v>2156</v>
      </c>
      <c r="L34" s="8" t="str">
        <f>IFERROR(INDEX('Windows 11 Compliance'!A:A, MATCH(M34, 'Windows 11 Compliance'!B:B, 0)), "Match not found")</f>
        <v>Match not found</v>
      </c>
      <c r="M34" s="40" t="s">
        <v>2639</v>
      </c>
    </row>
    <row r="35" spans="1:13">
      <c r="A35" s="9" t="s">
        <v>2193</v>
      </c>
      <c r="B35" s="9" t="s">
        <v>524</v>
      </c>
      <c r="C35" s="9" t="s">
        <v>2191</v>
      </c>
      <c r="D35" s="9" t="s">
        <v>339</v>
      </c>
      <c r="E35" s="9">
        <f>IFERROR(IF(ISERROR(MATCH(F35,'Windows CPU Tracker'!B:B,0)),"Match not found",INDEX('Windows CPU Tracker'!A:A,MATCH(F35,'Windows CPU Tracker'!B:B,0))),"")</f>
        <v>2017</v>
      </c>
      <c r="F35" s="8" t="s">
        <v>31</v>
      </c>
      <c r="G35" s="9" t="str">
        <f t="shared" si="0"/>
        <v>16 GB</v>
      </c>
      <c r="H35" s="9" t="s">
        <v>2643</v>
      </c>
      <c r="I35" s="9" t="s">
        <v>1980</v>
      </c>
      <c r="J35" s="21" t="s">
        <v>2451</v>
      </c>
      <c r="K35" s="9" t="s">
        <v>2156</v>
      </c>
      <c r="L35" s="8" t="str">
        <f>IFERROR(INDEX('Windows 11 Compliance'!A:A, MATCH(M35, 'Windows 11 Compliance'!B:B, 0)), "Match not found")</f>
        <v>Match not found</v>
      </c>
      <c r="M35" s="40" t="s">
        <v>2639</v>
      </c>
    </row>
    <row r="36" spans="1:13">
      <c r="A36" s="9" t="s">
        <v>2194</v>
      </c>
      <c r="B36" s="9" t="s">
        <v>524</v>
      </c>
      <c r="C36" s="9" t="s">
        <v>2191</v>
      </c>
      <c r="D36" s="9" t="s">
        <v>339</v>
      </c>
      <c r="E36" s="9">
        <f>IFERROR(IF(ISERROR(MATCH(F36,'Windows CPU Tracker'!B:B,0)),"Match not found",INDEX('Windows CPU Tracker'!A:A,MATCH(F36,'Windows CPU Tracker'!B:B,0))),"")</f>
        <v>2017</v>
      </c>
      <c r="F36" s="8" t="s">
        <v>31</v>
      </c>
      <c r="G36" s="9" t="str">
        <f t="shared" si="0"/>
        <v>16 GB</v>
      </c>
      <c r="H36" s="9" t="s">
        <v>2643</v>
      </c>
      <c r="I36" s="9" t="s">
        <v>1980</v>
      </c>
      <c r="J36" s="21" t="s">
        <v>2452</v>
      </c>
      <c r="K36" s="9" t="s">
        <v>2156</v>
      </c>
      <c r="L36" s="8" t="str">
        <f>IFERROR(INDEX('Windows 11 Compliance'!A:A, MATCH(M36, 'Windows 11 Compliance'!B:B, 0)), "Match not found")</f>
        <v>Match not found</v>
      </c>
      <c r="M36" s="40" t="s">
        <v>2639</v>
      </c>
    </row>
    <row r="37" spans="1:13">
      <c r="A37" s="9" t="s">
        <v>2195</v>
      </c>
      <c r="B37" s="9" t="s">
        <v>524</v>
      </c>
      <c r="C37" s="9" t="s">
        <v>2191</v>
      </c>
      <c r="D37" s="9" t="s">
        <v>339</v>
      </c>
      <c r="E37" s="9">
        <f>IFERROR(IF(ISERROR(MATCH(F37,'Windows CPU Tracker'!B:B,0)),"Match not found",INDEX('Windows CPU Tracker'!A:A,MATCH(F37,'Windows CPU Tracker'!B:B,0))),"")</f>
        <v>2017</v>
      </c>
      <c r="F37" s="8" t="s">
        <v>31</v>
      </c>
      <c r="G37" s="9" t="str">
        <f t="shared" si="0"/>
        <v>16 GB</v>
      </c>
      <c r="H37" s="9" t="s">
        <v>2643</v>
      </c>
      <c r="I37" s="9" t="s">
        <v>1980</v>
      </c>
      <c r="J37" s="21" t="s">
        <v>2453</v>
      </c>
      <c r="K37" s="9" t="s">
        <v>2156</v>
      </c>
      <c r="L37" s="8" t="str">
        <f>IFERROR(INDEX('Windows 11 Compliance'!A:A, MATCH(M37, 'Windows 11 Compliance'!B:B, 0)), "Match not found")</f>
        <v>Match not found</v>
      </c>
      <c r="M37" s="40" t="s">
        <v>2639</v>
      </c>
    </row>
    <row r="38" spans="1:13">
      <c r="A38" s="9" t="s">
        <v>2196</v>
      </c>
      <c r="B38" s="9" t="s">
        <v>524</v>
      </c>
      <c r="C38" s="9" t="s">
        <v>2191</v>
      </c>
      <c r="D38" s="9" t="s">
        <v>339</v>
      </c>
      <c r="E38" s="9">
        <f>IFERROR(IF(ISERROR(MATCH(F38,'Windows CPU Tracker'!B:B,0)),"Match not found",INDEX('Windows CPU Tracker'!A:A,MATCH(F38,'Windows CPU Tracker'!B:B,0))),"")</f>
        <v>2017</v>
      </c>
      <c r="F38" s="8" t="s">
        <v>31</v>
      </c>
      <c r="G38" s="9" t="str">
        <f t="shared" si="0"/>
        <v>16 GB</v>
      </c>
      <c r="H38" s="9" t="s">
        <v>2643</v>
      </c>
      <c r="I38" s="9" t="s">
        <v>1980</v>
      </c>
      <c r="J38" s="21" t="s">
        <v>2454</v>
      </c>
      <c r="K38" s="9" t="s">
        <v>2156</v>
      </c>
      <c r="L38" s="8" t="str">
        <f>IFERROR(INDEX('Windows 11 Compliance'!A:A, MATCH(M38, 'Windows 11 Compliance'!B:B, 0)), "Match not found")</f>
        <v>Match not found</v>
      </c>
      <c r="M38" s="40" t="s">
        <v>2639</v>
      </c>
    </row>
    <row r="39" spans="1:13">
      <c r="A39" s="9" t="s">
        <v>2197</v>
      </c>
      <c r="B39" s="9" t="s">
        <v>524</v>
      </c>
      <c r="C39" s="9" t="s">
        <v>2191</v>
      </c>
      <c r="D39" s="9" t="s">
        <v>339</v>
      </c>
      <c r="E39" s="9">
        <f>IFERROR(IF(ISERROR(MATCH(F39,'Windows CPU Tracker'!B:B,0)),"Match not found",INDEX('Windows CPU Tracker'!A:A,MATCH(F39,'Windows CPU Tracker'!B:B,0))),"")</f>
        <v>2017</v>
      </c>
      <c r="F39" s="8" t="s">
        <v>31</v>
      </c>
      <c r="G39" s="9" t="str">
        <f t="shared" si="0"/>
        <v>16 GB</v>
      </c>
      <c r="H39" s="9" t="s">
        <v>2643</v>
      </c>
      <c r="I39" s="9" t="s">
        <v>1980</v>
      </c>
      <c r="J39" s="21" t="s">
        <v>2455</v>
      </c>
      <c r="K39" s="9" t="s">
        <v>2156</v>
      </c>
      <c r="L39" s="8" t="str">
        <f>IFERROR(INDEX('Windows 11 Compliance'!A:A, MATCH(M39, 'Windows 11 Compliance'!B:B, 0)), "Match not found")</f>
        <v>Match not found</v>
      </c>
      <c r="M39" s="40" t="s">
        <v>2639</v>
      </c>
    </row>
    <row r="40" spans="1:13">
      <c r="A40" s="9" t="s">
        <v>2198</v>
      </c>
      <c r="B40" s="9" t="s">
        <v>524</v>
      </c>
      <c r="C40" s="9" t="s">
        <v>2191</v>
      </c>
      <c r="D40" s="9" t="s">
        <v>339</v>
      </c>
      <c r="E40" s="9">
        <f>IFERROR(IF(ISERROR(MATCH(F40,'Windows CPU Tracker'!B:B,0)),"Match not found",INDEX('Windows CPU Tracker'!A:A,MATCH(F40,'Windows CPU Tracker'!B:B,0))),"")</f>
        <v>2017</v>
      </c>
      <c r="F40" s="8" t="s">
        <v>31</v>
      </c>
      <c r="G40" s="9" t="str">
        <f t="shared" si="0"/>
        <v>16 GB</v>
      </c>
      <c r="H40" s="9" t="s">
        <v>2643</v>
      </c>
      <c r="I40" s="9" t="s">
        <v>1980</v>
      </c>
      <c r="J40" s="21" t="s">
        <v>2456</v>
      </c>
      <c r="K40" s="9" t="s">
        <v>2156</v>
      </c>
      <c r="L40" s="8" t="str">
        <f>IFERROR(INDEX('Windows 11 Compliance'!A:A, MATCH(M40, 'Windows 11 Compliance'!B:B, 0)), "Match not found")</f>
        <v>Match not found</v>
      </c>
      <c r="M40" s="40" t="s">
        <v>2639</v>
      </c>
    </row>
    <row r="41" spans="1:13">
      <c r="A41" s="9" t="s">
        <v>2199</v>
      </c>
      <c r="B41" s="9" t="s">
        <v>524</v>
      </c>
      <c r="C41" s="9" t="s">
        <v>2191</v>
      </c>
      <c r="D41" s="9" t="s">
        <v>339</v>
      </c>
      <c r="E41" s="9">
        <f>IFERROR(IF(ISERROR(MATCH(F41,'Windows CPU Tracker'!B:B,0)),"Match not found",INDEX('Windows CPU Tracker'!A:A,MATCH(F41,'Windows CPU Tracker'!B:B,0))),"")</f>
        <v>2017</v>
      </c>
      <c r="F41" s="8" t="s">
        <v>31</v>
      </c>
      <c r="G41" s="9" t="str">
        <f t="shared" si="0"/>
        <v>16 GB</v>
      </c>
      <c r="H41" s="9" t="s">
        <v>2643</v>
      </c>
      <c r="I41" s="9" t="s">
        <v>1980</v>
      </c>
      <c r="J41" s="21" t="s">
        <v>2457</v>
      </c>
      <c r="K41" s="9" t="s">
        <v>2156</v>
      </c>
      <c r="L41" s="8" t="str">
        <f>IFERROR(INDEX('Windows 11 Compliance'!A:A, MATCH(M41, 'Windows 11 Compliance'!B:B, 0)), "Match not found")</f>
        <v>Match not found</v>
      </c>
      <c r="M41" s="40" t="s">
        <v>2639</v>
      </c>
    </row>
    <row r="42" spans="1:13">
      <c r="A42" s="9" t="s">
        <v>2200</v>
      </c>
      <c r="B42" s="9" t="s">
        <v>524</v>
      </c>
      <c r="C42" s="9" t="s">
        <v>2191</v>
      </c>
      <c r="D42" s="9" t="s">
        <v>339</v>
      </c>
      <c r="E42" s="9">
        <f>IFERROR(IF(ISERROR(MATCH(F42,'Windows CPU Tracker'!B:B,0)),"Match not found",INDEX('Windows CPU Tracker'!A:A,MATCH(F42,'Windows CPU Tracker'!B:B,0))),"")</f>
        <v>2017</v>
      </c>
      <c r="F42" s="8" t="s">
        <v>31</v>
      </c>
      <c r="G42" s="9" t="str">
        <f t="shared" si="0"/>
        <v>16 GB</v>
      </c>
      <c r="H42" s="9" t="s">
        <v>2643</v>
      </c>
      <c r="I42" s="9" t="s">
        <v>1980</v>
      </c>
      <c r="J42" s="21" t="s">
        <v>2458</v>
      </c>
      <c r="K42" s="9" t="s">
        <v>2155</v>
      </c>
      <c r="L42" s="8" t="str">
        <f>IFERROR(INDEX('Windows 11 Compliance'!A:A, MATCH(M42, 'Windows 11 Compliance'!B:B, 0)), "Match not found")</f>
        <v>Match not found</v>
      </c>
      <c r="M42" s="40" t="s">
        <v>2639</v>
      </c>
    </row>
    <row r="43" spans="1:13">
      <c r="A43" s="9" t="s">
        <v>2201</v>
      </c>
      <c r="B43" s="9" t="s">
        <v>524</v>
      </c>
      <c r="C43" s="9" t="s">
        <v>2191</v>
      </c>
      <c r="D43" s="9" t="s">
        <v>339</v>
      </c>
      <c r="E43" s="9">
        <f>IFERROR(IF(ISERROR(MATCH(F43,'Windows CPU Tracker'!B:B,0)),"Match not found",INDEX('Windows CPU Tracker'!A:A,MATCH(F43,'Windows CPU Tracker'!B:B,0))),"")</f>
        <v>2017</v>
      </c>
      <c r="F43" s="8" t="s">
        <v>31</v>
      </c>
      <c r="G43" s="9" t="str">
        <f t="shared" si="0"/>
        <v>16 GB</v>
      </c>
      <c r="H43" s="9" t="s">
        <v>2643</v>
      </c>
      <c r="I43" s="9" t="s">
        <v>1980</v>
      </c>
      <c r="J43" s="21" t="s">
        <v>2459</v>
      </c>
      <c r="K43" s="9" t="s">
        <v>2156</v>
      </c>
      <c r="L43" s="8" t="str">
        <f>IFERROR(INDEX('Windows 11 Compliance'!A:A, MATCH(M43, 'Windows 11 Compliance'!B:B, 0)), "Match not found")</f>
        <v>Match not found</v>
      </c>
      <c r="M43" s="40" t="s">
        <v>2639</v>
      </c>
    </row>
    <row r="44" spans="1:13">
      <c r="A44" s="9" t="s">
        <v>2202</v>
      </c>
      <c r="B44" s="9" t="s">
        <v>524</v>
      </c>
      <c r="C44" s="9" t="s">
        <v>2191</v>
      </c>
      <c r="D44" s="9" t="s">
        <v>339</v>
      </c>
      <c r="E44" s="9">
        <f>IFERROR(IF(ISERROR(MATCH(F44,'Windows CPU Tracker'!B:B,0)),"Match not found",INDEX('Windows CPU Tracker'!A:A,MATCH(F44,'Windows CPU Tracker'!B:B,0))),"")</f>
        <v>2017</v>
      </c>
      <c r="F44" s="8" t="s">
        <v>31</v>
      </c>
      <c r="G44" s="9" t="str">
        <f t="shared" si="0"/>
        <v>16 GB</v>
      </c>
      <c r="H44" s="9" t="s">
        <v>2643</v>
      </c>
      <c r="I44" s="9" t="s">
        <v>1980</v>
      </c>
      <c r="J44" s="21" t="s">
        <v>2460</v>
      </c>
      <c r="K44" s="9" t="s">
        <v>2156</v>
      </c>
      <c r="L44" s="8" t="str">
        <f>IFERROR(INDEX('Windows 11 Compliance'!A:A, MATCH(M44, 'Windows 11 Compliance'!B:B, 0)), "Match not found")</f>
        <v>Match not found</v>
      </c>
      <c r="M44" s="40" t="s">
        <v>2639</v>
      </c>
    </row>
    <row r="45" spans="1:13">
      <c r="A45" s="9" t="s">
        <v>2203</v>
      </c>
      <c r="B45" s="9" t="s">
        <v>524</v>
      </c>
      <c r="C45" s="9" t="s">
        <v>2191</v>
      </c>
      <c r="D45" s="9" t="s">
        <v>339</v>
      </c>
      <c r="E45" s="9">
        <f>IFERROR(IF(ISERROR(MATCH(F45,'Windows CPU Tracker'!B:B,0)),"Match not found",INDEX('Windows CPU Tracker'!A:A,MATCH(F45,'Windows CPU Tracker'!B:B,0))),"")</f>
        <v>2017</v>
      </c>
      <c r="F45" s="8" t="s">
        <v>31</v>
      </c>
      <c r="G45" s="9" t="str">
        <f t="shared" si="0"/>
        <v>16 GB</v>
      </c>
      <c r="H45" s="9" t="s">
        <v>2643</v>
      </c>
      <c r="I45" s="9" t="s">
        <v>1980</v>
      </c>
      <c r="J45" s="21" t="s">
        <v>2461</v>
      </c>
      <c r="K45" s="9" t="s">
        <v>2156</v>
      </c>
      <c r="L45" s="8" t="str">
        <f>IFERROR(INDEX('Windows 11 Compliance'!A:A, MATCH(M45, 'Windows 11 Compliance'!B:B, 0)), "Match not found")</f>
        <v>Match not found</v>
      </c>
      <c r="M45" s="40" t="s">
        <v>2639</v>
      </c>
    </row>
    <row r="46" spans="1:13">
      <c r="A46" s="8" t="s">
        <v>2204</v>
      </c>
      <c r="B46" s="9" t="s">
        <v>524</v>
      </c>
      <c r="C46" s="9" t="s">
        <v>2191</v>
      </c>
      <c r="D46" s="9" t="s">
        <v>335</v>
      </c>
      <c r="E46" s="9">
        <f>IFERROR(IF(ISERROR(MATCH(F46,'Windows CPU Tracker'!B:B,0)),"Match not found",INDEX('Windows CPU Tracker'!A:A,MATCH(F46,'Windows CPU Tracker'!B:B,0))),"")</f>
        <v>2017</v>
      </c>
      <c r="F46" s="8" t="s">
        <v>31</v>
      </c>
      <c r="G46" s="9" t="str">
        <f t="shared" si="0"/>
        <v>16 GB</v>
      </c>
      <c r="H46" s="9" t="s">
        <v>2643</v>
      </c>
      <c r="I46" s="9" t="s">
        <v>1980</v>
      </c>
      <c r="J46" s="21" t="s">
        <v>2462</v>
      </c>
      <c r="K46" s="9" t="s">
        <v>2156</v>
      </c>
      <c r="L46" s="8" t="str">
        <f>IFERROR(INDEX('Windows 11 Compliance'!A:A, MATCH(M46, 'Windows 11 Compliance'!B:B, 0)), "Match not found")</f>
        <v>Match not found</v>
      </c>
      <c r="M46" s="40" t="s">
        <v>2639</v>
      </c>
    </row>
    <row r="47" spans="1:13">
      <c r="A47" s="8" t="s">
        <v>2205</v>
      </c>
      <c r="B47" s="8" t="s">
        <v>524</v>
      </c>
      <c r="C47" s="8" t="s">
        <v>2191</v>
      </c>
      <c r="D47" s="9" t="s">
        <v>339</v>
      </c>
      <c r="E47" s="9">
        <f>IFERROR(IF(ISERROR(MATCH(F47,'Windows CPU Tracker'!B:B,0)),"Match not found",INDEX('Windows CPU Tracker'!A:A,MATCH(F47,'Windows CPU Tracker'!B:B,0))),"")</f>
        <v>2017</v>
      </c>
      <c r="F47" s="8" t="s">
        <v>31</v>
      </c>
      <c r="G47" s="9" t="str">
        <f t="shared" si="0"/>
        <v>16 GB</v>
      </c>
      <c r="H47" s="9" t="s">
        <v>2643</v>
      </c>
      <c r="I47" s="9" t="s">
        <v>1980</v>
      </c>
      <c r="J47" s="21" t="s">
        <v>2463</v>
      </c>
      <c r="K47" s="9" t="s">
        <v>2156</v>
      </c>
      <c r="L47" s="8" t="str">
        <f>IFERROR(INDEX('Windows 11 Compliance'!A:A, MATCH(M47, 'Windows 11 Compliance'!B:B, 0)), "Match not found")</f>
        <v>Match not found</v>
      </c>
      <c r="M47" s="40" t="s">
        <v>2639</v>
      </c>
    </row>
    <row r="48" spans="1:13">
      <c r="A48" s="8" t="s">
        <v>2206</v>
      </c>
      <c r="B48" s="8" t="s">
        <v>524</v>
      </c>
      <c r="C48" s="8" t="s">
        <v>2191</v>
      </c>
      <c r="D48" s="9" t="s">
        <v>335</v>
      </c>
      <c r="E48" s="9">
        <f>IFERROR(IF(ISERROR(MATCH(F48,'Windows CPU Tracker'!B:B,0)),"Match not found",INDEX('Windows CPU Tracker'!A:A,MATCH(F48,'Windows CPU Tracker'!B:B,0))),"")</f>
        <v>2017</v>
      </c>
      <c r="F48" s="8" t="s">
        <v>31</v>
      </c>
      <c r="G48" s="9" t="str">
        <f t="shared" si="0"/>
        <v>16 GB</v>
      </c>
      <c r="H48" s="9" t="s">
        <v>2643</v>
      </c>
      <c r="I48" s="9" t="s">
        <v>1980</v>
      </c>
      <c r="J48" s="21" t="s">
        <v>2464</v>
      </c>
      <c r="K48" s="9" t="s">
        <v>2156</v>
      </c>
      <c r="L48" s="8" t="str">
        <f>IFERROR(INDEX('Windows 11 Compliance'!A:A, MATCH(M48, 'Windows 11 Compliance'!B:B, 0)), "Match not found")</f>
        <v>Match not found</v>
      </c>
      <c r="M48" s="40" t="s">
        <v>2639</v>
      </c>
    </row>
    <row r="49" spans="1:13">
      <c r="A49" s="8" t="s">
        <v>2207</v>
      </c>
      <c r="B49" s="8" t="s">
        <v>524</v>
      </c>
      <c r="C49" s="8" t="s">
        <v>2191</v>
      </c>
      <c r="D49" s="9" t="s">
        <v>339</v>
      </c>
      <c r="E49" s="9">
        <f>IFERROR(IF(ISERROR(MATCH(F49,'Windows CPU Tracker'!B:B,0)),"Match not found",INDEX('Windows CPU Tracker'!A:A,MATCH(F49,'Windows CPU Tracker'!B:B,0))),"")</f>
        <v>2017</v>
      </c>
      <c r="F49" s="8" t="s">
        <v>31</v>
      </c>
      <c r="G49" s="9" t="str">
        <f t="shared" si="0"/>
        <v>16 GB</v>
      </c>
      <c r="H49" s="9" t="s">
        <v>2643</v>
      </c>
      <c r="I49" s="9" t="s">
        <v>1980</v>
      </c>
      <c r="J49" s="21" t="s">
        <v>2465</v>
      </c>
      <c r="K49" s="9" t="s">
        <v>2156</v>
      </c>
      <c r="L49" s="8" t="str">
        <f>IFERROR(INDEX('Windows 11 Compliance'!A:A, MATCH(M49, 'Windows 11 Compliance'!B:B, 0)), "Match not found")</f>
        <v>Match not found</v>
      </c>
      <c r="M49" s="40" t="s">
        <v>2639</v>
      </c>
    </row>
    <row r="50" spans="1:13">
      <c r="A50" s="8" t="s">
        <v>2208</v>
      </c>
      <c r="B50" s="9" t="s">
        <v>524</v>
      </c>
      <c r="C50" s="9" t="s">
        <v>2191</v>
      </c>
      <c r="D50" s="9" t="s">
        <v>339</v>
      </c>
      <c r="E50" s="9">
        <f>IFERROR(IF(ISERROR(MATCH(F50,'Windows CPU Tracker'!B:B,0)),"Match not found",INDEX('Windows CPU Tracker'!A:A,MATCH(F50,'Windows CPU Tracker'!B:B,0))),"")</f>
        <v>2017</v>
      </c>
      <c r="F50" s="8" t="s">
        <v>31</v>
      </c>
      <c r="G50" s="9" t="str">
        <f t="shared" si="0"/>
        <v>16 GB</v>
      </c>
      <c r="H50" s="9" t="s">
        <v>2643</v>
      </c>
      <c r="I50" s="9" t="s">
        <v>1980</v>
      </c>
      <c r="J50" s="21" t="s">
        <v>2466</v>
      </c>
      <c r="K50" s="9" t="s">
        <v>2156</v>
      </c>
      <c r="L50" s="8" t="str">
        <f>IFERROR(INDEX('Windows 11 Compliance'!A:A, MATCH(M50, 'Windows 11 Compliance'!B:B, 0)), "Match not found")</f>
        <v>Match not found</v>
      </c>
      <c r="M50" s="40" t="s">
        <v>2639</v>
      </c>
    </row>
    <row r="51" spans="1:13">
      <c r="A51" s="9" t="s">
        <v>2209</v>
      </c>
      <c r="B51" s="8" t="s">
        <v>524</v>
      </c>
      <c r="C51" s="8" t="s">
        <v>2210</v>
      </c>
      <c r="D51" s="9" t="s">
        <v>339</v>
      </c>
      <c r="E51" s="9">
        <f>IFERROR(IF(ISERROR(MATCH(F51,'Windows CPU Tracker'!B:B,0)),"Match not found",INDEX('Windows CPU Tracker'!A:A,MATCH(F51,'Windows CPU Tracker'!B:B,0))),"")</f>
        <v>2017</v>
      </c>
      <c r="F51" s="8" t="s">
        <v>31</v>
      </c>
      <c r="G51" s="9" t="str">
        <f t="shared" si="0"/>
        <v>16 GB</v>
      </c>
      <c r="H51" s="9" t="s">
        <v>2643</v>
      </c>
      <c r="I51" s="9" t="s">
        <v>1980</v>
      </c>
      <c r="J51" s="21" t="s">
        <v>2467</v>
      </c>
      <c r="K51" s="9" t="s">
        <v>2156</v>
      </c>
      <c r="L51" s="8" t="str">
        <f>IFERROR(INDEX('Windows 11 Compliance'!A:A, MATCH(M51, 'Windows 11 Compliance'!B:B, 0)), "Match not found")</f>
        <v>Match not found</v>
      </c>
      <c r="M51" s="40" t="s">
        <v>2639</v>
      </c>
    </row>
    <row r="52" spans="1:13">
      <c r="A52" s="9" t="s">
        <v>2211</v>
      </c>
      <c r="B52" s="8" t="s">
        <v>524</v>
      </c>
      <c r="C52" s="8" t="s">
        <v>2191</v>
      </c>
      <c r="D52" s="9" t="s">
        <v>339</v>
      </c>
      <c r="E52" s="9">
        <f>IFERROR(IF(ISERROR(MATCH(F52,'Windows CPU Tracker'!B:B,0)),"Match not found",INDEX('Windows CPU Tracker'!A:A,MATCH(F52,'Windows CPU Tracker'!B:B,0))),"")</f>
        <v>2017</v>
      </c>
      <c r="F52" s="8" t="s">
        <v>31</v>
      </c>
      <c r="G52" s="9" t="str">
        <f t="shared" si="0"/>
        <v>16 GB</v>
      </c>
      <c r="H52" s="9" t="s">
        <v>2643</v>
      </c>
      <c r="I52" s="9" t="s">
        <v>1980</v>
      </c>
      <c r="J52" s="21" t="s">
        <v>2468</v>
      </c>
      <c r="K52" s="9" t="s">
        <v>2155</v>
      </c>
      <c r="L52" s="8" t="str">
        <f>IFERROR(INDEX('Windows 11 Compliance'!A:A, MATCH(M52, 'Windows 11 Compliance'!B:B, 0)), "Match not found")</f>
        <v>Match not found</v>
      </c>
      <c r="M52" s="40" t="s">
        <v>2639</v>
      </c>
    </row>
    <row r="53" spans="1:13">
      <c r="A53" s="8" t="s">
        <v>2212</v>
      </c>
      <c r="B53" s="8" t="s">
        <v>524</v>
      </c>
      <c r="C53" s="8" t="s">
        <v>2191</v>
      </c>
      <c r="D53" s="9" t="s">
        <v>339</v>
      </c>
      <c r="E53" s="9">
        <f>IFERROR(IF(ISERROR(MATCH(F53,'Windows CPU Tracker'!B:B,0)),"Match not found",INDEX('Windows CPU Tracker'!A:A,MATCH(F53,'Windows CPU Tracker'!B:B,0))),"")</f>
        <v>2017</v>
      </c>
      <c r="F53" s="8" t="s">
        <v>31</v>
      </c>
      <c r="G53" s="9" t="str">
        <f t="shared" si="0"/>
        <v>16 GB</v>
      </c>
      <c r="H53" s="9" t="s">
        <v>2643</v>
      </c>
      <c r="I53" s="9" t="s">
        <v>1980</v>
      </c>
      <c r="J53" s="21" t="s">
        <v>2469</v>
      </c>
      <c r="K53" s="9" t="s">
        <v>2156</v>
      </c>
      <c r="L53" s="8" t="str">
        <f>IFERROR(INDEX('Windows 11 Compliance'!A:A, MATCH(M53, 'Windows 11 Compliance'!B:B, 0)), "Match not found")</f>
        <v>Match not found</v>
      </c>
      <c r="M53" s="40" t="s">
        <v>2639</v>
      </c>
    </row>
    <row r="54" spans="1:13">
      <c r="A54" s="8" t="s">
        <v>2213</v>
      </c>
      <c r="B54" s="8" t="s">
        <v>524</v>
      </c>
      <c r="C54" s="8" t="s">
        <v>2191</v>
      </c>
      <c r="D54" s="9" t="s">
        <v>339</v>
      </c>
      <c r="E54" s="9">
        <f>IFERROR(IF(ISERROR(MATCH(F54,'Windows CPU Tracker'!B:B,0)),"Match not found",INDEX('Windows CPU Tracker'!A:A,MATCH(F54,'Windows CPU Tracker'!B:B,0))),"")</f>
        <v>2017</v>
      </c>
      <c r="F54" s="8" t="s">
        <v>31</v>
      </c>
      <c r="G54" s="9" t="str">
        <f t="shared" si="0"/>
        <v>16 GB</v>
      </c>
      <c r="H54" s="9" t="s">
        <v>2643</v>
      </c>
      <c r="I54" s="9" t="s">
        <v>1980</v>
      </c>
      <c r="J54" s="21" t="s">
        <v>2470</v>
      </c>
      <c r="K54" s="9" t="s">
        <v>2156</v>
      </c>
      <c r="L54" s="8" t="str">
        <f>IFERROR(INDEX('Windows 11 Compliance'!A:A, MATCH(M54, 'Windows 11 Compliance'!B:B, 0)), "Match not found")</f>
        <v>Match not found</v>
      </c>
      <c r="M54" s="40" t="s">
        <v>2639</v>
      </c>
    </row>
    <row r="55" spans="1:13">
      <c r="A55" s="8" t="s">
        <v>2214</v>
      </c>
      <c r="B55" s="8" t="s">
        <v>524</v>
      </c>
      <c r="C55" s="8" t="s">
        <v>2191</v>
      </c>
      <c r="D55" s="9" t="s">
        <v>339</v>
      </c>
      <c r="E55" s="9">
        <f>IFERROR(IF(ISERROR(MATCH(F55,'Windows CPU Tracker'!B:B,0)),"Match not found",INDEX('Windows CPU Tracker'!A:A,MATCH(F55,'Windows CPU Tracker'!B:B,0))),"")</f>
        <v>2017</v>
      </c>
      <c r="F55" s="8" t="s">
        <v>31</v>
      </c>
      <c r="G55" s="9" t="str">
        <f t="shared" si="0"/>
        <v>16 GB</v>
      </c>
      <c r="H55" s="9" t="s">
        <v>2643</v>
      </c>
      <c r="I55" s="9" t="s">
        <v>1980</v>
      </c>
      <c r="J55" s="21" t="s">
        <v>2471</v>
      </c>
      <c r="K55" s="9" t="s">
        <v>2156</v>
      </c>
      <c r="L55" s="8" t="str">
        <f>IFERROR(INDEX('Windows 11 Compliance'!A:A, MATCH(M55, 'Windows 11 Compliance'!B:B, 0)), "Match not found")</f>
        <v>Match not found</v>
      </c>
      <c r="M55" s="40" t="s">
        <v>2639</v>
      </c>
    </row>
    <row r="56" spans="1:13">
      <c r="A56" s="8" t="s">
        <v>2215</v>
      </c>
      <c r="B56" s="8" t="s">
        <v>524</v>
      </c>
      <c r="C56" s="8" t="s">
        <v>2191</v>
      </c>
      <c r="D56" s="9" t="s">
        <v>339</v>
      </c>
      <c r="E56" s="9">
        <f>IFERROR(IF(ISERROR(MATCH(F56,'Windows CPU Tracker'!B:B,0)),"Match not found",INDEX('Windows CPU Tracker'!A:A,MATCH(F56,'Windows CPU Tracker'!B:B,0))),"")</f>
        <v>2017</v>
      </c>
      <c r="F56" s="8" t="s">
        <v>31</v>
      </c>
      <c r="G56" s="9" t="str">
        <f t="shared" si="0"/>
        <v>16 GB</v>
      </c>
      <c r="H56" s="9" t="s">
        <v>2643</v>
      </c>
      <c r="I56" s="9" t="s">
        <v>1980</v>
      </c>
      <c r="J56" s="21" t="s">
        <v>2472</v>
      </c>
      <c r="K56" s="9" t="s">
        <v>2156</v>
      </c>
      <c r="L56" s="8" t="str">
        <f>IFERROR(INDEX('Windows 11 Compliance'!A:A, MATCH(M56, 'Windows 11 Compliance'!B:B, 0)), "Match not found")</f>
        <v>Match not found</v>
      </c>
      <c r="M56" s="40" t="s">
        <v>2639</v>
      </c>
    </row>
    <row r="57" spans="1:13">
      <c r="A57" s="8" t="s">
        <v>2216</v>
      </c>
      <c r="B57" s="8" t="s">
        <v>524</v>
      </c>
      <c r="C57" s="8" t="s">
        <v>2191</v>
      </c>
      <c r="D57" s="9" t="s">
        <v>335</v>
      </c>
      <c r="E57" s="9">
        <f>IFERROR(IF(ISERROR(MATCH(F57,'Windows CPU Tracker'!B:B,0)),"Match not found",INDEX('Windows CPU Tracker'!A:A,MATCH(F57,'Windows CPU Tracker'!B:B,0))),"")</f>
        <v>2017</v>
      </c>
      <c r="F57" s="8" t="s">
        <v>31</v>
      </c>
      <c r="G57" s="9" t="str">
        <f t="shared" si="0"/>
        <v>16 GB</v>
      </c>
      <c r="H57" s="9" t="s">
        <v>2643</v>
      </c>
      <c r="I57" s="9" t="s">
        <v>1980</v>
      </c>
      <c r="J57" s="21" t="s">
        <v>2473</v>
      </c>
      <c r="K57" s="9" t="s">
        <v>2156</v>
      </c>
      <c r="L57" s="8" t="str">
        <f>IFERROR(INDEX('Windows 11 Compliance'!A:A, MATCH(M57, 'Windows 11 Compliance'!B:B, 0)), "Match not found")</f>
        <v>Match not found</v>
      </c>
      <c r="M57" s="40" t="s">
        <v>2639</v>
      </c>
    </row>
    <row r="58" spans="1:13">
      <c r="A58" s="8" t="s">
        <v>2217</v>
      </c>
      <c r="B58" s="8" t="s">
        <v>524</v>
      </c>
      <c r="C58" s="8" t="s">
        <v>2191</v>
      </c>
      <c r="D58" s="9" t="s">
        <v>339</v>
      </c>
      <c r="E58" s="9">
        <f>IFERROR(IF(ISERROR(MATCH(F58,'Windows CPU Tracker'!B:B,0)),"Match not found",INDEX('Windows CPU Tracker'!A:A,MATCH(F58,'Windows CPU Tracker'!B:B,0))),"")</f>
        <v>2017</v>
      </c>
      <c r="F58" s="8" t="s">
        <v>31</v>
      </c>
      <c r="G58" s="9" t="str">
        <f t="shared" si="0"/>
        <v>16 GB</v>
      </c>
      <c r="H58" s="9" t="s">
        <v>2643</v>
      </c>
      <c r="I58" s="9" t="s">
        <v>1980</v>
      </c>
      <c r="J58" s="21" t="s">
        <v>2474</v>
      </c>
      <c r="K58" s="9" t="s">
        <v>2156</v>
      </c>
      <c r="L58" s="8" t="str">
        <f>IFERROR(INDEX('Windows 11 Compliance'!A:A, MATCH(M58, 'Windows 11 Compliance'!B:B, 0)), "Match not found")</f>
        <v>Match not found</v>
      </c>
      <c r="M58" s="40" t="s">
        <v>2639</v>
      </c>
    </row>
    <row r="59" spans="1:13">
      <c r="A59" s="8" t="s">
        <v>2218</v>
      </c>
      <c r="B59" s="9" t="s">
        <v>524</v>
      </c>
      <c r="C59" s="9" t="s">
        <v>2191</v>
      </c>
      <c r="D59" s="9" t="s">
        <v>339</v>
      </c>
      <c r="E59" s="9">
        <f>IFERROR(IF(ISERROR(MATCH(F59,'Windows CPU Tracker'!B:B,0)),"Match not found",INDEX('Windows CPU Tracker'!A:A,MATCH(F59,'Windows CPU Tracker'!B:B,0))),"")</f>
        <v>2017</v>
      </c>
      <c r="F59" s="8" t="s">
        <v>31</v>
      </c>
      <c r="G59" s="9" t="str">
        <f t="shared" si="0"/>
        <v>8 GB</v>
      </c>
      <c r="H59" s="9" t="s">
        <v>1985</v>
      </c>
      <c r="I59" s="9" t="s">
        <v>1980</v>
      </c>
      <c r="J59" s="21" t="s">
        <v>2475</v>
      </c>
      <c r="K59" s="9" t="s">
        <v>2156</v>
      </c>
      <c r="L59" s="8" t="str">
        <f>IFERROR(INDEX('Windows 11 Compliance'!A:A, MATCH(M59, 'Windows 11 Compliance'!B:B, 0)), "Match not found")</f>
        <v>Match not found</v>
      </c>
      <c r="M59" s="40" t="s">
        <v>2639</v>
      </c>
    </row>
    <row r="60" spans="1:13">
      <c r="A60" s="8" t="s">
        <v>2219</v>
      </c>
      <c r="B60" s="8" t="s">
        <v>524</v>
      </c>
      <c r="C60" s="8" t="s">
        <v>2191</v>
      </c>
      <c r="D60" s="9" t="s">
        <v>339</v>
      </c>
      <c r="E60" s="9">
        <f>IFERROR(IF(ISERROR(MATCH(F60,'Windows CPU Tracker'!B:B,0)),"Match not found",INDEX('Windows CPU Tracker'!A:A,MATCH(F60,'Windows CPU Tracker'!B:B,0))),"")</f>
        <v>2017</v>
      </c>
      <c r="F60" s="8" t="s">
        <v>31</v>
      </c>
      <c r="G60" s="9" t="str">
        <f t="shared" si="0"/>
        <v>16 GB</v>
      </c>
      <c r="H60" s="9" t="s">
        <v>2643</v>
      </c>
      <c r="I60" s="9" t="s">
        <v>1980</v>
      </c>
      <c r="J60" s="21" t="s">
        <v>2476</v>
      </c>
      <c r="K60" s="9" t="s">
        <v>2156</v>
      </c>
      <c r="L60" s="8" t="str">
        <f>IFERROR(INDEX('Windows 11 Compliance'!A:A, MATCH(M60, 'Windows 11 Compliance'!B:B, 0)), "Match not found")</f>
        <v>Match not found</v>
      </c>
      <c r="M60" s="40" t="s">
        <v>2639</v>
      </c>
    </row>
    <row r="61" spans="1:13">
      <c r="A61" s="8" t="s">
        <v>2220</v>
      </c>
      <c r="B61" s="8" t="s">
        <v>524</v>
      </c>
      <c r="C61" s="8" t="s">
        <v>2191</v>
      </c>
      <c r="D61" s="9" t="s">
        <v>335</v>
      </c>
      <c r="E61" s="9">
        <f>IFERROR(IF(ISERROR(MATCH(F61,'Windows CPU Tracker'!B:B,0)),"Match not found",INDEX('Windows CPU Tracker'!A:A,MATCH(F61,'Windows CPU Tracker'!B:B,0))),"")</f>
        <v>2017</v>
      </c>
      <c r="F61" s="8" t="s">
        <v>31</v>
      </c>
      <c r="G61" s="9" t="str">
        <f t="shared" si="0"/>
        <v>16 GB</v>
      </c>
      <c r="H61" s="9" t="s">
        <v>2643</v>
      </c>
      <c r="I61" s="9" t="s">
        <v>1980</v>
      </c>
      <c r="J61" s="21" t="s">
        <v>2477</v>
      </c>
      <c r="K61" s="9" t="s">
        <v>2156</v>
      </c>
      <c r="L61" s="8" t="str">
        <f>IFERROR(INDEX('Windows 11 Compliance'!A:A, MATCH(M61, 'Windows 11 Compliance'!B:B, 0)), "Match not found")</f>
        <v>Match not found</v>
      </c>
      <c r="M61" s="40" t="s">
        <v>2639</v>
      </c>
    </row>
    <row r="62" spans="1:13">
      <c r="A62" s="8" t="s">
        <v>2221</v>
      </c>
      <c r="B62" s="8" t="s">
        <v>524</v>
      </c>
      <c r="C62" s="8" t="s">
        <v>2191</v>
      </c>
      <c r="D62" s="9" t="s">
        <v>339</v>
      </c>
      <c r="E62" s="9">
        <f>IFERROR(IF(ISERROR(MATCH(F62,'Windows CPU Tracker'!B:B,0)),"Match not found",INDEX('Windows CPU Tracker'!A:A,MATCH(F62,'Windows CPU Tracker'!B:B,0))),"")</f>
        <v>2017</v>
      </c>
      <c r="F62" s="8" t="s">
        <v>31</v>
      </c>
      <c r="G62" s="9" t="str">
        <f t="shared" si="0"/>
        <v>16 GB</v>
      </c>
      <c r="H62" s="9" t="s">
        <v>2643</v>
      </c>
      <c r="I62" s="9" t="s">
        <v>1980</v>
      </c>
      <c r="J62" s="21" t="s">
        <v>2478</v>
      </c>
      <c r="K62" s="9" t="s">
        <v>2156</v>
      </c>
      <c r="L62" s="8" t="str">
        <f>IFERROR(INDEX('Windows 11 Compliance'!A:A, MATCH(M62, 'Windows 11 Compliance'!B:B, 0)), "Match not found")</f>
        <v>Match not found</v>
      </c>
      <c r="M62" s="40" t="s">
        <v>2639</v>
      </c>
    </row>
    <row r="63" spans="1:13">
      <c r="A63" s="8" t="s">
        <v>2222</v>
      </c>
      <c r="B63" s="8" t="s">
        <v>524</v>
      </c>
      <c r="C63" s="8" t="s">
        <v>2191</v>
      </c>
      <c r="D63" s="9" t="s">
        <v>339</v>
      </c>
      <c r="E63" s="9">
        <f>IFERROR(IF(ISERROR(MATCH(F63,'Windows CPU Tracker'!B:B,0)),"Match not found",INDEX('Windows CPU Tracker'!A:A,MATCH(F63,'Windows CPU Tracker'!B:B,0))),"")</f>
        <v>2017</v>
      </c>
      <c r="F63" s="8" t="s">
        <v>31</v>
      </c>
      <c r="G63" s="9" t="str">
        <f t="shared" si="0"/>
        <v>16 GB</v>
      </c>
      <c r="H63" s="9" t="s">
        <v>2643</v>
      </c>
      <c r="I63" s="9" t="s">
        <v>1980</v>
      </c>
      <c r="J63" s="21" t="s">
        <v>2479</v>
      </c>
      <c r="K63" s="9" t="s">
        <v>2156</v>
      </c>
      <c r="L63" s="8" t="str">
        <f>IFERROR(INDEX('Windows 11 Compliance'!A:A, MATCH(M63, 'Windows 11 Compliance'!B:B, 0)), "Match not found")</f>
        <v>Match not found</v>
      </c>
      <c r="M63" s="40" t="s">
        <v>2639</v>
      </c>
    </row>
    <row r="64" spans="1:13">
      <c r="A64" s="8" t="s">
        <v>2223</v>
      </c>
      <c r="B64" s="8" t="s">
        <v>1976</v>
      </c>
      <c r="C64" s="8" t="s">
        <v>2153</v>
      </c>
      <c r="D64" s="9" t="s">
        <v>335</v>
      </c>
      <c r="E64" s="9">
        <f>IFERROR(IF(ISERROR(MATCH(F64,'Windows CPU Tracker'!B:B,0)),"Match not found",INDEX('Windows CPU Tracker'!A:A,MATCH(F64,'Windows CPU Tracker'!B:B,0))),"")</f>
        <v>2022</v>
      </c>
      <c r="F64" s="8" t="s">
        <v>54</v>
      </c>
      <c r="G64" s="9" t="str">
        <f t="shared" si="0"/>
        <v>8 GB</v>
      </c>
      <c r="H64" s="9" t="s">
        <v>1985</v>
      </c>
      <c r="I64" s="9" t="s">
        <v>1980</v>
      </c>
      <c r="J64" s="21">
        <v>128601</v>
      </c>
      <c r="L64" s="8" t="str">
        <f>IFERROR(INDEX('Windows 11 Compliance'!A:A, MATCH(M64, 'Windows 11 Compliance'!B:B, 0)), "Match not found")</f>
        <v>Match not found</v>
      </c>
      <c r="M64" s="8" t="s">
        <v>510</v>
      </c>
    </row>
    <row r="65" spans="1:13">
      <c r="A65" s="9" t="s">
        <v>2224</v>
      </c>
      <c r="B65" s="9" t="s">
        <v>524</v>
      </c>
      <c r="C65" s="9" t="s">
        <v>2191</v>
      </c>
      <c r="D65" s="9" t="s">
        <v>339</v>
      </c>
      <c r="E65" s="9">
        <f>IFERROR(IF(ISERROR(MATCH(F65,'Windows CPU Tracker'!B:B,0)),"Match not found",INDEX('Windows CPU Tracker'!A:A,MATCH(F65,'Windows CPU Tracker'!B:B,0))),"")</f>
        <v>2017</v>
      </c>
      <c r="F65" s="8" t="s">
        <v>31</v>
      </c>
      <c r="G65" s="9" t="str">
        <f t="shared" si="0"/>
        <v>8 GB</v>
      </c>
      <c r="H65" s="9" t="s">
        <v>1985</v>
      </c>
      <c r="I65" s="9" t="s">
        <v>1980</v>
      </c>
      <c r="J65" s="21" t="s">
        <v>2480</v>
      </c>
      <c r="L65" s="8" t="str">
        <f>IFERROR(INDEX('Windows 11 Compliance'!A:A, MATCH(M65, 'Windows 11 Compliance'!B:B, 0)), "Match not found")</f>
        <v>Match not found</v>
      </c>
      <c r="M65" s="40" t="s">
        <v>2639</v>
      </c>
    </row>
    <row r="66" spans="1:13">
      <c r="A66" s="9" t="s">
        <v>2225</v>
      </c>
      <c r="B66" s="9" t="s">
        <v>1976</v>
      </c>
      <c r="C66" s="9" t="s">
        <v>2153</v>
      </c>
      <c r="D66" s="9" t="s">
        <v>339</v>
      </c>
      <c r="E66" s="9">
        <f>IFERROR(IF(ISERROR(MATCH(F66,'Windows CPU Tracker'!B:B,0)),"Match not found",INDEX('Windows CPU Tracker'!A:A,MATCH(F66,'Windows CPU Tracker'!B:B,0))),"")</f>
        <v>2020</v>
      </c>
      <c r="F66" s="8" t="s">
        <v>7</v>
      </c>
      <c r="G66" s="9" t="str">
        <f t="shared" ref="G66" si="1">IF(H66="", "Match Not Found", TEXT(ROUNDUP(VALUE(LEFT(H66, LEN(H66)-3)), 0), "0") &amp; " GB")</f>
        <v>8 GB</v>
      </c>
      <c r="H66" s="9" t="s">
        <v>1985</v>
      </c>
      <c r="I66" s="9" t="s">
        <v>1980</v>
      </c>
      <c r="J66" s="21">
        <v>97102</v>
      </c>
      <c r="L66" s="8" t="str">
        <f>IFERROR(INDEX('Windows 11 Compliance'!A:A, MATCH(M66, 'Windows 11 Compliance'!B:B, 0)), "Match not found")</f>
        <v>Match not found</v>
      </c>
      <c r="M66" s="40" t="s">
        <v>2639</v>
      </c>
    </row>
    <row r="67" spans="1:13">
      <c r="A67" s="9" t="s">
        <v>2226</v>
      </c>
      <c r="B67" s="9" t="s">
        <v>526</v>
      </c>
      <c r="C67" s="9" t="s">
        <v>2227</v>
      </c>
      <c r="D67" s="9" t="s">
        <v>335</v>
      </c>
      <c r="E67" s="9">
        <f>IFERROR(IF(ISERROR(MATCH(F67,'Windows CPU Tracker'!B:B,0)),"Match not found",INDEX('Windows CPU Tracker'!A:A,MATCH(F67,'Windows CPU Tracker'!B:B,0))),"")</f>
        <v>2019</v>
      </c>
      <c r="F67" s="8" t="s">
        <v>36</v>
      </c>
      <c r="G67" s="9" t="str">
        <f t="shared" ref="G67:G130" si="2">IF(H67="", "Match Not Found", TEXT(ROUNDUP(VALUE(LEFT(H67, LEN(H67)-3)), 0), "0") &amp; " GB")</f>
        <v>8 GB</v>
      </c>
      <c r="H67" s="9" t="s">
        <v>1985</v>
      </c>
      <c r="I67" s="9" t="s">
        <v>1980</v>
      </c>
      <c r="J67" s="21" t="s">
        <v>2481</v>
      </c>
      <c r="L67" s="8" t="str">
        <f>IFERROR(INDEX('Windows 11 Compliance'!A:A, MATCH(M67, 'Windows 11 Compliance'!B:B, 0)), "Match not found")</f>
        <v>Match not found</v>
      </c>
      <c r="M67" s="8" t="s">
        <v>510</v>
      </c>
    </row>
    <row r="68" spans="1:13">
      <c r="A68" s="9" t="s">
        <v>2228</v>
      </c>
      <c r="B68" s="9" t="s">
        <v>524</v>
      </c>
      <c r="C68" s="9" t="s">
        <v>2191</v>
      </c>
      <c r="D68" s="9" t="s">
        <v>339</v>
      </c>
      <c r="E68" s="9">
        <f>IFERROR(IF(ISERROR(MATCH(F68,'Windows CPU Tracker'!B:B,0)),"Match not found",INDEX('Windows CPU Tracker'!A:A,MATCH(F68,'Windows CPU Tracker'!B:B,0))),"")</f>
        <v>2017</v>
      </c>
      <c r="F68" s="8" t="s">
        <v>31</v>
      </c>
      <c r="G68" s="9" t="str">
        <f t="shared" si="2"/>
        <v>8 GB</v>
      </c>
      <c r="H68" s="9" t="s">
        <v>1985</v>
      </c>
      <c r="I68" s="9" t="s">
        <v>1980</v>
      </c>
      <c r="J68" s="21" t="s">
        <v>2482</v>
      </c>
      <c r="L68" s="8" t="str">
        <f>IFERROR(INDEX('Windows 11 Compliance'!A:A, MATCH(M68, 'Windows 11 Compliance'!B:B, 0)), "Match not found")</f>
        <v>Match not found</v>
      </c>
      <c r="M68" s="40" t="s">
        <v>2639</v>
      </c>
    </row>
    <row r="69" spans="1:13">
      <c r="A69" s="9" t="s">
        <v>2229</v>
      </c>
      <c r="B69" s="9" t="s">
        <v>1976</v>
      </c>
      <c r="C69" s="9" t="s">
        <v>2153</v>
      </c>
      <c r="D69" s="9" t="s">
        <v>339</v>
      </c>
      <c r="E69" s="9">
        <f>IFERROR(IF(ISERROR(MATCH(F69,'Windows CPU Tracker'!B:B,0)),"Match not found",INDEX('Windows CPU Tracker'!A:A,MATCH(F69,'Windows CPU Tracker'!B:B,0))),"")</f>
        <v>2020</v>
      </c>
      <c r="F69" s="8" t="s">
        <v>7</v>
      </c>
      <c r="G69" s="9" t="str">
        <f t="shared" si="2"/>
        <v>8 GB</v>
      </c>
      <c r="H69" s="9" t="s">
        <v>1985</v>
      </c>
      <c r="I69" s="9" t="s">
        <v>1980</v>
      </c>
      <c r="J69" s="21">
        <v>107642</v>
      </c>
      <c r="L69" s="8" t="str">
        <f>IFERROR(INDEX('Windows 11 Compliance'!A:A, MATCH(M69, 'Windows 11 Compliance'!B:B, 0)), "Match not found")</f>
        <v>Match not found</v>
      </c>
      <c r="M69" s="40" t="s">
        <v>2639</v>
      </c>
    </row>
    <row r="70" spans="1:13">
      <c r="A70" s="9" t="s">
        <v>2230</v>
      </c>
      <c r="B70" s="9" t="s">
        <v>1976</v>
      </c>
      <c r="C70" s="9" t="s">
        <v>2153</v>
      </c>
      <c r="D70" s="9" t="s">
        <v>335</v>
      </c>
      <c r="E70" s="9">
        <f>IFERROR(IF(ISERROR(MATCH(F70,'Windows CPU Tracker'!B:B,0)),"Match not found",INDEX('Windows CPU Tracker'!A:A,MATCH(F70,'Windows CPU Tracker'!B:B,0))),"")</f>
        <v>2020</v>
      </c>
      <c r="F70" s="8" t="s">
        <v>7</v>
      </c>
      <c r="G70" s="9" t="str">
        <f t="shared" si="2"/>
        <v>8 GB</v>
      </c>
      <c r="H70" s="9" t="s">
        <v>1985</v>
      </c>
      <c r="I70" s="9" t="s">
        <v>1980</v>
      </c>
      <c r="J70" s="21">
        <v>98857</v>
      </c>
      <c r="L70" s="8" t="str">
        <f>IFERROR(INDEX('Windows 11 Compliance'!A:A, MATCH(M70, 'Windows 11 Compliance'!B:B, 0)), "Match not found")</f>
        <v>Match not found</v>
      </c>
      <c r="M70" s="40" t="s">
        <v>2639</v>
      </c>
    </row>
    <row r="71" spans="1:13">
      <c r="A71" s="9" t="s">
        <v>2231</v>
      </c>
      <c r="B71" s="9" t="s">
        <v>2232</v>
      </c>
      <c r="C71" s="9" t="s">
        <v>2233</v>
      </c>
      <c r="D71" s="9" t="s">
        <v>339</v>
      </c>
      <c r="E71" s="9">
        <f>IFERROR(IF(ISERROR(MATCH(F71,'Windows CPU Tracker'!B:B,0)),"Match not found",INDEX('Windows CPU Tracker'!A:A,MATCH(F71,'Windows CPU Tracker'!B:B,0))),"")</f>
        <v>2014</v>
      </c>
      <c r="F71" s="8" t="s">
        <v>24</v>
      </c>
      <c r="G71" s="9" t="str">
        <f t="shared" si="2"/>
        <v>8 GB</v>
      </c>
      <c r="H71" s="9" t="s">
        <v>1985</v>
      </c>
      <c r="I71" s="9" t="s">
        <v>1980</v>
      </c>
      <c r="J71" s="21" t="s">
        <v>2483</v>
      </c>
      <c r="L71" s="8" t="str">
        <f>IFERROR(INDEX('Windows 11 Compliance'!A:A, MATCH(M71, 'Windows 11 Compliance'!B:B, 0)), "Match not found")</f>
        <v>Match not found</v>
      </c>
      <c r="M71" s="40" t="s">
        <v>2639</v>
      </c>
    </row>
    <row r="72" spans="1:13">
      <c r="A72" s="9" t="s">
        <v>2234</v>
      </c>
      <c r="B72" s="9" t="s">
        <v>1976</v>
      </c>
      <c r="C72" s="9" t="s">
        <v>2153</v>
      </c>
      <c r="D72" s="9" t="s">
        <v>335</v>
      </c>
      <c r="E72" s="9">
        <f>IFERROR(IF(ISERROR(MATCH(F72,'Windows CPU Tracker'!B:B,0)),"Match not found",INDEX('Windows CPU Tracker'!A:A,MATCH(F72,'Windows CPU Tracker'!B:B,0))),"")</f>
        <v>2020</v>
      </c>
      <c r="F72" s="8" t="s">
        <v>7</v>
      </c>
      <c r="G72" s="9" t="str">
        <f t="shared" si="2"/>
        <v>8 GB</v>
      </c>
      <c r="H72" s="9" t="s">
        <v>1985</v>
      </c>
      <c r="I72" s="9" t="s">
        <v>1980</v>
      </c>
      <c r="J72" s="21">
        <v>98955</v>
      </c>
      <c r="L72" s="8" t="str">
        <f>IFERROR(INDEX('Windows 11 Compliance'!A:A, MATCH(M72, 'Windows 11 Compliance'!B:B, 0)), "Match not found")</f>
        <v>Match not found</v>
      </c>
      <c r="M72" s="40" t="s">
        <v>2639</v>
      </c>
    </row>
    <row r="73" spans="1:13">
      <c r="A73" s="9" t="s">
        <v>2235</v>
      </c>
      <c r="B73" s="9" t="s">
        <v>2232</v>
      </c>
      <c r="C73" s="9" t="s">
        <v>2233</v>
      </c>
      <c r="D73" s="9" t="s">
        <v>335</v>
      </c>
      <c r="E73" s="9">
        <f>IFERROR(IF(ISERROR(MATCH(F73,'Windows CPU Tracker'!B:B,0)),"Match not found",INDEX('Windows CPU Tracker'!A:A,MATCH(F73,'Windows CPU Tracker'!B:B,0))),"")</f>
        <v>2014</v>
      </c>
      <c r="F73" s="8" t="s">
        <v>24</v>
      </c>
      <c r="G73" s="9" t="str">
        <f t="shared" si="2"/>
        <v>8 GB</v>
      </c>
      <c r="H73" s="9" t="s">
        <v>1985</v>
      </c>
      <c r="I73" s="9" t="s">
        <v>1980</v>
      </c>
      <c r="J73" s="21" t="s">
        <v>2484</v>
      </c>
      <c r="L73" s="8" t="str">
        <f>IFERROR(INDEX('Windows 11 Compliance'!A:A, MATCH(M73, 'Windows 11 Compliance'!B:B, 0)), "Match not found")</f>
        <v>Match not found</v>
      </c>
      <c r="M73" s="40" t="s">
        <v>2639</v>
      </c>
    </row>
    <row r="74" spans="1:13">
      <c r="A74" s="9" t="s">
        <v>2236</v>
      </c>
      <c r="B74" s="9" t="s">
        <v>524</v>
      </c>
      <c r="C74" s="9" t="s">
        <v>2237</v>
      </c>
      <c r="D74" s="9" t="s">
        <v>335</v>
      </c>
      <c r="E74" s="9">
        <f>IFERROR(IF(ISERROR(MATCH(F74,'Windows CPU Tracker'!B:B,0)),"Match not found",INDEX('Windows CPU Tracker'!A:A,MATCH(F74,'Windows CPU Tracker'!B:B,0))),"")</f>
        <v>2015</v>
      </c>
      <c r="F74" s="8" t="s">
        <v>29</v>
      </c>
      <c r="G74" s="9" t="str">
        <f t="shared" si="2"/>
        <v>4 GB</v>
      </c>
      <c r="H74" s="9" t="s">
        <v>1984</v>
      </c>
      <c r="I74" s="9" t="s">
        <v>1980</v>
      </c>
      <c r="J74" s="21" t="s">
        <v>2485</v>
      </c>
      <c r="L74" s="8" t="str">
        <f>IFERROR(INDEX('Windows 11 Compliance'!A:A, MATCH(M74, 'Windows 11 Compliance'!B:B, 0)), "Match not found")</f>
        <v>Match not found</v>
      </c>
      <c r="M74" s="40" t="s">
        <v>2639</v>
      </c>
    </row>
    <row r="75" spans="1:13">
      <c r="A75" s="9" t="s">
        <v>2238</v>
      </c>
      <c r="B75" s="9" t="s">
        <v>524</v>
      </c>
      <c r="C75" s="9" t="s">
        <v>2237</v>
      </c>
      <c r="D75" s="9" t="s">
        <v>335</v>
      </c>
      <c r="E75" s="9">
        <f>IFERROR(IF(ISERROR(MATCH(F75,'Windows CPU Tracker'!B:B,0)),"Match not found",INDEX('Windows CPU Tracker'!A:A,MATCH(F75,'Windows CPU Tracker'!B:B,0))),"")</f>
        <v>2015</v>
      </c>
      <c r="F75" s="8" t="s">
        <v>29</v>
      </c>
      <c r="G75" s="9" t="str">
        <f t="shared" si="2"/>
        <v>4 GB</v>
      </c>
      <c r="H75" s="9" t="s">
        <v>1984</v>
      </c>
      <c r="I75" s="9" t="s">
        <v>1980</v>
      </c>
      <c r="J75" s="21" t="s">
        <v>2486</v>
      </c>
      <c r="L75" s="8" t="str">
        <f>IFERROR(INDEX('Windows 11 Compliance'!A:A, MATCH(M75, 'Windows 11 Compliance'!B:B, 0)), "Match not found")</f>
        <v>Match not found</v>
      </c>
      <c r="M75" s="40" t="s">
        <v>2639</v>
      </c>
    </row>
    <row r="76" spans="1:13">
      <c r="A76" s="9" t="s">
        <v>2239</v>
      </c>
      <c r="B76" s="9" t="s">
        <v>526</v>
      </c>
      <c r="C76" s="9" t="s">
        <v>2240</v>
      </c>
      <c r="D76" s="9" t="s">
        <v>339</v>
      </c>
      <c r="E76" s="9">
        <f>IFERROR(IF(ISERROR(MATCH(F76,'Windows CPU Tracker'!B:B,0)),"Match not found",INDEX('Windows CPU Tracker'!A:A,MATCH(F76,'Windows CPU Tracker'!B:B,0))),"")</f>
        <v>2014</v>
      </c>
      <c r="F76" s="8" t="s">
        <v>25</v>
      </c>
      <c r="G76" s="9" t="str">
        <f t="shared" si="2"/>
        <v>8 GB</v>
      </c>
      <c r="H76" s="9" t="s">
        <v>1985</v>
      </c>
      <c r="I76" s="9" t="s">
        <v>1980</v>
      </c>
      <c r="J76" s="21" t="s">
        <v>2487</v>
      </c>
      <c r="L76" s="8" t="str">
        <f>IFERROR(INDEX('Windows 11 Compliance'!A:A, MATCH(M76, 'Windows 11 Compliance'!B:B, 0)), "Match not found")</f>
        <v>Match not found</v>
      </c>
      <c r="M76" s="40" t="s">
        <v>2639</v>
      </c>
    </row>
    <row r="77" spans="1:13">
      <c r="A77" s="9" t="s">
        <v>2241</v>
      </c>
      <c r="B77" s="9" t="s">
        <v>526</v>
      </c>
      <c r="C77" s="9" t="s">
        <v>2227</v>
      </c>
      <c r="D77" s="9" t="s">
        <v>335</v>
      </c>
      <c r="E77" s="9">
        <f>IFERROR(IF(ISERROR(MATCH(F77,'Windows CPU Tracker'!B:B,0)),"Match not found",INDEX('Windows CPU Tracker'!A:A,MATCH(F77,'Windows CPU Tracker'!B:B,0))),"")</f>
        <v>2019</v>
      </c>
      <c r="F77" s="8" t="s">
        <v>36</v>
      </c>
      <c r="G77" s="9" t="str">
        <f t="shared" si="2"/>
        <v>8 GB</v>
      </c>
      <c r="H77" s="9" t="s">
        <v>1985</v>
      </c>
      <c r="I77" s="9" t="s">
        <v>1980</v>
      </c>
      <c r="J77" s="21" t="s">
        <v>2488</v>
      </c>
      <c r="L77" s="8" t="str">
        <f>IFERROR(INDEX('Windows 11 Compliance'!A:A, MATCH(M77, 'Windows 11 Compliance'!B:B, 0)), "Match not found")</f>
        <v>Match not found</v>
      </c>
      <c r="M77" s="8" t="s">
        <v>510</v>
      </c>
    </row>
    <row r="78" spans="1:13">
      <c r="A78" s="9" t="s">
        <v>2242</v>
      </c>
      <c r="B78" s="9" t="s">
        <v>526</v>
      </c>
      <c r="C78" s="9" t="s">
        <v>2227</v>
      </c>
      <c r="D78" s="9" t="s">
        <v>335</v>
      </c>
      <c r="E78" s="9">
        <f>IFERROR(IF(ISERROR(MATCH(F78,'Windows CPU Tracker'!B:B,0)),"Match not found",INDEX('Windows CPU Tracker'!A:A,MATCH(F78,'Windows CPU Tracker'!B:B,0))),"")</f>
        <v>2019</v>
      </c>
      <c r="F78" s="8" t="s">
        <v>36</v>
      </c>
      <c r="G78" s="9" t="str">
        <f t="shared" si="2"/>
        <v>8 GB</v>
      </c>
      <c r="H78" s="9" t="s">
        <v>1985</v>
      </c>
      <c r="I78" s="9" t="s">
        <v>1980</v>
      </c>
      <c r="J78" s="21" t="s">
        <v>2489</v>
      </c>
      <c r="L78" s="8" t="str">
        <f>IFERROR(INDEX('Windows 11 Compliance'!A:A, MATCH(M78, 'Windows 11 Compliance'!B:B, 0)), "Match not found")</f>
        <v>Match not found</v>
      </c>
      <c r="M78" s="8" t="s">
        <v>510</v>
      </c>
    </row>
    <row r="79" spans="1:13">
      <c r="A79" s="9" t="s">
        <v>2243</v>
      </c>
      <c r="B79" s="9" t="s">
        <v>1976</v>
      </c>
      <c r="C79" s="9" t="s">
        <v>2153</v>
      </c>
      <c r="D79" s="9" t="s">
        <v>335</v>
      </c>
      <c r="E79" s="9">
        <f>IFERROR(IF(ISERROR(MATCH(F79,'Windows CPU Tracker'!B:B,0)),"Match not found",INDEX('Windows CPU Tracker'!A:A,MATCH(F79,'Windows CPU Tracker'!B:B,0))),"")</f>
        <v>2020</v>
      </c>
      <c r="F79" s="8" t="s">
        <v>7</v>
      </c>
      <c r="G79" s="9" t="str">
        <f t="shared" si="2"/>
        <v>8 GB</v>
      </c>
      <c r="H79" s="9" t="s">
        <v>1985</v>
      </c>
      <c r="I79" s="9" t="s">
        <v>1980</v>
      </c>
      <c r="J79" s="21">
        <v>107973</v>
      </c>
      <c r="L79" s="8" t="str">
        <f>IFERROR(INDEX('Windows 11 Compliance'!A:A, MATCH(M79, 'Windows 11 Compliance'!B:B, 0)), "Match not found")</f>
        <v>Match not found</v>
      </c>
      <c r="M79" s="40" t="s">
        <v>2639</v>
      </c>
    </row>
    <row r="80" spans="1:13">
      <c r="A80" s="9" t="s">
        <v>2244</v>
      </c>
      <c r="B80" s="9" t="s">
        <v>1976</v>
      </c>
      <c r="C80" s="9" t="s">
        <v>2153</v>
      </c>
      <c r="D80" s="9" t="s">
        <v>339</v>
      </c>
      <c r="E80" s="9">
        <f>IFERROR(IF(ISERROR(MATCH(F80,'Windows CPU Tracker'!B:B,0)),"Match not found",INDEX('Windows CPU Tracker'!A:A,MATCH(F80,'Windows CPU Tracker'!B:B,0))),"")</f>
        <v>2020</v>
      </c>
      <c r="F80" s="8" t="s">
        <v>7</v>
      </c>
      <c r="G80" s="9" t="str">
        <f t="shared" si="2"/>
        <v>8 GB</v>
      </c>
      <c r="H80" s="9" t="s">
        <v>1985</v>
      </c>
      <c r="I80" s="9" t="s">
        <v>1980</v>
      </c>
      <c r="J80" s="21">
        <v>99000</v>
      </c>
      <c r="L80" s="8" t="str">
        <f>IFERROR(INDEX('Windows 11 Compliance'!A:A, MATCH(M80, 'Windows 11 Compliance'!B:B, 0)), "Match not found")</f>
        <v>Match not found</v>
      </c>
      <c r="M80" s="40" t="s">
        <v>2639</v>
      </c>
    </row>
    <row r="81" spans="1:13">
      <c r="A81" s="9" t="s">
        <v>2245</v>
      </c>
      <c r="B81" s="9" t="s">
        <v>524</v>
      </c>
      <c r="C81" s="9" t="s">
        <v>2191</v>
      </c>
      <c r="D81" s="9" t="s">
        <v>339</v>
      </c>
      <c r="E81" s="9">
        <f>IFERROR(IF(ISERROR(MATCH(F81,'Windows CPU Tracker'!B:B,0)),"Match not found",INDEX('Windows CPU Tracker'!A:A,MATCH(F81,'Windows CPU Tracker'!B:B,0))),"")</f>
        <v>2017</v>
      </c>
      <c r="F81" s="8" t="s">
        <v>31</v>
      </c>
      <c r="G81" s="9" t="str">
        <f t="shared" si="2"/>
        <v>8 GB</v>
      </c>
      <c r="H81" s="9" t="s">
        <v>1985</v>
      </c>
      <c r="I81" s="9" t="s">
        <v>1980</v>
      </c>
      <c r="J81" s="21" t="s">
        <v>2490</v>
      </c>
      <c r="L81" s="8" t="str">
        <f>IFERROR(INDEX('Windows 11 Compliance'!A:A, MATCH(M81, 'Windows 11 Compliance'!B:B, 0)), "Match not found")</f>
        <v>Match not found</v>
      </c>
      <c r="M81" s="40" t="s">
        <v>2639</v>
      </c>
    </row>
    <row r="82" spans="1:13">
      <c r="A82" s="9" t="s">
        <v>2246</v>
      </c>
      <c r="B82" s="9" t="s">
        <v>526</v>
      </c>
      <c r="C82" s="9" t="s">
        <v>2227</v>
      </c>
      <c r="D82" s="9" t="s">
        <v>339</v>
      </c>
      <c r="E82" s="9">
        <f>IFERROR(IF(ISERROR(MATCH(F82,'Windows CPU Tracker'!B:B,0)),"Match not found",INDEX('Windows CPU Tracker'!A:A,MATCH(F82,'Windows CPU Tracker'!B:B,0))),"")</f>
        <v>2019</v>
      </c>
      <c r="F82" s="8" t="s">
        <v>36</v>
      </c>
      <c r="G82" s="9" t="str">
        <f t="shared" si="2"/>
        <v>8 GB</v>
      </c>
      <c r="H82" s="9" t="s">
        <v>1985</v>
      </c>
      <c r="I82" s="9" t="s">
        <v>1980</v>
      </c>
      <c r="J82" s="21" t="s">
        <v>2491</v>
      </c>
      <c r="L82" s="8" t="str">
        <f>IFERROR(INDEX('Windows 11 Compliance'!A:A, MATCH(M82, 'Windows 11 Compliance'!B:B, 0)), "Match not found")</f>
        <v>Match not found</v>
      </c>
      <c r="M82" s="8" t="s">
        <v>510</v>
      </c>
    </row>
    <row r="83" spans="1:13">
      <c r="A83" s="9" t="s">
        <v>2247</v>
      </c>
      <c r="B83" s="9" t="s">
        <v>526</v>
      </c>
      <c r="C83" s="9" t="s">
        <v>2227</v>
      </c>
      <c r="D83" s="9" t="s">
        <v>339</v>
      </c>
      <c r="E83" s="9">
        <f>IFERROR(IF(ISERROR(MATCH(F83,'Windows CPU Tracker'!B:B,0)),"Match not found",INDEX('Windows CPU Tracker'!A:A,MATCH(F83,'Windows CPU Tracker'!B:B,0))),"")</f>
        <v>2019</v>
      </c>
      <c r="F83" s="8" t="s">
        <v>36</v>
      </c>
      <c r="G83" s="9" t="str">
        <f t="shared" si="2"/>
        <v>8 GB</v>
      </c>
      <c r="H83" s="9" t="s">
        <v>1985</v>
      </c>
      <c r="I83" s="9" t="s">
        <v>1980</v>
      </c>
      <c r="J83" s="21" t="s">
        <v>2492</v>
      </c>
      <c r="L83" s="8" t="str">
        <f>IFERROR(INDEX('Windows 11 Compliance'!A:A, MATCH(M83, 'Windows 11 Compliance'!B:B, 0)), "Match not found")</f>
        <v>Match not found</v>
      </c>
      <c r="M83" s="8" t="s">
        <v>510</v>
      </c>
    </row>
    <row r="84" spans="1:13">
      <c r="A84" s="9" t="s">
        <v>2248</v>
      </c>
      <c r="B84" s="9" t="s">
        <v>526</v>
      </c>
      <c r="C84" s="9" t="s">
        <v>2227</v>
      </c>
      <c r="D84" s="9" t="s">
        <v>339</v>
      </c>
      <c r="E84" s="9">
        <f>IFERROR(IF(ISERROR(MATCH(F84,'Windows CPU Tracker'!B:B,0)),"Match not found",INDEX('Windows CPU Tracker'!A:A,MATCH(F84,'Windows CPU Tracker'!B:B,0))),"")</f>
        <v>2019</v>
      </c>
      <c r="F84" s="8" t="s">
        <v>36</v>
      </c>
      <c r="G84" s="9" t="str">
        <f t="shared" si="2"/>
        <v>8 GB</v>
      </c>
      <c r="H84" s="9" t="s">
        <v>1985</v>
      </c>
      <c r="I84" s="9" t="s">
        <v>1980</v>
      </c>
      <c r="J84" s="21" t="s">
        <v>2493</v>
      </c>
      <c r="L84" s="8" t="str">
        <f>IFERROR(INDEX('Windows 11 Compliance'!A:A, MATCH(M84, 'Windows 11 Compliance'!B:B, 0)), "Match not found")</f>
        <v>Match not found</v>
      </c>
      <c r="M84" s="8" t="s">
        <v>510</v>
      </c>
    </row>
    <row r="85" spans="1:13">
      <c r="A85" s="9" t="s">
        <v>2249</v>
      </c>
      <c r="B85" s="9" t="s">
        <v>1976</v>
      </c>
      <c r="C85" s="9" t="s">
        <v>2153</v>
      </c>
      <c r="D85" s="9" t="s">
        <v>339</v>
      </c>
      <c r="E85" s="9">
        <f>IFERROR(IF(ISERROR(MATCH(F85,'Windows CPU Tracker'!B:B,0)),"Match not found",INDEX('Windows CPU Tracker'!A:A,MATCH(F85,'Windows CPU Tracker'!B:B,0))),"")</f>
        <v>2020</v>
      </c>
      <c r="F85" s="8" t="s">
        <v>7</v>
      </c>
      <c r="G85" s="9" t="str">
        <f t="shared" si="2"/>
        <v>8 GB</v>
      </c>
      <c r="H85" s="9" t="s">
        <v>1985</v>
      </c>
      <c r="I85" s="9" t="s">
        <v>1980</v>
      </c>
      <c r="J85" s="21">
        <v>98917</v>
      </c>
      <c r="L85" s="8" t="str">
        <f>IFERROR(INDEX('Windows 11 Compliance'!A:A, MATCH(M85, 'Windows 11 Compliance'!B:B, 0)), "Match not found")</f>
        <v>Match not found</v>
      </c>
      <c r="M85" s="40" t="s">
        <v>2639</v>
      </c>
    </row>
    <row r="86" spans="1:13">
      <c r="A86" s="9" t="s">
        <v>2250</v>
      </c>
      <c r="B86" s="9" t="s">
        <v>1976</v>
      </c>
      <c r="C86" s="9" t="s">
        <v>2153</v>
      </c>
      <c r="D86" s="9" t="s">
        <v>339</v>
      </c>
      <c r="E86" s="9">
        <f>IFERROR(IF(ISERROR(MATCH(F86,'Windows CPU Tracker'!B:B,0)),"Match not found",INDEX('Windows CPU Tracker'!A:A,MATCH(F86,'Windows CPU Tracker'!B:B,0))),"")</f>
        <v>2020</v>
      </c>
      <c r="F86" s="8" t="s">
        <v>7</v>
      </c>
      <c r="G86" s="9" t="str">
        <f t="shared" si="2"/>
        <v>8 GB</v>
      </c>
      <c r="H86" s="9" t="s">
        <v>1985</v>
      </c>
      <c r="I86" s="9" t="s">
        <v>1980</v>
      </c>
      <c r="J86" s="21">
        <v>107939</v>
      </c>
      <c r="L86" s="8" t="str">
        <f>IFERROR(INDEX('Windows 11 Compliance'!A:A, MATCH(M86, 'Windows 11 Compliance'!B:B, 0)), "Match not found")</f>
        <v>Match not found</v>
      </c>
      <c r="M86" s="40" t="s">
        <v>2639</v>
      </c>
    </row>
    <row r="87" spans="1:13">
      <c r="A87" s="9" t="s">
        <v>2251</v>
      </c>
      <c r="B87" s="9" t="s">
        <v>526</v>
      </c>
      <c r="C87" s="9" t="s">
        <v>2252</v>
      </c>
      <c r="D87" s="9" t="s">
        <v>335</v>
      </c>
      <c r="E87" s="9">
        <f>IFERROR(IF(ISERROR(MATCH(F87,'Windows CPU Tracker'!B:B,0)),"Match not found",INDEX('Windows CPU Tracker'!A:A,MATCH(F87,'Windows CPU Tracker'!B:B,0))),"")</f>
        <v>2017</v>
      </c>
      <c r="F87" s="8" t="s">
        <v>32</v>
      </c>
      <c r="G87" s="9" t="str">
        <f t="shared" si="2"/>
        <v>8 GB</v>
      </c>
      <c r="H87" s="9" t="s">
        <v>1985</v>
      </c>
      <c r="I87" s="9" t="s">
        <v>1980</v>
      </c>
      <c r="J87" s="21" t="s">
        <v>2494</v>
      </c>
      <c r="L87" s="8" t="str">
        <f>IFERROR(INDEX('Windows 11 Compliance'!A:A, MATCH(M87, 'Windows 11 Compliance'!B:B, 0)), "Match not found")</f>
        <v>Match not found</v>
      </c>
      <c r="M87" s="40" t="s">
        <v>2639</v>
      </c>
    </row>
    <row r="88" spans="1:13">
      <c r="A88" s="9" t="s">
        <v>2253</v>
      </c>
      <c r="B88" s="9" t="s">
        <v>1976</v>
      </c>
      <c r="C88" s="9" t="s">
        <v>2153</v>
      </c>
      <c r="D88" s="9" t="s">
        <v>339</v>
      </c>
      <c r="E88" s="9">
        <f>IFERROR(IF(ISERROR(MATCH(F88,'Windows CPU Tracker'!B:B,0)),"Match not found",INDEX('Windows CPU Tracker'!A:A,MATCH(F88,'Windows CPU Tracker'!B:B,0))),"")</f>
        <v>2020</v>
      </c>
      <c r="F88" s="8" t="s">
        <v>7</v>
      </c>
      <c r="G88" s="9" t="str">
        <f t="shared" si="2"/>
        <v>8 GB</v>
      </c>
      <c r="H88" s="9" t="s">
        <v>1985</v>
      </c>
      <c r="I88" s="9" t="s">
        <v>1980</v>
      </c>
      <c r="J88" s="21">
        <v>118792</v>
      </c>
      <c r="L88" s="8" t="str">
        <f>IFERROR(INDEX('Windows 11 Compliance'!A:A, MATCH(M88, 'Windows 11 Compliance'!B:B, 0)), "Match not found")</f>
        <v>Match not found</v>
      </c>
      <c r="M88" s="40" t="s">
        <v>2639</v>
      </c>
    </row>
    <row r="89" spans="1:13">
      <c r="A89" s="9" t="s">
        <v>2254</v>
      </c>
      <c r="B89" s="9" t="s">
        <v>524</v>
      </c>
      <c r="C89" s="9" t="s">
        <v>2237</v>
      </c>
      <c r="D89" s="9" t="s">
        <v>339</v>
      </c>
      <c r="E89" s="9">
        <f>IFERROR(IF(ISERROR(MATCH(F89,'Windows CPU Tracker'!B:B,0)),"Match not found",INDEX('Windows CPU Tracker'!A:A,MATCH(F89,'Windows CPU Tracker'!B:B,0))),"")</f>
        <v>2015</v>
      </c>
      <c r="F89" s="8" t="s">
        <v>29</v>
      </c>
      <c r="G89" s="9" t="str">
        <f t="shared" si="2"/>
        <v>4 GB</v>
      </c>
      <c r="H89" s="9" t="s">
        <v>1984</v>
      </c>
      <c r="I89" s="9" t="s">
        <v>1980</v>
      </c>
      <c r="J89" s="21" t="s">
        <v>2495</v>
      </c>
      <c r="L89" s="8" t="str">
        <f>IFERROR(INDEX('Windows 11 Compliance'!A:A, MATCH(M89, 'Windows 11 Compliance'!B:B, 0)), "Match not found")</f>
        <v>Match not found</v>
      </c>
      <c r="M89" s="40" t="s">
        <v>2639</v>
      </c>
    </row>
    <row r="90" spans="1:13">
      <c r="A90" s="9" t="s">
        <v>2255</v>
      </c>
      <c r="B90" s="9" t="s">
        <v>524</v>
      </c>
      <c r="C90" s="9" t="s">
        <v>2237</v>
      </c>
      <c r="D90" s="9" t="s">
        <v>335</v>
      </c>
      <c r="E90" s="9">
        <f>IFERROR(IF(ISERROR(MATCH(F90,'Windows CPU Tracker'!B:B,0)),"Match not found",INDEX('Windows CPU Tracker'!A:A,MATCH(F90,'Windows CPU Tracker'!B:B,0))),"")</f>
        <v>2015</v>
      </c>
      <c r="F90" s="8" t="s">
        <v>29</v>
      </c>
      <c r="G90" s="9" t="str">
        <f t="shared" si="2"/>
        <v>4 GB</v>
      </c>
      <c r="H90" s="9" t="s">
        <v>1984</v>
      </c>
      <c r="I90" s="9" t="s">
        <v>1980</v>
      </c>
      <c r="J90" s="21" t="s">
        <v>2496</v>
      </c>
      <c r="L90" s="8" t="str">
        <f>IFERROR(INDEX('Windows 11 Compliance'!A:A, MATCH(M90, 'Windows 11 Compliance'!B:B, 0)), "Match not found")</f>
        <v>Match not found</v>
      </c>
      <c r="M90" s="40" t="s">
        <v>2639</v>
      </c>
    </row>
    <row r="91" spans="1:13">
      <c r="A91" s="9" t="s">
        <v>2256</v>
      </c>
      <c r="B91" s="9" t="s">
        <v>2232</v>
      </c>
      <c r="C91" s="9" t="s">
        <v>2233</v>
      </c>
      <c r="D91" s="9" t="s">
        <v>339</v>
      </c>
      <c r="E91" s="9">
        <f>IFERROR(IF(ISERROR(MATCH(F91,'Windows CPU Tracker'!B:B,0)),"Match not found",INDEX('Windows CPU Tracker'!A:A,MATCH(F91,'Windows CPU Tracker'!B:B,0))),"")</f>
        <v>2014</v>
      </c>
      <c r="F91" s="8" t="s">
        <v>24</v>
      </c>
      <c r="G91" s="9" t="str">
        <f t="shared" si="2"/>
        <v>8 GB</v>
      </c>
      <c r="H91" s="9" t="s">
        <v>1985</v>
      </c>
      <c r="I91" s="9" t="s">
        <v>1980</v>
      </c>
      <c r="J91" s="21" t="s">
        <v>2497</v>
      </c>
      <c r="L91" s="8" t="str">
        <f>IFERROR(INDEX('Windows 11 Compliance'!A:A, MATCH(M91, 'Windows 11 Compliance'!B:B, 0)), "Match not found")</f>
        <v>Match not found</v>
      </c>
      <c r="M91" s="40" t="s">
        <v>2639</v>
      </c>
    </row>
    <row r="92" spans="1:13">
      <c r="A92" s="9" t="s">
        <v>2257</v>
      </c>
      <c r="B92" s="9" t="s">
        <v>524</v>
      </c>
      <c r="C92" s="9" t="s">
        <v>2191</v>
      </c>
      <c r="D92" s="9" t="s">
        <v>335</v>
      </c>
      <c r="E92" s="9">
        <f>IFERROR(IF(ISERROR(MATCH(F92,'Windows CPU Tracker'!B:B,0)),"Match not found",INDEX('Windows CPU Tracker'!A:A,MATCH(F92,'Windows CPU Tracker'!B:B,0))),"")</f>
        <v>2017</v>
      </c>
      <c r="F92" s="8" t="s">
        <v>31</v>
      </c>
      <c r="G92" s="9" t="str">
        <f t="shared" si="2"/>
        <v>8 GB</v>
      </c>
      <c r="H92" s="9" t="s">
        <v>1985</v>
      </c>
      <c r="I92" s="9" t="s">
        <v>1980</v>
      </c>
      <c r="J92" s="21" t="s">
        <v>2498</v>
      </c>
      <c r="L92" s="8" t="str">
        <f>IFERROR(INDEX('Windows 11 Compliance'!A:A, MATCH(M92, 'Windows 11 Compliance'!B:B, 0)), "Match not found")</f>
        <v>Match not found</v>
      </c>
      <c r="M92" s="40" t="s">
        <v>2639</v>
      </c>
    </row>
    <row r="93" spans="1:13">
      <c r="A93" s="9" t="s">
        <v>2258</v>
      </c>
      <c r="B93" s="9" t="s">
        <v>526</v>
      </c>
      <c r="C93" s="9" t="s">
        <v>2252</v>
      </c>
      <c r="D93" s="9" t="s">
        <v>339</v>
      </c>
      <c r="E93" s="9">
        <f>IFERROR(IF(ISERROR(MATCH(F93,'Windows CPU Tracker'!B:B,0)),"Match not found",INDEX('Windows CPU Tracker'!A:A,MATCH(F93,'Windows CPU Tracker'!B:B,0))),"")</f>
        <v>2017</v>
      </c>
      <c r="F93" s="8" t="s">
        <v>32</v>
      </c>
      <c r="G93" s="9" t="str">
        <f t="shared" si="2"/>
        <v>8 GB</v>
      </c>
      <c r="H93" s="9" t="s">
        <v>1985</v>
      </c>
      <c r="I93" s="9" t="s">
        <v>1980</v>
      </c>
      <c r="J93" s="21" t="s">
        <v>2499</v>
      </c>
      <c r="L93" s="8" t="str">
        <f>IFERROR(INDEX('Windows 11 Compliance'!A:A, MATCH(M93, 'Windows 11 Compliance'!B:B, 0)), "Match not found")</f>
        <v>Match not found</v>
      </c>
      <c r="M93" s="40" t="s">
        <v>2639</v>
      </c>
    </row>
    <row r="94" spans="1:13">
      <c r="A94" s="9" t="s">
        <v>2259</v>
      </c>
      <c r="B94" s="9" t="s">
        <v>524</v>
      </c>
      <c r="C94" s="9" t="s">
        <v>2237</v>
      </c>
      <c r="D94" s="9" t="s">
        <v>335</v>
      </c>
      <c r="E94" s="9">
        <f>IFERROR(IF(ISERROR(MATCH(F94,'Windows CPU Tracker'!B:B,0)),"Match not found",INDEX('Windows CPU Tracker'!A:A,MATCH(F94,'Windows CPU Tracker'!B:B,0))),"")</f>
        <v>2015</v>
      </c>
      <c r="F94" s="8" t="s">
        <v>29</v>
      </c>
      <c r="G94" s="9" t="str">
        <f t="shared" si="2"/>
        <v>8 GB</v>
      </c>
      <c r="H94" s="9" t="s">
        <v>1985</v>
      </c>
      <c r="I94" s="9" t="s">
        <v>1980</v>
      </c>
      <c r="J94" s="21" t="s">
        <v>2500</v>
      </c>
      <c r="L94" s="8" t="str">
        <f>IFERROR(INDEX('Windows 11 Compliance'!A:A, MATCH(M94, 'Windows 11 Compliance'!B:B, 0)), "Match not found")</f>
        <v>Match not found</v>
      </c>
      <c r="M94" s="40" t="s">
        <v>2639</v>
      </c>
    </row>
    <row r="95" spans="1:13">
      <c r="A95" s="9" t="s">
        <v>2260</v>
      </c>
      <c r="B95" s="9" t="s">
        <v>524</v>
      </c>
      <c r="C95" s="9" t="s">
        <v>2261</v>
      </c>
      <c r="D95" s="9" t="s">
        <v>335</v>
      </c>
      <c r="E95" s="9">
        <f>IFERROR(IF(ISERROR(MATCH(F95,'Windows CPU Tracker'!B:B,0)),"Match not found",INDEX('Windows CPU Tracker'!A:A,MATCH(F95,'Windows CPU Tracker'!B:B,0))),"")</f>
        <v>2014</v>
      </c>
      <c r="F95" s="8" t="s">
        <v>26</v>
      </c>
      <c r="G95" s="9" t="str">
        <f t="shared" si="2"/>
        <v>4 GB</v>
      </c>
      <c r="H95" s="9" t="s">
        <v>1984</v>
      </c>
      <c r="I95" s="9" t="s">
        <v>1980</v>
      </c>
      <c r="J95" s="21" t="s">
        <v>2501</v>
      </c>
      <c r="L95" s="8" t="str">
        <f>IFERROR(INDEX('Windows 11 Compliance'!A:A, MATCH(M95, 'Windows 11 Compliance'!B:B, 0)), "Match not found")</f>
        <v>Match not found</v>
      </c>
      <c r="M95" s="40" t="s">
        <v>2639</v>
      </c>
    </row>
    <row r="96" spans="1:13">
      <c r="A96" s="9" t="s">
        <v>2262</v>
      </c>
      <c r="B96" s="9" t="s">
        <v>524</v>
      </c>
      <c r="C96" s="9" t="s">
        <v>2237</v>
      </c>
      <c r="D96" s="9" t="s">
        <v>335</v>
      </c>
      <c r="E96" s="9">
        <f>IFERROR(IF(ISERROR(MATCH(F96,'Windows CPU Tracker'!B:B,0)),"Match not found",INDEX('Windows CPU Tracker'!A:A,MATCH(F96,'Windows CPU Tracker'!B:B,0))),"")</f>
        <v>2015</v>
      </c>
      <c r="F96" s="8" t="s">
        <v>29</v>
      </c>
      <c r="G96" s="9" t="str">
        <f t="shared" si="2"/>
        <v>4 GB</v>
      </c>
      <c r="H96" s="9" t="s">
        <v>1984</v>
      </c>
      <c r="I96" s="9" t="s">
        <v>1980</v>
      </c>
      <c r="J96" s="21" t="s">
        <v>2502</v>
      </c>
      <c r="L96" s="8" t="str">
        <f>IFERROR(INDEX('Windows 11 Compliance'!A:A, MATCH(M96, 'Windows 11 Compliance'!B:B, 0)), "Match not found")</f>
        <v>Match not found</v>
      </c>
      <c r="M96" s="40" t="s">
        <v>2639</v>
      </c>
    </row>
    <row r="97" spans="1:13">
      <c r="A97" s="9" t="s">
        <v>2263</v>
      </c>
      <c r="B97" s="9" t="s">
        <v>526</v>
      </c>
      <c r="C97" s="9" t="s">
        <v>2240</v>
      </c>
      <c r="D97" s="9" t="s">
        <v>335</v>
      </c>
      <c r="E97" s="9">
        <f>IFERROR(IF(ISERROR(MATCH(F97,'Windows CPU Tracker'!B:B,0)),"Match not found",INDEX('Windows CPU Tracker'!A:A,MATCH(F97,'Windows CPU Tracker'!B:B,0))),"")</f>
        <v>2014</v>
      </c>
      <c r="F97" s="8" t="s">
        <v>25</v>
      </c>
      <c r="G97" s="9" t="str">
        <f t="shared" si="2"/>
        <v>8 GB</v>
      </c>
      <c r="H97" s="9" t="s">
        <v>1985</v>
      </c>
      <c r="I97" s="9" t="s">
        <v>1980</v>
      </c>
      <c r="J97" s="21" t="s">
        <v>2503</v>
      </c>
      <c r="L97" s="8" t="str">
        <f>IFERROR(INDEX('Windows 11 Compliance'!A:A, MATCH(M97, 'Windows 11 Compliance'!B:B, 0)), "Match not found")</f>
        <v>Match not found</v>
      </c>
      <c r="M97" s="40" t="s">
        <v>2639</v>
      </c>
    </row>
    <row r="98" spans="1:13">
      <c r="A98" s="9" t="s">
        <v>2264</v>
      </c>
      <c r="B98" s="9" t="s">
        <v>524</v>
      </c>
      <c r="C98" s="9" t="s">
        <v>2237</v>
      </c>
      <c r="D98" s="9" t="s">
        <v>335</v>
      </c>
      <c r="E98" s="9">
        <f>IFERROR(IF(ISERROR(MATCH(F98,'Windows CPU Tracker'!B:B,0)),"Match not found",INDEX('Windows CPU Tracker'!A:A,MATCH(F98,'Windows CPU Tracker'!B:B,0))),"")</f>
        <v>2015</v>
      </c>
      <c r="F98" s="8" t="s">
        <v>29</v>
      </c>
      <c r="G98" s="9" t="str">
        <f t="shared" si="2"/>
        <v>4 GB</v>
      </c>
      <c r="H98" s="9" t="s">
        <v>1984</v>
      </c>
      <c r="I98" s="9" t="s">
        <v>1980</v>
      </c>
      <c r="J98" s="21" t="s">
        <v>2504</v>
      </c>
      <c r="L98" s="8" t="str">
        <f>IFERROR(INDEX('Windows 11 Compliance'!A:A, MATCH(M98, 'Windows 11 Compliance'!B:B, 0)), "Match not found")</f>
        <v>Match not found</v>
      </c>
      <c r="M98" s="40" t="s">
        <v>2639</v>
      </c>
    </row>
    <row r="99" spans="1:13">
      <c r="A99" s="9" t="s">
        <v>2265</v>
      </c>
      <c r="B99" s="9" t="s">
        <v>526</v>
      </c>
      <c r="C99" s="9" t="s">
        <v>2252</v>
      </c>
      <c r="D99" s="9" t="s">
        <v>339</v>
      </c>
      <c r="E99" s="9">
        <f>IFERROR(IF(ISERROR(MATCH(F99,'Windows CPU Tracker'!B:B,0)),"Match not found",INDEX('Windows CPU Tracker'!A:A,MATCH(F99,'Windows CPU Tracker'!B:B,0))),"")</f>
        <v>2017</v>
      </c>
      <c r="F99" s="8" t="s">
        <v>32</v>
      </c>
      <c r="G99" s="9" t="str">
        <f t="shared" si="2"/>
        <v>8 GB</v>
      </c>
      <c r="H99" s="9" t="s">
        <v>1985</v>
      </c>
      <c r="I99" s="9" t="s">
        <v>1980</v>
      </c>
      <c r="J99" s="21" t="s">
        <v>2505</v>
      </c>
      <c r="L99" s="8" t="str">
        <f>IFERROR(INDEX('Windows 11 Compliance'!A:A, MATCH(M99, 'Windows 11 Compliance'!B:B, 0)), "Match not found")</f>
        <v>Match not found</v>
      </c>
      <c r="M99" s="40" t="s">
        <v>2639</v>
      </c>
    </row>
    <row r="100" spans="1:13">
      <c r="A100" s="9" t="s">
        <v>2266</v>
      </c>
      <c r="B100" s="9" t="s">
        <v>1976</v>
      </c>
      <c r="C100" s="9" t="s">
        <v>2153</v>
      </c>
      <c r="D100" s="9" t="s">
        <v>335</v>
      </c>
      <c r="E100" s="9">
        <f>IFERROR(IF(ISERROR(MATCH(F100,'Windows CPU Tracker'!B:B,0)),"Match not found",INDEX('Windows CPU Tracker'!A:A,MATCH(F100,'Windows CPU Tracker'!B:B,0))),"")</f>
        <v>2020</v>
      </c>
      <c r="F100" s="8" t="s">
        <v>7</v>
      </c>
      <c r="G100" s="9" t="str">
        <f t="shared" si="2"/>
        <v>8 GB</v>
      </c>
      <c r="H100" s="9" t="s">
        <v>1985</v>
      </c>
      <c r="I100" s="9" t="s">
        <v>1980</v>
      </c>
      <c r="J100" s="21">
        <v>97074</v>
      </c>
      <c r="L100" s="8" t="str">
        <f>IFERROR(INDEX('Windows 11 Compliance'!A:A, MATCH(M100, 'Windows 11 Compliance'!B:B, 0)), "Match not found")</f>
        <v>Match not found</v>
      </c>
      <c r="M100" s="40" t="s">
        <v>2639</v>
      </c>
    </row>
    <row r="101" spans="1:13">
      <c r="A101" s="9" t="s">
        <v>2267</v>
      </c>
      <c r="B101" s="9" t="s">
        <v>1976</v>
      </c>
      <c r="C101" s="9" t="s">
        <v>2153</v>
      </c>
      <c r="D101" s="9" t="s">
        <v>335</v>
      </c>
      <c r="E101" s="9">
        <f>IFERROR(IF(ISERROR(MATCH(F101,'Windows CPU Tracker'!B:B,0)),"Match not found",INDEX('Windows CPU Tracker'!A:A,MATCH(F101,'Windows CPU Tracker'!B:B,0))),"")</f>
        <v>2020</v>
      </c>
      <c r="F101" s="8" t="s">
        <v>7</v>
      </c>
      <c r="G101" s="9" t="str">
        <f t="shared" si="2"/>
        <v>8 GB</v>
      </c>
      <c r="H101" s="9" t="s">
        <v>1985</v>
      </c>
      <c r="I101" s="9" t="s">
        <v>1980</v>
      </c>
      <c r="J101" s="21">
        <v>107969</v>
      </c>
      <c r="L101" s="8" t="str">
        <f>IFERROR(INDEX('Windows 11 Compliance'!A:A, MATCH(M101, 'Windows 11 Compliance'!B:B, 0)), "Match not found")</f>
        <v>Match not found</v>
      </c>
      <c r="M101" s="40" t="s">
        <v>2639</v>
      </c>
    </row>
    <row r="102" spans="1:13">
      <c r="A102" s="9" t="s">
        <v>2268</v>
      </c>
      <c r="B102" s="9" t="s">
        <v>526</v>
      </c>
      <c r="C102" s="9" t="s">
        <v>2252</v>
      </c>
      <c r="D102" s="9" t="s">
        <v>339</v>
      </c>
      <c r="E102" s="9">
        <f>IFERROR(IF(ISERROR(MATCH(F102,'Windows CPU Tracker'!B:B,0)),"Match not found",INDEX('Windows CPU Tracker'!A:A,MATCH(F102,'Windows CPU Tracker'!B:B,0))),"")</f>
        <v>2017</v>
      </c>
      <c r="F102" s="8" t="s">
        <v>32</v>
      </c>
      <c r="G102" s="9" t="str">
        <f t="shared" si="2"/>
        <v>8 GB</v>
      </c>
      <c r="H102" s="9" t="s">
        <v>1985</v>
      </c>
      <c r="I102" s="9" t="s">
        <v>1980</v>
      </c>
      <c r="J102" s="21" t="s">
        <v>2506</v>
      </c>
      <c r="L102" s="8" t="str">
        <f>IFERROR(INDEX('Windows 11 Compliance'!A:A, MATCH(M102, 'Windows 11 Compliance'!B:B, 0)), "Match not found")</f>
        <v>Match not found</v>
      </c>
      <c r="M102" s="40" t="s">
        <v>2639</v>
      </c>
    </row>
    <row r="103" spans="1:13">
      <c r="A103" s="9" t="s">
        <v>2269</v>
      </c>
      <c r="B103" s="9" t="s">
        <v>524</v>
      </c>
      <c r="C103" s="9" t="s">
        <v>2191</v>
      </c>
      <c r="D103" s="9" t="s">
        <v>339</v>
      </c>
      <c r="E103" s="9">
        <f>IFERROR(IF(ISERROR(MATCH(F103,'Windows CPU Tracker'!B:B,0)),"Match not found",INDEX('Windows CPU Tracker'!A:A,MATCH(F103,'Windows CPU Tracker'!B:B,0))),"")</f>
        <v>2017</v>
      </c>
      <c r="F103" s="8" t="s">
        <v>31</v>
      </c>
      <c r="G103" s="9" t="str">
        <f t="shared" si="2"/>
        <v>8 GB</v>
      </c>
      <c r="H103" s="9" t="s">
        <v>1985</v>
      </c>
      <c r="I103" s="9" t="s">
        <v>1980</v>
      </c>
      <c r="J103" s="21" t="s">
        <v>2507</v>
      </c>
      <c r="L103" s="8" t="str">
        <f>IFERROR(INDEX('Windows 11 Compliance'!A:A, MATCH(M103, 'Windows 11 Compliance'!B:B, 0)), "Match not found")</f>
        <v>Match not found</v>
      </c>
      <c r="M103" s="40" t="s">
        <v>2639</v>
      </c>
    </row>
    <row r="104" spans="1:13">
      <c r="A104" s="9" t="s">
        <v>2270</v>
      </c>
      <c r="B104" s="9" t="s">
        <v>524</v>
      </c>
      <c r="C104" s="9" t="s">
        <v>2191</v>
      </c>
      <c r="D104" s="9" t="s">
        <v>339</v>
      </c>
      <c r="E104" s="9">
        <f>IFERROR(IF(ISERROR(MATCH(F104,'Windows CPU Tracker'!B:B,0)),"Match not found",INDEX('Windows CPU Tracker'!A:A,MATCH(F104,'Windows CPU Tracker'!B:B,0))),"")</f>
        <v>2017</v>
      </c>
      <c r="F104" s="8" t="s">
        <v>31</v>
      </c>
      <c r="G104" s="9" t="str">
        <f t="shared" si="2"/>
        <v>8 GB</v>
      </c>
      <c r="H104" s="9" t="s">
        <v>1985</v>
      </c>
      <c r="I104" s="9" t="s">
        <v>1980</v>
      </c>
      <c r="J104" s="21" t="s">
        <v>2508</v>
      </c>
      <c r="L104" s="8" t="str">
        <f>IFERROR(INDEX('Windows 11 Compliance'!A:A, MATCH(M104, 'Windows 11 Compliance'!B:B, 0)), "Match not found")</f>
        <v>Match not found</v>
      </c>
      <c r="M104" s="40" t="s">
        <v>2639</v>
      </c>
    </row>
    <row r="105" spans="1:13">
      <c r="A105" s="9" t="s">
        <v>2271</v>
      </c>
      <c r="B105" s="9" t="s">
        <v>524</v>
      </c>
      <c r="C105" s="9" t="s">
        <v>2191</v>
      </c>
      <c r="D105" s="9" t="s">
        <v>339</v>
      </c>
      <c r="E105" s="9">
        <f>IFERROR(IF(ISERROR(MATCH(F105,'Windows CPU Tracker'!B:B,0)),"Match not found",INDEX('Windows CPU Tracker'!A:A,MATCH(F105,'Windows CPU Tracker'!B:B,0))),"")</f>
        <v>2017</v>
      </c>
      <c r="F105" s="8" t="s">
        <v>31</v>
      </c>
      <c r="G105" s="9" t="str">
        <f t="shared" si="2"/>
        <v>8 GB</v>
      </c>
      <c r="H105" s="9" t="s">
        <v>1985</v>
      </c>
      <c r="I105" s="9" t="s">
        <v>1980</v>
      </c>
      <c r="J105" s="21" t="s">
        <v>2509</v>
      </c>
      <c r="L105" s="8" t="str">
        <f>IFERROR(INDEX('Windows 11 Compliance'!A:A, MATCH(M105, 'Windows 11 Compliance'!B:B, 0)), "Match not found")</f>
        <v>Match not found</v>
      </c>
      <c r="M105" s="40" t="s">
        <v>2639</v>
      </c>
    </row>
    <row r="106" spans="1:13">
      <c r="A106" s="9" t="s">
        <v>2272</v>
      </c>
      <c r="B106" s="9" t="s">
        <v>524</v>
      </c>
      <c r="C106" s="9" t="s">
        <v>2191</v>
      </c>
      <c r="D106" s="9" t="s">
        <v>339</v>
      </c>
      <c r="E106" s="9">
        <f>IFERROR(IF(ISERROR(MATCH(F106,'Windows CPU Tracker'!B:B,0)),"Match not found",INDEX('Windows CPU Tracker'!A:A,MATCH(F106,'Windows CPU Tracker'!B:B,0))),"")</f>
        <v>2017</v>
      </c>
      <c r="F106" s="8" t="s">
        <v>31</v>
      </c>
      <c r="G106" s="9" t="str">
        <f t="shared" si="2"/>
        <v>8 GB</v>
      </c>
      <c r="H106" s="9" t="s">
        <v>1985</v>
      </c>
      <c r="I106" s="9" t="s">
        <v>1980</v>
      </c>
      <c r="J106" s="21" t="s">
        <v>2510</v>
      </c>
      <c r="L106" s="8" t="str">
        <f>IFERROR(INDEX('Windows 11 Compliance'!A:A, MATCH(M106, 'Windows 11 Compliance'!B:B, 0)), "Match not found")</f>
        <v>Match not found</v>
      </c>
      <c r="M106" s="40" t="s">
        <v>2639</v>
      </c>
    </row>
    <row r="107" spans="1:13">
      <c r="A107" s="9" t="s">
        <v>2273</v>
      </c>
      <c r="B107" s="9" t="s">
        <v>524</v>
      </c>
      <c r="C107" s="9" t="s">
        <v>2191</v>
      </c>
      <c r="D107" s="9" t="s">
        <v>339</v>
      </c>
      <c r="E107" s="9">
        <f>IFERROR(IF(ISERROR(MATCH(F107,'Windows CPU Tracker'!B:B,0)),"Match not found",INDEX('Windows CPU Tracker'!A:A,MATCH(F107,'Windows CPU Tracker'!B:B,0))),"")</f>
        <v>2017</v>
      </c>
      <c r="F107" s="8" t="s">
        <v>31</v>
      </c>
      <c r="G107" s="9" t="str">
        <f t="shared" si="2"/>
        <v>8 GB</v>
      </c>
      <c r="H107" s="9" t="s">
        <v>1985</v>
      </c>
      <c r="I107" s="9" t="s">
        <v>1980</v>
      </c>
      <c r="J107" s="21" t="s">
        <v>2511</v>
      </c>
      <c r="L107" s="8" t="str">
        <f>IFERROR(INDEX('Windows 11 Compliance'!A:A, MATCH(M107, 'Windows 11 Compliance'!B:B, 0)), "Match not found")</f>
        <v>Match not found</v>
      </c>
      <c r="M107" s="40" t="s">
        <v>2639</v>
      </c>
    </row>
    <row r="108" spans="1:13">
      <c r="A108" s="9" t="s">
        <v>2274</v>
      </c>
      <c r="B108" s="9" t="s">
        <v>524</v>
      </c>
      <c r="C108" s="9" t="s">
        <v>2191</v>
      </c>
      <c r="D108" s="9" t="s">
        <v>339</v>
      </c>
      <c r="E108" s="9">
        <f>IFERROR(IF(ISERROR(MATCH(F108,'Windows CPU Tracker'!B:B,0)),"Match not found",INDEX('Windows CPU Tracker'!A:A,MATCH(F108,'Windows CPU Tracker'!B:B,0))),"")</f>
        <v>2017</v>
      </c>
      <c r="F108" s="8" t="s">
        <v>31</v>
      </c>
      <c r="G108" s="9" t="str">
        <f t="shared" si="2"/>
        <v>8 GB</v>
      </c>
      <c r="H108" s="9" t="s">
        <v>1985</v>
      </c>
      <c r="I108" s="9" t="s">
        <v>1980</v>
      </c>
      <c r="J108" s="21" t="s">
        <v>2512</v>
      </c>
      <c r="L108" s="8" t="str">
        <f>IFERROR(INDEX('Windows 11 Compliance'!A:A, MATCH(M108, 'Windows 11 Compliance'!B:B, 0)), "Match not found")</f>
        <v>Match not found</v>
      </c>
      <c r="M108" s="40" t="s">
        <v>2639</v>
      </c>
    </row>
    <row r="109" spans="1:13">
      <c r="A109" s="9" t="s">
        <v>2275</v>
      </c>
      <c r="B109" s="9" t="s">
        <v>524</v>
      </c>
      <c r="C109" s="9" t="s">
        <v>2191</v>
      </c>
      <c r="D109" s="9" t="s">
        <v>339</v>
      </c>
      <c r="E109" s="9">
        <f>IFERROR(IF(ISERROR(MATCH(F109,'Windows CPU Tracker'!B:B,0)),"Match not found",INDEX('Windows CPU Tracker'!A:A,MATCH(F109,'Windows CPU Tracker'!B:B,0))),"")</f>
        <v>2017</v>
      </c>
      <c r="F109" s="8" t="s">
        <v>31</v>
      </c>
      <c r="G109" s="9" t="str">
        <f t="shared" si="2"/>
        <v>8 GB</v>
      </c>
      <c r="H109" s="9" t="s">
        <v>1985</v>
      </c>
      <c r="I109" s="9" t="s">
        <v>1980</v>
      </c>
      <c r="J109" s="21" t="s">
        <v>2513</v>
      </c>
      <c r="L109" s="8" t="str">
        <f>IFERROR(INDEX('Windows 11 Compliance'!A:A, MATCH(M109, 'Windows 11 Compliance'!B:B, 0)), "Match not found")</f>
        <v>Match not found</v>
      </c>
      <c r="M109" s="40" t="s">
        <v>2639</v>
      </c>
    </row>
    <row r="110" spans="1:13">
      <c r="A110" s="9" t="s">
        <v>2276</v>
      </c>
      <c r="B110" s="9" t="s">
        <v>524</v>
      </c>
      <c r="C110" s="9" t="s">
        <v>2191</v>
      </c>
      <c r="D110" s="9" t="s">
        <v>339</v>
      </c>
      <c r="E110" s="9">
        <f>IFERROR(IF(ISERROR(MATCH(F110,'Windows CPU Tracker'!B:B,0)),"Match not found",INDEX('Windows CPU Tracker'!A:A,MATCH(F110,'Windows CPU Tracker'!B:B,0))),"")</f>
        <v>2017</v>
      </c>
      <c r="F110" s="8" t="s">
        <v>31</v>
      </c>
      <c r="G110" s="9" t="str">
        <f t="shared" si="2"/>
        <v>8 GB</v>
      </c>
      <c r="H110" s="9" t="s">
        <v>1985</v>
      </c>
      <c r="I110" s="9" t="s">
        <v>1980</v>
      </c>
      <c r="J110" s="21" t="s">
        <v>2514</v>
      </c>
      <c r="L110" s="8" t="str">
        <f>IFERROR(INDEX('Windows 11 Compliance'!A:A, MATCH(M110, 'Windows 11 Compliance'!B:B, 0)), "Match not found")</f>
        <v>Match not found</v>
      </c>
      <c r="M110" s="40" t="s">
        <v>2639</v>
      </c>
    </row>
    <row r="111" spans="1:13">
      <c r="A111" s="9" t="s">
        <v>2277</v>
      </c>
      <c r="B111" s="9" t="s">
        <v>2232</v>
      </c>
      <c r="C111" s="9" t="s">
        <v>2233</v>
      </c>
      <c r="D111" s="9" t="s">
        <v>339</v>
      </c>
      <c r="E111" s="9">
        <f>IFERROR(IF(ISERROR(MATCH(F111,'Windows CPU Tracker'!B:B,0)),"Match not found",INDEX('Windows CPU Tracker'!A:A,MATCH(F111,'Windows CPU Tracker'!B:B,0))),"")</f>
        <v>2014</v>
      </c>
      <c r="F111" s="8" t="s">
        <v>24</v>
      </c>
      <c r="G111" s="9" t="str">
        <f t="shared" si="2"/>
        <v>8 GB</v>
      </c>
      <c r="H111" s="9" t="s">
        <v>1985</v>
      </c>
      <c r="I111" s="9" t="s">
        <v>1980</v>
      </c>
      <c r="J111" s="21" t="s">
        <v>2515</v>
      </c>
      <c r="L111" s="8" t="str">
        <f>IFERROR(INDEX('Windows 11 Compliance'!A:A, MATCH(M111, 'Windows 11 Compliance'!B:B, 0)), "Match not found")</f>
        <v>Match not found</v>
      </c>
      <c r="M111" s="40" t="s">
        <v>2639</v>
      </c>
    </row>
    <row r="112" spans="1:13">
      <c r="A112" s="9" t="s">
        <v>2278</v>
      </c>
      <c r="B112" s="9" t="s">
        <v>526</v>
      </c>
      <c r="C112" s="9" t="s">
        <v>2252</v>
      </c>
      <c r="D112" s="9" t="s">
        <v>339</v>
      </c>
      <c r="E112" s="9">
        <f>IFERROR(IF(ISERROR(MATCH(F112,'Windows CPU Tracker'!B:B,0)),"Match not found",INDEX('Windows CPU Tracker'!A:A,MATCH(F112,'Windows CPU Tracker'!B:B,0))),"")</f>
        <v>2017</v>
      </c>
      <c r="F112" s="8" t="s">
        <v>32</v>
      </c>
      <c r="G112" s="9" t="str">
        <f t="shared" si="2"/>
        <v>8 GB</v>
      </c>
      <c r="H112" s="9" t="s">
        <v>1985</v>
      </c>
      <c r="I112" s="9" t="s">
        <v>1980</v>
      </c>
      <c r="J112" s="21" t="s">
        <v>2516</v>
      </c>
      <c r="L112" s="8" t="str">
        <f>IFERROR(INDEX('Windows 11 Compliance'!A:A, MATCH(M112, 'Windows 11 Compliance'!B:B, 0)), "Match not found")</f>
        <v>Match not found</v>
      </c>
      <c r="M112" s="40" t="s">
        <v>2639</v>
      </c>
    </row>
    <row r="113" spans="1:13">
      <c r="A113" s="9" t="s">
        <v>2279</v>
      </c>
      <c r="B113" s="9" t="s">
        <v>526</v>
      </c>
      <c r="C113" s="9" t="s">
        <v>2252</v>
      </c>
      <c r="D113" s="9" t="s">
        <v>335</v>
      </c>
      <c r="E113" s="9">
        <f>IFERROR(IF(ISERROR(MATCH(F113,'Windows CPU Tracker'!B:B,0)),"Match not found",INDEX('Windows CPU Tracker'!A:A,MATCH(F113,'Windows CPU Tracker'!B:B,0))),"")</f>
        <v>2017</v>
      </c>
      <c r="F113" s="8" t="s">
        <v>32</v>
      </c>
      <c r="G113" s="9" t="str">
        <f t="shared" si="2"/>
        <v>8 GB</v>
      </c>
      <c r="H113" s="9" t="s">
        <v>1985</v>
      </c>
      <c r="I113" s="9" t="s">
        <v>1980</v>
      </c>
      <c r="J113" s="21" t="s">
        <v>2517</v>
      </c>
      <c r="L113" s="8" t="str">
        <f>IFERROR(INDEX('Windows 11 Compliance'!A:A, MATCH(M113, 'Windows 11 Compliance'!B:B, 0)), "Match not found")</f>
        <v>Match not found</v>
      </c>
      <c r="M113" s="40" t="s">
        <v>2639</v>
      </c>
    </row>
    <row r="114" spans="1:13">
      <c r="A114" s="9" t="s">
        <v>2280</v>
      </c>
      <c r="B114" s="9" t="s">
        <v>524</v>
      </c>
      <c r="C114" s="9" t="s">
        <v>2191</v>
      </c>
      <c r="D114" s="9" t="s">
        <v>335</v>
      </c>
      <c r="E114" s="9">
        <f>IFERROR(IF(ISERROR(MATCH(F114,'Windows CPU Tracker'!B:B,0)),"Match not found",INDEX('Windows CPU Tracker'!A:A,MATCH(F114,'Windows CPU Tracker'!B:B,0))),"")</f>
        <v>2017</v>
      </c>
      <c r="F114" s="8" t="s">
        <v>31</v>
      </c>
      <c r="G114" s="9" t="str">
        <f t="shared" si="2"/>
        <v>8 GB</v>
      </c>
      <c r="H114" s="9" t="s">
        <v>1985</v>
      </c>
      <c r="I114" s="9" t="s">
        <v>1980</v>
      </c>
      <c r="J114" s="21" t="s">
        <v>2518</v>
      </c>
      <c r="L114" s="8" t="str">
        <f>IFERROR(INDEX('Windows 11 Compliance'!A:A, MATCH(M114, 'Windows 11 Compliance'!B:B, 0)), "Match not found")</f>
        <v>Match not found</v>
      </c>
      <c r="M114" s="40" t="s">
        <v>2639</v>
      </c>
    </row>
    <row r="115" spans="1:13">
      <c r="A115" s="9" t="s">
        <v>2281</v>
      </c>
      <c r="B115" s="9" t="s">
        <v>526</v>
      </c>
      <c r="C115" s="9" t="s">
        <v>2252</v>
      </c>
      <c r="D115" s="9" t="s">
        <v>335</v>
      </c>
      <c r="E115" s="9">
        <f>IFERROR(IF(ISERROR(MATCH(F115,'Windows CPU Tracker'!B:B,0)),"Match not found",INDEX('Windows CPU Tracker'!A:A,MATCH(F115,'Windows CPU Tracker'!B:B,0))),"")</f>
        <v>2017</v>
      </c>
      <c r="F115" s="8" t="s">
        <v>32</v>
      </c>
      <c r="G115" s="9" t="str">
        <f t="shared" si="2"/>
        <v>8 GB</v>
      </c>
      <c r="H115" s="9" t="s">
        <v>1985</v>
      </c>
      <c r="I115" s="9" t="s">
        <v>1980</v>
      </c>
      <c r="J115" s="21" t="s">
        <v>2519</v>
      </c>
      <c r="L115" s="8" t="str">
        <f>IFERROR(INDEX('Windows 11 Compliance'!A:A, MATCH(M115, 'Windows 11 Compliance'!B:B, 0)), "Match not found")</f>
        <v>Match not found</v>
      </c>
      <c r="M115" s="40" t="s">
        <v>2639</v>
      </c>
    </row>
    <row r="116" spans="1:13">
      <c r="A116" s="9" t="s">
        <v>2282</v>
      </c>
      <c r="B116" s="9" t="s">
        <v>524</v>
      </c>
      <c r="C116" s="9" t="s">
        <v>2237</v>
      </c>
      <c r="D116" s="9" t="s">
        <v>335</v>
      </c>
      <c r="E116" s="9">
        <f>IFERROR(IF(ISERROR(MATCH(F116,'Windows CPU Tracker'!B:B,0)),"Match not found",INDEX('Windows CPU Tracker'!A:A,MATCH(F116,'Windows CPU Tracker'!B:B,0))),"")</f>
        <v>2015</v>
      </c>
      <c r="F116" s="8" t="s">
        <v>29</v>
      </c>
      <c r="G116" s="9" t="str">
        <f t="shared" si="2"/>
        <v>4 GB</v>
      </c>
      <c r="H116" s="9" t="s">
        <v>1984</v>
      </c>
      <c r="I116" s="9" t="s">
        <v>1980</v>
      </c>
      <c r="J116" s="21" t="s">
        <v>2520</v>
      </c>
      <c r="L116" s="8" t="str">
        <f>IFERROR(INDEX('Windows 11 Compliance'!A:A, MATCH(M116, 'Windows 11 Compliance'!B:B, 0)), "Match not found")</f>
        <v>Match not found</v>
      </c>
      <c r="M116" s="40" t="s">
        <v>2639</v>
      </c>
    </row>
    <row r="117" spans="1:13">
      <c r="A117" s="9" t="s">
        <v>2283</v>
      </c>
      <c r="B117" s="9" t="s">
        <v>524</v>
      </c>
      <c r="C117" s="9" t="s">
        <v>2191</v>
      </c>
      <c r="D117" s="9" t="s">
        <v>335</v>
      </c>
      <c r="E117" s="9">
        <f>IFERROR(IF(ISERROR(MATCH(F117,'Windows CPU Tracker'!B:B,0)),"Match not found",INDEX('Windows CPU Tracker'!A:A,MATCH(F117,'Windows CPU Tracker'!B:B,0))),"")</f>
        <v>2017</v>
      </c>
      <c r="F117" s="8" t="s">
        <v>31</v>
      </c>
      <c r="G117" s="9" t="str">
        <f t="shared" si="2"/>
        <v>8 GB</v>
      </c>
      <c r="H117" s="9" t="s">
        <v>1985</v>
      </c>
      <c r="I117" s="9" t="s">
        <v>1980</v>
      </c>
      <c r="J117" s="21" t="s">
        <v>2521</v>
      </c>
      <c r="L117" s="8" t="str">
        <f>IFERROR(INDEX('Windows 11 Compliance'!A:A, MATCH(M117, 'Windows 11 Compliance'!B:B, 0)), "Match not found")</f>
        <v>Match not found</v>
      </c>
      <c r="M117" s="40" t="s">
        <v>2639</v>
      </c>
    </row>
    <row r="118" spans="1:13">
      <c r="A118" s="9" t="s">
        <v>2284</v>
      </c>
      <c r="B118" s="9" t="s">
        <v>524</v>
      </c>
      <c r="C118" s="9" t="s">
        <v>2191</v>
      </c>
      <c r="D118" s="9" t="s">
        <v>335</v>
      </c>
      <c r="E118" s="9">
        <f>IFERROR(IF(ISERROR(MATCH(F118,'Windows CPU Tracker'!B:B,0)),"Match not found",INDEX('Windows CPU Tracker'!A:A,MATCH(F118,'Windows CPU Tracker'!B:B,0))),"")</f>
        <v>2017</v>
      </c>
      <c r="F118" s="8" t="s">
        <v>31</v>
      </c>
      <c r="G118" s="9" t="str">
        <f t="shared" si="2"/>
        <v>8 GB</v>
      </c>
      <c r="H118" s="9" t="s">
        <v>1985</v>
      </c>
      <c r="I118" s="9" t="s">
        <v>1980</v>
      </c>
      <c r="J118" s="21" t="s">
        <v>2522</v>
      </c>
      <c r="L118" s="8" t="str">
        <f>IFERROR(INDEX('Windows 11 Compliance'!A:A, MATCH(M118, 'Windows 11 Compliance'!B:B, 0)), "Match not found")</f>
        <v>Match not found</v>
      </c>
      <c r="M118" s="40" t="s">
        <v>2639</v>
      </c>
    </row>
    <row r="119" spans="1:13">
      <c r="A119" s="9" t="s">
        <v>2285</v>
      </c>
      <c r="B119" s="9" t="s">
        <v>524</v>
      </c>
      <c r="C119" s="9" t="s">
        <v>2191</v>
      </c>
      <c r="D119" s="9" t="s">
        <v>339</v>
      </c>
      <c r="E119" s="9">
        <f>IFERROR(IF(ISERROR(MATCH(F119,'Windows CPU Tracker'!B:B,0)),"Match not found",INDEX('Windows CPU Tracker'!A:A,MATCH(F119,'Windows CPU Tracker'!B:B,0))),"")</f>
        <v>2017</v>
      </c>
      <c r="F119" s="8" t="s">
        <v>31</v>
      </c>
      <c r="G119" s="9" t="str">
        <f t="shared" si="2"/>
        <v>8 GB</v>
      </c>
      <c r="H119" s="9" t="s">
        <v>1985</v>
      </c>
      <c r="I119" s="9" t="s">
        <v>1980</v>
      </c>
      <c r="J119" s="21" t="s">
        <v>2523</v>
      </c>
      <c r="L119" s="8" t="str">
        <f>IFERROR(INDEX('Windows 11 Compliance'!A:A, MATCH(M119, 'Windows 11 Compliance'!B:B, 0)), "Match not found")</f>
        <v>Match not found</v>
      </c>
      <c r="M119" s="40" t="s">
        <v>2639</v>
      </c>
    </row>
    <row r="120" spans="1:13">
      <c r="A120" s="9" t="s">
        <v>2286</v>
      </c>
      <c r="B120" s="9" t="s">
        <v>524</v>
      </c>
      <c r="C120" s="9" t="s">
        <v>2191</v>
      </c>
      <c r="D120" s="9" t="s">
        <v>335</v>
      </c>
      <c r="E120" s="9">
        <f>IFERROR(IF(ISERROR(MATCH(F120,'Windows CPU Tracker'!B:B,0)),"Match not found",INDEX('Windows CPU Tracker'!A:A,MATCH(F120,'Windows CPU Tracker'!B:B,0))),"")</f>
        <v>2017</v>
      </c>
      <c r="F120" s="8" t="s">
        <v>31</v>
      </c>
      <c r="G120" s="9" t="str">
        <f t="shared" si="2"/>
        <v>8 GB</v>
      </c>
      <c r="H120" s="9" t="s">
        <v>1985</v>
      </c>
      <c r="I120" s="9" t="s">
        <v>1980</v>
      </c>
      <c r="J120" s="21" t="s">
        <v>2524</v>
      </c>
      <c r="L120" s="8" t="str">
        <f>IFERROR(INDEX('Windows 11 Compliance'!A:A, MATCH(M120, 'Windows 11 Compliance'!B:B, 0)), "Match not found")</f>
        <v>Match not found</v>
      </c>
      <c r="M120" s="40" t="s">
        <v>2639</v>
      </c>
    </row>
    <row r="121" spans="1:13">
      <c r="A121" s="9" t="s">
        <v>2287</v>
      </c>
      <c r="B121" s="9" t="s">
        <v>1976</v>
      </c>
      <c r="C121" s="9" t="s">
        <v>2153</v>
      </c>
      <c r="D121" s="9" t="s">
        <v>339</v>
      </c>
      <c r="E121" s="9">
        <f>IFERROR(IF(ISERROR(MATCH(F121,'Windows CPU Tracker'!B:B,0)),"Match not found",INDEX('Windows CPU Tracker'!A:A,MATCH(F121,'Windows CPU Tracker'!B:B,0))),"")</f>
        <v>2020</v>
      </c>
      <c r="F121" s="8" t="s">
        <v>7</v>
      </c>
      <c r="G121" s="9" t="str">
        <f t="shared" si="2"/>
        <v>8 GB</v>
      </c>
      <c r="H121" s="9" t="s">
        <v>1985</v>
      </c>
      <c r="I121" s="9" t="s">
        <v>1980</v>
      </c>
      <c r="J121" s="21">
        <v>118771</v>
      </c>
      <c r="L121" s="8" t="str">
        <f>IFERROR(INDEX('Windows 11 Compliance'!A:A, MATCH(M121, 'Windows 11 Compliance'!B:B, 0)), "Match not found")</f>
        <v>Match not found</v>
      </c>
      <c r="M121" s="40" t="s">
        <v>2639</v>
      </c>
    </row>
    <row r="122" spans="1:13">
      <c r="A122" s="9" t="s">
        <v>2288</v>
      </c>
      <c r="B122" s="9" t="s">
        <v>524</v>
      </c>
      <c r="C122" s="9" t="s">
        <v>2237</v>
      </c>
      <c r="D122" s="9" t="s">
        <v>339</v>
      </c>
      <c r="E122" s="9">
        <f>IFERROR(IF(ISERROR(MATCH(F122,'Windows CPU Tracker'!B:B,0)),"Match not found",INDEX('Windows CPU Tracker'!A:A,MATCH(F122,'Windows CPU Tracker'!B:B,0))),"")</f>
        <v>2015</v>
      </c>
      <c r="F122" s="8" t="s">
        <v>29</v>
      </c>
      <c r="G122" s="9" t="str">
        <f t="shared" si="2"/>
        <v>8 GB</v>
      </c>
      <c r="H122" s="9" t="s">
        <v>1985</v>
      </c>
      <c r="I122" s="9" t="s">
        <v>1980</v>
      </c>
      <c r="J122" s="21" t="s">
        <v>2525</v>
      </c>
      <c r="L122" s="8" t="str">
        <f>IFERROR(INDEX('Windows 11 Compliance'!A:A, MATCH(M122, 'Windows 11 Compliance'!B:B, 0)), "Match not found")</f>
        <v>Match not found</v>
      </c>
      <c r="M122" s="40" t="s">
        <v>2639</v>
      </c>
    </row>
    <row r="123" spans="1:13">
      <c r="A123" s="9" t="s">
        <v>2289</v>
      </c>
      <c r="B123" s="9" t="s">
        <v>526</v>
      </c>
      <c r="C123" s="9" t="s">
        <v>2252</v>
      </c>
      <c r="D123" s="9" t="s">
        <v>335</v>
      </c>
      <c r="E123" s="9">
        <f>IFERROR(IF(ISERROR(MATCH(F123,'Windows CPU Tracker'!B:B,0)),"Match not found",INDEX('Windows CPU Tracker'!A:A,MATCH(F123,'Windows CPU Tracker'!B:B,0))),"")</f>
        <v>2017</v>
      </c>
      <c r="F123" s="8" t="s">
        <v>32</v>
      </c>
      <c r="G123" s="9" t="str">
        <f t="shared" si="2"/>
        <v>8 GB</v>
      </c>
      <c r="H123" s="9" t="s">
        <v>1985</v>
      </c>
      <c r="I123" s="9" t="s">
        <v>1980</v>
      </c>
      <c r="J123" s="21" t="s">
        <v>2526</v>
      </c>
      <c r="L123" s="8" t="str">
        <f>IFERROR(INDEX('Windows 11 Compliance'!A:A, MATCH(M123, 'Windows 11 Compliance'!B:B, 0)), "Match not found")</f>
        <v>Match not found</v>
      </c>
      <c r="M123" s="40" t="s">
        <v>2639</v>
      </c>
    </row>
    <row r="124" spans="1:13">
      <c r="A124" s="9" t="s">
        <v>2290</v>
      </c>
      <c r="B124" s="9" t="s">
        <v>1976</v>
      </c>
      <c r="C124" s="9" t="s">
        <v>2153</v>
      </c>
      <c r="D124" s="9" t="s">
        <v>335</v>
      </c>
      <c r="E124" s="9">
        <f>IFERROR(IF(ISERROR(MATCH(F124,'Windows CPU Tracker'!B:B,0)),"Match not found",INDEX('Windows CPU Tracker'!A:A,MATCH(F124,'Windows CPU Tracker'!B:B,0))),"")</f>
        <v>2022</v>
      </c>
      <c r="F124" s="8" t="s">
        <v>54</v>
      </c>
      <c r="G124" s="9" t="str">
        <f t="shared" si="2"/>
        <v>8 GB</v>
      </c>
      <c r="H124" s="9" t="s">
        <v>1985</v>
      </c>
      <c r="I124" s="9" t="s">
        <v>1980</v>
      </c>
      <c r="J124" s="21">
        <v>128636</v>
      </c>
      <c r="L124" s="8" t="str">
        <f>IFERROR(INDEX('Windows 11 Compliance'!A:A, MATCH(M124, 'Windows 11 Compliance'!B:B, 0)), "Match not found")</f>
        <v>Match not found</v>
      </c>
      <c r="M124" s="8" t="s">
        <v>510</v>
      </c>
    </row>
    <row r="125" spans="1:13">
      <c r="A125" s="9" t="s">
        <v>2291</v>
      </c>
      <c r="B125" s="9" t="s">
        <v>526</v>
      </c>
      <c r="C125" s="9" t="s">
        <v>2292</v>
      </c>
      <c r="D125" s="9" t="s">
        <v>335</v>
      </c>
      <c r="E125" s="9">
        <f>IFERROR(IF(ISERROR(MATCH(F125,'Windows CPU Tracker'!B:B,0)),"Match not found",INDEX('Windows CPU Tracker'!A:A,MATCH(F125,'Windows CPU Tracker'!B:B,0))),"")</f>
        <v>2017</v>
      </c>
      <c r="F125" s="8" t="s">
        <v>38</v>
      </c>
      <c r="G125" s="9" t="str">
        <f t="shared" si="2"/>
        <v>16 GB</v>
      </c>
      <c r="H125" s="9" t="s">
        <v>2643</v>
      </c>
      <c r="I125" s="9" t="s">
        <v>1980</v>
      </c>
      <c r="J125" s="21" t="s">
        <v>2527</v>
      </c>
      <c r="L125" s="8" t="str">
        <f>IFERROR(INDEX('Windows 11 Compliance'!A:A, MATCH(M125, 'Windows 11 Compliance'!B:B, 0)), "Match not found")</f>
        <v>Match not found</v>
      </c>
      <c r="M125" s="8" t="s">
        <v>510</v>
      </c>
    </row>
    <row r="126" spans="1:13">
      <c r="A126" s="9" t="s">
        <v>2293</v>
      </c>
      <c r="B126" s="9" t="s">
        <v>524</v>
      </c>
      <c r="C126" s="9" t="s">
        <v>2237</v>
      </c>
      <c r="D126" s="9" t="s">
        <v>339</v>
      </c>
      <c r="E126" s="9">
        <f>IFERROR(IF(ISERROR(MATCH(F126,'Windows CPU Tracker'!B:B,0)),"Match not found",INDEX('Windows CPU Tracker'!A:A,MATCH(F126,'Windows CPU Tracker'!B:B,0))),"")</f>
        <v>2015</v>
      </c>
      <c r="F126" s="8" t="s">
        <v>29</v>
      </c>
      <c r="G126" s="9" t="str">
        <f t="shared" si="2"/>
        <v>4 GB</v>
      </c>
      <c r="H126" s="9" t="s">
        <v>1984</v>
      </c>
      <c r="I126" s="9" t="s">
        <v>1980</v>
      </c>
      <c r="J126" s="21" t="s">
        <v>2528</v>
      </c>
      <c r="L126" s="8" t="str">
        <f>IFERROR(INDEX('Windows 11 Compliance'!A:A, MATCH(M126, 'Windows 11 Compliance'!B:B, 0)), "Match not found")</f>
        <v>Match not found</v>
      </c>
      <c r="M126" s="40" t="s">
        <v>2639</v>
      </c>
    </row>
    <row r="127" spans="1:13">
      <c r="A127" s="9" t="s">
        <v>2294</v>
      </c>
      <c r="B127" s="9" t="s">
        <v>521</v>
      </c>
      <c r="C127" s="9" t="s">
        <v>2295</v>
      </c>
      <c r="D127" s="9" t="s">
        <v>335</v>
      </c>
      <c r="E127" s="9">
        <f>IFERROR(IF(ISERROR(MATCH(F127,'Windows CPU Tracker'!B:B,0)),"Match not found",INDEX('Windows CPU Tracker'!A:A,MATCH(F127,'Windows CPU Tracker'!B:B,0))),"")</f>
        <v>2022</v>
      </c>
      <c r="F127" s="8" t="s">
        <v>54</v>
      </c>
      <c r="G127" s="9" t="str">
        <f t="shared" si="2"/>
        <v>8 GB</v>
      </c>
      <c r="H127" s="9" t="s">
        <v>1985</v>
      </c>
      <c r="I127" s="9" t="s">
        <v>1980</v>
      </c>
      <c r="J127" s="21" t="s">
        <v>2529</v>
      </c>
      <c r="L127" s="8" t="str">
        <f>IFERROR(INDEX('Windows 11 Compliance'!A:A, MATCH(M127, 'Windows 11 Compliance'!B:B, 0)), "Match not found")</f>
        <v>Match not found</v>
      </c>
      <c r="M127" s="8" t="s">
        <v>510</v>
      </c>
    </row>
    <row r="128" spans="1:13">
      <c r="A128" s="9" t="s">
        <v>2204</v>
      </c>
      <c r="B128" s="9" t="s">
        <v>521</v>
      </c>
      <c r="C128" s="9" t="s">
        <v>2295</v>
      </c>
      <c r="D128" s="9" t="s">
        <v>339</v>
      </c>
      <c r="E128" s="9">
        <f>IFERROR(IF(ISERROR(MATCH(F128,'Windows CPU Tracker'!B:B,0)),"Match not found",INDEX('Windows CPU Tracker'!A:A,MATCH(F128,'Windows CPU Tracker'!B:B,0))),"")</f>
        <v>2022</v>
      </c>
      <c r="F128" s="8" t="s">
        <v>54</v>
      </c>
      <c r="G128" s="9" t="str">
        <f t="shared" si="2"/>
        <v>16 GB</v>
      </c>
      <c r="H128" s="9" t="s">
        <v>2643</v>
      </c>
      <c r="I128" s="9" t="s">
        <v>1980</v>
      </c>
      <c r="J128" s="21" t="s">
        <v>2530</v>
      </c>
      <c r="L128" s="8" t="str">
        <f>IFERROR(INDEX('Windows 11 Compliance'!A:A, MATCH(M128, 'Windows 11 Compliance'!B:B, 0)), "Match not found")</f>
        <v>Match not found</v>
      </c>
      <c r="M128" s="8" t="s">
        <v>510</v>
      </c>
    </row>
    <row r="129" spans="1:13">
      <c r="A129" s="9" t="s">
        <v>2296</v>
      </c>
      <c r="B129" s="9" t="s">
        <v>521</v>
      </c>
      <c r="C129" s="9" t="s">
        <v>2295</v>
      </c>
      <c r="D129" s="9" t="s">
        <v>339</v>
      </c>
      <c r="E129" s="9">
        <f>IFERROR(IF(ISERROR(MATCH(F129,'Windows CPU Tracker'!B:B,0)),"Match not found",INDEX('Windows CPU Tracker'!A:A,MATCH(F129,'Windows CPU Tracker'!B:B,0))),"")</f>
        <v>2022</v>
      </c>
      <c r="F129" s="8" t="s">
        <v>54</v>
      </c>
      <c r="G129" s="9" t="str">
        <f t="shared" si="2"/>
        <v>16 GB</v>
      </c>
      <c r="H129" s="9" t="s">
        <v>2643</v>
      </c>
      <c r="I129" s="9" t="s">
        <v>1980</v>
      </c>
      <c r="J129" s="21" t="s">
        <v>2531</v>
      </c>
      <c r="L129" s="8" t="str">
        <f>IFERROR(INDEX('Windows 11 Compliance'!A:A, MATCH(M129, 'Windows 11 Compliance'!B:B, 0)), "Match not found")</f>
        <v>Match not found</v>
      </c>
      <c r="M129" s="8" t="s">
        <v>510</v>
      </c>
    </row>
    <row r="130" spans="1:13">
      <c r="A130" s="9" t="s">
        <v>2297</v>
      </c>
      <c r="B130" s="9" t="s">
        <v>521</v>
      </c>
      <c r="C130" s="9" t="s">
        <v>2295</v>
      </c>
      <c r="D130" s="9" t="s">
        <v>339</v>
      </c>
      <c r="E130" s="9">
        <f>IFERROR(IF(ISERROR(MATCH(F130,'Windows CPU Tracker'!B:B,0)),"Match not found",INDEX('Windows CPU Tracker'!A:A,MATCH(F130,'Windows CPU Tracker'!B:B,0))),"")</f>
        <v>2022</v>
      </c>
      <c r="F130" s="8" t="s">
        <v>54</v>
      </c>
      <c r="G130" s="9" t="str">
        <f t="shared" si="2"/>
        <v>16 GB</v>
      </c>
      <c r="H130" s="9" t="s">
        <v>2643</v>
      </c>
      <c r="I130" s="9" t="s">
        <v>1980</v>
      </c>
      <c r="J130" s="21" t="s">
        <v>2532</v>
      </c>
      <c r="L130" s="8" t="str">
        <f>IFERROR(INDEX('Windows 11 Compliance'!A:A, MATCH(M130, 'Windows 11 Compliance'!B:B, 0)), "Match not found")</f>
        <v>Match not found</v>
      </c>
      <c r="M130" s="8" t="s">
        <v>510</v>
      </c>
    </row>
    <row r="131" spans="1:13">
      <c r="A131" s="9" t="s">
        <v>2298</v>
      </c>
      <c r="B131" s="9" t="s">
        <v>521</v>
      </c>
      <c r="C131" s="9" t="s">
        <v>2295</v>
      </c>
      <c r="D131" s="9" t="s">
        <v>335</v>
      </c>
      <c r="E131" s="9">
        <f>IFERROR(IF(ISERROR(MATCH(F131,'Windows CPU Tracker'!B:B,0)),"Match not found",INDEX('Windows CPU Tracker'!A:A,MATCH(F131,'Windows CPU Tracker'!B:B,0))),"")</f>
        <v>2022</v>
      </c>
      <c r="F131" s="8" t="s">
        <v>54</v>
      </c>
      <c r="G131" s="9" t="str">
        <f t="shared" ref="G131:G194" si="3">IF(H131="", "Match Not Found", TEXT(ROUNDUP(VALUE(LEFT(H131, LEN(H131)-3)), 0), "0") &amp; " GB")</f>
        <v>16 GB</v>
      </c>
      <c r="H131" s="9" t="s">
        <v>2643</v>
      </c>
      <c r="I131" s="9" t="s">
        <v>1980</v>
      </c>
      <c r="J131" s="21" t="s">
        <v>2533</v>
      </c>
      <c r="L131" s="8" t="str">
        <f>IFERROR(INDEX('Windows 11 Compliance'!A:A, MATCH(M131, 'Windows 11 Compliance'!B:B, 0)), "Match not found")</f>
        <v>Match not found</v>
      </c>
      <c r="M131" s="8" t="s">
        <v>510</v>
      </c>
    </row>
    <row r="132" spans="1:13">
      <c r="A132" s="9" t="s">
        <v>2299</v>
      </c>
      <c r="B132" s="9" t="s">
        <v>521</v>
      </c>
      <c r="C132" s="9" t="s">
        <v>2295</v>
      </c>
      <c r="D132" s="9" t="s">
        <v>335</v>
      </c>
      <c r="E132" s="9">
        <f>IFERROR(IF(ISERROR(MATCH(F132,'Windows CPU Tracker'!B:B,0)),"Match not found",INDEX('Windows CPU Tracker'!A:A,MATCH(F132,'Windows CPU Tracker'!B:B,0))),"")</f>
        <v>2022</v>
      </c>
      <c r="F132" s="8" t="s">
        <v>54</v>
      </c>
      <c r="G132" s="9" t="str">
        <f t="shared" si="3"/>
        <v>16 GB</v>
      </c>
      <c r="H132" s="9" t="s">
        <v>2643</v>
      </c>
      <c r="I132" s="9" t="s">
        <v>1980</v>
      </c>
      <c r="J132" s="21" t="s">
        <v>2534</v>
      </c>
      <c r="L132" s="8" t="str">
        <f>IFERROR(INDEX('Windows 11 Compliance'!A:A, MATCH(M132, 'Windows 11 Compliance'!B:B, 0)), "Match not found")</f>
        <v>Match not found</v>
      </c>
      <c r="M132" s="8" t="s">
        <v>510</v>
      </c>
    </row>
    <row r="133" spans="1:13">
      <c r="A133" s="9" t="s">
        <v>2300</v>
      </c>
      <c r="B133" s="9" t="s">
        <v>521</v>
      </c>
      <c r="C133" s="9" t="s">
        <v>2295</v>
      </c>
      <c r="D133" s="9" t="s">
        <v>335</v>
      </c>
      <c r="E133" s="9">
        <f>IFERROR(IF(ISERROR(MATCH(F133,'Windows CPU Tracker'!B:B,0)),"Match not found",INDEX('Windows CPU Tracker'!A:A,MATCH(F133,'Windows CPU Tracker'!B:B,0))),"")</f>
        <v>2022</v>
      </c>
      <c r="F133" s="8" t="s">
        <v>54</v>
      </c>
      <c r="G133" s="9" t="str">
        <f t="shared" si="3"/>
        <v>16 GB</v>
      </c>
      <c r="H133" s="9" t="s">
        <v>2643</v>
      </c>
      <c r="I133" s="9" t="s">
        <v>1980</v>
      </c>
      <c r="J133" s="21" t="s">
        <v>2535</v>
      </c>
      <c r="L133" s="8" t="str">
        <f>IFERROR(INDEX('Windows 11 Compliance'!A:A, MATCH(M133, 'Windows 11 Compliance'!B:B, 0)), "Match not found")</f>
        <v>Match not found</v>
      </c>
      <c r="M133" s="8" t="s">
        <v>510</v>
      </c>
    </row>
    <row r="134" spans="1:13">
      <c r="A134" s="9" t="s">
        <v>2301</v>
      </c>
      <c r="B134" s="9" t="s">
        <v>521</v>
      </c>
      <c r="C134" s="9" t="s">
        <v>2295</v>
      </c>
      <c r="D134" s="9" t="s">
        <v>335</v>
      </c>
      <c r="E134" s="9">
        <f>IFERROR(IF(ISERROR(MATCH(F134,'Windows CPU Tracker'!B:B,0)),"Match not found",INDEX('Windows CPU Tracker'!A:A,MATCH(F134,'Windows CPU Tracker'!B:B,0))),"")</f>
        <v>2022</v>
      </c>
      <c r="F134" s="8" t="s">
        <v>54</v>
      </c>
      <c r="G134" s="9" t="str">
        <f t="shared" si="3"/>
        <v>16 GB</v>
      </c>
      <c r="H134" s="9" t="s">
        <v>2643</v>
      </c>
      <c r="I134" s="9" t="s">
        <v>1980</v>
      </c>
      <c r="J134" s="21" t="s">
        <v>2536</v>
      </c>
      <c r="L134" s="8" t="str">
        <f>IFERROR(INDEX('Windows 11 Compliance'!A:A, MATCH(M134, 'Windows 11 Compliance'!B:B, 0)), "Match not found")</f>
        <v>Match not found</v>
      </c>
      <c r="M134" s="8" t="s">
        <v>510</v>
      </c>
    </row>
    <row r="135" spans="1:13">
      <c r="A135" s="9" t="s">
        <v>2302</v>
      </c>
      <c r="B135" s="9" t="s">
        <v>521</v>
      </c>
      <c r="C135" s="9" t="s">
        <v>2295</v>
      </c>
      <c r="D135" s="9" t="s">
        <v>339</v>
      </c>
      <c r="E135" s="9">
        <f>IFERROR(IF(ISERROR(MATCH(F135,'Windows CPU Tracker'!B:B,0)),"Match not found",INDEX('Windows CPU Tracker'!A:A,MATCH(F135,'Windows CPU Tracker'!B:B,0))),"")</f>
        <v>2022</v>
      </c>
      <c r="F135" s="8" t="s">
        <v>54</v>
      </c>
      <c r="G135" s="9" t="str">
        <f t="shared" si="3"/>
        <v>16 GB</v>
      </c>
      <c r="H135" s="9" t="s">
        <v>2643</v>
      </c>
      <c r="I135" s="9" t="s">
        <v>1980</v>
      </c>
      <c r="J135" s="21" t="s">
        <v>2537</v>
      </c>
      <c r="L135" s="8" t="str">
        <f>IFERROR(INDEX('Windows 11 Compliance'!A:A, MATCH(M135, 'Windows 11 Compliance'!B:B, 0)), "Match not found")</f>
        <v>Match not found</v>
      </c>
      <c r="M135" s="8" t="s">
        <v>510</v>
      </c>
    </row>
    <row r="136" spans="1:13">
      <c r="A136" s="9" t="s">
        <v>2303</v>
      </c>
      <c r="B136" s="9" t="s">
        <v>521</v>
      </c>
      <c r="C136" s="9" t="s">
        <v>2295</v>
      </c>
      <c r="D136" s="9" t="s">
        <v>335</v>
      </c>
      <c r="E136" s="9">
        <f>IFERROR(IF(ISERROR(MATCH(F136,'Windows CPU Tracker'!B:B,0)),"Match not found",INDEX('Windows CPU Tracker'!A:A,MATCH(F136,'Windows CPU Tracker'!B:B,0))),"")</f>
        <v>2022</v>
      </c>
      <c r="F136" s="8" t="s">
        <v>54</v>
      </c>
      <c r="G136" s="9" t="str">
        <f t="shared" si="3"/>
        <v>16 GB</v>
      </c>
      <c r="H136" s="9" t="s">
        <v>2643</v>
      </c>
      <c r="I136" s="9" t="s">
        <v>1980</v>
      </c>
      <c r="J136" s="21" t="s">
        <v>2538</v>
      </c>
      <c r="L136" s="8" t="str">
        <f>IFERROR(INDEX('Windows 11 Compliance'!A:A, MATCH(M136, 'Windows 11 Compliance'!B:B, 0)), "Match not found")</f>
        <v>Match not found</v>
      </c>
      <c r="M136" s="8" t="s">
        <v>510</v>
      </c>
    </row>
    <row r="137" spans="1:13">
      <c r="A137" s="9" t="s">
        <v>2304</v>
      </c>
      <c r="B137" s="9" t="s">
        <v>521</v>
      </c>
      <c r="C137" s="9" t="s">
        <v>2295</v>
      </c>
      <c r="D137" s="9" t="s">
        <v>339</v>
      </c>
      <c r="E137" s="9">
        <f>IFERROR(IF(ISERROR(MATCH(F137,'Windows CPU Tracker'!B:B,0)),"Match not found",INDEX('Windows CPU Tracker'!A:A,MATCH(F137,'Windows CPU Tracker'!B:B,0))),"")</f>
        <v>2022</v>
      </c>
      <c r="F137" s="8" t="s">
        <v>54</v>
      </c>
      <c r="G137" s="9" t="str">
        <f t="shared" si="3"/>
        <v>16 GB</v>
      </c>
      <c r="H137" s="9" t="s">
        <v>2643</v>
      </c>
      <c r="I137" s="9" t="s">
        <v>1980</v>
      </c>
      <c r="J137" s="21" t="s">
        <v>2539</v>
      </c>
      <c r="L137" s="8" t="str">
        <f>IFERROR(INDEX('Windows 11 Compliance'!A:A, MATCH(M137, 'Windows 11 Compliance'!B:B, 0)), "Match not found")</f>
        <v>Match not found</v>
      </c>
      <c r="M137" s="8" t="s">
        <v>510</v>
      </c>
    </row>
    <row r="138" spans="1:13">
      <c r="A138" s="9" t="s">
        <v>2305</v>
      </c>
      <c r="B138" s="9" t="s">
        <v>521</v>
      </c>
      <c r="C138" s="9" t="s">
        <v>2295</v>
      </c>
      <c r="D138" s="9" t="s">
        <v>339</v>
      </c>
      <c r="E138" s="9">
        <f>IFERROR(IF(ISERROR(MATCH(F138,'Windows CPU Tracker'!B:B,0)),"Match not found",INDEX('Windows CPU Tracker'!A:A,MATCH(F138,'Windows CPU Tracker'!B:B,0))),"")</f>
        <v>2022</v>
      </c>
      <c r="F138" s="8" t="s">
        <v>54</v>
      </c>
      <c r="G138" s="9" t="str">
        <f t="shared" si="3"/>
        <v>16 GB</v>
      </c>
      <c r="H138" s="9" t="s">
        <v>2643</v>
      </c>
      <c r="I138" s="9" t="s">
        <v>1980</v>
      </c>
      <c r="J138" s="21" t="s">
        <v>2540</v>
      </c>
      <c r="L138" s="8" t="str">
        <f>IFERROR(INDEX('Windows 11 Compliance'!A:A, MATCH(M138, 'Windows 11 Compliance'!B:B, 0)), "Match not found")</f>
        <v>Match not found</v>
      </c>
      <c r="M138" s="8" t="s">
        <v>510</v>
      </c>
    </row>
    <row r="139" spans="1:13">
      <c r="A139" s="9" t="s">
        <v>2306</v>
      </c>
      <c r="B139" s="9" t="s">
        <v>521</v>
      </c>
      <c r="C139" s="9" t="s">
        <v>2295</v>
      </c>
      <c r="D139" s="9" t="s">
        <v>339</v>
      </c>
      <c r="E139" s="9">
        <f>IFERROR(IF(ISERROR(MATCH(F139,'Windows CPU Tracker'!B:B,0)),"Match not found",INDEX('Windows CPU Tracker'!A:A,MATCH(F139,'Windows CPU Tracker'!B:B,0))),"")</f>
        <v>2022</v>
      </c>
      <c r="F139" s="8" t="s">
        <v>54</v>
      </c>
      <c r="G139" s="9" t="str">
        <f t="shared" si="3"/>
        <v>16 GB</v>
      </c>
      <c r="H139" s="9" t="s">
        <v>2643</v>
      </c>
      <c r="I139" s="9" t="s">
        <v>1980</v>
      </c>
      <c r="J139" s="21" t="s">
        <v>2541</v>
      </c>
      <c r="L139" s="8" t="str">
        <f>IFERROR(INDEX('Windows 11 Compliance'!A:A, MATCH(M139, 'Windows 11 Compliance'!B:B, 0)), "Match not found")</f>
        <v>Match not found</v>
      </c>
      <c r="M139" s="8" t="s">
        <v>510</v>
      </c>
    </row>
    <row r="140" spans="1:13">
      <c r="A140" s="9" t="s">
        <v>2307</v>
      </c>
      <c r="B140" s="9" t="s">
        <v>521</v>
      </c>
      <c r="C140" s="9" t="s">
        <v>2295</v>
      </c>
      <c r="D140" s="9" t="s">
        <v>335</v>
      </c>
      <c r="E140" s="9">
        <f>IFERROR(IF(ISERROR(MATCH(F140,'Windows CPU Tracker'!B:B,0)),"Match not found",INDEX('Windows CPU Tracker'!A:A,MATCH(F140,'Windows CPU Tracker'!B:B,0))),"")</f>
        <v>2022</v>
      </c>
      <c r="F140" s="8" t="s">
        <v>54</v>
      </c>
      <c r="G140" s="9" t="str">
        <f t="shared" si="3"/>
        <v>16 GB</v>
      </c>
      <c r="H140" s="9" t="s">
        <v>2643</v>
      </c>
      <c r="I140" s="9" t="s">
        <v>1980</v>
      </c>
      <c r="J140" s="21" t="s">
        <v>2542</v>
      </c>
      <c r="L140" s="8" t="str">
        <f>IFERROR(INDEX('Windows 11 Compliance'!A:A, MATCH(M140, 'Windows 11 Compliance'!B:B, 0)), "Match not found")</f>
        <v>Match not found</v>
      </c>
      <c r="M140" s="8" t="s">
        <v>510</v>
      </c>
    </row>
    <row r="141" spans="1:13">
      <c r="A141" s="9" t="s">
        <v>2308</v>
      </c>
      <c r="B141" s="9" t="s">
        <v>521</v>
      </c>
      <c r="C141" s="9" t="s">
        <v>2295</v>
      </c>
      <c r="D141" s="9" t="s">
        <v>335</v>
      </c>
      <c r="E141" s="9">
        <f>IFERROR(IF(ISERROR(MATCH(F141,'Windows CPU Tracker'!B:B,0)),"Match not found",INDEX('Windows CPU Tracker'!A:A,MATCH(F141,'Windows CPU Tracker'!B:B,0))),"")</f>
        <v>2022</v>
      </c>
      <c r="F141" s="8" t="s">
        <v>54</v>
      </c>
      <c r="G141" s="9" t="str">
        <f t="shared" si="3"/>
        <v>16 GB</v>
      </c>
      <c r="H141" s="9" t="s">
        <v>2643</v>
      </c>
      <c r="I141" s="9" t="s">
        <v>1980</v>
      </c>
      <c r="J141" s="21" t="s">
        <v>2543</v>
      </c>
      <c r="L141" s="8" t="str">
        <f>IFERROR(INDEX('Windows 11 Compliance'!A:A, MATCH(M141, 'Windows 11 Compliance'!B:B, 0)), "Match not found")</f>
        <v>Match not found</v>
      </c>
      <c r="M141" s="8" t="s">
        <v>510</v>
      </c>
    </row>
    <row r="142" spans="1:13">
      <c r="A142" s="9" t="s">
        <v>2309</v>
      </c>
      <c r="B142" s="9" t="s">
        <v>521</v>
      </c>
      <c r="C142" s="9" t="s">
        <v>2295</v>
      </c>
      <c r="D142" s="9" t="s">
        <v>339</v>
      </c>
      <c r="E142" s="9">
        <f>IFERROR(IF(ISERROR(MATCH(F142,'Windows CPU Tracker'!B:B,0)),"Match not found",INDEX('Windows CPU Tracker'!A:A,MATCH(F142,'Windows CPU Tracker'!B:B,0))),"")</f>
        <v>2022</v>
      </c>
      <c r="F142" s="8" t="s">
        <v>54</v>
      </c>
      <c r="G142" s="9" t="str">
        <f t="shared" si="3"/>
        <v>16 GB</v>
      </c>
      <c r="H142" s="9" t="s">
        <v>2643</v>
      </c>
      <c r="I142" s="9" t="s">
        <v>1980</v>
      </c>
      <c r="J142" s="21" t="s">
        <v>2544</v>
      </c>
      <c r="L142" s="8" t="str">
        <f>IFERROR(INDEX('Windows 11 Compliance'!A:A, MATCH(M142, 'Windows 11 Compliance'!B:B, 0)), "Match not found")</f>
        <v>Match not found</v>
      </c>
      <c r="M142" s="8" t="s">
        <v>510</v>
      </c>
    </row>
    <row r="143" spans="1:13">
      <c r="A143" s="9" t="s">
        <v>2310</v>
      </c>
      <c r="B143" s="9" t="s">
        <v>521</v>
      </c>
      <c r="C143" s="9" t="s">
        <v>2295</v>
      </c>
      <c r="D143" s="9" t="s">
        <v>335</v>
      </c>
      <c r="E143" s="9">
        <f>IFERROR(IF(ISERROR(MATCH(F143,'Windows CPU Tracker'!B:B,0)),"Match not found",INDEX('Windows CPU Tracker'!A:A,MATCH(F143,'Windows CPU Tracker'!B:B,0))),"")</f>
        <v>2022</v>
      </c>
      <c r="F143" s="8" t="s">
        <v>54</v>
      </c>
      <c r="G143" s="9" t="str">
        <f t="shared" si="3"/>
        <v>16 GB</v>
      </c>
      <c r="H143" s="9" t="s">
        <v>2643</v>
      </c>
      <c r="I143" s="9" t="s">
        <v>1980</v>
      </c>
      <c r="J143" s="21" t="s">
        <v>2545</v>
      </c>
      <c r="L143" s="8" t="str">
        <f>IFERROR(INDEX('Windows 11 Compliance'!A:A, MATCH(M143, 'Windows 11 Compliance'!B:B, 0)), "Match not found")</f>
        <v>Match not found</v>
      </c>
      <c r="M143" s="8" t="s">
        <v>510</v>
      </c>
    </row>
    <row r="144" spans="1:13">
      <c r="A144" s="9" t="s">
        <v>2311</v>
      </c>
      <c r="B144" s="9" t="s">
        <v>521</v>
      </c>
      <c r="C144" s="9" t="s">
        <v>2295</v>
      </c>
      <c r="D144" s="9" t="s">
        <v>335</v>
      </c>
      <c r="E144" s="9">
        <f>IFERROR(IF(ISERROR(MATCH(F144,'Windows CPU Tracker'!B:B,0)),"Match not found",INDEX('Windows CPU Tracker'!A:A,MATCH(F144,'Windows CPU Tracker'!B:B,0))),"")</f>
        <v>2022</v>
      </c>
      <c r="F144" s="8" t="s">
        <v>54</v>
      </c>
      <c r="G144" s="9" t="str">
        <f t="shared" si="3"/>
        <v>16 GB</v>
      </c>
      <c r="H144" s="9" t="s">
        <v>2643</v>
      </c>
      <c r="I144" s="9" t="s">
        <v>1980</v>
      </c>
      <c r="J144" s="21" t="s">
        <v>2546</v>
      </c>
      <c r="L144" s="8" t="str">
        <f>IFERROR(INDEX('Windows 11 Compliance'!A:A, MATCH(M144, 'Windows 11 Compliance'!B:B, 0)), "Match not found")</f>
        <v>Match not found</v>
      </c>
      <c r="M144" s="8" t="s">
        <v>510</v>
      </c>
    </row>
    <row r="145" spans="1:13">
      <c r="A145" s="9" t="s">
        <v>2312</v>
      </c>
      <c r="B145" s="9" t="s">
        <v>521</v>
      </c>
      <c r="C145" s="9" t="s">
        <v>2295</v>
      </c>
      <c r="D145" s="9" t="s">
        <v>335</v>
      </c>
      <c r="E145" s="9">
        <f>IFERROR(IF(ISERROR(MATCH(F145,'Windows CPU Tracker'!B:B,0)),"Match not found",INDEX('Windows CPU Tracker'!A:A,MATCH(F145,'Windows CPU Tracker'!B:B,0))),"")</f>
        <v>2022</v>
      </c>
      <c r="F145" s="8" t="s">
        <v>54</v>
      </c>
      <c r="G145" s="9" t="str">
        <f t="shared" si="3"/>
        <v>16 GB</v>
      </c>
      <c r="H145" s="9" t="s">
        <v>2643</v>
      </c>
      <c r="I145" s="9" t="s">
        <v>1980</v>
      </c>
      <c r="J145" s="21" t="s">
        <v>2547</v>
      </c>
      <c r="L145" s="8" t="str">
        <f>IFERROR(INDEX('Windows 11 Compliance'!A:A, MATCH(M145, 'Windows 11 Compliance'!B:B, 0)), "Match not found")</f>
        <v>Match not found</v>
      </c>
      <c r="M145" s="8" t="s">
        <v>510</v>
      </c>
    </row>
    <row r="146" spans="1:13">
      <c r="A146" s="9" t="s">
        <v>2313</v>
      </c>
      <c r="B146" s="9" t="s">
        <v>521</v>
      </c>
      <c r="C146" s="9" t="s">
        <v>2295</v>
      </c>
      <c r="D146" s="9" t="s">
        <v>339</v>
      </c>
      <c r="E146" s="9">
        <f>IFERROR(IF(ISERROR(MATCH(F146,'Windows CPU Tracker'!B:B,0)),"Match not found",INDEX('Windows CPU Tracker'!A:A,MATCH(F146,'Windows CPU Tracker'!B:B,0))),"")</f>
        <v>2022</v>
      </c>
      <c r="F146" s="8" t="s">
        <v>54</v>
      </c>
      <c r="G146" s="9" t="str">
        <f t="shared" si="3"/>
        <v>16 GB</v>
      </c>
      <c r="H146" s="9" t="s">
        <v>2643</v>
      </c>
      <c r="I146" s="9" t="s">
        <v>1980</v>
      </c>
      <c r="J146" s="21" t="s">
        <v>2548</v>
      </c>
      <c r="L146" s="8" t="str">
        <f>IFERROR(INDEX('Windows 11 Compliance'!A:A, MATCH(M146, 'Windows 11 Compliance'!B:B, 0)), "Match not found")</f>
        <v>Match not found</v>
      </c>
      <c r="M146" s="8" t="s">
        <v>510</v>
      </c>
    </row>
    <row r="147" spans="1:13">
      <c r="A147" s="9" t="s">
        <v>2314</v>
      </c>
      <c r="B147" s="9" t="s">
        <v>521</v>
      </c>
      <c r="C147" s="9" t="s">
        <v>2295</v>
      </c>
      <c r="D147" s="9" t="s">
        <v>335</v>
      </c>
      <c r="E147" s="9">
        <f>IFERROR(IF(ISERROR(MATCH(F147,'Windows CPU Tracker'!B:B,0)),"Match not found",INDEX('Windows CPU Tracker'!A:A,MATCH(F147,'Windows CPU Tracker'!B:B,0))),"")</f>
        <v>2022</v>
      </c>
      <c r="F147" s="8" t="s">
        <v>54</v>
      </c>
      <c r="G147" s="9" t="str">
        <f t="shared" si="3"/>
        <v>16 GB</v>
      </c>
      <c r="H147" s="9" t="s">
        <v>2643</v>
      </c>
      <c r="I147" s="9" t="s">
        <v>1980</v>
      </c>
      <c r="J147" s="21" t="s">
        <v>2549</v>
      </c>
      <c r="L147" s="8" t="str">
        <f>IFERROR(INDEX('Windows 11 Compliance'!A:A, MATCH(M147, 'Windows 11 Compliance'!B:B, 0)), "Match not found")</f>
        <v>Match not found</v>
      </c>
      <c r="M147" s="8" t="s">
        <v>510</v>
      </c>
    </row>
    <row r="148" spans="1:13">
      <c r="A148" s="9" t="s">
        <v>2315</v>
      </c>
      <c r="B148" s="9" t="s">
        <v>521</v>
      </c>
      <c r="C148" s="9" t="s">
        <v>2295</v>
      </c>
      <c r="D148" s="9" t="s">
        <v>335</v>
      </c>
      <c r="E148" s="9">
        <f>IFERROR(IF(ISERROR(MATCH(F148,'Windows CPU Tracker'!B:B,0)),"Match not found",INDEX('Windows CPU Tracker'!A:A,MATCH(F148,'Windows CPU Tracker'!B:B,0))),"")</f>
        <v>2022</v>
      </c>
      <c r="F148" s="8" t="s">
        <v>54</v>
      </c>
      <c r="G148" s="9" t="str">
        <f t="shared" si="3"/>
        <v>16 GB</v>
      </c>
      <c r="H148" s="9" t="s">
        <v>2643</v>
      </c>
      <c r="I148" s="9" t="s">
        <v>1980</v>
      </c>
      <c r="J148" s="21" t="s">
        <v>2550</v>
      </c>
      <c r="L148" s="8" t="str">
        <f>IFERROR(INDEX('Windows 11 Compliance'!A:A, MATCH(M148, 'Windows 11 Compliance'!B:B, 0)), "Match not found")</f>
        <v>Match not found</v>
      </c>
      <c r="M148" s="8" t="s">
        <v>510</v>
      </c>
    </row>
    <row r="149" spans="1:13">
      <c r="A149" s="9" t="s">
        <v>2316</v>
      </c>
      <c r="B149" s="9" t="s">
        <v>521</v>
      </c>
      <c r="C149" s="9" t="s">
        <v>2295</v>
      </c>
      <c r="D149" s="9" t="s">
        <v>335</v>
      </c>
      <c r="E149" s="9">
        <f>IFERROR(IF(ISERROR(MATCH(F149,'Windows CPU Tracker'!B:B,0)),"Match not found",INDEX('Windows CPU Tracker'!A:A,MATCH(F149,'Windows CPU Tracker'!B:B,0))),"")</f>
        <v>2022</v>
      </c>
      <c r="F149" s="8" t="s">
        <v>54</v>
      </c>
      <c r="G149" s="9" t="str">
        <f t="shared" si="3"/>
        <v>16 GB</v>
      </c>
      <c r="H149" s="9" t="s">
        <v>2643</v>
      </c>
      <c r="I149" s="9" t="s">
        <v>1980</v>
      </c>
      <c r="J149" s="21" t="s">
        <v>2551</v>
      </c>
      <c r="L149" s="8" t="str">
        <f>IFERROR(INDEX('Windows 11 Compliance'!A:A, MATCH(M149, 'Windows 11 Compliance'!B:B, 0)), "Match not found")</f>
        <v>Match not found</v>
      </c>
      <c r="M149" s="8" t="s">
        <v>510</v>
      </c>
    </row>
    <row r="150" spans="1:13">
      <c r="A150" s="9" t="s">
        <v>2317</v>
      </c>
      <c r="B150" s="9" t="s">
        <v>521</v>
      </c>
      <c r="C150" s="9" t="s">
        <v>2295</v>
      </c>
      <c r="D150" s="9" t="s">
        <v>339</v>
      </c>
      <c r="E150" s="9">
        <f>IFERROR(IF(ISERROR(MATCH(F150,'Windows CPU Tracker'!B:B,0)),"Match not found",INDEX('Windows CPU Tracker'!A:A,MATCH(F150,'Windows CPU Tracker'!B:B,0))),"")</f>
        <v>2022</v>
      </c>
      <c r="F150" s="8" t="s">
        <v>54</v>
      </c>
      <c r="G150" s="9" t="str">
        <f t="shared" si="3"/>
        <v>16 GB</v>
      </c>
      <c r="H150" s="9" t="s">
        <v>2643</v>
      </c>
      <c r="I150" s="9" t="s">
        <v>1980</v>
      </c>
      <c r="J150" s="21" t="s">
        <v>2552</v>
      </c>
      <c r="L150" s="8" t="str">
        <f>IFERROR(INDEX('Windows 11 Compliance'!A:A, MATCH(M150, 'Windows 11 Compliance'!B:B, 0)), "Match not found")</f>
        <v>Match not found</v>
      </c>
      <c r="M150" s="8" t="s">
        <v>510</v>
      </c>
    </row>
    <row r="151" spans="1:13">
      <c r="A151" s="9" t="s">
        <v>2318</v>
      </c>
      <c r="B151" s="9" t="s">
        <v>521</v>
      </c>
      <c r="C151" s="9" t="s">
        <v>2295</v>
      </c>
      <c r="D151" s="9" t="s">
        <v>335</v>
      </c>
      <c r="E151" s="9">
        <f>IFERROR(IF(ISERROR(MATCH(F151,'Windows CPU Tracker'!B:B,0)),"Match not found",INDEX('Windows CPU Tracker'!A:A,MATCH(F151,'Windows CPU Tracker'!B:B,0))),"")</f>
        <v>2022</v>
      </c>
      <c r="F151" s="8" t="s">
        <v>54</v>
      </c>
      <c r="G151" s="9" t="str">
        <f t="shared" si="3"/>
        <v>16 GB</v>
      </c>
      <c r="H151" s="9" t="s">
        <v>2643</v>
      </c>
      <c r="I151" s="9" t="s">
        <v>1980</v>
      </c>
      <c r="J151" s="21" t="s">
        <v>2553</v>
      </c>
      <c r="L151" s="8" t="str">
        <f>IFERROR(INDEX('Windows 11 Compliance'!A:A, MATCH(M151, 'Windows 11 Compliance'!B:B, 0)), "Match not found")</f>
        <v>Match not found</v>
      </c>
      <c r="M151" s="8" t="s">
        <v>510</v>
      </c>
    </row>
    <row r="152" spans="1:13">
      <c r="A152" s="9" t="s">
        <v>2319</v>
      </c>
      <c r="B152" s="9" t="s">
        <v>521</v>
      </c>
      <c r="C152" s="9" t="s">
        <v>2295</v>
      </c>
      <c r="D152" s="9" t="s">
        <v>335</v>
      </c>
      <c r="E152" s="9">
        <f>IFERROR(IF(ISERROR(MATCH(F152,'Windows CPU Tracker'!B:B,0)),"Match not found",INDEX('Windows CPU Tracker'!A:A,MATCH(F152,'Windows CPU Tracker'!B:B,0))),"")</f>
        <v>2022</v>
      </c>
      <c r="F152" s="8" t="s">
        <v>54</v>
      </c>
      <c r="G152" s="9" t="str">
        <f t="shared" si="3"/>
        <v>16 GB</v>
      </c>
      <c r="H152" s="9" t="s">
        <v>2643</v>
      </c>
      <c r="I152" s="9" t="s">
        <v>1980</v>
      </c>
      <c r="J152" s="21" t="s">
        <v>2554</v>
      </c>
      <c r="L152" s="8" t="str">
        <f>IFERROR(INDEX('Windows 11 Compliance'!A:A, MATCH(M152, 'Windows 11 Compliance'!B:B, 0)), "Match not found")</f>
        <v>Match not found</v>
      </c>
      <c r="M152" s="8" t="s">
        <v>510</v>
      </c>
    </row>
    <row r="153" spans="1:13">
      <c r="A153" s="9" t="s">
        <v>2320</v>
      </c>
      <c r="B153" s="9" t="s">
        <v>521</v>
      </c>
      <c r="C153" s="9" t="s">
        <v>2295</v>
      </c>
      <c r="D153" s="9" t="s">
        <v>335</v>
      </c>
      <c r="E153" s="9">
        <f>IFERROR(IF(ISERROR(MATCH(F153,'Windows CPU Tracker'!B:B,0)),"Match not found",INDEX('Windows CPU Tracker'!A:A,MATCH(F153,'Windows CPU Tracker'!B:B,0))),"")</f>
        <v>2022</v>
      </c>
      <c r="F153" s="8" t="s">
        <v>54</v>
      </c>
      <c r="G153" s="9" t="str">
        <f t="shared" si="3"/>
        <v>16 GB</v>
      </c>
      <c r="H153" s="9" t="s">
        <v>2643</v>
      </c>
      <c r="I153" s="9" t="s">
        <v>1980</v>
      </c>
      <c r="J153" s="21" t="s">
        <v>2555</v>
      </c>
      <c r="L153" s="8" t="str">
        <f>IFERROR(INDEX('Windows 11 Compliance'!A:A, MATCH(M153, 'Windows 11 Compliance'!B:B, 0)), "Match not found")</f>
        <v>Match not found</v>
      </c>
      <c r="M153" s="8" t="s">
        <v>510</v>
      </c>
    </row>
    <row r="154" spans="1:13">
      <c r="A154" s="9" t="s">
        <v>2321</v>
      </c>
      <c r="B154" s="9" t="s">
        <v>521</v>
      </c>
      <c r="C154" s="9" t="s">
        <v>2295</v>
      </c>
      <c r="D154" s="9" t="s">
        <v>335</v>
      </c>
      <c r="E154" s="9">
        <f>IFERROR(IF(ISERROR(MATCH(F154,'Windows CPU Tracker'!B:B,0)),"Match not found",INDEX('Windows CPU Tracker'!A:A,MATCH(F154,'Windows CPU Tracker'!B:B,0))),"")</f>
        <v>2022</v>
      </c>
      <c r="F154" s="8" t="s">
        <v>54</v>
      </c>
      <c r="G154" s="9" t="str">
        <f t="shared" si="3"/>
        <v>16 GB</v>
      </c>
      <c r="H154" s="9" t="s">
        <v>2643</v>
      </c>
      <c r="I154" s="9" t="s">
        <v>1980</v>
      </c>
      <c r="J154" s="21" t="s">
        <v>2556</v>
      </c>
      <c r="L154" s="8" t="str">
        <f>IFERROR(INDEX('Windows 11 Compliance'!A:A, MATCH(M154, 'Windows 11 Compliance'!B:B, 0)), "Match not found")</f>
        <v>Match not found</v>
      </c>
      <c r="M154" s="8" t="s">
        <v>510</v>
      </c>
    </row>
    <row r="155" spans="1:13">
      <c r="A155" s="9" t="s">
        <v>2322</v>
      </c>
      <c r="B155" s="9" t="s">
        <v>521</v>
      </c>
      <c r="C155" s="9" t="s">
        <v>2295</v>
      </c>
      <c r="D155" s="9" t="s">
        <v>335</v>
      </c>
      <c r="E155" s="9">
        <f>IFERROR(IF(ISERROR(MATCH(F155,'Windows CPU Tracker'!B:B,0)),"Match not found",INDEX('Windows CPU Tracker'!A:A,MATCH(F155,'Windows CPU Tracker'!B:B,0))),"")</f>
        <v>2022</v>
      </c>
      <c r="F155" s="8" t="s">
        <v>54</v>
      </c>
      <c r="G155" s="9" t="str">
        <f t="shared" si="3"/>
        <v>16 GB</v>
      </c>
      <c r="H155" s="9" t="s">
        <v>2643</v>
      </c>
      <c r="I155" s="9" t="s">
        <v>1980</v>
      </c>
      <c r="J155" s="21" t="s">
        <v>2557</v>
      </c>
      <c r="L155" s="8" t="str">
        <f>IFERROR(INDEX('Windows 11 Compliance'!A:A, MATCH(M155, 'Windows 11 Compliance'!B:B, 0)), "Match not found")</f>
        <v>Match not found</v>
      </c>
      <c r="M155" s="8" t="s">
        <v>510</v>
      </c>
    </row>
    <row r="156" spans="1:13">
      <c r="A156" s="9" t="s">
        <v>2323</v>
      </c>
      <c r="B156" s="9" t="s">
        <v>524</v>
      </c>
      <c r="C156" s="9" t="s">
        <v>2324</v>
      </c>
      <c r="D156" s="9" t="s">
        <v>339</v>
      </c>
      <c r="E156" s="9">
        <f>IFERROR(IF(ISERROR(MATCH(F156,'Windows CPU Tracker'!B:B,0)),"Match not found",INDEX('Windows CPU Tracker'!A:A,MATCH(F156,'Windows CPU Tracker'!B:B,0))),"")</f>
        <v>2019</v>
      </c>
      <c r="F156" s="8" t="s">
        <v>35</v>
      </c>
      <c r="G156" s="9" t="str">
        <f t="shared" si="3"/>
        <v>8 GB</v>
      </c>
      <c r="H156" s="9" t="s">
        <v>1985</v>
      </c>
      <c r="I156" s="9" t="s">
        <v>1980</v>
      </c>
      <c r="J156" s="21" t="s">
        <v>2558</v>
      </c>
      <c r="L156" s="8" t="str">
        <f>IFERROR(INDEX('Windows 11 Compliance'!A:A, MATCH(M156, 'Windows 11 Compliance'!B:B, 0)), "Match not found")</f>
        <v>Match not found</v>
      </c>
      <c r="M156" s="8" t="s">
        <v>510</v>
      </c>
    </row>
    <row r="157" spans="1:13">
      <c r="A157" s="9" t="s">
        <v>2325</v>
      </c>
      <c r="B157" s="9" t="s">
        <v>524</v>
      </c>
      <c r="C157" s="9" t="s">
        <v>2191</v>
      </c>
      <c r="D157" s="9" t="s">
        <v>335</v>
      </c>
      <c r="E157" s="9">
        <f>IFERROR(IF(ISERROR(MATCH(F157,'Windows CPU Tracker'!B:B,0)),"Match not found",INDEX('Windows CPU Tracker'!A:A,MATCH(F157,'Windows CPU Tracker'!B:B,0))),"")</f>
        <v>2017</v>
      </c>
      <c r="F157" s="8" t="s">
        <v>31</v>
      </c>
      <c r="G157" s="9" t="str">
        <f t="shared" si="3"/>
        <v>16 GB</v>
      </c>
      <c r="H157" s="9" t="s">
        <v>2643</v>
      </c>
      <c r="I157" s="9" t="s">
        <v>1980</v>
      </c>
      <c r="J157" s="21" t="s">
        <v>2479</v>
      </c>
      <c r="L157" s="8" t="str">
        <f>IFERROR(INDEX('Windows 11 Compliance'!A:A, MATCH(M157, 'Windows 11 Compliance'!B:B, 0)), "Match not found")</f>
        <v>Match not found</v>
      </c>
      <c r="M157" s="40" t="s">
        <v>2639</v>
      </c>
    </row>
    <row r="158" spans="1:13">
      <c r="A158" s="9" t="s">
        <v>2326</v>
      </c>
      <c r="B158" s="9" t="s">
        <v>521</v>
      </c>
      <c r="C158" s="9" t="s">
        <v>2295</v>
      </c>
      <c r="D158" s="9" t="s">
        <v>335</v>
      </c>
      <c r="E158" s="9">
        <f>IFERROR(IF(ISERROR(MATCH(F158,'Windows CPU Tracker'!B:B,0)),"Match not found",INDEX('Windows CPU Tracker'!A:A,MATCH(F158,'Windows CPU Tracker'!B:B,0))),"")</f>
        <v>2022</v>
      </c>
      <c r="F158" s="8" t="s">
        <v>54</v>
      </c>
      <c r="G158" s="9" t="str">
        <f t="shared" si="3"/>
        <v>8 GB</v>
      </c>
      <c r="H158" s="9" t="s">
        <v>1985</v>
      </c>
      <c r="I158" s="9" t="s">
        <v>1980</v>
      </c>
      <c r="J158" s="21" t="s">
        <v>2559</v>
      </c>
      <c r="L158" s="8" t="str">
        <f>IFERROR(INDEX('Windows 11 Compliance'!A:A, MATCH(M158, 'Windows 11 Compliance'!B:B, 0)), "Match not found")</f>
        <v>Match not found</v>
      </c>
      <c r="M158" s="4"/>
    </row>
    <row r="159" spans="1:13">
      <c r="A159" s="9" t="s">
        <v>2327</v>
      </c>
      <c r="B159" s="9" t="s">
        <v>524</v>
      </c>
      <c r="C159" s="9" t="s">
        <v>2324</v>
      </c>
      <c r="D159" s="9" t="s">
        <v>339</v>
      </c>
      <c r="E159" s="9">
        <f>IFERROR(IF(ISERROR(MATCH(F159,'Windows CPU Tracker'!B:B,0)),"Match not found",INDEX('Windows CPU Tracker'!A:A,MATCH(F159,'Windows CPU Tracker'!B:B,0))),"")</f>
        <v>2019</v>
      </c>
      <c r="F159" s="8" t="s">
        <v>35</v>
      </c>
      <c r="G159" s="9" t="str">
        <f t="shared" si="3"/>
        <v>8 GB</v>
      </c>
      <c r="H159" s="9" t="s">
        <v>1985</v>
      </c>
      <c r="I159" s="9" t="s">
        <v>1980</v>
      </c>
      <c r="J159" s="21" t="s">
        <v>2560</v>
      </c>
      <c r="L159" s="8" t="str">
        <f>IFERROR(INDEX('Windows 11 Compliance'!A:A, MATCH(M159, 'Windows 11 Compliance'!B:B, 0)), "Match not found")</f>
        <v>Match not found</v>
      </c>
      <c r="M159" s="8" t="s">
        <v>510</v>
      </c>
    </row>
    <row r="160" spans="1:13">
      <c r="A160" s="9" t="s">
        <v>2328</v>
      </c>
      <c r="B160" s="9" t="s">
        <v>521</v>
      </c>
      <c r="C160" s="9" t="s">
        <v>2295</v>
      </c>
      <c r="D160" s="9" t="s">
        <v>335</v>
      </c>
      <c r="E160" s="9">
        <f>IFERROR(IF(ISERROR(MATCH(F160,'Windows CPU Tracker'!B:B,0)),"Match not found",INDEX('Windows CPU Tracker'!A:A,MATCH(F160,'Windows CPU Tracker'!B:B,0))),"")</f>
        <v>2022</v>
      </c>
      <c r="F160" s="8" t="s">
        <v>54</v>
      </c>
      <c r="G160" s="9" t="str">
        <f t="shared" si="3"/>
        <v>16 GB</v>
      </c>
      <c r="H160" s="9" t="s">
        <v>2643</v>
      </c>
      <c r="I160" s="9" t="s">
        <v>1980</v>
      </c>
      <c r="J160" s="21" t="s">
        <v>2561</v>
      </c>
      <c r="L160" s="8" t="str">
        <f>IFERROR(INDEX('Windows 11 Compliance'!A:A, MATCH(M160, 'Windows 11 Compliance'!B:B, 0)), "Match not found")</f>
        <v>Match not found</v>
      </c>
      <c r="M160" s="8" t="s">
        <v>510</v>
      </c>
    </row>
    <row r="161" spans="1:13">
      <c r="A161" s="9" t="s">
        <v>2329</v>
      </c>
      <c r="B161" s="9" t="s">
        <v>521</v>
      </c>
      <c r="C161" s="9" t="s">
        <v>2295</v>
      </c>
      <c r="D161" s="9" t="s">
        <v>335</v>
      </c>
      <c r="E161" s="9">
        <f>IFERROR(IF(ISERROR(MATCH(F161,'Windows CPU Tracker'!B:B,0)),"Match not found",INDEX('Windows CPU Tracker'!A:A,MATCH(F161,'Windows CPU Tracker'!B:B,0))),"")</f>
        <v>2022</v>
      </c>
      <c r="F161" s="8" t="s">
        <v>54</v>
      </c>
      <c r="G161" s="9" t="str">
        <f t="shared" si="3"/>
        <v>16 GB</v>
      </c>
      <c r="H161" s="9" t="s">
        <v>2643</v>
      </c>
      <c r="I161" s="9" t="s">
        <v>1980</v>
      </c>
      <c r="J161" s="21" t="s">
        <v>2562</v>
      </c>
      <c r="L161" s="8" t="str">
        <f>IFERROR(INDEX('Windows 11 Compliance'!A:A, MATCH(M161, 'Windows 11 Compliance'!B:B, 0)), "Match not found")</f>
        <v>Match not found</v>
      </c>
      <c r="M161" s="8" t="s">
        <v>510</v>
      </c>
    </row>
    <row r="162" spans="1:13">
      <c r="A162" s="9" t="s">
        <v>2330</v>
      </c>
      <c r="B162" s="9" t="s">
        <v>1976</v>
      </c>
      <c r="C162" s="9" t="s">
        <v>2153</v>
      </c>
      <c r="D162" s="9" t="s">
        <v>339</v>
      </c>
      <c r="E162" s="9">
        <f>IFERROR(IF(ISERROR(MATCH(F162,'Windows CPU Tracker'!B:B,0)),"Match not found",INDEX('Windows CPU Tracker'!A:A,MATCH(F162,'Windows CPU Tracker'!B:B,0))),"")</f>
        <v>2020</v>
      </c>
      <c r="F162" s="8" t="s">
        <v>7</v>
      </c>
      <c r="G162" s="9" t="str">
        <f t="shared" si="3"/>
        <v>8 GB</v>
      </c>
      <c r="H162" s="9" t="s">
        <v>1985</v>
      </c>
      <c r="I162" s="9" t="s">
        <v>1980</v>
      </c>
      <c r="J162" s="21">
        <v>97073</v>
      </c>
      <c r="L162" s="8" t="str">
        <f>IFERROR(INDEX('Windows 11 Compliance'!A:A, MATCH(M162, 'Windows 11 Compliance'!B:B, 0)), "Match not found")</f>
        <v>Match not found</v>
      </c>
      <c r="M162" s="40" t="s">
        <v>2639</v>
      </c>
    </row>
    <row r="163" spans="1:13">
      <c r="A163" s="9" t="s">
        <v>2331</v>
      </c>
      <c r="B163" s="9" t="s">
        <v>1976</v>
      </c>
      <c r="C163" s="9" t="s">
        <v>2153</v>
      </c>
      <c r="D163" s="9" t="s">
        <v>335</v>
      </c>
      <c r="E163" s="9">
        <f>IFERROR(IF(ISERROR(MATCH(F163,'Windows CPU Tracker'!B:B,0)),"Match not found",INDEX('Windows CPU Tracker'!A:A,MATCH(F163,'Windows CPU Tracker'!B:B,0))),"")</f>
        <v>2022</v>
      </c>
      <c r="F163" s="8" t="s">
        <v>54</v>
      </c>
      <c r="G163" s="9" t="str">
        <f t="shared" si="3"/>
        <v>16 GB</v>
      </c>
      <c r="H163" s="9" t="s">
        <v>2643</v>
      </c>
      <c r="I163" s="9" t="s">
        <v>1980</v>
      </c>
      <c r="J163" s="21">
        <v>134122</v>
      </c>
      <c r="L163" s="8" t="str">
        <f>IFERROR(INDEX('Windows 11 Compliance'!A:A, MATCH(M163, 'Windows 11 Compliance'!B:B, 0)), "Match not found")</f>
        <v>Match not found</v>
      </c>
      <c r="M163" s="8" t="s">
        <v>510</v>
      </c>
    </row>
    <row r="164" spans="1:13">
      <c r="A164" s="9" t="s">
        <v>2332</v>
      </c>
      <c r="B164" s="9" t="s">
        <v>521</v>
      </c>
      <c r="C164" s="9" t="s">
        <v>2295</v>
      </c>
      <c r="D164" s="9" t="s">
        <v>335</v>
      </c>
      <c r="E164" s="9">
        <f>IFERROR(IF(ISERROR(MATCH(F164,'Windows CPU Tracker'!B:B,0)),"Match not found",INDEX('Windows CPU Tracker'!A:A,MATCH(F164,'Windows CPU Tracker'!B:B,0))),"")</f>
        <v>2022</v>
      </c>
      <c r="F164" s="8" t="s">
        <v>54</v>
      </c>
      <c r="G164" s="9" t="str">
        <f t="shared" si="3"/>
        <v>16 GB</v>
      </c>
      <c r="H164" s="9" t="s">
        <v>2643</v>
      </c>
      <c r="I164" s="9" t="s">
        <v>1980</v>
      </c>
      <c r="J164" s="21" t="s">
        <v>2563</v>
      </c>
      <c r="L164" s="8" t="str">
        <f>IFERROR(INDEX('Windows 11 Compliance'!A:A, MATCH(M164, 'Windows 11 Compliance'!B:B, 0)), "Match not found")</f>
        <v>Match not found</v>
      </c>
      <c r="M164" s="8" t="s">
        <v>510</v>
      </c>
    </row>
    <row r="165" spans="1:13">
      <c r="A165" s="9" t="s">
        <v>2333</v>
      </c>
      <c r="B165" s="9" t="s">
        <v>524</v>
      </c>
      <c r="C165" s="9" t="s">
        <v>2324</v>
      </c>
      <c r="D165" s="9" t="s">
        <v>335</v>
      </c>
      <c r="E165" s="9">
        <f>IFERROR(IF(ISERROR(MATCH(F165,'Windows CPU Tracker'!B:B,0)),"Match not found",INDEX('Windows CPU Tracker'!A:A,MATCH(F165,'Windows CPU Tracker'!B:B,0))),"")</f>
        <v>2019</v>
      </c>
      <c r="F165" s="8" t="s">
        <v>35</v>
      </c>
      <c r="G165" s="9" t="str">
        <f t="shared" si="3"/>
        <v>8 GB</v>
      </c>
      <c r="H165" s="9" t="s">
        <v>1985</v>
      </c>
      <c r="I165" s="9" t="s">
        <v>1980</v>
      </c>
      <c r="J165" s="21" t="s">
        <v>2564</v>
      </c>
      <c r="L165" s="8" t="str">
        <f>IFERROR(INDEX('Windows 11 Compliance'!A:A, MATCH(M165, 'Windows 11 Compliance'!B:B, 0)), "Match not found")</f>
        <v>Match not found</v>
      </c>
      <c r="M165" s="8" t="s">
        <v>510</v>
      </c>
    </row>
    <row r="166" spans="1:13">
      <c r="A166" s="9" t="s">
        <v>2334</v>
      </c>
      <c r="B166" s="9" t="s">
        <v>524</v>
      </c>
      <c r="C166" s="9" t="s">
        <v>2237</v>
      </c>
      <c r="D166" s="9" t="s">
        <v>335</v>
      </c>
      <c r="E166" s="9">
        <f>IFERROR(IF(ISERROR(MATCH(F166,'Windows CPU Tracker'!B:B,0)),"Match not found",INDEX('Windows CPU Tracker'!A:A,MATCH(F166,'Windows CPU Tracker'!B:B,0))),"")</f>
        <v>2015</v>
      </c>
      <c r="F166" s="8" t="s">
        <v>29</v>
      </c>
      <c r="G166" s="9" t="str">
        <f t="shared" si="3"/>
        <v>4 GB</v>
      </c>
      <c r="H166" s="9" t="s">
        <v>1984</v>
      </c>
      <c r="I166" s="9" t="s">
        <v>1980</v>
      </c>
      <c r="J166" s="21" t="s">
        <v>2565</v>
      </c>
      <c r="L166" s="8" t="str">
        <f>IFERROR(INDEX('Windows 11 Compliance'!A:A, MATCH(M166, 'Windows 11 Compliance'!B:B, 0)), "Match not found")</f>
        <v>Match not found</v>
      </c>
      <c r="M166" s="40" t="s">
        <v>2639</v>
      </c>
    </row>
    <row r="167" spans="1:13">
      <c r="A167" s="9" t="s">
        <v>2335</v>
      </c>
      <c r="B167" s="9" t="s">
        <v>524</v>
      </c>
      <c r="C167" s="9" t="s">
        <v>2336</v>
      </c>
      <c r="D167" s="9" t="s">
        <v>341</v>
      </c>
      <c r="E167" s="9">
        <f>IFERROR(IF(ISERROR(MATCH(F167,'Windows CPU Tracker'!B:B,0)),"Match not found",INDEX('Windows CPU Tracker'!A:A,MATCH(F167,'Windows CPU Tracker'!B:B,0))),"")</f>
        <v>2015</v>
      </c>
      <c r="F167" s="8" t="s">
        <v>28</v>
      </c>
      <c r="G167" s="9" t="str">
        <f t="shared" si="3"/>
        <v>8 GB</v>
      </c>
      <c r="H167" s="9" t="s">
        <v>1985</v>
      </c>
      <c r="I167" s="9" t="s">
        <v>1981</v>
      </c>
      <c r="J167" s="21" t="s">
        <v>2566</v>
      </c>
      <c r="L167" s="8" t="str">
        <f>IFERROR(INDEX('Windows 11 Compliance'!A:A, MATCH(M167, 'Windows 11 Compliance'!B:B, 0)), "Match not found")</f>
        <v>Match not found</v>
      </c>
      <c r="M167" s="40" t="s">
        <v>2639</v>
      </c>
    </row>
    <row r="168" spans="1:13">
      <c r="A168" s="9" t="s">
        <v>2337</v>
      </c>
      <c r="B168" s="9" t="s">
        <v>526</v>
      </c>
      <c r="C168" s="9" t="s">
        <v>2338</v>
      </c>
      <c r="D168" s="9" t="s">
        <v>413</v>
      </c>
      <c r="E168" s="9">
        <f>IFERROR(IF(ISERROR(MATCH(F168,'Windows CPU Tracker'!B:B,0)),"Match not found",INDEX('Windows CPU Tracker'!A:A,MATCH(F168,'Windows CPU Tracker'!B:B,0))),"")</f>
        <v>2015</v>
      </c>
      <c r="F168" s="8" t="s">
        <v>28</v>
      </c>
      <c r="G168" s="9" t="str">
        <f t="shared" si="3"/>
        <v>16 GB</v>
      </c>
      <c r="H168" s="9" t="s">
        <v>2643</v>
      </c>
      <c r="I168" s="9" t="s">
        <v>1981</v>
      </c>
      <c r="J168" s="21" t="s">
        <v>2567</v>
      </c>
      <c r="L168" s="8" t="str">
        <f>IFERROR(INDEX('Windows 11 Compliance'!A:A, MATCH(M168, 'Windows 11 Compliance'!B:B, 0)), "Match not found")</f>
        <v>Match not found</v>
      </c>
      <c r="M168" s="40" t="s">
        <v>2639</v>
      </c>
    </row>
    <row r="169" spans="1:13">
      <c r="A169" s="9" t="s">
        <v>2339</v>
      </c>
      <c r="B169" s="9" t="s">
        <v>2340</v>
      </c>
      <c r="C169" s="9" t="s">
        <v>2341</v>
      </c>
      <c r="D169" s="9" t="s">
        <v>335</v>
      </c>
      <c r="E169" s="9">
        <f>IFERROR(IF(ISERROR(MATCH(F169,'Windows CPU Tracker'!B:B,0)),"Match not found",INDEX('Windows CPU Tracker'!A:A,MATCH(F169,'Windows CPU Tracker'!B:B,0))),"")</f>
        <v>2019</v>
      </c>
      <c r="F169" s="8" t="s">
        <v>22</v>
      </c>
      <c r="G169" s="9" t="str">
        <f t="shared" si="3"/>
        <v>8 GB</v>
      </c>
      <c r="H169" s="9" t="s">
        <v>1985</v>
      </c>
      <c r="I169" s="9" t="s">
        <v>1981</v>
      </c>
      <c r="J169" s="21">
        <v>63727305053</v>
      </c>
      <c r="L169" s="8" t="str">
        <f>IFERROR(INDEX('Windows 11 Compliance'!A:A, MATCH(M169, 'Windows 11 Compliance'!B:B, 0)), "Match not found")</f>
        <v>Match not found</v>
      </c>
      <c r="M169" s="8" t="s">
        <v>510</v>
      </c>
    </row>
    <row r="170" spans="1:13">
      <c r="A170" s="9" t="s">
        <v>2342</v>
      </c>
      <c r="B170" s="9" t="s">
        <v>2340</v>
      </c>
      <c r="C170" s="9" t="s">
        <v>2341</v>
      </c>
      <c r="D170" s="9" t="s">
        <v>335</v>
      </c>
      <c r="E170" s="9">
        <f>IFERROR(IF(ISERROR(MATCH(F170,'Windows CPU Tracker'!B:B,0)),"Match not found",INDEX('Windows CPU Tracker'!A:A,MATCH(F170,'Windows CPU Tracker'!B:B,0))),"")</f>
        <v>2019</v>
      </c>
      <c r="F170" s="8" t="s">
        <v>22</v>
      </c>
      <c r="G170" s="9" t="str">
        <f t="shared" si="3"/>
        <v>8 GB</v>
      </c>
      <c r="H170" s="9" t="s">
        <v>1985</v>
      </c>
      <c r="I170" s="9" t="s">
        <v>1981</v>
      </c>
      <c r="J170" s="21">
        <v>1155205153</v>
      </c>
      <c r="L170" s="8" t="str">
        <f>IFERROR(INDEX('Windows 11 Compliance'!A:A, MATCH(M170, 'Windows 11 Compliance'!B:B, 0)), "Match not found")</f>
        <v>Match not found</v>
      </c>
      <c r="M170" s="8" t="s">
        <v>510</v>
      </c>
    </row>
    <row r="171" spans="1:13">
      <c r="A171" s="9" t="s">
        <v>2343</v>
      </c>
      <c r="B171" s="9" t="s">
        <v>2340</v>
      </c>
      <c r="C171" s="9" t="s">
        <v>2341</v>
      </c>
      <c r="D171" s="9" t="s">
        <v>345</v>
      </c>
      <c r="E171" s="9">
        <f>IFERROR(IF(ISERROR(MATCH(F171,'Windows CPU Tracker'!B:B,0)),"Match not found",INDEX('Windows CPU Tracker'!A:A,MATCH(F171,'Windows CPU Tracker'!B:B,0))),"")</f>
        <v>2019</v>
      </c>
      <c r="F171" s="8" t="s">
        <v>22</v>
      </c>
      <c r="G171" s="9" t="str">
        <f t="shared" si="3"/>
        <v>8 GB</v>
      </c>
      <c r="H171" s="9" t="s">
        <v>1985</v>
      </c>
      <c r="I171" s="9" t="s">
        <v>1981</v>
      </c>
      <c r="J171" s="21">
        <v>50439703053</v>
      </c>
      <c r="L171" s="8" t="str">
        <f>IFERROR(INDEX('Windows 11 Compliance'!A:A, MATCH(M171, 'Windows 11 Compliance'!B:B, 0)), "Match not found")</f>
        <v>Match not found</v>
      </c>
      <c r="M171" s="8" t="s">
        <v>510</v>
      </c>
    </row>
    <row r="172" spans="1:13">
      <c r="A172" s="9" t="s">
        <v>2344</v>
      </c>
      <c r="B172" s="9" t="s">
        <v>2340</v>
      </c>
      <c r="C172" s="9" t="s">
        <v>2345</v>
      </c>
      <c r="D172" s="9" t="s">
        <v>424</v>
      </c>
      <c r="E172" s="9">
        <f>IFERROR(IF(ISERROR(MATCH(F172,'Windows CPU Tracker'!B:B,0)),"Match not found",INDEX('Windows CPU Tracker'!A:A,MATCH(F172,'Windows CPU Tracker'!B:B,0))),"")</f>
        <v>2020</v>
      </c>
      <c r="F172" s="8" t="s">
        <v>123</v>
      </c>
      <c r="G172" s="9" t="str">
        <f t="shared" si="3"/>
        <v>16 GB</v>
      </c>
      <c r="H172" s="9" t="s">
        <v>2643</v>
      </c>
      <c r="I172" s="9" t="s">
        <v>1981</v>
      </c>
      <c r="J172" s="21">
        <v>18871323257</v>
      </c>
      <c r="L172" s="8" t="str">
        <f>IFERROR(INDEX('Windows 11 Compliance'!A:A, MATCH(M172, 'Windows 11 Compliance'!B:B, 0)), "Match not found")</f>
        <v>Match not found</v>
      </c>
      <c r="M172" s="8" t="s">
        <v>510</v>
      </c>
    </row>
    <row r="173" spans="1:13">
      <c r="A173" s="9" t="s">
        <v>2346</v>
      </c>
      <c r="B173" s="9" t="s">
        <v>2340</v>
      </c>
      <c r="C173" s="9" t="s">
        <v>2347</v>
      </c>
      <c r="D173" s="9" t="s">
        <v>333</v>
      </c>
      <c r="E173" s="9">
        <f>IFERROR(IF(ISERROR(MATCH(F173,'Windows CPU Tracker'!B:B,0)),"Match not found",INDEX('Windows CPU Tracker'!A:A,MATCH(F173,'Windows CPU Tracker'!B:B,0))),"")</f>
        <v>2020</v>
      </c>
      <c r="F173" s="8" t="s">
        <v>2</v>
      </c>
      <c r="G173" s="9" t="str">
        <f t="shared" si="3"/>
        <v>8 GB</v>
      </c>
      <c r="H173" s="9" t="s">
        <v>1985</v>
      </c>
      <c r="I173" s="9" t="s">
        <v>1981</v>
      </c>
      <c r="J173" s="21">
        <v>1327114653</v>
      </c>
      <c r="L173" s="8" t="str">
        <f>IFERROR(INDEX('Windows 11 Compliance'!A:A, MATCH(M173, 'Windows 11 Compliance'!B:B, 0)), "Match not found")</f>
        <v>Match not found</v>
      </c>
      <c r="M173" s="8" t="s">
        <v>510</v>
      </c>
    </row>
    <row r="174" spans="1:13">
      <c r="A174" s="9" t="s">
        <v>2348</v>
      </c>
      <c r="B174" s="9" t="s">
        <v>2340</v>
      </c>
      <c r="C174" s="9" t="s">
        <v>2349</v>
      </c>
      <c r="D174" s="9" t="s">
        <v>345</v>
      </c>
      <c r="E174" s="9">
        <f>IFERROR(IF(ISERROR(MATCH(F174,'Windows CPU Tracker'!B:B,0)),"Match not found",INDEX('Windows CPU Tracker'!A:A,MATCH(F174,'Windows CPU Tracker'!B:B,0))),"")</f>
        <v>2021</v>
      </c>
      <c r="F174" s="8" t="s">
        <v>121</v>
      </c>
      <c r="G174" s="9" t="str">
        <f t="shared" si="3"/>
        <v>8 GB</v>
      </c>
      <c r="H174" s="9" t="s">
        <v>1985</v>
      </c>
      <c r="I174" s="9" t="s">
        <v>1981</v>
      </c>
      <c r="J174" s="21" t="s">
        <v>2568</v>
      </c>
      <c r="L174" s="8" t="str">
        <f>IFERROR(INDEX('Windows 11 Compliance'!A:A, MATCH(M174, 'Windows 11 Compliance'!B:B, 0)), "Match not found")</f>
        <v>Match not found</v>
      </c>
      <c r="M174" s="8" t="s">
        <v>510</v>
      </c>
    </row>
    <row r="175" spans="1:13">
      <c r="A175" s="9" t="s">
        <v>2350</v>
      </c>
      <c r="B175" s="9" t="s">
        <v>2340</v>
      </c>
      <c r="C175" s="9" t="s">
        <v>2347</v>
      </c>
      <c r="D175" s="9" t="s">
        <v>428</v>
      </c>
      <c r="E175" s="9">
        <f>IFERROR(IF(ISERROR(MATCH(F175,'Windows CPU Tracker'!B:B,0)),"Match not found",INDEX('Windows CPU Tracker'!A:A,MATCH(F175,'Windows CPU Tracker'!B:B,0))),"")</f>
        <v>2020</v>
      </c>
      <c r="F175" s="8" t="s">
        <v>2</v>
      </c>
      <c r="G175" s="9" t="str">
        <f t="shared" si="3"/>
        <v>8 GB</v>
      </c>
      <c r="H175" s="9" t="s">
        <v>1985</v>
      </c>
      <c r="I175" s="9" t="s">
        <v>1981</v>
      </c>
      <c r="J175" s="21">
        <v>808923053</v>
      </c>
      <c r="L175" s="8" t="str">
        <f>IFERROR(INDEX('Windows 11 Compliance'!A:A, MATCH(M175, 'Windows 11 Compliance'!B:B, 0)), "Match not found")</f>
        <v>Match not found</v>
      </c>
      <c r="M175" s="8" t="s">
        <v>510</v>
      </c>
    </row>
    <row r="176" spans="1:13">
      <c r="A176" s="9" t="s">
        <v>2351</v>
      </c>
      <c r="B176" s="9" t="s">
        <v>526</v>
      </c>
      <c r="C176" s="9" t="s">
        <v>2352</v>
      </c>
      <c r="D176" s="9" t="s">
        <v>339</v>
      </c>
      <c r="E176" s="9">
        <f>IFERROR(IF(ISERROR(MATCH(F176,'Windows CPU Tracker'!B:B,0)),"Match not found",INDEX('Windows CPU Tracker'!A:A,MATCH(F176,'Windows CPU Tracker'!B:B,0))),"")</f>
        <v>2018</v>
      </c>
      <c r="F176" s="8" t="s">
        <v>16</v>
      </c>
      <c r="G176" s="9" t="str">
        <f t="shared" si="3"/>
        <v>8 GB</v>
      </c>
      <c r="H176" s="9" t="s">
        <v>1985</v>
      </c>
      <c r="I176" s="9" t="s">
        <v>1981</v>
      </c>
      <c r="J176" s="21" t="s">
        <v>2569</v>
      </c>
      <c r="L176" s="8" t="str">
        <f>IFERROR(INDEX('Windows 11 Compliance'!A:A, MATCH(M176, 'Windows 11 Compliance'!B:B, 0)), "Match not found")</f>
        <v>Match not found</v>
      </c>
      <c r="M176" s="8" t="s">
        <v>510</v>
      </c>
    </row>
    <row r="177" spans="1:13">
      <c r="A177" s="9" t="s">
        <v>2353</v>
      </c>
      <c r="B177" s="9" t="s">
        <v>526</v>
      </c>
      <c r="C177" s="9" t="s">
        <v>2354</v>
      </c>
      <c r="D177" s="9" t="s">
        <v>335</v>
      </c>
      <c r="E177" s="9">
        <f>IFERROR(IF(ISERROR(MATCH(F177,'Windows CPU Tracker'!B:B,0)),"Match not found",INDEX('Windows CPU Tracker'!A:A,MATCH(F177,'Windows CPU Tracker'!B:B,0))),"")</f>
        <v>2022</v>
      </c>
      <c r="F177" s="8" t="s">
        <v>118</v>
      </c>
      <c r="G177" s="9" t="str">
        <f t="shared" si="3"/>
        <v>8 GB</v>
      </c>
      <c r="H177" s="9" t="s">
        <v>1985</v>
      </c>
      <c r="I177" s="9" t="s">
        <v>1981</v>
      </c>
      <c r="J177" s="21" t="s">
        <v>2570</v>
      </c>
      <c r="L177" s="8" t="str">
        <f>IFERROR(INDEX('Windows 11 Compliance'!A:A, MATCH(M177, 'Windows 11 Compliance'!B:B, 0)), "Match not found")</f>
        <v>Match not found</v>
      </c>
      <c r="M177" s="8" t="s">
        <v>510</v>
      </c>
    </row>
    <row r="178" spans="1:13">
      <c r="A178" s="9" t="s">
        <v>2355</v>
      </c>
      <c r="B178" s="9" t="s">
        <v>526</v>
      </c>
      <c r="C178" s="9" t="s">
        <v>2356</v>
      </c>
      <c r="D178" s="9" t="s">
        <v>335</v>
      </c>
      <c r="E178" s="9">
        <f>IFERROR(IF(ISERROR(MATCH(F178,'Windows CPU Tracker'!B:B,0)),"Match not found",INDEX('Windows CPU Tracker'!A:A,MATCH(F178,'Windows CPU Tracker'!B:B,0))),"")</f>
        <v>2020</v>
      </c>
      <c r="F178" s="8" t="s">
        <v>2</v>
      </c>
      <c r="G178" s="9" t="str">
        <f t="shared" si="3"/>
        <v>8 GB</v>
      </c>
      <c r="H178" s="9" t="s">
        <v>1985</v>
      </c>
      <c r="I178" s="9" t="s">
        <v>1981</v>
      </c>
      <c r="J178" s="21" t="s">
        <v>2571</v>
      </c>
      <c r="L178" s="8" t="str">
        <f>IFERROR(INDEX('Windows 11 Compliance'!A:A, MATCH(M178, 'Windows 11 Compliance'!B:B, 0)), "Match not found")</f>
        <v>Match not found</v>
      </c>
      <c r="M178" s="8" t="s">
        <v>510</v>
      </c>
    </row>
    <row r="179" spans="1:13">
      <c r="A179" s="9" t="s">
        <v>2357</v>
      </c>
      <c r="B179" s="9" t="s">
        <v>526</v>
      </c>
      <c r="C179" s="9" t="s">
        <v>2356</v>
      </c>
      <c r="D179" s="9" t="s">
        <v>339</v>
      </c>
      <c r="E179" s="9">
        <f>IFERROR(IF(ISERROR(MATCH(F179,'Windows CPU Tracker'!B:B,0)),"Match not found",INDEX('Windows CPU Tracker'!A:A,MATCH(F179,'Windows CPU Tracker'!B:B,0))),"")</f>
        <v>2020</v>
      </c>
      <c r="F179" s="8" t="s">
        <v>2</v>
      </c>
      <c r="G179" s="9" t="str">
        <f t="shared" si="3"/>
        <v>8 GB</v>
      </c>
      <c r="H179" s="9" t="s">
        <v>1985</v>
      </c>
      <c r="I179" s="9" t="s">
        <v>1981</v>
      </c>
      <c r="J179" s="21" t="s">
        <v>2572</v>
      </c>
      <c r="L179" s="8" t="str">
        <f>IFERROR(INDEX('Windows 11 Compliance'!A:A, MATCH(M179, 'Windows 11 Compliance'!B:B, 0)), "Match not found")</f>
        <v>Match not found</v>
      </c>
      <c r="M179" s="8" t="s">
        <v>510</v>
      </c>
    </row>
    <row r="180" spans="1:13">
      <c r="A180" s="9" t="s">
        <v>2358</v>
      </c>
      <c r="B180" s="9" t="s">
        <v>526</v>
      </c>
      <c r="C180" s="9" t="s">
        <v>2352</v>
      </c>
      <c r="D180" s="9" t="s">
        <v>339</v>
      </c>
      <c r="E180" s="9">
        <f>IFERROR(IF(ISERROR(MATCH(F180,'Windows CPU Tracker'!B:B,0)),"Match not found",INDEX('Windows CPU Tracker'!A:A,MATCH(F180,'Windows CPU Tracker'!B:B,0))),"")</f>
        <v>2018</v>
      </c>
      <c r="F180" s="8" t="s">
        <v>16</v>
      </c>
      <c r="G180" s="9" t="str">
        <f t="shared" si="3"/>
        <v>8 GB</v>
      </c>
      <c r="H180" s="9" t="s">
        <v>1985</v>
      </c>
      <c r="I180" s="9" t="s">
        <v>1981</v>
      </c>
      <c r="J180" s="21" t="s">
        <v>2573</v>
      </c>
      <c r="L180" s="8" t="str">
        <f>IFERROR(INDEX('Windows 11 Compliance'!A:A, MATCH(M180, 'Windows 11 Compliance'!B:B, 0)), "Match not found")</f>
        <v>Match not found</v>
      </c>
      <c r="M180" s="8" t="s">
        <v>510</v>
      </c>
    </row>
    <row r="181" spans="1:13">
      <c r="A181" s="9" t="s">
        <v>2359</v>
      </c>
      <c r="B181" s="9" t="s">
        <v>526</v>
      </c>
      <c r="C181" s="9" t="s">
        <v>2352</v>
      </c>
      <c r="D181" s="9" t="s">
        <v>339</v>
      </c>
      <c r="E181" s="9">
        <f>IFERROR(IF(ISERROR(MATCH(F181,'Windows CPU Tracker'!B:B,0)),"Match not found",INDEX('Windows CPU Tracker'!A:A,MATCH(F181,'Windows CPU Tracker'!B:B,0))),"")</f>
        <v>2018</v>
      </c>
      <c r="F181" s="8" t="s">
        <v>16</v>
      </c>
      <c r="G181" s="9" t="str">
        <f t="shared" si="3"/>
        <v>8 GB</v>
      </c>
      <c r="H181" s="9" t="s">
        <v>1985</v>
      </c>
      <c r="I181" s="9" t="s">
        <v>1981</v>
      </c>
      <c r="J181" s="21" t="s">
        <v>2574</v>
      </c>
      <c r="L181" s="8" t="str">
        <f>IFERROR(INDEX('Windows 11 Compliance'!A:A, MATCH(M181, 'Windows 11 Compliance'!B:B, 0)), "Match not found")</f>
        <v>Match not found</v>
      </c>
      <c r="M181" s="8" t="s">
        <v>510</v>
      </c>
    </row>
    <row r="182" spans="1:13">
      <c r="A182" s="9" t="s">
        <v>2360</v>
      </c>
      <c r="B182" s="9" t="s">
        <v>1975</v>
      </c>
      <c r="C182" s="9" t="s">
        <v>2361</v>
      </c>
      <c r="D182" s="9" t="s">
        <v>339</v>
      </c>
      <c r="E182" s="9">
        <f>IFERROR(IF(ISERROR(MATCH(F182,'Windows CPU Tracker'!B:B,0)),"Match not found",INDEX('Windows CPU Tracker'!A:A,MATCH(F182,'Windows CPU Tracker'!B:B,0))),"")</f>
        <v>2015</v>
      </c>
      <c r="F182" s="8" t="s">
        <v>28</v>
      </c>
      <c r="G182" s="9" t="str">
        <f t="shared" si="3"/>
        <v>8 GB</v>
      </c>
      <c r="H182" s="9" t="s">
        <v>1985</v>
      </c>
      <c r="I182" s="9" t="s">
        <v>1981</v>
      </c>
      <c r="J182" s="21" t="s">
        <v>2575</v>
      </c>
      <c r="L182" s="8" t="str">
        <f>IFERROR(INDEX('Windows 11 Compliance'!A:A, MATCH(M182, 'Windows 11 Compliance'!B:B, 0)), "Match not found")</f>
        <v>Match not found</v>
      </c>
      <c r="M182" s="40" t="s">
        <v>2639</v>
      </c>
    </row>
    <row r="183" spans="1:13">
      <c r="A183" s="9" t="s">
        <v>2362</v>
      </c>
      <c r="B183" s="9" t="s">
        <v>526</v>
      </c>
      <c r="C183" s="9" t="s">
        <v>2356</v>
      </c>
      <c r="D183" s="9" t="s">
        <v>339</v>
      </c>
      <c r="E183" s="9">
        <f>IFERROR(IF(ISERROR(MATCH(F183,'Windows CPU Tracker'!B:B,0)),"Match not found",INDEX('Windows CPU Tracker'!A:A,MATCH(F183,'Windows CPU Tracker'!B:B,0))),"")</f>
        <v>2020</v>
      </c>
      <c r="F183" s="8" t="s">
        <v>2</v>
      </c>
      <c r="G183" s="9" t="str">
        <f t="shared" si="3"/>
        <v>8 GB</v>
      </c>
      <c r="H183" s="9" t="s">
        <v>1985</v>
      </c>
      <c r="I183" s="9" t="s">
        <v>1981</v>
      </c>
      <c r="J183" s="21" t="s">
        <v>2576</v>
      </c>
      <c r="L183" s="8" t="str">
        <f>IFERROR(INDEX('Windows 11 Compliance'!A:A, MATCH(M183, 'Windows 11 Compliance'!B:B, 0)), "Match not found")</f>
        <v>Match not found</v>
      </c>
      <c r="M183" s="8" t="s">
        <v>510</v>
      </c>
    </row>
    <row r="184" spans="1:13">
      <c r="A184" s="9" t="s">
        <v>2363</v>
      </c>
      <c r="B184" s="9" t="s">
        <v>526</v>
      </c>
      <c r="C184" s="9" t="s">
        <v>2356</v>
      </c>
      <c r="D184" s="9" t="s">
        <v>339</v>
      </c>
      <c r="E184" s="9">
        <f>IFERROR(IF(ISERROR(MATCH(F184,'Windows CPU Tracker'!B:B,0)),"Match not found",INDEX('Windows CPU Tracker'!A:A,MATCH(F184,'Windows CPU Tracker'!B:B,0))),"")</f>
        <v>2020</v>
      </c>
      <c r="F184" s="8" t="s">
        <v>2</v>
      </c>
      <c r="G184" s="9" t="str">
        <f t="shared" si="3"/>
        <v>8 GB</v>
      </c>
      <c r="H184" s="9" t="s">
        <v>1985</v>
      </c>
      <c r="I184" s="9" t="s">
        <v>1981</v>
      </c>
      <c r="J184" s="21" t="s">
        <v>2577</v>
      </c>
      <c r="L184" s="8" t="str">
        <f>IFERROR(INDEX('Windows 11 Compliance'!A:A, MATCH(M184, 'Windows 11 Compliance'!B:B, 0)), "Match not found")</f>
        <v>Match not found</v>
      </c>
      <c r="M184" s="8" t="s">
        <v>510</v>
      </c>
    </row>
    <row r="185" spans="1:13">
      <c r="A185" s="9" t="s">
        <v>2364</v>
      </c>
      <c r="B185" s="9" t="s">
        <v>526</v>
      </c>
      <c r="C185" s="9" t="s">
        <v>2352</v>
      </c>
      <c r="D185" s="9" t="s">
        <v>335</v>
      </c>
      <c r="E185" s="9">
        <f>IFERROR(IF(ISERROR(MATCH(F185,'Windows CPU Tracker'!B:B,0)),"Match not found",INDEX('Windows CPU Tracker'!A:A,MATCH(F185,'Windows CPU Tracker'!B:B,0))),"")</f>
        <v>2018</v>
      </c>
      <c r="F185" s="8" t="s">
        <v>16</v>
      </c>
      <c r="G185" s="9" t="str">
        <f t="shared" si="3"/>
        <v>8 GB</v>
      </c>
      <c r="H185" s="9" t="s">
        <v>1985</v>
      </c>
      <c r="I185" s="9" t="s">
        <v>1981</v>
      </c>
      <c r="J185" s="21" t="s">
        <v>2578</v>
      </c>
      <c r="L185" s="8" t="str">
        <f>IFERROR(INDEX('Windows 11 Compliance'!A:A, MATCH(M185, 'Windows 11 Compliance'!B:B, 0)), "Match not found")</f>
        <v>Match not found</v>
      </c>
      <c r="M185" s="8" t="s">
        <v>510</v>
      </c>
    </row>
    <row r="186" spans="1:13">
      <c r="A186" s="9" t="s">
        <v>2365</v>
      </c>
      <c r="B186" s="9" t="s">
        <v>526</v>
      </c>
      <c r="C186" s="9" t="s">
        <v>2352</v>
      </c>
      <c r="D186" s="9" t="s">
        <v>335</v>
      </c>
      <c r="E186" s="9">
        <f>IFERROR(IF(ISERROR(MATCH(F186,'Windows CPU Tracker'!B:B,0)),"Match not found",INDEX('Windows CPU Tracker'!A:A,MATCH(F186,'Windows CPU Tracker'!B:B,0))),"")</f>
        <v>2018</v>
      </c>
      <c r="F186" s="8" t="s">
        <v>16</v>
      </c>
      <c r="G186" s="9" t="str">
        <f t="shared" si="3"/>
        <v>8 GB</v>
      </c>
      <c r="H186" s="9" t="s">
        <v>1985</v>
      </c>
      <c r="I186" s="9" t="s">
        <v>1981</v>
      </c>
      <c r="J186" s="21" t="s">
        <v>2579</v>
      </c>
      <c r="L186" s="8" t="str">
        <f>IFERROR(INDEX('Windows 11 Compliance'!A:A, MATCH(M186, 'Windows 11 Compliance'!B:B, 0)), "Match not found")</f>
        <v>Match not found</v>
      </c>
      <c r="M186" s="8" t="s">
        <v>510</v>
      </c>
    </row>
    <row r="187" spans="1:13">
      <c r="A187" s="9" t="s">
        <v>2366</v>
      </c>
      <c r="B187" s="9" t="s">
        <v>526</v>
      </c>
      <c r="C187" s="9" t="s">
        <v>2352</v>
      </c>
      <c r="D187" s="9" t="s">
        <v>335</v>
      </c>
      <c r="E187" s="9">
        <f>IFERROR(IF(ISERROR(MATCH(F187,'Windows CPU Tracker'!B:B,0)),"Match not found",INDEX('Windows CPU Tracker'!A:A,MATCH(F187,'Windows CPU Tracker'!B:B,0))),"")</f>
        <v>2018</v>
      </c>
      <c r="F187" s="8" t="s">
        <v>16</v>
      </c>
      <c r="G187" s="9" t="str">
        <f t="shared" si="3"/>
        <v>8 GB</v>
      </c>
      <c r="H187" s="9" t="s">
        <v>1985</v>
      </c>
      <c r="I187" s="9" t="s">
        <v>1981</v>
      </c>
      <c r="J187" s="21" t="s">
        <v>2580</v>
      </c>
      <c r="L187" s="8" t="str">
        <f>IFERROR(INDEX('Windows 11 Compliance'!A:A, MATCH(M187, 'Windows 11 Compliance'!B:B, 0)), "Match not found")</f>
        <v>Match not found</v>
      </c>
      <c r="M187" s="8" t="s">
        <v>510</v>
      </c>
    </row>
    <row r="188" spans="1:13">
      <c r="A188" s="9" t="s">
        <v>2367</v>
      </c>
      <c r="B188" s="9" t="s">
        <v>526</v>
      </c>
      <c r="C188" s="9" t="s">
        <v>2338</v>
      </c>
      <c r="D188" s="9" t="s">
        <v>339</v>
      </c>
      <c r="E188" s="9">
        <f>IFERROR(IF(ISERROR(MATCH(F188,'Windows CPU Tracker'!B:B,0)),"Match not found",INDEX('Windows CPU Tracker'!A:A,MATCH(F188,'Windows CPU Tracker'!B:B,0))),"")</f>
        <v>2015</v>
      </c>
      <c r="F188" s="8" t="s">
        <v>28</v>
      </c>
      <c r="G188" s="9" t="str">
        <f t="shared" si="3"/>
        <v>8 GB</v>
      </c>
      <c r="H188" s="9" t="s">
        <v>1985</v>
      </c>
      <c r="I188" s="9" t="s">
        <v>1981</v>
      </c>
      <c r="J188" s="21" t="s">
        <v>2581</v>
      </c>
      <c r="L188" s="8" t="str">
        <f>IFERROR(INDEX('Windows 11 Compliance'!A:A, MATCH(M188, 'Windows 11 Compliance'!B:B, 0)), "Match not found")</f>
        <v>Match not found</v>
      </c>
      <c r="M188" s="40" t="s">
        <v>2639</v>
      </c>
    </row>
    <row r="189" spans="1:13">
      <c r="A189" s="9" t="s">
        <v>2368</v>
      </c>
      <c r="B189" s="9" t="s">
        <v>526</v>
      </c>
      <c r="C189" s="9" t="s">
        <v>2352</v>
      </c>
      <c r="D189" s="9" t="s">
        <v>339</v>
      </c>
      <c r="E189" s="9">
        <f>IFERROR(IF(ISERROR(MATCH(F189,'Windows CPU Tracker'!B:B,0)),"Match not found",INDEX('Windows CPU Tracker'!A:A,MATCH(F189,'Windows CPU Tracker'!B:B,0))),"")</f>
        <v>2018</v>
      </c>
      <c r="F189" s="8" t="s">
        <v>16</v>
      </c>
      <c r="G189" s="9" t="str">
        <f t="shared" si="3"/>
        <v>8 GB</v>
      </c>
      <c r="H189" s="9" t="s">
        <v>1985</v>
      </c>
      <c r="I189" s="9" t="s">
        <v>1981</v>
      </c>
      <c r="J189" s="21" t="s">
        <v>2582</v>
      </c>
      <c r="L189" s="8" t="str">
        <f>IFERROR(INDEX('Windows 11 Compliance'!A:A, MATCH(M189, 'Windows 11 Compliance'!B:B, 0)), "Match not found")</f>
        <v>Match not found</v>
      </c>
      <c r="M189" s="8" t="s">
        <v>510</v>
      </c>
    </row>
    <row r="190" spans="1:13">
      <c r="A190" s="9" t="s">
        <v>2369</v>
      </c>
      <c r="B190" s="9" t="s">
        <v>526</v>
      </c>
      <c r="C190" s="9" t="s">
        <v>2352</v>
      </c>
      <c r="D190" s="9" t="s">
        <v>335</v>
      </c>
      <c r="E190" s="9">
        <f>IFERROR(IF(ISERROR(MATCH(F190,'Windows CPU Tracker'!B:B,0)),"Match not found",INDEX('Windows CPU Tracker'!A:A,MATCH(F190,'Windows CPU Tracker'!B:B,0))),"")</f>
        <v>2018</v>
      </c>
      <c r="F190" s="8" t="s">
        <v>16</v>
      </c>
      <c r="G190" s="9" t="str">
        <f t="shared" si="3"/>
        <v>8 GB</v>
      </c>
      <c r="H190" s="9" t="s">
        <v>1985</v>
      </c>
      <c r="I190" s="9" t="s">
        <v>1981</v>
      </c>
      <c r="J190" s="21" t="s">
        <v>2583</v>
      </c>
      <c r="L190" s="8" t="str">
        <f>IFERROR(INDEX('Windows 11 Compliance'!A:A, MATCH(M190, 'Windows 11 Compliance'!B:B, 0)), "Match not found")</f>
        <v>Match not found</v>
      </c>
      <c r="M190" s="8" t="s">
        <v>510</v>
      </c>
    </row>
    <row r="191" spans="1:13">
      <c r="A191" s="9" t="s">
        <v>2370</v>
      </c>
      <c r="B191" s="9" t="s">
        <v>526</v>
      </c>
      <c r="C191" s="9" t="s">
        <v>2356</v>
      </c>
      <c r="D191" s="9" t="s">
        <v>335</v>
      </c>
      <c r="E191" s="9">
        <f>IFERROR(IF(ISERROR(MATCH(F191,'Windows CPU Tracker'!B:B,0)),"Match not found",INDEX('Windows CPU Tracker'!A:A,MATCH(F191,'Windows CPU Tracker'!B:B,0))),"")</f>
        <v>2020</v>
      </c>
      <c r="F191" s="8" t="s">
        <v>2</v>
      </c>
      <c r="G191" s="9" t="str">
        <f t="shared" si="3"/>
        <v>8 GB</v>
      </c>
      <c r="H191" s="9" t="s">
        <v>1985</v>
      </c>
      <c r="I191" s="9" t="s">
        <v>1981</v>
      </c>
      <c r="J191" s="21" t="s">
        <v>2584</v>
      </c>
      <c r="L191" s="8" t="str">
        <f>IFERROR(INDEX('Windows 11 Compliance'!A:A, MATCH(M191, 'Windows 11 Compliance'!B:B, 0)), "Match not found")</f>
        <v>Match not found</v>
      </c>
      <c r="M191" s="8" t="s">
        <v>510</v>
      </c>
    </row>
    <row r="192" spans="1:13">
      <c r="A192" s="9" t="s">
        <v>2371</v>
      </c>
      <c r="B192" s="9" t="s">
        <v>526</v>
      </c>
      <c r="C192" s="9" t="s">
        <v>2356</v>
      </c>
      <c r="D192" s="9" t="s">
        <v>335</v>
      </c>
      <c r="E192" s="9">
        <f>IFERROR(IF(ISERROR(MATCH(F192,'Windows CPU Tracker'!B:B,0)),"Match not found",INDEX('Windows CPU Tracker'!A:A,MATCH(F192,'Windows CPU Tracker'!B:B,0))),"")</f>
        <v>2020</v>
      </c>
      <c r="F192" s="8" t="s">
        <v>2</v>
      </c>
      <c r="G192" s="9" t="str">
        <f t="shared" si="3"/>
        <v>8 GB</v>
      </c>
      <c r="H192" s="9" t="s">
        <v>1985</v>
      </c>
      <c r="I192" s="9" t="s">
        <v>1981</v>
      </c>
      <c r="J192" s="21" t="s">
        <v>2585</v>
      </c>
      <c r="L192" s="8" t="str">
        <f>IFERROR(INDEX('Windows 11 Compliance'!A:A, MATCH(M192, 'Windows 11 Compliance'!B:B, 0)), "Match not found")</f>
        <v>Match not found</v>
      </c>
      <c r="M192" s="8" t="s">
        <v>510</v>
      </c>
    </row>
    <row r="193" spans="1:13">
      <c r="A193" s="9" t="s">
        <v>2372</v>
      </c>
      <c r="B193" s="9" t="s">
        <v>526</v>
      </c>
      <c r="C193" s="9" t="s">
        <v>2373</v>
      </c>
      <c r="D193" s="9" t="s">
        <v>339</v>
      </c>
      <c r="E193" s="9">
        <f>IFERROR(IF(ISERROR(MATCH(F193,'Windows CPU Tracker'!B:B,0)),"Match not found",INDEX('Windows CPU Tracker'!A:A,MATCH(F193,'Windows CPU Tracker'!B:B,0))),"")</f>
        <v>2016</v>
      </c>
      <c r="F193" s="8" t="s">
        <v>5</v>
      </c>
      <c r="G193" s="9" t="str">
        <f t="shared" si="3"/>
        <v>8 GB</v>
      </c>
      <c r="H193" s="9" t="s">
        <v>1985</v>
      </c>
      <c r="I193" s="9" t="s">
        <v>1981</v>
      </c>
      <c r="J193" s="21" t="s">
        <v>2586</v>
      </c>
      <c r="L193" s="8" t="str">
        <f>IFERROR(INDEX('Windows 11 Compliance'!A:A, MATCH(M193, 'Windows 11 Compliance'!B:B, 0)), "Match not found")</f>
        <v>Match not found</v>
      </c>
      <c r="M193" s="40" t="s">
        <v>2639</v>
      </c>
    </row>
    <row r="194" spans="1:13">
      <c r="A194" s="9" t="s">
        <v>2374</v>
      </c>
      <c r="B194" s="9" t="s">
        <v>526</v>
      </c>
      <c r="C194" s="9" t="s">
        <v>2356</v>
      </c>
      <c r="D194" s="9" t="s">
        <v>335</v>
      </c>
      <c r="E194" s="9">
        <f>IFERROR(IF(ISERROR(MATCH(F194,'Windows CPU Tracker'!B:B,0)),"Match not found",INDEX('Windows CPU Tracker'!A:A,MATCH(F194,'Windows CPU Tracker'!B:B,0))),"")</f>
        <v>2020</v>
      </c>
      <c r="F194" s="8" t="s">
        <v>2</v>
      </c>
      <c r="G194" s="9" t="str">
        <f t="shared" si="3"/>
        <v>8 GB</v>
      </c>
      <c r="H194" s="9" t="s">
        <v>1985</v>
      </c>
      <c r="I194" s="9" t="s">
        <v>1981</v>
      </c>
      <c r="J194" s="21" t="s">
        <v>2587</v>
      </c>
      <c r="L194" s="8" t="str">
        <f>IFERROR(INDEX('Windows 11 Compliance'!A:A, MATCH(M194, 'Windows 11 Compliance'!B:B, 0)), "Match not found")</f>
        <v>Match not found</v>
      </c>
      <c r="M194" s="8" t="s">
        <v>510</v>
      </c>
    </row>
    <row r="195" spans="1:13">
      <c r="A195" s="9" t="s">
        <v>2375</v>
      </c>
      <c r="B195" s="9" t="s">
        <v>526</v>
      </c>
      <c r="C195" s="9" t="s">
        <v>2356</v>
      </c>
      <c r="D195" s="9" t="s">
        <v>335</v>
      </c>
      <c r="E195" s="9">
        <f>IFERROR(IF(ISERROR(MATCH(F195,'Windows CPU Tracker'!B:B,0)),"Match not found",INDEX('Windows CPU Tracker'!A:A,MATCH(F195,'Windows CPU Tracker'!B:B,0))),"")</f>
        <v>2020</v>
      </c>
      <c r="F195" s="8" t="s">
        <v>2</v>
      </c>
      <c r="G195" s="9" t="str">
        <f t="shared" ref="G195:G258" si="4">IF(H195="", "Match Not Found", TEXT(ROUNDUP(VALUE(LEFT(H195, LEN(H195)-3)), 0), "0") &amp; " GB")</f>
        <v>8 GB</v>
      </c>
      <c r="H195" s="9" t="s">
        <v>1985</v>
      </c>
      <c r="I195" s="9" t="s">
        <v>1981</v>
      </c>
      <c r="J195" s="21" t="s">
        <v>2588</v>
      </c>
      <c r="L195" s="8" t="str">
        <f>IFERROR(INDEX('Windows 11 Compliance'!A:A, MATCH(M195, 'Windows 11 Compliance'!B:B, 0)), "Match not found")</f>
        <v>Match not found</v>
      </c>
      <c r="M195" s="8" t="s">
        <v>510</v>
      </c>
    </row>
    <row r="196" spans="1:13">
      <c r="A196" s="9" t="s">
        <v>2376</v>
      </c>
      <c r="B196" s="9" t="s">
        <v>2340</v>
      </c>
      <c r="C196" s="9" t="s">
        <v>2377</v>
      </c>
      <c r="D196" s="9" t="s">
        <v>335</v>
      </c>
      <c r="E196" s="9">
        <f>IFERROR(IF(ISERROR(MATCH(F196,'Windows CPU Tracker'!B:B,0)),"Match not found",INDEX('Windows CPU Tracker'!A:A,MATCH(F196,'Windows CPU Tracker'!B:B,0))),"")</f>
        <v>2019</v>
      </c>
      <c r="F196" s="8" t="s">
        <v>23</v>
      </c>
      <c r="G196" s="9" t="str">
        <f t="shared" si="4"/>
        <v>8 GB</v>
      </c>
      <c r="H196" s="9" t="s">
        <v>1985</v>
      </c>
      <c r="I196" s="9" t="s">
        <v>1981</v>
      </c>
      <c r="J196" s="21">
        <v>26367403157</v>
      </c>
      <c r="L196" s="8" t="str">
        <f>IFERROR(INDEX('Windows 11 Compliance'!A:A, MATCH(M196, 'Windows 11 Compliance'!B:B, 0)), "Match not found")</f>
        <v>Match not found</v>
      </c>
      <c r="M196" s="8" t="s">
        <v>510</v>
      </c>
    </row>
    <row r="197" spans="1:13">
      <c r="A197" s="9" t="s">
        <v>2378</v>
      </c>
      <c r="B197" s="9" t="s">
        <v>526</v>
      </c>
      <c r="C197" s="9" t="s">
        <v>2373</v>
      </c>
      <c r="D197" s="9" t="s">
        <v>339</v>
      </c>
      <c r="E197" s="9">
        <f>IFERROR(IF(ISERROR(MATCH(F197,'Windows CPU Tracker'!B:B,0)),"Match not found",INDEX('Windows CPU Tracker'!A:A,MATCH(F197,'Windows CPU Tracker'!B:B,0))),"")</f>
        <v>2016</v>
      </c>
      <c r="F197" s="8" t="s">
        <v>30</v>
      </c>
      <c r="G197" s="9" t="str">
        <f t="shared" si="4"/>
        <v>8 GB</v>
      </c>
      <c r="H197" s="9" t="s">
        <v>1985</v>
      </c>
      <c r="I197" s="9" t="s">
        <v>1981</v>
      </c>
      <c r="J197" s="21" t="s">
        <v>2589</v>
      </c>
      <c r="L197" s="8" t="str">
        <f>IFERROR(INDEX('Windows 11 Compliance'!A:A, MATCH(M197, 'Windows 11 Compliance'!B:B, 0)), "Match not found")</f>
        <v>Match not found</v>
      </c>
      <c r="M197" s="40" t="s">
        <v>2639</v>
      </c>
    </row>
    <row r="198" spans="1:13">
      <c r="A198" s="9" t="s">
        <v>2379</v>
      </c>
      <c r="B198" s="9" t="s">
        <v>526</v>
      </c>
      <c r="C198" s="9" t="s">
        <v>2356</v>
      </c>
      <c r="D198" s="9" t="s">
        <v>335</v>
      </c>
      <c r="E198" s="9">
        <f>IFERROR(IF(ISERROR(MATCH(F198,'Windows CPU Tracker'!B:B,0)),"Match not found",INDEX('Windows CPU Tracker'!A:A,MATCH(F198,'Windows CPU Tracker'!B:B,0))),"")</f>
        <v>2020</v>
      </c>
      <c r="F198" s="8" t="s">
        <v>2</v>
      </c>
      <c r="G198" s="9" t="str">
        <f t="shared" si="4"/>
        <v>8 GB</v>
      </c>
      <c r="H198" s="9" t="s">
        <v>1985</v>
      </c>
      <c r="I198" s="9" t="s">
        <v>1981</v>
      </c>
      <c r="J198" s="21" t="s">
        <v>2590</v>
      </c>
      <c r="L198" s="8" t="str">
        <f>IFERROR(INDEX('Windows 11 Compliance'!A:A, MATCH(M198, 'Windows 11 Compliance'!B:B, 0)), "Match not found")</f>
        <v>Match not found</v>
      </c>
      <c r="M198" s="8" t="s">
        <v>510</v>
      </c>
    </row>
    <row r="199" spans="1:13">
      <c r="A199" s="9" t="s">
        <v>2380</v>
      </c>
      <c r="B199" s="9" t="s">
        <v>526</v>
      </c>
      <c r="C199" s="9" t="s">
        <v>2354</v>
      </c>
      <c r="D199" s="9" t="s">
        <v>335</v>
      </c>
      <c r="E199" s="9">
        <f>IFERROR(IF(ISERROR(MATCH(F199,'Windows CPU Tracker'!B:B,0)),"Match not found",INDEX('Windows CPU Tracker'!A:A,MATCH(F199,'Windows CPU Tracker'!B:B,0))),"")</f>
        <v>2022</v>
      </c>
      <c r="F199" s="8" t="s">
        <v>118</v>
      </c>
      <c r="G199" s="9" t="str">
        <f t="shared" si="4"/>
        <v>8 GB</v>
      </c>
      <c r="H199" s="9" t="s">
        <v>1985</v>
      </c>
      <c r="I199" s="9" t="s">
        <v>1981</v>
      </c>
      <c r="J199" s="21" t="s">
        <v>2591</v>
      </c>
      <c r="L199" s="8" t="str">
        <f>IFERROR(INDEX('Windows 11 Compliance'!A:A, MATCH(M199, 'Windows 11 Compliance'!B:B, 0)), "Match not found")</f>
        <v>Match not found</v>
      </c>
      <c r="M199" s="8" t="s">
        <v>510</v>
      </c>
    </row>
    <row r="200" spans="1:13">
      <c r="A200" s="9" t="s">
        <v>2381</v>
      </c>
      <c r="B200" s="9" t="s">
        <v>526</v>
      </c>
      <c r="C200" s="9" t="s">
        <v>2373</v>
      </c>
      <c r="D200" s="9" t="s">
        <v>335</v>
      </c>
      <c r="E200" s="9">
        <f>IFERROR(IF(ISERROR(MATCH(F200,'Windows CPU Tracker'!B:B,0)),"Match not found",INDEX('Windows CPU Tracker'!A:A,MATCH(F200,'Windows CPU Tracker'!B:B,0))),"")</f>
        <v>2016</v>
      </c>
      <c r="F200" s="8" t="s">
        <v>30</v>
      </c>
      <c r="G200" s="9" t="str">
        <f t="shared" si="4"/>
        <v>8 GB</v>
      </c>
      <c r="H200" s="9" t="s">
        <v>1985</v>
      </c>
      <c r="I200" s="9" t="s">
        <v>1981</v>
      </c>
      <c r="J200" s="21" t="s">
        <v>2592</v>
      </c>
      <c r="L200" s="8" t="str">
        <f>IFERROR(INDEX('Windows 11 Compliance'!A:A, MATCH(M200, 'Windows 11 Compliance'!B:B, 0)), "Match not found")</f>
        <v>Match not found</v>
      </c>
      <c r="M200" s="40" t="s">
        <v>2639</v>
      </c>
    </row>
    <row r="201" spans="1:13">
      <c r="A201" s="9" t="s">
        <v>2382</v>
      </c>
      <c r="B201" s="9" t="s">
        <v>526</v>
      </c>
      <c r="C201" s="9" t="s">
        <v>2352</v>
      </c>
      <c r="D201" s="9" t="s">
        <v>335</v>
      </c>
      <c r="E201" s="9">
        <f>IFERROR(IF(ISERROR(MATCH(F201,'Windows CPU Tracker'!B:B,0)),"Match not found",INDEX('Windows CPU Tracker'!A:A,MATCH(F201,'Windows CPU Tracker'!B:B,0))),"")</f>
        <v>2018</v>
      </c>
      <c r="F201" s="8" t="s">
        <v>16</v>
      </c>
      <c r="G201" s="9" t="str">
        <f t="shared" si="4"/>
        <v>8 GB</v>
      </c>
      <c r="H201" s="9" t="s">
        <v>1985</v>
      </c>
      <c r="I201" s="9" t="s">
        <v>1981</v>
      </c>
      <c r="J201" s="21" t="s">
        <v>2593</v>
      </c>
      <c r="L201" s="8" t="str">
        <f>IFERROR(INDEX('Windows 11 Compliance'!A:A, MATCH(M201, 'Windows 11 Compliance'!B:B, 0)), "Match not found")</f>
        <v>Match not found</v>
      </c>
      <c r="M201" s="8" t="s">
        <v>510</v>
      </c>
    </row>
    <row r="202" spans="1:13">
      <c r="A202" s="9" t="s">
        <v>2383</v>
      </c>
      <c r="B202" s="9" t="s">
        <v>524</v>
      </c>
      <c r="C202" s="9" t="s">
        <v>2384</v>
      </c>
      <c r="D202" s="9" t="s">
        <v>339</v>
      </c>
      <c r="E202" s="9">
        <f>IFERROR(IF(ISERROR(MATCH(F202,'Windows CPU Tracker'!B:B,0)),"Match not found",INDEX('Windows CPU Tracker'!A:A,MATCH(F202,'Windows CPU Tracker'!B:B,0))),"")</f>
        <v>2014</v>
      </c>
      <c r="F202" s="8" t="s">
        <v>27</v>
      </c>
      <c r="G202" s="9" t="str">
        <f t="shared" si="4"/>
        <v>8 GB</v>
      </c>
      <c r="H202" s="9" t="s">
        <v>1985</v>
      </c>
      <c r="I202" s="9" t="s">
        <v>1981</v>
      </c>
      <c r="J202" s="21" t="s">
        <v>2594</v>
      </c>
      <c r="L202" s="8" t="str">
        <f>IFERROR(INDEX('Windows 11 Compliance'!A:A, MATCH(M202, 'Windows 11 Compliance'!B:B, 0)), "Match not found")</f>
        <v>Match not found</v>
      </c>
      <c r="M202" s="40" t="s">
        <v>2639</v>
      </c>
    </row>
    <row r="203" spans="1:13">
      <c r="A203" s="9" t="s">
        <v>2385</v>
      </c>
      <c r="B203" s="9" t="s">
        <v>526</v>
      </c>
      <c r="C203" s="9" t="s">
        <v>2373</v>
      </c>
      <c r="D203" s="9" t="s">
        <v>339</v>
      </c>
      <c r="E203" s="9">
        <f>IFERROR(IF(ISERROR(MATCH(F203,'Windows CPU Tracker'!B:B,0)),"Match not found",INDEX('Windows CPU Tracker'!A:A,MATCH(F203,'Windows CPU Tracker'!B:B,0))),"")</f>
        <v>2016</v>
      </c>
      <c r="F203" s="8" t="s">
        <v>30</v>
      </c>
      <c r="G203" s="9" t="str">
        <f t="shared" si="4"/>
        <v>8 GB</v>
      </c>
      <c r="H203" s="9" t="s">
        <v>1985</v>
      </c>
      <c r="I203" s="9" t="s">
        <v>1981</v>
      </c>
      <c r="J203" s="21" t="s">
        <v>2595</v>
      </c>
      <c r="L203" s="8" t="str">
        <f>IFERROR(INDEX('Windows 11 Compliance'!A:A, MATCH(M203, 'Windows 11 Compliance'!B:B, 0)), "Match not found")</f>
        <v>Match not found</v>
      </c>
      <c r="M203" s="40" t="s">
        <v>2639</v>
      </c>
    </row>
    <row r="204" spans="1:13">
      <c r="A204" s="9" t="s">
        <v>2386</v>
      </c>
      <c r="B204" s="9" t="s">
        <v>2340</v>
      </c>
      <c r="C204" s="9" t="s">
        <v>2387</v>
      </c>
      <c r="D204" s="9" t="s">
        <v>2388</v>
      </c>
      <c r="E204" s="9">
        <f>IFERROR(IF(ISERROR(MATCH(F204,'Windows CPU Tracker'!B:B,0)),"Match not found",INDEX('Windows CPU Tracker'!A:A,MATCH(F204,'Windows CPU Tracker'!B:B,0))),"")</f>
        <v>2013</v>
      </c>
      <c r="F204" s="8" t="s">
        <v>94</v>
      </c>
      <c r="G204" s="9" t="str">
        <f t="shared" si="4"/>
        <v>4 GB</v>
      </c>
      <c r="H204" s="9" t="s">
        <v>1984</v>
      </c>
      <c r="I204" s="9" t="s">
        <v>1981</v>
      </c>
      <c r="J204" s="21">
        <v>61096642753</v>
      </c>
      <c r="L204" s="8" t="str">
        <f>IFERROR(INDEX('Windows 11 Compliance'!A:A, MATCH(M204, 'Windows 11 Compliance'!B:B, 0)), "Match not found")</f>
        <v>Match not found</v>
      </c>
      <c r="M204" s="40" t="s">
        <v>2639</v>
      </c>
    </row>
    <row r="205" spans="1:13">
      <c r="A205" s="9" t="s">
        <v>2389</v>
      </c>
      <c r="B205" s="9" t="s">
        <v>526</v>
      </c>
      <c r="C205" s="9" t="s">
        <v>2352</v>
      </c>
      <c r="D205" s="9" t="s">
        <v>335</v>
      </c>
      <c r="E205" s="9">
        <f>IFERROR(IF(ISERROR(MATCH(F205,'Windows CPU Tracker'!B:B,0)),"Match not found",INDEX('Windows CPU Tracker'!A:A,MATCH(F205,'Windows CPU Tracker'!B:B,0))),"")</f>
        <v>2018</v>
      </c>
      <c r="F205" s="8" t="s">
        <v>16</v>
      </c>
      <c r="G205" s="9" t="str">
        <f t="shared" si="4"/>
        <v>8 GB</v>
      </c>
      <c r="H205" s="9" t="s">
        <v>1985</v>
      </c>
      <c r="I205" s="9" t="s">
        <v>1981</v>
      </c>
      <c r="J205" s="21" t="s">
        <v>2596</v>
      </c>
      <c r="L205" s="8" t="str">
        <f>IFERROR(INDEX('Windows 11 Compliance'!A:A, MATCH(M205, 'Windows 11 Compliance'!B:B, 0)), "Match not found")</f>
        <v>Match not found</v>
      </c>
      <c r="M205" s="8" t="s">
        <v>510</v>
      </c>
    </row>
    <row r="206" spans="1:13">
      <c r="A206" s="9" t="s">
        <v>2390</v>
      </c>
      <c r="B206" s="9" t="s">
        <v>526</v>
      </c>
      <c r="C206" s="9" t="s">
        <v>2356</v>
      </c>
      <c r="D206" s="9" t="s">
        <v>335</v>
      </c>
      <c r="E206" s="9">
        <f>IFERROR(IF(ISERROR(MATCH(F206,'Windows CPU Tracker'!B:B,0)),"Match not found",INDEX('Windows CPU Tracker'!A:A,MATCH(F206,'Windows CPU Tracker'!B:B,0))),"")</f>
        <v>2020</v>
      </c>
      <c r="F206" s="8" t="s">
        <v>2</v>
      </c>
      <c r="G206" s="9" t="str">
        <f t="shared" si="4"/>
        <v>8 GB</v>
      </c>
      <c r="H206" s="9" t="s">
        <v>1985</v>
      </c>
      <c r="I206" s="9" t="s">
        <v>1981</v>
      </c>
      <c r="J206" s="21" t="s">
        <v>2597</v>
      </c>
      <c r="L206" s="8" t="str">
        <f>IFERROR(INDEX('Windows 11 Compliance'!A:A, MATCH(M206, 'Windows 11 Compliance'!B:B, 0)), "Match not found")</f>
        <v>Match not found</v>
      </c>
      <c r="M206" s="8" t="s">
        <v>510</v>
      </c>
    </row>
    <row r="207" spans="1:13">
      <c r="A207" s="9" t="s">
        <v>2391</v>
      </c>
      <c r="B207" s="9" t="s">
        <v>526</v>
      </c>
      <c r="C207" s="9" t="s">
        <v>2352</v>
      </c>
      <c r="D207" s="9" t="s">
        <v>335</v>
      </c>
      <c r="E207" s="9">
        <f>IFERROR(IF(ISERROR(MATCH(F207,'Windows CPU Tracker'!B:B,0)),"Match not found",INDEX('Windows CPU Tracker'!A:A,MATCH(F207,'Windows CPU Tracker'!B:B,0))),"")</f>
        <v>2018</v>
      </c>
      <c r="F207" s="8" t="s">
        <v>16</v>
      </c>
      <c r="G207" s="9" t="str">
        <f t="shared" si="4"/>
        <v>8 GB</v>
      </c>
      <c r="H207" s="9" t="s">
        <v>1985</v>
      </c>
      <c r="I207" s="9" t="s">
        <v>1981</v>
      </c>
      <c r="J207" s="21" t="s">
        <v>2598</v>
      </c>
      <c r="L207" s="8" t="str">
        <f>IFERROR(INDEX('Windows 11 Compliance'!A:A, MATCH(M207, 'Windows 11 Compliance'!B:B, 0)), "Match not found")</f>
        <v>Match not found</v>
      </c>
      <c r="M207" s="8" t="s">
        <v>510</v>
      </c>
    </row>
    <row r="208" spans="1:13">
      <c r="A208" s="9" t="s">
        <v>2392</v>
      </c>
      <c r="B208" s="9" t="s">
        <v>526</v>
      </c>
      <c r="C208" s="9" t="s">
        <v>2373</v>
      </c>
      <c r="D208" s="9" t="s">
        <v>335</v>
      </c>
      <c r="E208" s="9">
        <f>IFERROR(IF(ISERROR(MATCH(F208,'Windows CPU Tracker'!B:B,0)),"Match not found",INDEX('Windows CPU Tracker'!A:A,MATCH(F208,'Windows CPU Tracker'!B:B,0))),"")</f>
        <v>2016</v>
      </c>
      <c r="F208" s="8" t="s">
        <v>30</v>
      </c>
      <c r="G208" s="9" t="str">
        <f t="shared" si="4"/>
        <v>8 GB</v>
      </c>
      <c r="H208" s="9" t="s">
        <v>1985</v>
      </c>
      <c r="I208" s="9" t="s">
        <v>1981</v>
      </c>
      <c r="J208" s="21" t="s">
        <v>2599</v>
      </c>
      <c r="L208" s="8" t="str">
        <f>IFERROR(INDEX('Windows 11 Compliance'!A:A, MATCH(M208, 'Windows 11 Compliance'!B:B, 0)), "Match not found")</f>
        <v>Match not found</v>
      </c>
      <c r="M208" s="40" t="s">
        <v>2639</v>
      </c>
    </row>
    <row r="209" spans="1:13">
      <c r="A209" s="9" t="s">
        <v>2393</v>
      </c>
      <c r="B209" s="9" t="s">
        <v>526</v>
      </c>
      <c r="C209" s="9" t="s">
        <v>2338</v>
      </c>
      <c r="D209" s="9" t="s">
        <v>339</v>
      </c>
      <c r="E209" s="9">
        <f>IFERROR(IF(ISERROR(MATCH(F209,'Windows CPU Tracker'!B:B,0)),"Match not found",INDEX('Windows CPU Tracker'!A:A,MATCH(F209,'Windows CPU Tracker'!B:B,0))),"")</f>
        <v>2015</v>
      </c>
      <c r="F209" s="8" t="s">
        <v>28</v>
      </c>
      <c r="G209" s="9" t="str">
        <f t="shared" si="4"/>
        <v>8 GB</v>
      </c>
      <c r="H209" s="9" t="s">
        <v>1985</v>
      </c>
      <c r="I209" s="9" t="s">
        <v>1981</v>
      </c>
      <c r="J209" s="21" t="s">
        <v>2600</v>
      </c>
      <c r="L209" s="8" t="str">
        <f>IFERROR(INDEX('Windows 11 Compliance'!A:A, MATCH(M209, 'Windows 11 Compliance'!B:B, 0)), "Match not found")</f>
        <v>Match not found</v>
      </c>
      <c r="M209" s="40" t="s">
        <v>2639</v>
      </c>
    </row>
    <row r="210" spans="1:13">
      <c r="A210" s="9" t="s">
        <v>2394</v>
      </c>
      <c r="B210" s="9" t="s">
        <v>526</v>
      </c>
      <c r="C210" s="9" t="s">
        <v>2356</v>
      </c>
      <c r="D210" s="9" t="s">
        <v>335</v>
      </c>
      <c r="E210" s="9">
        <f>IFERROR(IF(ISERROR(MATCH(F210,'Windows CPU Tracker'!B:B,0)),"Match not found",INDEX('Windows CPU Tracker'!A:A,MATCH(F210,'Windows CPU Tracker'!B:B,0))),"")</f>
        <v>2020</v>
      </c>
      <c r="F210" s="8" t="s">
        <v>2</v>
      </c>
      <c r="G210" s="9" t="str">
        <f t="shared" si="4"/>
        <v>8 GB</v>
      </c>
      <c r="H210" s="9" t="s">
        <v>1985</v>
      </c>
      <c r="I210" s="9" t="s">
        <v>1981</v>
      </c>
      <c r="J210" s="21" t="s">
        <v>2601</v>
      </c>
      <c r="L210" s="8" t="str">
        <f>IFERROR(INDEX('Windows 11 Compliance'!A:A, MATCH(M210, 'Windows 11 Compliance'!B:B, 0)), "Match not found")</f>
        <v>Match not found</v>
      </c>
      <c r="M210" s="8" t="s">
        <v>510</v>
      </c>
    </row>
    <row r="211" spans="1:13">
      <c r="A211" s="9" t="s">
        <v>2395</v>
      </c>
      <c r="B211" s="9" t="s">
        <v>526</v>
      </c>
      <c r="C211" s="9" t="s">
        <v>2352</v>
      </c>
      <c r="D211" s="9" t="s">
        <v>335</v>
      </c>
      <c r="E211" s="9">
        <f>IFERROR(IF(ISERROR(MATCH(F211,'Windows CPU Tracker'!B:B,0)),"Match not found",INDEX('Windows CPU Tracker'!A:A,MATCH(F211,'Windows CPU Tracker'!B:B,0))),"")</f>
        <v>2018</v>
      </c>
      <c r="F211" s="8" t="s">
        <v>16</v>
      </c>
      <c r="G211" s="9" t="str">
        <f t="shared" si="4"/>
        <v>8 GB</v>
      </c>
      <c r="H211" s="9" t="s">
        <v>1985</v>
      </c>
      <c r="I211" s="9" t="s">
        <v>1981</v>
      </c>
      <c r="J211" s="21" t="s">
        <v>2602</v>
      </c>
      <c r="L211" s="8" t="str">
        <f>IFERROR(INDEX('Windows 11 Compliance'!A:A, MATCH(M211, 'Windows 11 Compliance'!B:B, 0)), "Match not found")</f>
        <v>Match not found</v>
      </c>
      <c r="M211" s="8" t="s">
        <v>510</v>
      </c>
    </row>
    <row r="212" spans="1:13">
      <c r="A212" s="9" t="s">
        <v>2396</v>
      </c>
      <c r="B212" s="9" t="s">
        <v>526</v>
      </c>
      <c r="C212" s="9" t="s">
        <v>2356</v>
      </c>
      <c r="D212" s="9" t="s">
        <v>339</v>
      </c>
      <c r="E212" s="9">
        <f>IFERROR(IF(ISERROR(MATCH(F212,'Windows CPU Tracker'!B:B,0)),"Match not found",INDEX('Windows CPU Tracker'!A:A,MATCH(F212,'Windows CPU Tracker'!B:B,0))),"")</f>
        <v>2020</v>
      </c>
      <c r="F212" s="8" t="s">
        <v>2</v>
      </c>
      <c r="G212" s="9" t="str">
        <f t="shared" si="4"/>
        <v>8 GB</v>
      </c>
      <c r="H212" s="9" t="s">
        <v>1985</v>
      </c>
      <c r="I212" s="9" t="s">
        <v>1981</v>
      </c>
      <c r="J212" s="21" t="s">
        <v>2603</v>
      </c>
      <c r="L212" s="8" t="str">
        <f>IFERROR(INDEX('Windows 11 Compliance'!A:A, MATCH(M212, 'Windows 11 Compliance'!B:B, 0)), "Match not found")</f>
        <v>Match not found</v>
      </c>
      <c r="M212" s="8" t="s">
        <v>510</v>
      </c>
    </row>
    <row r="213" spans="1:13">
      <c r="A213" s="9" t="s">
        <v>2397</v>
      </c>
      <c r="B213" s="9" t="s">
        <v>526</v>
      </c>
      <c r="C213" s="9" t="s">
        <v>2373</v>
      </c>
      <c r="D213" s="9" t="s">
        <v>335</v>
      </c>
      <c r="E213" s="9">
        <f>IFERROR(IF(ISERROR(MATCH(F213,'Windows CPU Tracker'!B:B,0)),"Match not found",INDEX('Windows CPU Tracker'!A:A,MATCH(F213,'Windows CPU Tracker'!B:B,0))),"")</f>
        <v>2016</v>
      </c>
      <c r="F213" s="8" t="s">
        <v>30</v>
      </c>
      <c r="G213" s="9" t="str">
        <f t="shared" si="4"/>
        <v>8 GB</v>
      </c>
      <c r="H213" s="9" t="s">
        <v>1985</v>
      </c>
      <c r="I213" s="9" t="s">
        <v>1981</v>
      </c>
      <c r="J213" s="21" t="s">
        <v>2604</v>
      </c>
      <c r="L213" s="8" t="str">
        <f>IFERROR(INDEX('Windows 11 Compliance'!A:A, MATCH(M213, 'Windows 11 Compliance'!B:B, 0)), "Match not found")</f>
        <v>Match not found</v>
      </c>
      <c r="M213" s="40" t="s">
        <v>2639</v>
      </c>
    </row>
    <row r="214" spans="1:13">
      <c r="A214" s="9" t="s">
        <v>2398</v>
      </c>
      <c r="B214" s="9" t="s">
        <v>2340</v>
      </c>
      <c r="C214" s="9" t="s">
        <v>2341</v>
      </c>
      <c r="D214" s="9" t="s">
        <v>341</v>
      </c>
      <c r="E214" s="9">
        <f>IFERROR(IF(ISERROR(MATCH(F214,'Windows CPU Tracker'!B:B,0)),"Match not found",INDEX('Windows CPU Tracker'!A:A,MATCH(F214,'Windows CPU Tracker'!B:B,0))),"")</f>
        <v>2019</v>
      </c>
      <c r="F214" s="8" t="s">
        <v>22</v>
      </c>
      <c r="G214" s="9" t="str">
        <f t="shared" si="4"/>
        <v>8 GB</v>
      </c>
      <c r="H214" s="9" t="s">
        <v>1985</v>
      </c>
      <c r="I214" s="9" t="s">
        <v>1981</v>
      </c>
      <c r="J214" s="21">
        <v>1739104753</v>
      </c>
      <c r="L214" s="8" t="str">
        <f>IFERROR(INDEX('Windows 11 Compliance'!A:A, MATCH(M214, 'Windows 11 Compliance'!B:B, 0)), "Match not found")</f>
        <v>Match not found</v>
      </c>
      <c r="M214" s="8" t="s">
        <v>510</v>
      </c>
    </row>
    <row r="215" spans="1:13">
      <c r="A215" s="9" t="s">
        <v>2399</v>
      </c>
      <c r="B215" s="9" t="s">
        <v>526</v>
      </c>
      <c r="C215" s="9" t="s">
        <v>2373</v>
      </c>
      <c r="D215" s="9" t="s">
        <v>335</v>
      </c>
      <c r="E215" s="9">
        <f>IFERROR(IF(ISERROR(MATCH(F215,'Windows CPU Tracker'!B:B,0)),"Match not found",INDEX('Windows CPU Tracker'!A:A,MATCH(F215,'Windows CPU Tracker'!B:B,0))),"")</f>
        <v>2016</v>
      </c>
      <c r="F215" s="8" t="s">
        <v>30</v>
      </c>
      <c r="G215" s="9" t="str">
        <f t="shared" si="4"/>
        <v>8 GB</v>
      </c>
      <c r="H215" s="9" t="s">
        <v>1985</v>
      </c>
      <c r="I215" s="9" t="s">
        <v>1981</v>
      </c>
      <c r="J215" s="21" t="s">
        <v>2605</v>
      </c>
      <c r="L215" s="8" t="str">
        <f>IFERROR(INDEX('Windows 11 Compliance'!A:A, MATCH(M215, 'Windows 11 Compliance'!B:B, 0)), "Match not found")</f>
        <v>Match not found</v>
      </c>
      <c r="M215" s="40" t="s">
        <v>2639</v>
      </c>
    </row>
    <row r="216" spans="1:13">
      <c r="A216" s="9" t="s">
        <v>2337</v>
      </c>
      <c r="B216" s="9" t="s">
        <v>526</v>
      </c>
      <c r="C216" s="9" t="s">
        <v>2338</v>
      </c>
      <c r="D216" s="9" t="s">
        <v>413</v>
      </c>
      <c r="E216" s="9">
        <f>IFERROR(IF(ISERROR(MATCH(F216,'Windows CPU Tracker'!B:B,0)),"Match not found",INDEX('Windows CPU Tracker'!A:A,MATCH(F216,'Windows CPU Tracker'!B:B,0))),"")</f>
        <v>2015</v>
      </c>
      <c r="F216" s="8" t="s">
        <v>28</v>
      </c>
      <c r="G216" s="9" t="str">
        <f t="shared" si="4"/>
        <v>16 GB</v>
      </c>
      <c r="H216" s="9" t="s">
        <v>2643</v>
      </c>
      <c r="I216" s="9" t="s">
        <v>1981</v>
      </c>
      <c r="J216" s="21" t="s">
        <v>2567</v>
      </c>
      <c r="L216" s="8" t="str">
        <f>IFERROR(INDEX('Windows 11 Compliance'!A:A, MATCH(M216, 'Windows 11 Compliance'!B:B, 0)), "Match not found")</f>
        <v>Match not found</v>
      </c>
      <c r="M216" s="40" t="s">
        <v>2639</v>
      </c>
    </row>
    <row r="217" spans="1:13">
      <c r="A217" s="9" t="s">
        <v>2400</v>
      </c>
      <c r="B217" s="9" t="s">
        <v>1975</v>
      </c>
      <c r="C217" s="9" t="s">
        <v>2401</v>
      </c>
      <c r="D217" s="9" t="s">
        <v>2402</v>
      </c>
      <c r="E217" s="9">
        <f>IFERROR(IF(ISERROR(MATCH(F217,'Windows CPU Tracker'!B:B,0)),"Match not found",INDEX('Windows CPU Tracker'!A:A,MATCH(F217,'Windows CPU Tracker'!B:B,0))),"")</f>
        <v>2019</v>
      </c>
      <c r="F217" s="8" t="s">
        <v>60</v>
      </c>
      <c r="G217" s="9" t="str">
        <f t="shared" si="4"/>
        <v>8 GB</v>
      </c>
      <c r="H217" s="9" t="s">
        <v>1985</v>
      </c>
      <c r="I217" s="9" t="s">
        <v>1981</v>
      </c>
      <c r="J217" s="21" t="s">
        <v>2606</v>
      </c>
      <c r="L217" s="8" t="str">
        <f>IFERROR(INDEX('Windows 11 Compliance'!A:A, MATCH(M217, 'Windows 11 Compliance'!B:B, 0)), "Match not found")</f>
        <v>Match not found</v>
      </c>
      <c r="M217" s="8" t="s">
        <v>510</v>
      </c>
    </row>
    <row r="218" spans="1:13">
      <c r="A218" s="9" t="s">
        <v>2403</v>
      </c>
      <c r="B218" s="9" t="s">
        <v>2340</v>
      </c>
      <c r="C218" s="9" t="s">
        <v>2404</v>
      </c>
      <c r="D218" s="9" t="s">
        <v>341</v>
      </c>
      <c r="E218" s="9">
        <f>IFERROR(IF(ISERROR(MATCH(F218,'Windows CPU Tracker'!B:B,0)),"Match not found",INDEX('Windows CPU Tracker'!A:A,MATCH(F218,'Windows CPU Tracker'!B:B,0))),"")</f>
        <v>2022</v>
      </c>
      <c r="F218" s="8" t="s">
        <v>2443</v>
      </c>
      <c r="G218" s="9" t="str">
        <f t="shared" si="4"/>
        <v>8 GB</v>
      </c>
      <c r="H218" s="9" t="s">
        <v>1985</v>
      </c>
      <c r="I218" s="9" t="s">
        <v>1981</v>
      </c>
      <c r="J218" s="21" t="s">
        <v>2607</v>
      </c>
      <c r="L218" s="8" t="str">
        <f>IFERROR(INDEX('Windows 11 Compliance'!A:A, MATCH(M218, 'Windows 11 Compliance'!B:B, 0)), "Match not found")</f>
        <v>Match not found</v>
      </c>
      <c r="M218" s="8" t="s">
        <v>510</v>
      </c>
    </row>
    <row r="219" spans="1:13">
      <c r="A219" s="9" t="s">
        <v>2405</v>
      </c>
      <c r="B219" s="9" t="s">
        <v>2340</v>
      </c>
      <c r="C219" s="9" t="s">
        <v>2406</v>
      </c>
      <c r="D219" s="9" t="s">
        <v>333</v>
      </c>
      <c r="E219" s="9">
        <f>IFERROR(IF(ISERROR(MATCH(F219,'Windows CPU Tracker'!B:B,0)),"Match not found",INDEX('Windows CPU Tracker'!A:A,MATCH(F219,'Windows CPU Tracker'!B:B,0))),"")</f>
        <v>2022</v>
      </c>
      <c r="F219" s="8" t="s">
        <v>2444</v>
      </c>
      <c r="G219" s="9" t="str">
        <f t="shared" si="4"/>
        <v>16 GB</v>
      </c>
      <c r="H219" s="9" t="s">
        <v>2643</v>
      </c>
      <c r="I219" s="9" t="s">
        <v>1981</v>
      </c>
      <c r="J219" s="21" t="s">
        <v>2608</v>
      </c>
      <c r="L219" s="8" t="str">
        <f>IFERROR(INDEX('Windows 11 Compliance'!A:A, MATCH(M219, 'Windows 11 Compliance'!B:B, 0)), "Match not found")</f>
        <v>Match not found</v>
      </c>
      <c r="M219" s="8" t="s">
        <v>510</v>
      </c>
    </row>
    <row r="220" spans="1:13">
      <c r="A220" s="9" t="s">
        <v>2407</v>
      </c>
      <c r="B220" s="9" t="s">
        <v>526</v>
      </c>
      <c r="C220" s="9" t="s">
        <v>2373</v>
      </c>
      <c r="D220" s="9" t="s">
        <v>339</v>
      </c>
      <c r="E220" s="9">
        <f>IFERROR(IF(ISERROR(MATCH(F220,'Windows CPU Tracker'!B:B,0)),"Match not found",INDEX('Windows CPU Tracker'!A:A,MATCH(F220,'Windows CPU Tracker'!B:B,0))),"")</f>
        <v>2016</v>
      </c>
      <c r="F220" s="8" t="s">
        <v>30</v>
      </c>
      <c r="G220" s="9" t="str">
        <f t="shared" si="4"/>
        <v>8 GB</v>
      </c>
      <c r="H220" s="9" t="s">
        <v>1985</v>
      </c>
      <c r="I220" s="9" t="s">
        <v>1981</v>
      </c>
      <c r="J220" s="21" t="s">
        <v>2609</v>
      </c>
      <c r="L220" s="8" t="str">
        <f>IFERROR(INDEX('Windows 11 Compliance'!A:A, MATCH(M220, 'Windows 11 Compliance'!B:B, 0)), "Match not found")</f>
        <v>Match not found</v>
      </c>
      <c r="M220" s="40" t="s">
        <v>2639</v>
      </c>
    </row>
    <row r="221" spans="1:13">
      <c r="A221" s="9" t="s">
        <v>2408</v>
      </c>
      <c r="B221" s="9" t="s">
        <v>526</v>
      </c>
      <c r="C221" s="9" t="s">
        <v>2373</v>
      </c>
      <c r="D221" s="9" t="s">
        <v>339</v>
      </c>
      <c r="E221" s="9">
        <f>IFERROR(IF(ISERROR(MATCH(F221,'Windows CPU Tracker'!B:B,0)),"Match not found",INDEX('Windows CPU Tracker'!A:A,MATCH(F221,'Windows CPU Tracker'!B:B,0))),"")</f>
        <v>2016</v>
      </c>
      <c r="F221" s="8" t="s">
        <v>30</v>
      </c>
      <c r="G221" s="9" t="str">
        <f t="shared" si="4"/>
        <v>8 GB</v>
      </c>
      <c r="H221" s="9" t="s">
        <v>1985</v>
      </c>
      <c r="I221" s="9" t="s">
        <v>1981</v>
      </c>
      <c r="J221" s="21" t="s">
        <v>2610</v>
      </c>
      <c r="L221" s="8" t="str">
        <f>IFERROR(INDEX('Windows 11 Compliance'!A:A, MATCH(M221, 'Windows 11 Compliance'!B:B, 0)), "Match not found")</f>
        <v>Match not found</v>
      </c>
      <c r="M221" s="40" t="s">
        <v>2639</v>
      </c>
    </row>
    <row r="222" spans="1:13">
      <c r="A222" s="9" t="s">
        <v>2409</v>
      </c>
      <c r="B222" s="9" t="s">
        <v>526</v>
      </c>
      <c r="C222" s="9" t="s">
        <v>2373</v>
      </c>
      <c r="D222" s="9" t="s">
        <v>339</v>
      </c>
      <c r="E222" s="9">
        <f>IFERROR(IF(ISERROR(MATCH(F222,'Windows CPU Tracker'!B:B,0)),"Match not found",INDEX('Windows CPU Tracker'!A:A,MATCH(F222,'Windows CPU Tracker'!B:B,0))),"")</f>
        <v>2016</v>
      </c>
      <c r="F222" s="8" t="s">
        <v>30</v>
      </c>
      <c r="G222" s="9" t="str">
        <f t="shared" si="4"/>
        <v>8 GB</v>
      </c>
      <c r="H222" s="9" t="s">
        <v>1985</v>
      </c>
      <c r="I222" s="9" t="s">
        <v>1981</v>
      </c>
      <c r="J222" s="21" t="s">
        <v>2611</v>
      </c>
      <c r="L222" s="8" t="str">
        <f>IFERROR(INDEX('Windows 11 Compliance'!A:A, MATCH(M222, 'Windows 11 Compliance'!B:B, 0)), "Match not found")</f>
        <v>Match not found</v>
      </c>
      <c r="M222" s="40" t="s">
        <v>2639</v>
      </c>
    </row>
    <row r="223" spans="1:13">
      <c r="A223" s="9" t="s">
        <v>2410</v>
      </c>
      <c r="B223" s="9" t="s">
        <v>526</v>
      </c>
      <c r="C223" s="9" t="s">
        <v>2373</v>
      </c>
      <c r="D223" s="9" t="s">
        <v>339</v>
      </c>
      <c r="E223" s="9">
        <f>IFERROR(IF(ISERROR(MATCH(F223,'Windows CPU Tracker'!B:B,0)),"Match not found",INDEX('Windows CPU Tracker'!A:A,MATCH(F223,'Windows CPU Tracker'!B:B,0))),"")</f>
        <v>2016</v>
      </c>
      <c r="F223" s="8" t="s">
        <v>30</v>
      </c>
      <c r="G223" s="9" t="str">
        <f t="shared" si="4"/>
        <v>8 GB</v>
      </c>
      <c r="H223" s="9" t="s">
        <v>1985</v>
      </c>
      <c r="I223" s="9" t="s">
        <v>1981</v>
      </c>
      <c r="J223" s="21" t="s">
        <v>2612</v>
      </c>
      <c r="L223" s="8" t="str">
        <f>IFERROR(INDEX('Windows 11 Compliance'!A:A, MATCH(M223, 'Windows 11 Compliance'!B:B, 0)), "Match not found")</f>
        <v>Match not found</v>
      </c>
      <c r="M223" s="40" t="s">
        <v>2639</v>
      </c>
    </row>
    <row r="224" spans="1:13">
      <c r="A224" s="9" t="s">
        <v>2411</v>
      </c>
      <c r="B224" s="9" t="s">
        <v>526</v>
      </c>
      <c r="C224" s="9" t="s">
        <v>2373</v>
      </c>
      <c r="D224" s="9" t="s">
        <v>339</v>
      </c>
      <c r="E224" s="9">
        <f>IFERROR(IF(ISERROR(MATCH(F224,'Windows CPU Tracker'!B:B,0)),"Match not found",INDEX('Windows CPU Tracker'!A:A,MATCH(F224,'Windows CPU Tracker'!B:B,0))),"")</f>
        <v>2016</v>
      </c>
      <c r="F224" s="8" t="s">
        <v>30</v>
      </c>
      <c r="G224" s="9" t="str">
        <f t="shared" si="4"/>
        <v>8 GB</v>
      </c>
      <c r="H224" s="9" t="s">
        <v>1985</v>
      </c>
      <c r="I224" s="9" t="s">
        <v>1981</v>
      </c>
      <c r="J224" s="21" t="s">
        <v>2613</v>
      </c>
      <c r="L224" s="8" t="str">
        <f>IFERROR(INDEX('Windows 11 Compliance'!A:A, MATCH(M224, 'Windows 11 Compliance'!B:B, 0)), "Match not found")</f>
        <v>Match not found</v>
      </c>
      <c r="M224" s="40" t="s">
        <v>2639</v>
      </c>
    </row>
    <row r="225" spans="1:13">
      <c r="A225" s="9" t="s">
        <v>2412</v>
      </c>
      <c r="B225" s="9" t="s">
        <v>526</v>
      </c>
      <c r="C225" s="9" t="s">
        <v>2373</v>
      </c>
      <c r="D225" s="9" t="s">
        <v>339</v>
      </c>
      <c r="E225" s="9">
        <f>IFERROR(IF(ISERROR(MATCH(F225,'Windows CPU Tracker'!B:B,0)),"Match not found",INDEX('Windows CPU Tracker'!A:A,MATCH(F225,'Windows CPU Tracker'!B:B,0))),"")</f>
        <v>2016</v>
      </c>
      <c r="F225" s="8" t="s">
        <v>30</v>
      </c>
      <c r="G225" s="9" t="str">
        <f t="shared" si="4"/>
        <v>8 GB</v>
      </c>
      <c r="H225" s="9" t="s">
        <v>1985</v>
      </c>
      <c r="I225" s="9" t="s">
        <v>1981</v>
      </c>
      <c r="J225" s="21" t="s">
        <v>2614</v>
      </c>
      <c r="L225" s="8" t="str">
        <f>IFERROR(INDEX('Windows 11 Compliance'!A:A, MATCH(M225, 'Windows 11 Compliance'!B:B, 0)), "Match not found")</f>
        <v>Match not found</v>
      </c>
      <c r="M225" s="40" t="s">
        <v>2639</v>
      </c>
    </row>
    <row r="226" spans="1:13">
      <c r="A226" s="9" t="s">
        <v>2413</v>
      </c>
      <c r="B226" s="9" t="s">
        <v>526</v>
      </c>
      <c r="C226" s="9" t="s">
        <v>2373</v>
      </c>
      <c r="D226" s="9" t="s">
        <v>335</v>
      </c>
      <c r="E226" s="9">
        <f>IFERROR(IF(ISERROR(MATCH(F226,'Windows CPU Tracker'!B:B,0)),"Match not found",INDEX('Windows CPU Tracker'!A:A,MATCH(F226,'Windows CPU Tracker'!B:B,0))),"")</f>
        <v>2016</v>
      </c>
      <c r="F226" s="8" t="s">
        <v>30</v>
      </c>
      <c r="G226" s="9" t="str">
        <f t="shared" si="4"/>
        <v>8 GB</v>
      </c>
      <c r="H226" s="9" t="s">
        <v>1985</v>
      </c>
      <c r="I226" s="9" t="s">
        <v>1981</v>
      </c>
      <c r="J226" s="21" t="s">
        <v>2615</v>
      </c>
      <c r="L226" s="8" t="str">
        <f>IFERROR(INDEX('Windows 11 Compliance'!A:A, MATCH(M226, 'Windows 11 Compliance'!B:B, 0)), "Match not found")</f>
        <v>Match not found</v>
      </c>
      <c r="M226" s="40" t="s">
        <v>2639</v>
      </c>
    </row>
    <row r="227" spans="1:13">
      <c r="A227" s="9" t="s">
        <v>2414</v>
      </c>
      <c r="B227" s="9" t="s">
        <v>526</v>
      </c>
      <c r="C227" s="9" t="s">
        <v>2373</v>
      </c>
      <c r="D227" s="9" t="s">
        <v>339</v>
      </c>
      <c r="E227" s="9">
        <f>IFERROR(IF(ISERROR(MATCH(F227,'Windows CPU Tracker'!B:B,0)),"Match not found",INDEX('Windows CPU Tracker'!A:A,MATCH(F227,'Windows CPU Tracker'!B:B,0))),"")</f>
        <v>2016</v>
      </c>
      <c r="F227" s="8" t="s">
        <v>30</v>
      </c>
      <c r="G227" s="9" t="str">
        <f t="shared" si="4"/>
        <v>8 GB</v>
      </c>
      <c r="H227" s="9" t="s">
        <v>1985</v>
      </c>
      <c r="I227" s="9" t="s">
        <v>1981</v>
      </c>
      <c r="J227" s="21" t="s">
        <v>2616</v>
      </c>
      <c r="L227" s="8" t="str">
        <f>IFERROR(INDEX('Windows 11 Compliance'!A:A, MATCH(M227, 'Windows 11 Compliance'!B:B, 0)), "Match not found")</f>
        <v>Match not found</v>
      </c>
      <c r="M227" s="40" t="s">
        <v>2639</v>
      </c>
    </row>
    <row r="228" spans="1:13">
      <c r="A228" s="9" t="s">
        <v>2415</v>
      </c>
      <c r="B228" s="9" t="s">
        <v>526</v>
      </c>
      <c r="C228" s="9" t="s">
        <v>2373</v>
      </c>
      <c r="D228" s="9" t="s">
        <v>339</v>
      </c>
      <c r="E228" s="9">
        <f>IFERROR(IF(ISERROR(MATCH(F228,'Windows CPU Tracker'!B:B,0)),"Match not found",INDEX('Windows CPU Tracker'!A:A,MATCH(F228,'Windows CPU Tracker'!B:B,0))),"")</f>
        <v>2016</v>
      </c>
      <c r="F228" s="8" t="s">
        <v>30</v>
      </c>
      <c r="G228" s="9" t="str">
        <f t="shared" si="4"/>
        <v>8 GB</v>
      </c>
      <c r="H228" s="9" t="s">
        <v>1985</v>
      </c>
      <c r="I228" s="9" t="s">
        <v>1981</v>
      </c>
      <c r="J228" s="21" t="s">
        <v>2617</v>
      </c>
      <c r="L228" s="8" t="str">
        <f>IFERROR(INDEX('Windows 11 Compliance'!A:A, MATCH(M228, 'Windows 11 Compliance'!B:B, 0)), "Match not found")</f>
        <v>Match not found</v>
      </c>
      <c r="M228" s="40" t="s">
        <v>2639</v>
      </c>
    </row>
    <row r="229" spans="1:13">
      <c r="A229" s="9" t="s">
        <v>2416</v>
      </c>
      <c r="B229" s="9" t="s">
        <v>526</v>
      </c>
      <c r="C229" s="9" t="s">
        <v>2373</v>
      </c>
      <c r="D229" s="9" t="s">
        <v>339</v>
      </c>
      <c r="E229" s="9">
        <f>IFERROR(IF(ISERROR(MATCH(F229,'Windows CPU Tracker'!B:B,0)),"Match not found",INDEX('Windows CPU Tracker'!A:A,MATCH(F229,'Windows CPU Tracker'!B:B,0))),"")</f>
        <v>2016</v>
      </c>
      <c r="F229" s="8" t="s">
        <v>30</v>
      </c>
      <c r="G229" s="9" t="str">
        <f t="shared" si="4"/>
        <v>8 GB</v>
      </c>
      <c r="H229" s="9" t="s">
        <v>1985</v>
      </c>
      <c r="I229" s="9" t="s">
        <v>1981</v>
      </c>
      <c r="J229" s="21" t="s">
        <v>2618</v>
      </c>
      <c r="L229" s="8" t="str">
        <f>IFERROR(INDEX('Windows 11 Compliance'!A:A, MATCH(M229, 'Windows 11 Compliance'!B:B, 0)), "Match not found")</f>
        <v>Match not found</v>
      </c>
      <c r="M229" s="40" t="s">
        <v>2639</v>
      </c>
    </row>
    <row r="230" spans="1:13">
      <c r="A230" s="9" t="s">
        <v>2417</v>
      </c>
      <c r="B230" s="9" t="s">
        <v>526</v>
      </c>
      <c r="C230" s="9" t="s">
        <v>2373</v>
      </c>
      <c r="D230" s="9" t="s">
        <v>339</v>
      </c>
      <c r="E230" s="9">
        <f>IFERROR(IF(ISERROR(MATCH(F230,'Windows CPU Tracker'!B:B,0)),"Match not found",INDEX('Windows CPU Tracker'!A:A,MATCH(F230,'Windows CPU Tracker'!B:B,0))),"")</f>
        <v>2016</v>
      </c>
      <c r="F230" s="8" t="s">
        <v>30</v>
      </c>
      <c r="G230" s="9" t="str">
        <f t="shared" si="4"/>
        <v>8 GB</v>
      </c>
      <c r="H230" s="9" t="s">
        <v>1985</v>
      </c>
      <c r="I230" s="9" t="s">
        <v>1981</v>
      </c>
      <c r="J230" s="21" t="s">
        <v>2619</v>
      </c>
      <c r="L230" s="8" t="str">
        <f>IFERROR(INDEX('Windows 11 Compliance'!A:A, MATCH(M230, 'Windows 11 Compliance'!B:B, 0)), "Match not found")</f>
        <v>Match not found</v>
      </c>
      <c r="M230" s="40" t="s">
        <v>2639</v>
      </c>
    </row>
    <row r="231" spans="1:13">
      <c r="A231" s="9" t="s">
        <v>2418</v>
      </c>
      <c r="B231" s="9" t="s">
        <v>526</v>
      </c>
      <c r="C231" s="9" t="s">
        <v>2373</v>
      </c>
      <c r="D231" s="9" t="s">
        <v>335</v>
      </c>
      <c r="E231" s="9">
        <f>IFERROR(IF(ISERROR(MATCH(F231,'Windows CPU Tracker'!B:B,0)),"Match not found",INDEX('Windows CPU Tracker'!A:A,MATCH(F231,'Windows CPU Tracker'!B:B,0))),"")</f>
        <v>2016</v>
      </c>
      <c r="F231" s="8" t="s">
        <v>30</v>
      </c>
      <c r="G231" s="9" t="str">
        <f t="shared" si="4"/>
        <v>8 GB</v>
      </c>
      <c r="H231" s="9" t="s">
        <v>1985</v>
      </c>
      <c r="I231" s="9" t="s">
        <v>1981</v>
      </c>
      <c r="J231" s="21" t="s">
        <v>2620</v>
      </c>
      <c r="L231" s="8" t="str">
        <f>IFERROR(INDEX('Windows 11 Compliance'!A:A, MATCH(M231, 'Windows 11 Compliance'!B:B, 0)), "Match not found")</f>
        <v>Match not found</v>
      </c>
      <c r="M231" s="40" t="s">
        <v>2639</v>
      </c>
    </row>
    <row r="232" spans="1:13">
      <c r="A232" s="9" t="s">
        <v>2419</v>
      </c>
      <c r="B232" s="9" t="s">
        <v>526</v>
      </c>
      <c r="C232" s="9" t="s">
        <v>2373</v>
      </c>
      <c r="D232" s="9" t="s">
        <v>339</v>
      </c>
      <c r="E232" s="9">
        <f>IFERROR(IF(ISERROR(MATCH(F232,'Windows CPU Tracker'!B:B,0)),"Match not found",INDEX('Windows CPU Tracker'!A:A,MATCH(F232,'Windows CPU Tracker'!B:B,0))),"")</f>
        <v>2016</v>
      </c>
      <c r="F232" s="8" t="s">
        <v>30</v>
      </c>
      <c r="G232" s="9" t="str">
        <f t="shared" si="4"/>
        <v>8 GB</v>
      </c>
      <c r="H232" s="9" t="s">
        <v>1985</v>
      </c>
      <c r="I232" s="9" t="s">
        <v>1981</v>
      </c>
      <c r="J232" s="21" t="s">
        <v>2621</v>
      </c>
      <c r="L232" s="8" t="str">
        <f>IFERROR(INDEX('Windows 11 Compliance'!A:A, MATCH(M232, 'Windows 11 Compliance'!B:B, 0)), "Match not found")</f>
        <v>Match not found</v>
      </c>
      <c r="M232" s="40" t="s">
        <v>2639</v>
      </c>
    </row>
    <row r="233" spans="1:13">
      <c r="A233" s="9" t="s">
        <v>2420</v>
      </c>
      <c r="B233" s="9" t="s">
        <v>526</v>
      </c>
      <c r="C233" s="9" t="s">
        <v>2373</v>
      </c>
      <c r="D233" s="9" t="s">
        <v>335</v>
      </c>
      <c r="E233" s="9">
        <f>IFERROR(IF(ISERROR(MATCH(F233,'Windows CPU Tracker'!B:B,0)),"Match not found",INDEX('Windows CPU Tracker'!A:A,MATCH(F233,'Windows CPU Tracker'!B:B,0))),"")</f>
        <v>2016</v>
      </c>
      <c r="F233" s="8" t="s">
        <v>30</v>
      </c>
      <c r="G233" s="9" t="str">
        <f t="shared" si="4"/>
        <v>8 GB</v>
      </c>
      <c r="H233" s="9" t="s">
        <v>1985</v>
      </c>
      <c r="I233" s="9" t="s">
        <v>1981</v>
      </c>
      <c r="J233" s="21" t="s">
        <v>2622</v>
      </c>
      <c r="L233" s="8" t="str">
        <f>IFERROR(INDEX('Windows 11 Compliance'!A:A, MATCH(M233, 'Windows 11 Compliance'!B:B, 0)), "Match not found")</f>
        <v>Match not found</v>
      </c>
      <c r="M233" s="40" t="s">
        <v>2639</v>
      </c>
    </row>
    <row r="234" spans="1:13">
      <c r="A234" s="9" t="s">
        <v>2421</v>
      </c>
      <c r="B234" s="9" t="s">
        <v>526</v>
      </c>
      <c r="C234" s="9" t="s">
        <v>2373</v>
      </c>
      <c r="D234" s="9" t="s">
        <v>339</v>
      </c>
      <c r="E234" s="9">
        <f>IFERROR(IF(ISERROR(MATCH(F234,'Windows CPU Tracker'!B:B,0)),"Match not found",INDEX('Windows CPU Tracker'!A:A,MATCH(F234,'Windows CPU Tracker'!B:B,0))),"")</f>
        <v>2016</v>
      </c>
      <c r="F234" s="8" t="s">
        <v>30</v>
      </c>
      <c r="G234" s="9" t="str">
        <f t="shared" si="4"/>
        <v>8 GB</v>
      </c>
      <c r="H234" s="9" t="s">
        <v>1985</v>
      </c>
      <c r="I234" s="9" t="s">
        <v>1981</v>
      </c>
      <c r="J234" s="21" t="s">
        <v>2623</v>
      </c>
      <c r="L234" s="8" t="str">
        <f>IFERROR(INDEX('Windows 11 Compliance'!A:A, MATCH(M234, 'Windows 11 Compliance'!B:B, 0)), "Match not found")</f>
        <v>Match not found</v>
      </c>
      <c r="M234" s="40" t="s">
        <v>2639</v>
      </c>
    </row>
    <row r="235" spans="1:13">
      <c r="A235" s="9" t="s">
        <v>2422</v>
      </c>
      <c r="B235" s="9" t="s">
        <v>526</v>
      </c>
      <c r="C235" s="9" t="s">
        <v>2373</v>
      </c>
      <c r="D235" s="9" t="s">
        <v>339</v>
      </c>
      <c r="E235" s="9">
        <f>IFERROR(IF(ISERROR(MATCH(F235,'Windows CPU Tracker'!B:B,0)),"Match not found",INDEX('Windows CPU Tracker'!A:A,MATCH(F235,'Windows CPU Tracker'!B:B,0))),"")</f>
        <v>2016</v>
      </c>
      <c r="F235" s="8" t="s">
        <v>30</v>
      </c>
      <c r="G235" s="9" t="str">
        <f t="shared" si="4"/>
        <v>8 GB</v>
      </c>
      <c r="H235" s="9" t="s">
        <v>1985</v>
      </c>
      <c r="I235" s="9" t="s">
        <v>1981</v>
      </c>
      <c r="J235" s="21" t="s">
        <v>2624</v>
      </c>
      <c r="L235" s="8" t="str">
        <f>IFERROR(INDEX('Windows 11 Compliance'!A:A, MATCH(M235, 'Windows 11 Compliance'!B:B, 0)), "Match not found")</f>
        <v>Match not found</v>
      </c>
      <c r="M235" s="40" t="s">
        <v>2639</v>
      </c>
    </row>
    <row r="236" spans="1:13">
      <c r="A236" s="9" t="s">
        <v>2423</v>
      </c>
      <c r="B236" s="9" t="s">
        <v>526</v>
      </c>
      <c r="C236" s="9" t="s">
        <v>2373</v>
      </c>
      <c r="D236" s="9" t="s">
        <v>339</v>
      </c>
      <c r="E236" s="9">
        <f>IFERROR(IF(ISERROR(MATCH(F236,'Windows CPU Tracker'!B:B,0)),"Match not found",INDEX('Windows CPU Tracker'!A:A,MATCH(F236,'Windows CPU Tracker'!B:B,0))),"")</f>
        <v>2016</v>
      </c>
      <c r="F236" s="8" t="s">
        <v>30</v>
      </c>
      <c r="G236" s="9" t="str">
        <f t="shared" si="4"/>
        <v>8 GB</v>
      </c>
      <c r="H236" s="9" t="s">
        <v>1985</v>
      </c>
      <c r="I236" s="9" t="s">
        <v>1981</v>
      </c>
      <c r="J236" s="21" t="s">
        <v>2625</v>
      </c>
      <c r="L236" s="8" t="str">
        <f>IFERROR(INDEX('Windows 11 Compliance'!A:A, MATCH(M236, 'Windows 11 Compliance'!B:B, 0)), "Match not found")</f>
        <v>Match not found</v>
      </c>
      <c r="M236" s="40" t="s">
        <v>2639</v>
      </c>
    </row>
    <row r="237" spans="1:13">
      <c r="A237" s="9" t="s">
        <v>2424</v>
      </c>
      <c r="B237" s="9" t="s">
        <v>526</v>
      </c>
      <c r="C237" s="9" t="s">
        <v>2373</v>
      </c>
      <c r="D237" s="9" t="s">
        <v>339</v>
      </c>
      <c r="E237" s="9">
        <f>IFERROR(IF(ISERROR(MATCH(F237,'Windows CPU Tracker'!B:B,0)),"Match not found",INDEX('Windows CPU Tracker'!A:A,MATCH(F237,'Windows CPU Tracker'!B:B,0))),"")</f>
        <v>2016</v>
      </c>
      <c r="F237" s="8" t="s">
        <v>30</v>
      </c>
      <c r="G237" s="9" t="str">
        <f t="shared" si="4"/>
        <v>8 GB</v>
      </c>
      <c r="H237" s="9" t="s">
        <v>1985</v>
      </c>
      <c r="I237" s="9" t="s">
        <v>1981</v>
      </c>
      <c r="J237" s="21" t="s">
        <v>2626</v>
      </c>
      <c r="L237" s="8" t="str">
        <f>IFERROR(INDEX('Windows 11 Compliance'!A:A, MATCH(M237, 'Windows 11 Compliance'!B:B, 0)), "Match not found")</f>
        <v>Match not found</v>
      </c>
      <c r="M237" s="40" t="s">
        <v>2639</v>
      </c>
    </row>
    <row r="238" spans="1:13">
      <c r="A238" s="9" t="s">
        <v>2425</v>
      </c>
      <c r="B238" s="9" t="s">
        <v>526</v>
      </c>
      <c r="C238" s="9" t="s">
        <v>2373</v>
      </c>
      <c r="D238" s="9" t="s">
        <v>335</v>
      </c>
      <c r="E238" s="9">
        <f>IFERROR(IF(ISERROR(MATCH(F238,'Windows CPU Tracker'!B:B,0)),"Match not found",INDEX('Windows CPU Tracker'!A:A,MATCH(F238,'Windows CPU Tracker'!B:B,0))),"")</f>
        <v>2016</v>
      </c>
      <c r="F238" s="8" t="s">
        <v>30</v>
      </c>
      <c r="G238" s="9" t="str">
        <f t="shared" si="4"/>
        <v>8 GB</v>
      </c>
      <c r="H238" s="9" t="s">
        <v>1985</v>
      </c>
      <c r="I238" s="9" t="s">
        <v>1981</v>
      </c>
      <c r="J238" s="21" t="s">
        <v>2627</v>
      </c>
      <c r="L238" s="8" t="str">
        <f>IFERROR(INDEX('Windows 11 Compliance'!A:A, MATCH(M238, 'Windows 11 Compliance'!B:B, 0)), "Match not found")</f>
        <v>Match not found</v>
      </c>
      <c r="M238" s="40" t="s">
        <v>2639</v>
      </c>
    </row>
    <row r="239" spans="1:13">
      <c r="A239" s="9" t="s">
        <v>2426</v>
      </c>
      <c r="B239" s="9" t="s">
        <v>526</v>
      </c>
      <c r="C239" s="9" t="s">
        <v>2373</v>
      </c>
      <c r="D239" s="9" t="s">
        <v>339</v>
      </c>
      <c r="E239" s="9">
        <f>IFERROR(IF(ISERROR(MATCH(F239,'Windows CPU Tracker'!B:B,0)),"Match not found",INDEX('Windows CPU Tracker'!A:A,MATCH(F239,'Windows CPU Tracker'!B:B,0))),"")</f>
        <v>2016</v>
      </c>
      <c r="F239" s="8" t="s">
        <v>30</v>
      </c>
      <c r="G239" s="9" t="str">
        <f t="shared" si="4"/>
        <v>8 GB</v>
      </c>
      <c r="H239" s="9" t="s">
        <v>1985</v>
      </c>
      <c r="I239" s="9" t="s">
        <v>1981</v>
      </c>
      <c r="J239" s="21" t="s">
        <v>2628</v>
      </c>
      <c r="L239" s="8" t="str">
        <f>IFERROR(INDEX('Windows 11 Compliance'!A:A, MATCH(M239, 'Windows 11 Compliance'!B:B, 0)), "Match not found")</f>
        <v>Match not found</v>
      </c>
      <c r="M239" s="40" t="s">
        <v>2639</v>
      </c>
    </row>
    <row r="240" spans="1:13">
      <c r="A240" s="9" t="s">
        <v>2427</v>
      </c>
      <c r="B240" s="9" t="s">
        <v>2232</v>
      </c>
      <c r="C240" s="9" t="s">
        <v>2428</v>
      </c>
      <c r="D240" s="9" t="s">
        <v>339</v>
      </c>
      <c r="E240" s="9">
        <f>IFERROR(IF(ISERROR(MATCH(F240,'Windows CPU Tracker'!B:B,0)),"Match not found",INDEX('Windows CPU Tracker'!A:A,MATCH(F240,'Windows CPU Tracker'!B:B,0))),"")</f>
        <v>2013</v>
      </c>
      <c r="F240" s="8" t="s">
        <v>37</v>
      </c>
      <c r="G240" s="9" t="str">
        <f t="shared" si="4"/>
        <v>8 GB</v>
      </c>
      <c r="H240" s="9" t="s">
        <v>1985</v>
      </c>
      <c r="I240" s="9" t="s">
        <v>1981</v>
      </c>
      <c r="J240" s="21" t="s">
        <v>2629</v>
      </c>
      <c r="L240" s="8" t="str">
        <f>IFERROR(INDEX('Windows 11 Compliance'!A:A, MATCH(M240, 'Windows 11 Compliance'!B:B, 0)), "Match not found")</f>
        <v>Match not found</v>
      </c>
      <c r="M240" s="40" t="s">
        <v>2639</v>
      </c>
    </row>
    <row r="241" spans="1:13">
      <c r="A241" s="9" t="s">
        <v>2429</v>
      </c>
      <c r="B241" s="9" t="s">
        <v>2232</v>
      </c>
      <c r="C241" s="9" t="s">
        <v>2428</v>
      </c>
      <c r="D241" s="9" t="s">
        <v>339</v>
      </c>
      <c r="E241" s="9">
        <f>IFERROR(IF(ISERROR(MATCH(F241,'Windows CPU Tracker'!B:B,0)),"Match not found",INDEX('Windows CPU Tracker'!A:A,MATCH(F241,'Windows CPU Tracker'!B:B,0))),"")</f>
        <v>2013</v>
      </c>
      <c r="F241" s="8" t="s">
        <v>37</v>
      </c>
      <c r="G241" s="9" t="str">
        <f t="shared" si="4"/>
        <v>8 GB</v>
      </c>
      <c r="H241" s="9" t="s">
        <v>1985</v>
      </c>
      <c r="I241" s="9" t="s">
        <v>1981</v>
      </c>
      <c r="J241" s="21" t="s">
        <v>2630</v>
      </c>
      <c r="L241" s="8" t="str">
        <f>IFERROR(INDEX('Windows 11 Compliance'!A:A, MATCH(M241, 'Windows 11 Compliance'!B:B, 0)), "Match not found")</f>
        <v>Match not found</v>
      </c>
      <c r="M241" s="40" t="s">
        <v>2639</v>
      </c>
    </row>
    <row r="242" spans="1:13">
      <c r="A242" s="9" t="s">
        <v>2430</v>
      </c>
      <c r="B242" s="9" t="s">
        <v>526</v>
      </c>
      <c r="C242" s="9" t="s">
        <v>2373</v>
      </c>
      <c r="D242" s="9" t="s">
        <v>339</v>
      </c>
      <c r="E242" s="9">
        <f>IFERROR(IF(ISERROR(MATCH(F242,'Windows CPU Tracker'!B:B,0)),"Match not found",INDEX('Windows CPU Tracker'!A:A,MATCH(F242,'Windows CPU Tracker'!B:B,0))),"")</f>
        <v>2016</v>
      </c>
      <c r="F242" s="8" t="s">
        <v>30</v>
      </c>
      <c r="G242" s="9" t="str">
        <f t="shared" si="4"/>
        <v>8 GB</v>
      </c>
      <c r="H242" s="9" t="s">
        <v>1985</v>
      </c>
      <c r="I242" s="9" t="s">
        <v>1981</v>
      </c>
      <c r="J242" s="21" t="s">
        <v>2631</v>
      </c>
      <c r="L242" s="8" t="str">
        <f>IFERROR(INDEX('Windows 11 Compliance'!A:A, MATCH(M242, 'Windows 11 Compliance'!B:B, 0)), "Match not found")</f>
        <v>Match not found</v>
      </c>
      <c r="M242" s="40" t="s">
        <v>2639</v>
      </c>
    </row>
    <row r="243" spans="1:13">
      <c r="A243" s="9" t="s">
        <v>2431</v>
      </c>
      <c r="B243" s="9" t="s">
        <v>526</v>
      </c>
      <c r="C243" s="9" t="s">
        <v>2373</v>
      </c>
      <c r="D243" s="9" t="s">
        <v>339</v>
      </c>
      <c r="E243" s="9">
        <f>IFERROR(IF(ISERROR(MATCH(F243,'Windows CPU Tracker'!B:B,0)),"Match not found",INDEX('Windows CPU Tracker'!A:A,MATCH(F243,'Windows CPU Tracker'!B:B,0))),"")</f>
        <v>2016</v>
      </c>
      <c r="F243" s="8" t="s">
        <v>30</v>
      </c>
      <c r="G243" s="9" t="str">
        <f t="shared" si="4"/>
        <v>8 GB</v>
      </c>
      <c r="H243" s="9" t="s">
        <v>1985</v>
      </c>
      <c r="I243" s="9" t="s">
        <v>1981</v>
      </c>
      <c r="J243" s="21" t="s">
        <v>2632</v>
      </c>
      <c r="L243" s="8" t="str">
        <f>IFERROR(INDEX('Windows 11 Compliance'!A:A, MATCH(M243, 'Windows 11 Compliance'!B:B, 0)), "Match not found")</f>
        <v>Match not found</v>
      </c>
      <c r="M243" s="40" t="s">
        <v>2639</v>
      </c>
    </row>
    <row r="244" spans="1:13">
      <c r="A244" s="9" t="s">
        <v>2432</v>
      </c>
      <c r="B244" s="9" t="s">
        <v>526</v>
      </c>
      <c r="C244" s="9" t="s">
        <v>2352</v>
      </c>
      <c r="D244" s="9" t="s">
        <v>339</v>
      </c>
      <c r="E244" s="9">
        <f>IFERROR(IF(ISERROR(MATCH(F244,'Windows CPU Tracker'!B:B,0)),"Match not found",INDEX('Windows CPU Tracker'!A:A,MATCH(F244,'Windows CPU Tracker'!B:B,0))),"")</f>
        <v>2018</v>
      </c>
      <c r="F244" s="8" t="s">
        <v>16</v>
      </c>
      <c r="G244" s="9" t="str">
        <f t="shared" si="4"/>
        <v>8 GB</v>
      </c>
      <c r="H244" s="9" t="s">
        <v>1985</v>
      </c>
      <c r="I244" s="9" t="s">
        <v>1981</v>
      </c>
      <c r="J244" s="21" t="s">
        <v>2633</v>
      </c>
      <c r="L244" s="8" t="str">
        <f>IFERROR(INDEX('Windows 11 Compliance'!A:A, MATCH(M244, 'Windows 11 Compliance'!B:B, 0)), "Match not found")</f>
        <v>Match not found</v>
      </c>
      <c r="M244" s="8" t="s">
        <v>510</v>
      </c>
    </row>
    <row r="245" spans="1:13">
      <c r="A245" s="9" t="s">
        <v>2433</v>
      </c>
      <c r="B245" s="9" t="s">
        <v>1975</v>
      </c>
      <c r="C245" s="9" t="s">
        <v>2434</v>
      </c>
      <c r="D245" s="9" t="s">
        <v>339</v>
      </c>
      <c r="E245" s="9">
        <f>IFERROR(IF(ISERROR(MATCH(F245,'Windows CPU Tracker'!B:B,0)),"Match not found",INDEX('Windows CPU Tracker'!A:A,MATCH(F245,'Windows CPU Tracker'!B:B,0))),"")</f>
        <v>2020</v>
      </c>
      <c r="F245" s="8" t="s">
        <v>20</v>
      </c>
      <c r="G245" s="9" t="str">
        <f t="shared" si="4"/>
        <v>4 GB</v>
      </c>
      <c r="H245" s="9" t="s">
        <v>1984</v>
      </c>
      <c r="I245" s="9" t="s">
        <v>1981</v>
      </c>
      <c r="J245" s="21" t="s">
        <v>2634</v>
      </c>
      <c r="L245" s="8" t="str">
        <f>IFERROR(INDEX('Windows 11 Compliance'!A:A, MATCH(M245, 'Windows 11 Compliance'!B:B, 0)), "Match not found")</f>
        <v>Match not found</v>
      </c>
      <c r="M245" s="40" t="s">
        <v>2639</v>
      </c>
    </row>
    <row r="246" spans="1:13">
      <c r="A246" s="9" t="s">
        <v>2435</v>
      </c>
      <c r="B246" s="9" t="s">
        <v>524</v>
      </c>
      <c r="C246" s="9" t="s">
        <v>2436</v>
      </c>
      <c r="D246" s="9" t="s">
        <v>362</v>
      </c>
      <c r="E246" s="9">
        <f>IFERROR(IF(ISERROR(MATCH(F246,'Windows CPU Tracker'!B:B,0)),"Match not found",INDEX('Windows CPU Tracker'!A:A,MATCH(F246,'Windows CPU Tracker'!B:B,0))),"")</f>
        <v>2017</v>
      </c>
      <c r="F246" s="8" t="s">
        <v>417</v>
      </c>
      <c r="G246" s="9" t="str">
        <f t="shared" si="4"/>
        <v>8 GB</v>
      </c>
      <c r="H246" s="9" t="s">
        <v>1985</v>
      </c>
      <c r="I246" s="9" t="s">
        <v>1981</v>
      </c>
      <c r="J246" s="21" t="s">
        <v>2635</v>
      </c>
      <c r="L246" s="8" t="str">
        <f>IFERROR(INDEX('Windows 11 Compliance'!A:A, MATCH(M246, 'Windows 11 Compliance'!B:B, 0)), "Match not found")</f>
        <v>Match not found</v>
      </c>
      <c r="M246" s="8" t="s">
        <v>510</v>
      </c>
    </row>
    <row r="247" spans="1:13">
      <c r="A247" s="9" t="s">
        <v>2437</v>
      </c>
      <c r="B247" s="9" t="s">
        <v>526</v>
      </c>
      <c r="C247" s="9" t="s">
        <v>2352</v>
      </c>
      <c r="D247" s="9" t="s">
        <v>339</v>
      </c>
      <c r="E247" s="9">
        <f>IFERROR(IF(ISERROR(MATCH(F247,'Windows CPU Tracker'!B:B,0)),"Match not found",INDEX('Windows CPU Tracker'!A:A,MATCH(F247,'Windows CPU Tracker'!B:B,0))),"")</f>
        <v>2018</v>
      </c>
      <c r="F247" s="8" t="s">
        <v>16</v>
      </c>
      <c r="G247" s="9" t="str">
        <f t="shared" si="4"/>
        <v>8 GB</v>
      </c>
      <c r="H247" s="9" t="s">
        <v>1985</v>
      </c>
      <c r="I247" s="9" t="s">
        <v>1981</v>
      </c>
      <c r="J247" s="21" t="s">
        <v>2636</v>
      </c>
      <c r="L247" s="8" t="str">
        <f>IFERROR(INDEX('Windows 11 Compliance'!A:A, MATCH(M247, 'Windows 11 Compliance'!B:B, 0)), "Match not found")</f>
        <v>Match not found</v>
      </c>
      <c r="M247" s="8" t="s">
        <v>510</v>
      </c>
    </row>
    <row r="248" spans="1:13">
      <c r="A248" s="9" t="s">
        <v>2438</v>
      </c>
      <c r="B248" s="9" t="s">
        <v>526</v>
      </c>
      <c r="C248" s="9" t="s">
        <v>2352</v>
      </c>
      <c r="D248" s="9" t="s">
        <v>339</v>
      </c>
      <c r="E248" s="9">
        <f>IFERROR(IF(ISERROR(MATCH(F248,'Windows CPU Tracker'!B:B,0)),"Match not found",INDEX('Windows CPU Tracker'!A:A,MATCH(F248,'Windows CPU Tracker'!B:B,0))),"")</f>
        <v>2018</v>
      </c>
      <c r="F248" s="8" t="s">
        <v>16</v>
      </c>
      <c r="G248" s="9" t="str">
        <f t="shared" si="4"/>
        <v>8 GB</v>
      </c>
      <c r="H248" s="9" t="s">
        <v>1985</v>
      </c>
      <c r="I248" s="9" t="s">
        <v>1981</v>
      </c>
      <c r="J248" s="21" t="s">
        <v>2637</v>
      </c>
      <c r="L248" s="8" t="str">
        <f>IFERROR(INDEX('Windows 11 Compliance'!A:A, MATCH(M248, 'Windows 11 Compliance'!B:B, 0)), "Match not found")</f>
        <v>Match not found</v>
      </c>
      <c r="M248" s="8" t="s">
        <v>510</v>
      </c>
    </row>
    <row r="249" spans="1:13">
      <c r="A249" s="9" t="s">
        <v>2439</v>
      </c>
      <c r="B249" s="9" t="s">
        <v>2340</v>
      </c>
      <c r="C249" s="9" t="s">
        <v>2440</v>
      </c>
      <c r="D249" s="9" t="s">
        <v>428</v>
      </c>
      <c r="E249" s="9">
        <f>IFERROR(IF(ISERROR(MATCH(F249,'Windows CPU Tracker'!B:B,0)),"Match not found",INDEX('Windows CPU Tracker'!A:A,MATCH(F249,'Windows CPU Tracker'!B:B,0))),"")</f>
        <v>2016</v>
      </c>
      <c r="F249" s="8" t="s">
        <v>2445</v>
      </c>
      <c r="G249" s="9" t="str">
        <f t="shared" si="4"/>
        <v>16 GB</v>
      </c>
      <c r="H249" s="9" t="s">
        <v>2643</v>
      </c>
      <c r="I249" s="9" t="s">
        <v>1981</v>
      </c>
      <c r="J249" s="21">
        <v>27447474257</v>
      </c>
      <c r="L249" s="8" t="str">
        <f>IFERROR(INDEX('Windows 11 Compliance'!A:A, MATCH(M249, 'Windows 11 Compliance'!B:B, 0)), "Match not found")</f>
        <v>Match not found</v>
      </c>
      <c r="M249" s="40" t="s">
        <v>2639</v>
      </c>
    </row>
    <row r="250" spans="1:13">
      <c r="A250" s="9" t="s">
        <v>2441</v>
      </c>
      <c r="B250" s="9" t="s">
        <v>1975</v>
      </c>
      <c r="C250" s="9" t="s">
        <v>2442</v>
      </c>
      <c r="D250" s="9" t="s">
        <v>335</v>
      </c>
      <c r="E250" s="9">
        <f>IFERROR(IF(ISERROR(MATCH(F250,'Windows CPU Tracker'!B:B,0)),"Match not found",INDEX('Windows CPU Tracker'!A:A,MATCH(F250,'Windows CPU Tracker'!B:B,0))),"")</f>
        <v>2023</v>
      </c>
      <c r="F250" s="8" t="s">
        <v>2446</v>
      </c>
      <c r="G250" s="9" t="str">
        <f t="shared" si="4"/>
        <v>16 GB</v>
      </c>
      <c r="H250" s="9" t="s">
        <v>2643</v>
      </c>
      <c r="I250" s="9" t="s">
        <v>1981</v>
      </c>
      <c r="J250" s="21" t="s">
        <v>2638</v>
      </c>
      <c r="L250" s="8" t="str">
        <f>IFERROR(INDEX('Windows 11 Compliance'!A:A, MATCH(M250, 'Windows 11 Compliance'!B:B, 0)), "Match not found")</f>
        <v>Match not found</v>
      </c>
      <c r="M250" s="8" t="s">
        <v>510</v>
      </c>
    </row>
    <row r="251" spans="1:13">
      <c r="E251" s="9" t="str">
        <f>IFERROR(IF(ISERROR(MATCH(F251,'Windows CPU Tracker'!B:B,0)),"Match not found",INDEX('Windows CPU Tracker'!A:A,MATCH(F251,'Windows CPU Tracker'!B:B,0))),"")</f>
        <v>Match not found</v>
      </c>
      <c r="F251" s="8"/>
      <c r="G251" s="9" t="str">
        <f t="shared" si="4"/>
        <v>Match Not Found</v>
      </c>
      <c r="L251" s="8" t="str">
        <f>IFERROR(INDEX('Windows 11 Compliance'!A:A, MATCH(M251, 'Windows 11 Compliance'!B:B, 0)), "Match not found")</f>
        <v>Match not found</v>
      </c>
      <c r="M251" s="40" t="s">
        <v>2639</v>
      </c>
    </row>
    <row r="252" spans="1:13">
      <c r="E252" s="9" t="str">
        <f>IFERROR(IF(ISERROR(MATCH(F252,'Windows CPU Tracker'!B:B,0)),"Match not found",INDEX('Windows CPU Tracker'!A:A,MATCH(F252,'Windows CPU Tracker'!B:B,0))),"")</f>
        <v>Match not found</v>
      </c>
      <c r="F252" s="8"/>
      <c r="G252" s="9" t="str">
        <f t="shared" si="4"/>
        <v>Match Not Found</v>
      </c>
      <c r="L252" s="8" t="str">
        <f>IFERROR(INDEX('Windows 11 Compliance'!A:A, MATCH(M252, 'Windows 11 Compliance'!B:B, 0)), "Match not found")</f>
        <v>Match not found</v>
      </c>
      <c r="M252" s="8" t="s">
        <v>510</v>
      </c>
    </row>
    <row r="253" spans="1:13">
      <c r="E253" s="9" t="str">
        <f>IFERROR(IF(ISERROR(MATCH(F253,'Windows CPU Tracker'!B:B,0)),"Match not found",INDEX('Windows CPU Tracker'!A:A,MATCH(F253,'Windows CPU Tracker'!B:B,0))),"")</f>
        <v>Match not found</v>
      </c>
      <c r="F253" s="4"/>
      <c r="G253" s="9" t="str">
        <f t="shared" si="4"/>
        <v>Match Not Found</v>
      </c>
      <c r="L253" s="8" t="str">
        <f>IFERROR(INDEX('Windows 11 Compliance'!A:A, MATCH(M253, 'Windows 11 Compliance'!B:B, 0)), "Match not found")</f>
        <v>Match not found</v>
      </c>
      <c r="M253" s="4"/>
    </row>
    <row r="254" spans="1:13">
      <c r="E254" s="9" t="str">
        <f>IFERROR(IF(ISERROR(MATCH(F254,'Windows CPU Tracker'!B:B,0)),"Match not found",INDEX('Windows CPU Tracker'!A:A,MATCH(F254,'Windows CPU Tracker'!B:B,0))),"")</f>
        <v>Match not found</v>
      </c>
      <c r="G254" s="9" t="str">
        <f t="shared" si="4"/>
        <v>Match Not Found</v>
      </c>
      <c r="L254" s="8" t="str">
        <f>IFERROR(INDEX('Windows 11 Compliance'!A:A, MATCH(M254, 'Windows 11 Compliance'!B:B, 0)), "Match not found")</f>
        <v>Match not found</v>
      </c>
    </row>
    <row r="255" spans="1:13">
      <c r="E255" s="9" t="str">
        <f>IFERROR(IF(ISERROR(MATCH(F255,'Windows CPU Tracker'!B:B,0)),"Match not found",INDEX('Windows CPU Tracker'!A:A,MATCH(F255,'Windows CPU Tracker'!B:B,0))),"")</f>
        <v>Match not found</v>
      </c>
      <c r="G255" s="9" t="str">
        <f t="shared" si="4"/>
        <v>Match Not Found</v>
      </c>
      <c r="L255" s="8" t="str">
        <f>IFERROR(INDEX('Windows 11 Compliance'!A:A, MATCH(M255, 'Windows 11 Compliance'!B:B, 0)), "Match not found")</f>
        <v>Match not found</v>
      </c>
    </row>
    <row r="256" spans="1:13">
      <c r="E256" s="9" t="str">
        <f>IFERROR(IF(ISERROR(MATCH(F256,'Windows CPU Tracker'!B:B,0)),"Match not found",INDEX('Windows CPU Tracker'!A:A,MATCH(F256,'Windows CPU Tracker'!B:B,0))),"")</f>
        <v>Match not found</v>
      </c>
      <c r="G256" s="9" t="str">
        <f t="shared" si="4"/>
        <v>Match Not Found</v>
      </c>
      <c r="L256" s="8" t="str">
        <f>IFERROR(INDEX('Windows 11 Compliance'!A:A, MATCH(M256, 'Windows 11 Compliance'!B:B, 0)), "Match not found")</f>
        <v>Match not found</v>
      </c>
    </row>
    <row r="257" spans="5:12">
      <c r="E257" s="9" t="str">
        <f>IFERROR(IF(ISERROR(MATCH(F257,'Windows CPU Tracker'!B:B,0)),"Match not found",INDEX('Windows CPU Tracker'!A:A,MATCH(F257,'Windows CPU Tracker'!B:B,0))),"")</f>
        <v>Match not found</v>
      </c>
      <c r="G257" s="9" t="str">
        <f t="shared" si="4"/>
        <v>Match Not Found</v>
      </c>
      <c r="L257" s="8" t="str">
        <f>IFERROR(INDEX('Windows 11 Compliance'!A:A, MATCH(M257, 'Windows 11 Compliance'!B:B, 0)), "Match not found")</f>
        <v>Match not found</v>
      </c>
    </row>
    <row r="258" spans="5:12">
      <c r="E258" s="9" t="str">
        <f>IFERROR(IF(ISERROR(MATCH(F258,'Windows CPU Tracker'!B:B,0)),"Match not found",INDEX('Windows CPU Tracker'!A:A,MATCH(F258,'Windows CPU Tracker'!B:B,0))),"")</f>
        <v>Match not found</v>
      </c>
      <c r="G258" s="9" t="str">
        <f t="shared" si="4"/>
        <v>Match Not Found</v>
      </c>
      <c r="L258" s="8" t="str">
        <f>IFERROR(INDEX('Windows 11 Compliance'!A:A, MATCH(M258, 'Windows 11 Compliance'!B:B, 0)), "Match not found")</f>
        <v>Match not found</v>
      </c>
    </row>
    <row r="259" spans="5:12">
      <c r="E259" s="9" t="str">
        <f>IFERROR(IF(ISERROR(MATCH(F259,'Windows CPU Tracker'!B:B,0)),"Match not found",INDEX('Windows CPU Tracker'!A:A,MATCH(F259,'Windows CPU Tracker'!B:B,0))),"")</f>
        <v>Match not found</v>
      </c>
      <c r="G259" s="9" t="str">
        <f t="shared" ref="G259:G322" si="5">IF(H259="", "Match Not Found", TEXT(ROUNDUP(VALUE(LEFT(H259, LEN(H259)-3)), 0), "0") &amp; " GB")</f>
        <v>Match Not Found</v>
      </c>
      <c r="L259" s="8" t="str">
        <f>IFERROR(INDEX('Windows 11 Compliance'!A:A, MATCH(M259, 'Windows 11 Compliance'!B:B, 0)), "Match not found")</f>
        <v>Match not found</v>
      </c>
    </row>
    <row r="260" spans="5:12">
      <c r="E260" s="9" t="str">
        <f>IFERROR(IF(ISERROR(MATCH(F260,'Windows CPU Tracker'!B:B,0)),"Match not found",INDEX('Windows CPU Tracker'!A:A,MATCH(F260,'Windows CPU Tracker'!B:B,0))),"")</f>
        <v>Match not found</v>
      </c>
      <c r="G260" s="9" t="str">
        <f t="shared" si="5"/>
        <v>Match Not Found</v>
      </c>
      <c r="L260" s="8" t="str">
        <f>IFERROR(INDEX('Windows 11 Compliance'!A:A, MATCH(M260, 'Windows 11 Compliance'!B:B, 0)), "Match not found")</f>
        <v>Match not found</v>
      </c>
    </row>
    <row r="261" spans="5:12">
      <c r="E261" s="9" t="str">
        <f>IFERROR(IF(ISERROR(MATCH(F261,'Windows CPU Tracker'!B:B,0)),"Match not found",INDEX('Windows CPU Tracker'!A:A,MATCH(F261,'Windows CPU Tracker'!B:B,0))),"")</f>
        <v>Match not found</v>
      </c>
      <c r="G261" s="9" t="str">
        <f t="shared" si="5"/>
        <v>Match Not Found</v>
      </c>
      <c r="L261" s="8" t="str">
        <f>IFERROR(INDEX('Windows 11 Compliance'!A:A, MATCH(M261, 'Windows 11 Compliance'!B:B, 0)), "Match not found")</f>
        <v>Match not found</v>
      </c>
    </row>
    <row r="262" spans="5:12">
      <c r="E262" s="9" t="str">
        <f>IFERROR(IF(ISERROR(MATCH(F262,'Windows CPU Tracker'!B:B,0)),"Match not found",INDEX('Windows CPU Tracker'!A:A,MATCH(F262,'Windows CPU Tracker'!B:B,0))),"")</f>
        <v>Match not found</v>
      </c>
      <c r="G262" s="9" t="str">
        <f t="shared" si="5"/>
        <v>Match Not Found</v>
      </c>
      <c r="L262" s="8" t="str">
        <f>IFERROR(INDEX('Windows 11 Compliance'!A:A, MATCH(M262, 'Windows 11 Compliance'!B:B, 0)), "Match not found")</f>
        <v>Match not found</v>
      </c>
    </row>
    <row r="263" spans="5:12">
      <c r="E263" s="9" t="str">
        <f>IFERROR(IF(ISERROR(MATCH(F263,'Windows CPU Tracker'!B:B,0)),"Match not found",INDEX('Windows CPU Tracker'!A:A,MATCH(F263,'Windows CPU Tracker'!B:B,0))),"")</f>
        <v>Match not found</v>
      </c>
      <c r="G263" s="9" t="str">
        <f t="shared" si="5"/>
        <v>Match Not Found</v>
      </c>
      <c r="L263" s="8" t="str">
        <f>IFERROR(INDEX('Windows 11 Compliance'!A:A, MATCH(M263, 'Windows 11 Compliance'!B:B, 0)), "Match not found")</f>
        <v>Match not found</v>
      </c>
    </row>
    <row r="264" spans="5:12">
      <c r="E264" s="9" t="str">
        <f>IFERROR(IF(ISERROR(MATCH(F264,'Windows CPU Tracker'!B:B,0)),"Match not found",INDEX('Windows CPU Tracker'!A:A,MATCH(F264,'Windows CPU Tracker'!B:B,0))),"")</f>
        <v>Match not found</v>
      </c>
      <c r="G264" s="9" t="str">
        <f t="shared" si="5"/>
        <v>Match Not Found</v>
      </c>
      <c r="L264" s="8" t="str">
        <f>IFERROR(INDEX('Windows 11 Compliance'!A:A, MATCH(M264, 'Windows 11 Compliance'!B:B, 0)), "Match not found")</f>
        <v>Match not found</v>
      </c>
    </row>
    <row r="265" spans="5:12">
      <c r="E265" s="9" t="str">
        <f>IFERROR(IF(ISERROR(MATCH(F265,'Windows CPU Tracker'!B:B,0)),"Match not found",INDEX('Windows CPU Tracker'!A:A,MATCH(F265,'Windows CPU Tracker'!B:B,0))),"")</f>
        <v>Match not found</v>
      </c>
      <c r="G265" s="9" t="str">
        <f t="shared" si="5"/>
        <v>Match Not Found</v>
      </c>
      <c r="L265" s="8" t="str">
        <f>IFERROR(INDEX('Windows 11 Compliance'!A:A, MATCH(M265, 'Windows 11 Compliance'!B:B, 0)), "Match not found")</f>
        <v>Match not found</v>
      </c>
    </row>
    <row r="266" spans="5:12">
      <c r="E266" s="9" t="str">
        <f>IFERROR(IF(ISERROR(MATCH(F266,'Windows CPU Tracker'!B:B,0)),"Match not found",INDEX('Windows CPU Tracker'!A:A,MATCH(F266,'Windows CPU Tracker'!B:B,0))),"")</f>
        <v>Match not found</v>
      </c>
      <c r="G266" s="9" t="str">
        <f t="shared" si="5"/>
        <v>Match Not Found</v>
      </c>
      <c r="L266" s="8" t="str">
        <f>IFERROR(INDEX('Windows 11 Compliance'!A:A, MATCH(M266, 'Windows 11 Compliance'!B:B, 0)), "Match not found")</f>
        <v>Match not found</v>
      </c>
    </row>
    <row r="267" spans="5:12">
      <c r="E267" s="9" t="str">
        <f>IFERROR(IF(ISERROR(MATCH(F267,'Windows CPU Tracker'!B:B,0)),"Match not found",INDEX('Windows CPU Tracker'!A:A,MATCH(F267,'Windows CPU Tracker'!B:B,0))),"")</f>
        <v>Match not found</v>
      </c>
      <c r="G267" s="9" t="str">
        <f t="shared" si="5"/>
        <v>Match Not Found</v>
      </c>
      <c r="L267" s="8" t="str">
        <f>IFERROR(INDEX('Windows 11 Compliance'!A:A, MATCH(M267, 'Windows 11 Compliance'!B:B, 0)), "Match not found")</f>
        <v>Match not found</v>
      </c>
    </row>
    <row r="268" spans="5:12">
      <c r="E268" s="9" t="str">
        <f>IFERROR(IF(ISERROR(MATCH(F268,'Windows CPU Tracker'!B:B,0)),"Match not found",INDEX('Windows CPU Tracker'!A:A,MATCH(F268,'Windows CPU Tracker'!B:B,0))),"")</f>
        <v>Match not found</v>
      </c>
      <c r="G268" s="9" t="str">
        <f t="shared" si="5"/>
        <v>Match Not Found</v>
      </c>
      <c r="L268" s="8" t="str">
        <f>IFERROR(INDEX('Windows 11 Compliance'!A:A, MATCH(M268, 'Windows 11 Compliance'!B:B, 0)), "Match not found")</f>
        <v>Match not found</v>
      </c>
    </row>
    <row r="269" spans="5:12">
      <c r="E269" s="9" t="str">
        <f>IFERROR(IF(ISERROR(MATCH(F269,'Windows CPU Tracker'!B:B,0)),"Match not found",INDEX('Windows CPU Tracker'!A:A,MATCH(F269,'Windows CPU Tracker'!B:B,0))),"")</f>
        <v>Match not found</v>
      </c>
      <c r="G269" s="9" t="str">
        <f t="shared" si="5"/>
        <v>Match Not Found</v>
      </c>
      <c r="L269" s="8" t="str">
        <f>IFERROR(INDEX('Windows 11 Compliance'!A:A, MATCH(M269, 'Windows 11 Compliance'!B:B, 0)), "Match not found")</f>
        <v>Match not found</v>
      </c>
    </row>
    <row r="270" spans="5:12">
      <c r="E270" s="9" t="str">
        <f>IFERROR(IF(ISERROR(MATCH(F270,'Windows CPU Tracker'!B:B,0)),"Match not found",INDEX('Windows CPU Tracker'!A:A,MATCH(F270,'Windows CPU Tracker'!B:B,0))),"")</f>
        <v>Match not found</v>
      </c>
      <c r="G270" s="9" t="str">
        <f t="shared" si="5"/>
        <v>Match Not Found</v>
      </c>
      <c r="L270" s="8" t="str">
        <f>IFERROR(INDEX('Windows 11 Compliance'!A:A, MATCH(M270, 'Windows 11 Compliance'!B:B, 0)), "Match not found")</f>
        <v>Match not found</v>
      </c>
    </row>
    <row r="271" spans="5:12">
      <c r="E271" s="9" t="str">
        <f>IFERROR(IF(ISERROR(MATCH(F271,'Windows CPU Tracker'!B:B,0)),"Match not found",INDEX('Windows CPU Tracker'!A:A,MATCH(F271,'Windows CPU Tracker'!B:B,0))),"")</f>
        <v>Match not found</v>
      </c>
      <c r="G271" s="9" t="str">
        <f t="shared" si="5"/>
        <v>Match Not Found</v>
      </c>
      <c r="L271" s="8" t="str">
        <f>IFERROR(INDEX('Windows 11 Compliance'!A:A, MATCH(M271, 'Windows 11 Compliance'!B:B, 0)), "Match not found")</f>
        <v>Match not found</v>
      </c>
    </row>
    <row r="272" spans="5:12">
      <c r="E272" s="9" t="str">
        <f>IFERROR(IF(ISERROR(MATCH(F272,'Windows CPU Tracker'!B:B,0)),"Match not found",INDEX('Windows CPU Tracker'!A:A,MATCH(F272,'Windows CPU Tracker'!B:B,0))),"")</f>
        <v>Match not found</v>
      </c>
      <c r="G272" s="9" t="str">
        <f t="shared" si="5"/>
        <v>Match Not Found</v>
      </c>
      <c r="L272" s="8" t="str">
        <f>IFERROR(INDEX('Windows 11 Compliance'!A:A, MATCH(M272, 'Windows 11 Compliance'!B:B, 0)), "Match not found")</f>
        <v>Match not found</v>
      </c>
    </row>
    <row r="273" spans="5:12">
      <c r="E273" s="9" t="str">
        <f>IFERROR(IF(ISERROR(MATCH(F273,'Windows CPU Tracker'!B:B,0)),"Match not found",INDEX('Windows CPU Tracker'!A:A,MATCH(F273,'Windows CPU Tracker'!B:B,0))),"")</f>
        <v>Match not found</v>
      </c>
      <c r="G273" s="9" t="str">
        <f t="shared" si="5"/>
        <v>Match Not Found</v>
      </c>
      <c r="L273" s="8" t="str">
        <f>IFERROR(INDEX('Windows 11 Compliance'!A:A, MATCH(M273, 'Windows 11 Compliance'!B:B, 0)), "Match not found")</f>
        <v>Match not found</v>
      </c>
    </row>
    <row r="274" spans="5:12">
      <c r="E274" s="9" t="str">
        <f>IFERROR(IF(ISERROR(MATCH(F274,'Windows CPU Tracker'!B:B,0)),"Match not found",INDEX('Windows CPU Tracker'!A:A,MATCH(F274,'Windows CPU Tracker'!B:B,0))),"")</f>
        <v>Match not found</v>
      </c>
      <c r="G274" s="9" t="str">
        <f t="shared" si="5"/>
        <v>Match Not Found</v>
      </c>
      <c r="L274" s="8" t="str">
        <f>IFERROR(INDEX('Windows 11 Compliance'!A:A, MATCH(M274, 'Windows 11 Compliance'!B:B, 0)), "Match not found")</f>
        <v>Match not found</v>
      </c>
    </row>
    <row r="275" spans="5:12">
      <c r="E275" s="9" t="str">
        <f>IFERROR(IF(ISERROR(MATCH(F275,'Windows CPU Tracker'!B:B,0)),"Match not found",INDEX('Windows CPU Tracker'!A:A,MATCH(F275,'Windows CPU Tracker'!B:B,0))),"")</f>
        <v>Match not found</v>
      </c>
      <c r="G275" s="9" t="str">
        <f t="shared" si="5"/>
        <v>Match Not Found</v>
      </c>
      <c r="L275" s="8" t="str">
        <f>IFERROR(INDEX('Windows 11 Compliance'!A:A, MATCH(M275, 'Windows 11 Compliance'!B:B, 0)), "Match not found")</f>
        <v>Match not found</v>
      </c>
    </row>
    <row r="276" spans="5:12">
      <c r="E276" s="9" t="str">
        <f>IFERROR(IF(ISERROR(MATCH(F276,'Windows CPU Tracker'!B:B,0)),"Match not found",INDEX('Windows CPU Tracker'!A:A,MATCH(F276,'Windows CPU Tracker'!B:B,0))),"")</f>
        <v>Match not found</v>
      </c>
      <c r="G276" s="9" t="str">
        <f t="shared" si="5"/>
        <v>Match Not Found</v>
      </c>
      <c r="L276" s="8" t="str">
        <f>IFERROR(INDEX('Windows 11 Compliance'!A:A, MATCH(M276, 'Windows 11 Compliance'!B:B, 0)), "Match not found")</f>
        <v>Match not found</v>
      </c>
    </row>
    <row r="277" spans="5:12">
      <c r="E277" s="9" t="str">
        <f>IFERROR(IF(ISERROR(MATCH(F277,'Windows CPU Tracker'!B:B,0)),"Match not found",INDEX('Windows CPU Tracker'!A:A,MATCH(F277,'Windows CPU Tracker'!B:B,0))),"")</f>
        <v>Match not found</v>
      </c>
      <c r="G277" s="9" t="str">
        <f t="shared" si="5"/>
        <v>Match Not Found</v>
      </c>
      <c r="L277" s="8" t="str">
        <f>IFERROR(INDEX('Windows 11 Compliance'!A:A, MATCH(M277, 'Windows 11 Compliance'!B:B, 0)), "Match not found")</f>
        <v>Match not found</v>
      </c>
    </row>
    <row r="278" spans="5:12">
      <c r="E278" s="9" t="str">
        <f>IFERROR(IF(ISERROR(MATCH(F278,'Windows CPU Tracker'!B:B,0)),"Match not found",INDEX('Windows CPU Tracker'!A:A,MATCH(F278,'Windows CPU Tracker'!B:B,0))),"")</f>
        <v>Match not found</v>
      </c>
      <c r="G278" s="9" t="str">
        <f t="shared" si="5"/>
        <v>Match Not Found</v>
      </c>
      <c r="L278" s="8" t="str">
        <f>IFERROR(INDEX('Windows 11 Compliance'!A:A, MATCH(M278, 'Windows 11 Compliance'!B:B, 0)), "Match not found")</f>
        <v>Match not found</v>
      </c>
    </row>
    <row r="279" spans="5:12">
      <c r="E279" s="9" t="str">
        <f>IFERROR(IF(ISERROR(MATCH(F279,'Windows CPU Tracker'!B:B,0)),"Match not found",INDEX('Windows CPU Tracker'!A:A,MATCH(F279,'Windows CPU Tracker'!B:B,0))),"")</f>
        <v>Match not found</v>
      </c>
      <c r="G279" s="9" t="str">
        <f t="shared" si="5"/>
        <v>Match Not Found</v>
      </c>
      <c r="L279" s="8" t="str">
        <f>IFERROR(INDEX('Windows 11 Compliance'!A:A, MATCH(M279, 'Windows 11 Compliance'!B:B, 0)), "Match not found")</f>
        <v>Match not found</v>
      </c>
    </row>
    <row r="280" spans="5:12">
      <c r="E280" s="9" t="str">
        <f>IFERROR(IF(ISERROR(MATCH(F280,'Windows CPU Tracker'!B:B,0)),"Match not found",INDEX('Windows CPU Tracker'!A:A,MATCH(F280,'Windows CPU Tracker'!B:B,0))),"")</f>
        <v>Match not found</v>
      </c>
      <c r="G280" s="9" t="str">
        <f t="shared" si="5"/>
        <v>Match Not Found</v>
      </c>
      <c r="L280" s="8" t="str">
        <f>IFERROR(INDEX('Windows 11 Compliance'!A:A, MATCH(M280, 'Windows 11 Compliance'!B:B, 0)), "Match not found")</f>
        <v>Match not found</v>
      </c>
    </row>
    <row r="281" spans="5:12">
      <c r="E281" s="9" t="str">
        <f>IFERROR(IF(ISERROR(MATCH(F281,'Windows CPU Tracker'!B:B,0)),"Match not found",INDEX('Windows CPU Tracker'!A:A,MATCH(F281,'Windows CPU Tracker'!B:B,0))),"")</f>
        <v>Match not found</v>
      </c>
      <c r="G281" s="9" t="str">
        <f t="shared" si="5"/>
        <v>Match Not Found</v>
      </c>
      <c r="L281" s="8" t="str">
        <f>IFERROR(INDEX('Windows 11 Compliance'!A:A, MATCH(M281, 'Windows 11 Compliance'!B:B, 0)), "Match not found")</f>
        <v>Match not found</v>
      </c>
    </row>
    <row r="282" spans="5:12">
      <c r="E282" s="9" t="str">
        <f>IFERROR(IF(ISERROR(MATCH(F282,'Windows CPU Tracker'!B:B,0)),"Match not found",INDEX('Windows CPU Tracker'!A:A,MATCH(F282,'Windows CPU Tracker'!B:B,0))),"")</f>
        <v>Match not found</v>
      </c>
      <c r="G282" s="9" t="str">
        <f t="shared" si="5"/>
        <v>Match Not Found</v>
      </c>
      <c r="L282" s="8" t="str">
        <f>IFERROR(INDEX('Windows 11 Compliance'!A:A, MATCH(M282, 'Windows 11 Compliance'!B:B, 0)), "Match not found")</f>
        <v>Match not found</v>
      </c>
    </row>
    <row r="283" spans="5:12">
      <c r="E283" s="9" t="str">
        <f>IFERROR(IF(ISERROR(MATCH(F283,'Windows CPU Tracker'!B:B,0)),"Match not found",INDEX('Windows CPU Tracker'!A:A,MATCH(F283,'Windows CPU Tracker'!B:B,0))),"")</f>
        <v>Match not found</v>
      </c>
      <c r="G283" s="9" t="str">
        <f t="shared" si="5"/>
        <v>Match Not Found</v>
      </c>
      <c r="L283" s="8" t="str">
        <f>IFERROR(INDEX('Windows 11 Compliance'!A:A, MATCH(M283, 'Windows 11 Compliance'!B:B, 0)), "Match not found")</f>
        <v>Match not found</v>
      </c>
    </row>
    <row r="284" spans="5:12">
      <c r="E284" s="9" t="str">
        <f>IFERROR(IF(ISERROR(MATCH(F284,'Windows CPU Tracker'!B:B,0)),"Match not found",INDEX('Windows CPU Tracker'!A:A,MATCH(F284,'Windows CPU Tracker'!B:B,0))),"")</f>
        <v>Match not found</v>
      </c>
      <c r="G284" s="9" t="str">
        <f t="shared" si="5"/>
        <v>Match Not Found</v>
      </c>
      <c r="L284" s="8" t="str">
        <f>IFERROR(INDEX('Windows 11 Compliance'!A:A, MATCH(M284, 'Windows 11 Compliance'!B:B, 0)), "Match not found")</f>
        <v>Match not found</v>
      </c>
    </row>
    <row r="285" spans="5:12">
      <c r="E285" s="9" t="str">
        <f>IFERROR(IF(ISERROR(MATCH(F285,'Windows CPU Tracker'!B:B,0)),"Match not found",INDEX('Windows CPU Tracker'!A:A,MATCH(F285,'Windows CPU Tracker'!B:B,0))),"")</f>
        <v>Match not found</v>
      </c>
      <c r="G285" s="9" t="str">
        <f t="shared" si="5"/>
        <v>Match Not Found</v>
      </c>
      <c r="L285" s="8" t="str">
        <f>IFERROR(INDEX('Windows 11 Compliance'!A:A, MATCH(M285, 'Windows 11 Compliance'!B:B, 0)), "Match not found")</f>
        <v>Match not found</v>
      </c>
    </row>
    <row r="286" spans="5:12">
      <c r="E286" s="9" t="str">
        <f>IFERROR(IF(ISERROR(MATCH(F286,'Windows CPU Tracker'!B:B,0)),"Match not found",INDEX('Windows CPU Tracker'!A:A,MATCH(F286,'Windows CPU Tracker'!B:B,0))),"")</f>
        <v>Match not found</v>
      </c>
      <c r="G286" s="9" t="str">
        <f t="shared" si="5"/>
        <v>Match Not Found</v>
      </c>
      <c r="L286" s="8" t="str">
        <f>IFERROR(INDEX('Windows 11 Compliance'!A:A, MATCH(M286, 'Windows 11 Compliance'!B:B, 0)), "Match not found")</f>
        <v>Match not found</v>
      </c>
    </row>
    <row r="287" spans="5:12">
      <c r="E287" s="9" t="str">
        <f>IFERROR(IF(ISERROR(MATCH(F287,'Windows CPU Tracker'!B:B,0)),"Match not found",INDEX('Windows CPU Tracker'!A:A,MATCH(F287,'Windows CPU Tracker'!B:B,0))),"")</f>
        <v>Match not found</v>
      </c>
      <c r="G287" s="9" t="str">
        <f t="shared" si="5"/>
        <v>Match Not Found</v>
      </c>
      <c r="L287" s="8" t="str">
        <f>IFERROR(INDEX('Windows 11 Compliance'!A:A, MATCH(M287, 'Windows 11 Compliance'!B:B, 0)), "Match not found")</f>
        <v>Match not found</v>
      </c>
    </row>
    <row r="288" spans="5:12">
      <c r="E288" s="9" t="str">
        <f>IFERROR(IF(ISERROR(MATCH(F288,'Windows CPU Tracker'!B:B,0)),"Match not found",INDEX('Windows CPU Tracker'!A:A,MATCH(F288,'Windows CPU Tracker'!B:B,0))),"")</f>
        <v>Match not found</v>
      </c>
      <c r="G288" s="9" t="str">
        <f t="shared" si="5"/>
        <v>Match Not Found</v>
      </c>
      <c r="L288" s="8" t="str">
        <f>IFERROR(INDEX('Windows 11 Compliance'!A:A, MATCH(M288, 'Windows 11 Compliance'!B:B, 0)), "Match not found")</f>
        <v>Match not found</v>
      </c>
    </row>
    <row r="289" spans="5:12">
      <c r="E289" s="9" t="str">
        <f>IFERROR(IF(ISERROR(MATCH(F289,'Windows CPU Tracker'!B:B,0)),"Match not found",INDEX('Windows CPU Tracker'!A:A,MATCH(F289,'Windows CPU Tracker'!B:B,0))),"")</f>
        <v>Match not found</v>
      </c>
      <c r="G289" s="9" t="str">
        <f t="shared" si="5"/>
        <v>Match Not Found</v>
      </c>
      <c r="L289" s="8" t="str">
        <f>IFERROR(INDEX('Windows 11 Compliance'!A:A, MATCH(M289, 'Windows 11 Compliance'!B:B, 0)), "Match not found")</f>
        <v>Match not found</v>
      </c>
    </row>
    <row r="290" spans="5:12">
      <c r="E290" s="9" t="str">
        <f>IFERROR(IF(ISERROR(MATCH(F290,'Windows CPU Tracker'!B:B,0)),"Match not found",INDEX('Windows CPU Tracker'!A:A,MATCH(F290,'Windows CPU Tracker'!B:B,0))),"")</f>
        <v>Match not found</v>
      </c>
      <c r="G290" s="9" t="str">
        <f t="shared" si="5"/>
        <v>Match Not Found</v>
      </c>
      <c r="L290" s="8" t="str">
        <f>IFERROR(INDEX('Windows 11 Compliance'!A:A, MATCH(M290, 'Windows 11 Compliance'!B:B, 0)), "Match not found")</f>
        <v>Match not found</v>
      </c>
    </row>
    <row r="291" spans="5:12">
      <c r="E291" s="9" t="str">
        <f>IFERROR(IF(ISERROR(MATCH(F291,'Windows CPU Tracker'!B:B,0)),"Match not found",INDEX('Windows CPU Tracker'!A:A,MATCH(F291,'Windows CPU Tracker'!B:B,0))),"")</f>
        <v>Match not found</v>
      </c>
      <c r="G291" s="9" t="str">
        <f t="shared" si="5"/>
        <v>Match Not Found</v>
      </c>
      <c r="L291" s="8" t="str">
        <f>IFERROR(INDEX('Windows 11 Compliance'!A:A, MATCH(M291, 'Windows 11 Compliance'!B:B, 0)), "Match not found")</f>
        <v>Match not found</v>
      </c>
    </row>
    <row r="292" spans="5:12">
      <c r="E292" s="9" t="str">
        <f>IFERROR(IF(ISERROR(MATCH(F292,'Windows CPU Tracker'!B:B,0)),"Match not found",INDEX('Windows CPU Tracker'!A:A,MATCH(F292,'Windows CPU Tracker'!B:B,0))),"")</f>
        <v>Match not found</v>
      </c>
      <c r="G292" s="9" t="str">
        <f t="shared" si="5"/>
        <v>Match Not Found</v>
      </c>
      <c r="L292" s="8" t="str">
        <f>IFERROR(INDEX('Windows 11 Compliance'!A:A, MATCH(M292, 'Windows 11 Compliance'!B:B, 0)), "Match not found")</f>
        <v>Match not found</v>
      </c>
    </row>
    <row r="293" spans="5:12">
      <c r="E293" s="9" t="str">
        <f>IFERROR(IF(ISERROR(MATCH(F293,'Windows CPU Tracker'!B:B,0)),"Match not found",INDEX('Windows CPU Tracker'!A:A,MATCH(F293,'Windows CPU Tracker'!B:B,0))),"")</f>
        <v>Match not found</v>
      </c>
      <c r="G293" s="9" t="str">
        <f t="shared" si="5"/>
        <v>Match Not Found</v>
      </c>
      <c r="L293" s="8" t="str">
        <f>IFERROR(INDEX('Windows 11 Compliance'!A:A, MATCH(M293, 'Windows 11 Compliance'!B:B, 0)), "Match not found")</f>
        <v>Match not found</v>
      </c>
    </row>
    <row r="294" spans="5:12">
      <c r="E294" s="9" t="str">
        <f>IFERROR(IF(ISERROR(MATCH(F294,'Windows CPU Tracker'!B:B,0)),"Match not found",INDEX('Windows CPU Tracker'!A:A,MATCH(F294,'Windows CPU Tracker'!B:B,0))),"")</f>
        <v>Match not found</v>
      </c>
      <c r="G294" s="9" t="str">
        <f t="shared" si="5"/>
        <v>Match Not Found</v>
      </c>
      <c r="L294" s="8" t="str">
        <f>IFERROR(INDEX('Windows 11 Compliance'!A:A, MATCH(M294, 'Windows 11 Compliance'!B:B, 0)), "Match not found")</f>
        <v>Match not found</v>
      </c>
    </row>
    <row r="295" spans="5:12">
      <c r="E295" s="9" t="str">
        <f>IFERROR(IF(ISERROR(MATCH(F295,'Windows CPU Tracker'!B:B,0)),"Match not found",INDEX('Windows CPU Tracker'!A:A,MATCH(F295,'Windows CPU Tracker'!B:B,0))),"")</f>
        <v>Match not found</v>
      </c>
      <c r="G295" s="9" t="str">
        <f t="shared" si="5"/>
        <v>Match Not Found</v>
      </c>
      <c r="L295" s="8" t="str">
        <f>IFERROR(INDEX('Windows 11 Compliance'!A:A, MATCH(M295, 'Windows 11 Compliance'!B:B, 0)), "Match not found")</f>
        <v>Match not found</v>
      </c>
    </row>
    <row r="296" spans="5:12">
      <c r="E296" s="9" t="str">
        <f>IFERROR(IF(ISERROR(MATCH(F296,'Windows CPU Tracker'!B:B,0)),"Match not found",INDEX('Windows CPU Tracker'!A:A,MATCH(F296,'Windows CPU Tracker'!B:B,0))),"")</f>
        <v>Match not found</v>
      </c>
      <c r="G296" s="9" t="str">
        <f t="shared" si="5"/>
        <v>Match Not Found</v>
      </c>
      <c r="L296" s="8" t="str">
        <f>IFERROR(INDEX('Windows 11 Compliance'!A:A, MATCH(M296, 'Windows 11 Compliance'!B:B, 0)), "Match not found")</f>
        <v>Match not found</v>
      </c>
    </row>
    <row r="297" spans="5:12">
      <c r="E297" s="9" t="str">
        <f>IFERROR(IF(ISERROR(MATCH(F297,'Windows CPU Tracker'!B:B,0)),"Match not found",INDEX('Windows CPU Tracker'!A:A,MATCH(F297,'Windows CPU Tracker'!B:B,0))),"")</f>
        <v>Match not found</v>
      </c>
      <c r="G297" s="9" t="str">
        <f t="shared" si="5"/>
        <v>Match Not Found</v>
      </c>
      <c r="L297" s="8" t="str">
        <f>IFERROR(INDEX('Windows 11 Compliance'!A:A, MATCH(M297, 'Windows 11 Compliance'!B:B, 0)), "Match not found")</f>
        <v>Match not found</v>
      </c>
    </row>
    <row r="298" spans="5:12">
      <c r="E298" s="9" t="str">
        <f>IFERROR(IF(ISERROR(MATCH(F298,'Windows CPU Tracker'!B:B,0)),"Match not found",INDEX('Windows CPU Tracker'!A:A,MATCH(F298,'Windows CPU Tracker'!B:B,0))),"")</f>
        <v>Match not found</v>
      </c>
      <c r="G298" s="9" t="str">
        <f t="shared" si="5"/>
        <v>Match Not Found</v>
      </c>
      <c r="L298" s="8" t="str">
        <f>IFERROR(INDEX('Windows 11 Compliance'!A:A, MATCH(M298, 'Windows 11 Compliance'!B:B, 0)), "Match not found")</f>
        <v>Match not found</v>
      </c>
    </row>
    <row r="299" spans="5:12">
      <c r="E299" s="9" t="str">
        <f>IFERROR(IF(ISERROR(MATCH(F299,'Windows CPU Tracker'!B:B,0)),"Match not found",INDEX('Windows CPU Tracker'!A:A,MATCH(F299,'Windows CPU Tracker'!B:B,0))),"")</f>
        <v>Match not found</v>
      </c>
      <c r="G299" s="9" t="str">
        <f t="shared" si="5"/>
        <v>Match Not Found</v>
      </c>
      <c r="L299" s="8" t="str">
        <f>IFERROR(INDEX('Windows 11 Compliance'!A:A, MATCH(M299, 'Windows 11 Compliance'!B:B, 0)), "Match not found")</f>
        <v>Match not found</v>
      </c>
    </row>
    <row r="300" spans="5:12">
      <c r="E300" s="9" t="str">
        <f>IFERROR(IF(ISERROR(MATCH(F300,'Windows CPU Tracker'!B:B,0)),"Match not found",INDEX('Windows CPU Tracker'!A:A,MATCH(F300,'Windows CPU Tracker'!B:B,0))),"")</f>
        <v>Match not found</v>
      </c>
      <c r="G300" s="9" t="str">
        <f t="shared" si="5"/>
        <v>Match Not Found</v>
      </c>
      <c r="L300" s="8" t="str">
        <f>IFERROR(INDEX('Windows 11 Compliance'!A:A, MATCH(M300, 'Windows 11 Compliance'!B:B, 0)), "Match not found")</f>
        <v>Match not found</v>
      </c>
    </row>
    <row r="301" spans="5:12">
      <c r="E301" s="9" t="str">
        <f>IFERROR(IF(ISERROR(MATCH(F301,'Windows CPU Tracker'!B:B,0)),"Match not found",INDEX('Windows CPU Tracker'!A:A,MATCH(F301,'Windows CPU Tracker'!B:B,0))),"")</f>
        <v>Match not found</v>
      </c>
      <c r="G301" s="9" t="str">
        <f t="shared" si="5"/>
        <v>Match Not Found</v>
      </c>
      <c r="L301" s="8" t="str">
        <f>IFERROR(INDEX('Windows 11 Compliance'!A:A, MATCH(M301, 'Windows 11 Compliance'!B:B, 0)), "Match not found")</f>
        <v>Match not found</v>
      </c>
    </row>
    <row r="302" spans="5:12">
      <c r="E302" s="9" t="str">
        <f>IFERROR(IF(ISERROR(MATCH(F302,'Windows CPU Tracker'!B:B,0)),"Match not found",INDEX('Windows CPU Tracker'!A:A,MATCH(F302,'Windows CPU Tracker'!B:B,0))),"")</f>
        <v>Match not found</v>
      </c>
      <c r="G302" s="9" t="str">
        <f t="shared" si="5"/>
        <v>Match Not Found</v>
      </c>
      <c r="L302" s="8" t="str">
        <f>IFERROR(INDEX('Windows 11 Compliance'!A:A, MATCH(M302, 'Windows 11 Compliance'!B:B, 0)), "Match not found")</f>
        <v>Match not found</v>
      </c>
    </row>
    <row r="303" spans="5:12">
      <c r="E303" s="9" t="str">
        <f>IFERROR(IF(ISERROR(MATCH(F303,'Windows CPU Tracker'!B:B,0)),"Match not found",INDEX('Windows CPU Tracker'!A:A,MATCH(F303,'Windows CPU Tracker'!B:B,0))),"")</f>
        <v>Match not found</v>
      </c>
      <c r="G303" s="9" t="str">
        <f t="shared" si="5"/>
        <v>Match Not Found</v>
      </c>
      <c r="L303" s="8" t="str">
        <f>IFERROR(INDEX('Windows 11 Compliance'!A:A, MATCH(M303, 'Windows 11 Compliance'!B:B, 0)), "Match not found")</f>
        <v>Match not found</v>
      </c>
    </row>
    <row r="304" spans="5:12">
      <c r="E304" s="9" t="str">
        <f>IFERROR(IF(ISERROR(MATCH(F304,'Windows CPU Tracker'!B:B,0)),"Match not found",INDEX('Windows CPU Tracker'!A:A,MATCH(F304,'Windows CPU Tracker'!B:B,0))),"")</f>
        <v>Match not found</v>
      </c>
      <c r="G304" s="9" t="str">
        <f t="shared" si="5"/>
        <v>Match Not Found</v>
      </c>
      <c r="L304" s="8" t="str">
        <f>IFERROR(INDEX('Windows 11 Compliance'!A:A, MATCH(M304, 'Windows 11 Compliance'!B:B, 0)), "Match not found")</f>
        <v>Match not found</v>
      </c>
    </row>
    <row r="305" spans="5:12">
      <c r="E305" s="9" t="str">
        <f>IFERROR(IF(ISERROR(MATCH(F305,'Windows CPU Tracker'!B:B,0)),"Match not found",INDEX('Windows CPU Tracker'!A:A,MATCH(F305,'Windows CPU Tracker'!B:B,0))),"")</f>
        <v>Match not found</v>
      </c>
      <c r="G305" s="9" t="str">
        <f t="shared" si="5"/>
        <v>Match Not Found</v>
      </c>
      <c r="L305" s="8" t="str">
        <f>IFERROR(INDEX('Windows 11 Compliance'!A:A, MATCH(M305, 'Windows 11 Compliance'!B:B, 0)), "Match not found")</f>
        <v>Match not found</v>
      </c>
    </row>
    <row r="306" spans="5:12">
      <c r="E306" s="9" t="str">
        <f>IFERROR(IF(ISERROR(MATCH(F306,'Windows CPU Tracker'!B:B,0)),"Match not found",INDEX('Windows CPU Tracker'!A:A,MATCH(F306,'Windows CPU Tracker'!B:B,0))),"")</f>
        <v>Match not found</v>
      </c>
      <c r="G306" s="9" t="str">
        <f t="shared" si="5"/>
        <v>Match Not Found</v>
      </c>
      <c r="L306" s="8" t="str">
        <f>IFERROR(INDEX('Windows 11 Compliance'!A:A, MATCH(M306, 'Windows 11 Compliance'!B:B, 0)), "Match not found")</f>
        <v>Match not found</v>
      </c>
    </row>
    <row r="307" spans="5:12">
      <c r="E307" s="9" t="str">
        <f>IFERROR(IF(ISERROR(MATCH(F307,'Windows CPU Tracker'!B:B,0)),"Match not found",INDEX('Windows CPU Tracker'!A:A,MATCH(F307,'Windows CPU Tracker'!B:B,0))),"")</f>
        <v>Match not found</v>
      </c>
      <c r="G307" s="9" t="str">
        <f t="shared" si="5"/>
        <v>Match Not Found</v>
      </c>
      <c r="L307" s="8" t="str">
        <f>IFERROR(INDEX('Windows 11 Compliance'!A:A, MATCH(M307, 'Windows 11 Compliance'!B:B, 0)), "Match not found")</f>
        <v>Match not found</v>
      </c>
    </row>
    <row r="308" spans="5:12">
      <c r="E308" s="9" t="str">
        <f>IFERROR(IF(ISERROR(MATCH(F308,'Windows CPU Tracker'!B:B,0)),"Match not found",INDEX('Windows CPU Tracker'!A:A,MATCH(F308,'Windows CPU Tracker'!B:B,0))),"")</f>
        <v>Match not found</v>
      </c>
      <c r="G308" s="9" t="str">
        <f t="shared" si="5"/>
        <v>Match Not Found</v>
      </c>
      <c r="L308" s="8" t="str">
        <f>IFERROR(INDEX('Windows 11 Compliance'!A:A, MATCH(M308, 'Windows 11 Compliance'!B:B, 0)), "Match not found")</f>
        <v>Match not found</v>
      </c>
    </row>
    <row r="309" spans="5:12">
      <c r="E309" s="9" t="str">
        <f>IFERROR(IF(ISERROR(MATCH(F309,'Windows CPU Tracker'!B:B,0)),"Match not found",INDEX('Windows CPU Tracker'!A:A,MATCH(F309,'Windows CPU Tracker'!B:B,0))),"")</f>
        <v>Match not found</v>
      </c>
      <c r="G309" s="9" t="str">
        <f t="shared" si="5"/>
        <v>Match Not Found</v>
      </c>
      <c r="L309" s="8" t="str">
        <f>IFERROR(INDEX('Windows 11 Compliance'!A:A, MATCH(M309, 'Windows 11 Compliance'!B:B, 0)), "Match not found")</f>
        <v>Match not found</v>
      </c>
    </row>
    <row r="310" spans="5:12">
      <c r="E310" s="9" t="str">
        <f>IFERROR(IF(ISERROR(MATCH(F310,'Windows CPU Tracker'!B:B,0)),"Match not found",INDEX('Windows CPU Tracker'!A:A,MATCH(F310,'Windows CPU Tracker'!B:B,0))),"")</f>
        <v>Match not found</v>
      </c>
      <c r="G310" s="9" t="str">
        <f t="shared" si="5"/>
        <v>Match Not Found</v>
      </c>
      <c r="L310" s="8" t="str">
        <f>IFERROR(INDEX('Windows 11 Compliance'!A:A, MATCH(M310, 'Windows 11 Compliance'!B:B, 0)), "Match not found")</f>
        <v>Match not found</v>
      </c>
    </row>
    <row r="311" spans="5:12">
      <c r="E311" s="9" t="str">
        <f>IFERROR(IF(ISERROR(MATCH(F311,'Windows CPU Tracker'!B:B,0)),"Match not found",INDEX('Windows CPU Tracker'!A:A,MATCH(F311,'Windows CPU Tracker'!B:B,0))),"")</f>
        <v>Match not found</v>
      </c>
      <c r="G311" s="9" t="str">
        <f t="shared" si="5"/>
        <v>Match Not Found</v>
      </c>
      <c r="L311" s="8" t="str">
        <f>IFERROR(INDEX('Windows 11 Compliance'!A:A, MATCH(M311, 'Windows 11 Compliance'!B:B, 0)), "Match not found")</f>
        <v>Match not found</v>
      </c>
    </row>
    <row r="312" spans="5:12">
      <c r="E312" s="9" t="str">
        <f>IFERROR(IF(ISERROR(MATCH(F312,'Windows CPU Tracker'!B:B,0)),"Match not found",INDEX('Windows CPU Tracker'!A:A,MATCH(F312,'Windows CPU Tracker'!B:B,0))),"")</f>
        <v>Match not found</v>
      </c>
      <c r="G312" s="9" t="str">
        <f t="shared" si="5"/>
        <v>Match Not Found</v>
      </c>
      <c r="L312" s="8" t="str">
        <f>IFERROR(INDEX('Windows 11 Compliance'!A:A, MATCH(M312, 'Windows 11 Compliance'!B:B, 0)), "Match not found")</f>
        <v>Match not found</v>
      </c>
    </row>
    <row r="313" spans="5:12">
      <c r="E313" s="9" t="str">
        <f>IFERROR(IF(ISERROR(MATCH(F313,'Windows CPU Tracker'!B:B,0)),"Match not found",INDEX('Windows CPU Tracker'!A:A,MATCH(F313,'Windows CPU Tracker'!B:B,0))),"")</f>
        <v>Match not found</v>
      </c>
      <c r="G313" s="9" t="str">
        <f t="shared" si="5"/>
        <v>Match Not Found</v>
      </c>
      <c r="L313" s="8" t="str">
        <f>IFERROR(INDEX('Windows 11 Compliance'!A:A, MATCH(M313, 'Windows 11 Compliance'!B:B, 0)), "Match not found")</f>
        <v>Match not found</v>
      </c>
    </row>
    <row r="314" spans="5:12">
      <c r="E314" s="9" t="str">
        <f>IFERROR(IF(ISERROR(MATCH(F314,'Windows CPU Tracker'!B:B,0)),"Match not found",INDEX('Windows CPU Tracker'!A:A,MATCH(F314,'Windows CPU Tracker'!B:B,0))),"")</f>
        <v>Match not found</v>
      </c>
      <c r="G314" s="9" t="str">
        <f t="shared" si="5"/>
        <v>Match Not Found</v>
      </c>
      <c r="L314" s="8" t="str">
        <f>IFERROR(INDEX('Windows 11 Compliance'!A:A, MATCH(M314, 'Windows 11 Compliance'!B:B, 0)), "Match not found")</f>
        <v>Match not found</v>
      </c>
    </row>
    <row r="315" spans="5:12">
      <c r="E315" s="9" t="str">
        <f>IFERROR(IF(ISERROR(MATCH(F315,'Windows CPU Tracker'!B:B,0)),"Match not found",INDEX('Windows CPU Tracker'!A:A,MATCH(F315,'Windows CPU Tracker'!B:B,0))),"")</f>
        <v>Match not found</v>
      </c>
      <c r="G315" s="9" t="str">
        <f t="shared" si="5"/>
        <v>Match Not Found</v>
      </c>
      <c r="L315" s="8" t="str">
        <f>IFERROR(INDEX('Windows 11 Compliance'!A:A, MATCH(M315, 'Windows 11 Compliance'!B:B, 0)), "Match not found")</f>
        <v>Match not found</v>
      </c>
    </row>
    <row r="316" spans="5:12">
      <c r="E316" s="9" t="str">
        <f>IFERROR(IF(ISERROR(MATCH(F316,'Windows CPU Tracker'!B:B,0)),"Match not found",INDEX('Windows CPU Tracker'!A:A,MATCH(F316,'Windows CPU Tracker'!B:B,0))),"")</f>
        <v>Match not found</v>
      </c>
      <c r="G316" s="9" t="str">
        <f t="shared" si="5"/>
        <v>Match Not Found</v>
      </c>
      <c r="L316" s="8" t="str">
        <f>IFERROR(INDEX('Windows 11 Compliance'!A:A, MATCH(M316, 'Windows 11 Compliance'!B:B, 0)), "Match not found")</f>
        <v>Match not found</v>
      </c>
    </row>
    <row r="317" spans="5:12">
      <c r="E317" s="9" t="str">
        <f>IFERROR(IF(ISERROR(MATCH(F317,'Windows CPU Tracker'!B:B,0)),"Match not found",INDEX('Windows CPU Tracker'!A:A,MATCH(F317,'Windows CPU Tracker'!B:B,0))),"")</f>
        <v>Match not found</v>
      </c>
      <c r="G317" s="9" t="str">
        <f t="shared" si="5"/>
        <v>Match Not Found</v>
      </c>
      <c r="L317" s="8" t="str">
        <f>IFERROR(INDEX('Windows 11 Compliance'!A:A, MATCH(M317, 'Windows 11 Compliance'!B:B, 0)), "Match not found")</f>
        <v>Match not found</v>
      </c>
    </row>
    <row r="318" spans="5:12">
      <c r="E318" s="9" t="str">
        <f>IFERROR(IF(ISERROR(MATCH(F318,'Windows CPU Tracker'!B:B,0)),"Match not found",INDEX('Windows CPU Tracker'!A:A,MATCH(F318,'Windows CPU Tracker'!B:B,0))),"")</f>
        <v>Match not found</v>
      </c>
      <c r="G318" s="9" t="str">
        <f t="shared" si="5"/>
        <v>Match Not Found</v>
      </c>
      <c r="L318" s="8" t="str">
        <f>IFERROR(INDEX('Windows 11 Compliance'!A:A, MATCH(M318, 'Windows 11 Compliance'!B:B, 0)), "Match not found")</f>
        <v>Match not found</v>
      </c>
    </row>
    <row r="319" spans="5:12">
      <c r="E319" s="9" t="str">
        <f>IFERROR(IF(ISERROR(MATCH(F319,'Windows CPU Tracker'!B:B,0)),"Match not found",INDEX('Windows CPU Tracker'!A:A,MATCH(F319,'Windows CPU Tracker'!B:B,0))),"")</f>
        <v>Match not found</v>
      </c>
      <c r="G319" s="9" t="str">
        <f t="shared" si="5"/>
        <v>Match Not Found</v>
      </c>
      <c r="L319" s="8" t="str">
        <f>IFERROR(INDEX('Windows 11 Compliance'!A:A, MATCH(M319, 'Windows 11 Compliance'!B:B, 0)), "Match not found")</f>
        <v>Match not found</v>
      </c>
    </row>
    <row r="320" spans="5:12">
      <c r="E320" s="9" t="str">
        <f>IFERROR(IF(ISERROR(MATCH(F320,'Windows CPU Tracker'!B:B,0)),"Match not found",INDEX('Windows CPU Tracker'!A:A,MATCH(F320,'Windows CPU Tracker'!B:B,0))),"")</f>
        <v>Match not found</v>
      </c>
      <c r="G320" s="9" t="str">
        <f t="shared" si="5"/>
        <v>Match Not Found</v>
      </c>
      <c r="L320" s="8" t="str">
        <f>IFERROR(INDEX('Windows 11 Compliance'!A:A, MATCH(M320, 'Windows 11 Compliance'!B:B, 0)), "Match not found")</f>
        <v>Match not found</v>
      </c>
    </row>
    <row r="321" spans="5:12">
      <c r="E321" s="9" t="str">
        <f>IFERROR(IF(ISERROR(MATCH(F321,'Windows CPU Tracker'!B:B,0)),"Match not found",INDEX('Windows CPU Tracker'!A:A,MATCH(F321,'Windows CPU Tracker'!B:B,0))),"")</f>
        <v>Match not found</v>
      </c>
      <c r="G321" s="9" t="str">
        <f t="shared" si="5"/>
        <v>Match Not Found</v>
      </c>
      <c r="L321" s="8" t="str">
        <f>IFERROR(INDEX('Windows 11 Compliance'!A:A, MATCH(M321, 'Windows 11 Compliance'!B:B, 0)), "Match not found")</f>
        <v>Match not found</v>
      </c>
    </row>
    <row r="322" spans="5:12">
      <c r="E322" s="9" t="str">
        <f>IFERROR(IF(ISERROR(MATCH(F322,'Windows CPU Tracker'!B:B,0)),"Match not found",INDEX('Windows CPU Tracker'!A:A,MATCH(F322,'Windows CPU Tracker'!B:B,0))),"")</f>
        <v>Match not found</v>
      </c>
      <c r="G322" s="9" t="str">
        <f t="shared" si="5"/>
        <v>Match Not Found</v>
      </c>
      <c r="L322" s="8" t="str">
        <f>IFERROR(INDEX('Windows 11 Compliance'!A:A, MATCH(M322, 'Windows 11 Compliance'!B:B, 0)), "Match not found")</f>
        <v>Match not found</v>
      </c>
    </row>
    <row r="323" spans="5:12">
      <c r="E323" s="9" t="str">
        <f>IFERROR(IF(ISERROR(MATCH(F323,'Windows CPU Tracker'!B:B,0)),"Match not found",INDEX('Windows CPU Tracker'!A:A,MATCH(F323,'Windows CPU Tracker'!B:B,0))),"")</f>
        <v>Match not found</v>
      </c>
      <c r="G323" s="9" t="str">
        <f t="shared" ref="G323:G386" si="6">IF(H323="", "Match Not Found", TEXT(ROUNDUP(VALUE(LEFT(H323, LEN(H323)-3)), 0), "0") &amp; " GB")</f>
        <v>Match Not Found</v>
      </c>
      <c r="L323" s="8" t="str">
        <f>IFERROR(INDEX('Windows 11 Compliance'!A:A, MATCH(M323, 'Windows 11 Compliance'!B:B, 0)), "Match not found")</f>
        <v>Match not found</v>
      </c>
    </row>
    <row r="324" spans="5:12">
      <c r="E324" s="9" t="str">
        <f>IFERROR(IF(ISERROR(MATCH(F324,'Windows CPU Tracker'!B:B,0)),"Match not found",INDEX('Windows CPU Tracker'!A:A,MATCH(F324,'Windows CPU Tracker'!B:B,0))),"")</f>
        <v>Match not found</v>
      </c>
      <c r="G324" s="9" t="str">
        <f t="shared" si="6"/>
        <v>Match Not Found</v>
      </c>
      <c r="L324" s="8" t="str">
        <f>IFERROR(INDEX('Windows 11 Compliance'!A:A, MATCH(M324, 'Windows 11 Compliance'!B:B, 0)), "Match not found")</f>
        <v>Match not found</v>
      </c>
    </row>
    <row r="325" spans="5:12">
      <c r="E325" s="9" t="str">
        <f>IFERROR(IF(ISERROR(MATCH(F325,'Windows CPU Tracker'!B:B,0)),"Match not found",INDEX('Windows CPU Tracker'!A:A,MATCH(F325,'Windows CPU Tracker'!B:B,0))),"")</f>
        <v>Match not found</v>
      </c>
      <c r="G325" s="9" t="str">
        <f t="shared" si="6"/>
        <v>Match Not Found</v>
      </c>
      <c r="L325" s="8" t="str">
        <f>IFERROR(INDEX('Windows 11 Compliance'!A:A, MATCH(M325, 'Windows 11 Compliance'!B:B, 0)), "Match not found")</f>
        <v>Match not found</v>
      </c>
    </row>
    <row r="326" spans="5:12">
      <c r="E326" s="9" t="str">
        <f>IFERROR(IF(ISERROR(MATCH(F326,'Windows CPU Tracker'!B:B,0)),"Match not found",INDEX('Windows CPU Tracker'!A:A,MATCH(F326,'Windows CPU Tracker'!B:B,0))),"")</f>
        <v>Match not found</v>
      </c>
      <c r="G326" s="9" t="str">
        <f t="shared" si="6"/>
        <v>Match Not Found</v>
      </c>
      <c r="L326" s="8" t="str">
        <f>IFERROR(INDEX('Windows 11 Compliance'!A:A, MATCH(M326, 'Windows 11 Compliance'!B:B, 0)), "Match not found")</f>
        <v>Match not found</v>
      </c>
    </row>
    <row r="327" spans="5:12">
      <c r="E327" s="9" t="str">
        <f>IFERROR(IF(ISERROR(MATCH(F327,'Windows CPU Tracker'!B:B,0)),"Match not found",INDEX('Windows CPU Tracker'!A:A,MATCH(F327,'Windows CPU Tracker'!B:B,0))),"")</f>
        <v>Match not found</v>
      </c>
      <c r="G327" s="9" t="str">
        <f t="shared" si="6"/>
        <v>Match Not Found</v>
      </c>
      <c r="L327" s="8" t="str">
        <f>IFERROR(INDEX('Windows 11 Compliance'!A:A, MATCH(M327, 'Windows 11 Compliance'!B:B, 0)), "Match not found")</f>
        <v>Match not found</v>
      </c>
    </row>
    <row r="328" spans="5:12">
      <c r="E328" s="9" t="str">
        <f>IFERROR(IF(ISERROR(MATCH(F328,'Windows CPU Tracker'!B:B,0)),"Match not found",INDEX('Windows CPU Tracker'!A:A,MATCH(F328,'Windows CPU Tracker'!B:B,0))),"")</f>
        <v>Match not found</v>
      </c>
      <c r="G328" s="9" t="str">
        <f t="shared" si="6"/>
        <v>Match Not Found</v>
      </c>
      <c r="L328" s="8" t="str">
        <f>IFERROR(INDEX('Windows 11 Compliance'!A:A, MATCH(M328, 'Windows 11 Compliance'!B:B, 0)), "Match not found")</f>
        <v>Match not found</v>
      </c>
    </row>
    <row r="329" spans="5:12">
      <c r="E329" s="9" t="str">
        <f>IFERROR(IF(ISERROR(MATCH(F329,'Windows CPU Tracker'!B:B,0)),"Match not found",INDEX('Windows CPU Tracker'!A:A,MATCH(F329,'Windows CPU Tracker'!B:B,0))),"")</f>
        <v>Match not found</v>
      </c>
      <c r="G329" s="9" t="str">
        <f t="shared" si="6"/>
        <v>Match Not Found</v>
      </c>
      <c r="L329" s="8" t="str">
        <f>IFERROR(INDEX('Windows 11 Compliance'!A:A, MATCH(M329, 'Windows 11 Compliance'!B:B, 0)), "Match not found")</f>
        <v>Match not found</v>
      </c>
    </row>
    <row r="330" spans="5:12">
      <c r="E330" s="9" t="str">
        <f>IFERROR(IF(ISERROR(MATCH(F330,'Windows CPU Tracker'!B:B,0)),"Match not found",INDEX('Windows CPU Tracker'!A:A,MATCH(F330,'Windows CPU Tracker'!B:B,0))),"")</f>
        <v>Match not found</v>
      </c>
      <c r="G330" s="9" t="str">
        <f t="shared" si="6"/>
        <v>Match Not Found</v>
      </c>
      <c r="L330" s="8" t="str">
        <f>IFERROR(INDEX('Windows 11 Compliance'!A:A, MATCH(M330, 'Windows 11 Compliance'!B:B, 0)), "Match not found")</f>
        <v>Match not found</v>
      </c>
    </row>
    <row r="331" spans="5:12">
      <c r="E331" s="9" t="str">
        <f>IFERROR(IF(ISERROR(MATCH(F331,'Windows CPU Tracker'!B:B,0)),"Match not found",INDEX('Windows CPU Tracker'!A:A,MATCH(F331,'Windows CPU Tracker'!B:B,0))),"")</f>
        <v>Match not found</v>
      </c>
      <c r="G331" s="9" t="str">
        <f t="shared" si="6"/>
        <v>Match Not Found</v>
      </c>
      <c r="L331" s="8" t="str">
        <f>IFERROR(INDEX('Windows 11 Compliance'!A:A, MATCH(M331, 'Windows 11 Compliance'!B:B, 0)), "Match not found")</f>
        <v>Match not found</v>
      </c>
    </row>
    <row r="332" spans="5:12">
      <c r="E332" s="9" t="str">
        <f>IFERROR(IF(ISERROR(MATCH(F332,'Windows CPU Tracker'!B:B,0)),"Match not found",INDEX('Windows CPU Tracker'!A:A,MATCH(F332,'Windows CPU Tracker'!B:B,0))),"")</f>
        <v>Match not found</v>
      </c>
      <c r="G332" s="9" t="str">
        <f t="shared" si="6"/>
        <v>Match Not Found</v>
      </c>
      <c r="L332" s="8" t="str">
        <f>IFERROR(INDEX('Windows 11 Compliance'!A:A, MATCH(M332, 'Windows 11 Compliance'!B:B, 0)), "Match not found")</f>
        <v>Match not found</v>
      </c>
    </row>
    <row r="333" spans="5:12">
      <c r="E333" s="9" t="str">
        <f>IFERROR(IF(ISERROR(MATCH(F333,'Windows CPU Tracker'!B:B,0)),"Match not found",INDEX('Windows CPU Tracker'!A:A,MATCH(F333,'Windows CPU Tracker'!B:B,0))),"")</f>
        <v>Match not found</v>
      </c>
      <c r="G333" s="9" t="str">
        <f t="shared" si="6"/>
        <v>Match Not Found</v>
      </c>
      <c r="L333" s="8" t="str">
        <f>IFERROR(INDEX('Windows 11 Compliance'!A:A, MATCH(M333, 'Windows 11 Compliance'!B:B, 0)), "Match not found")</f>
        <v>Match not found</v>
      </c>
    </row>
    <row r="334" spans="5:12">
      <c r="E334" s="9" t="str">
        <f>IFERROR(IF(ISERROR(MATCH(F334,'Windows CPU Tracker'!B:B,0)),"Match not found",INDEX('Windows CPU Tracker'!A:A,MATCH(F334,'Windows CPU Tracker'!B:B,0))),"")</f>
        <v>Match not found</v>
      </c>
      <c r="G334" s="9" t="str">
        <f t="shared" si="6"/>
        <v>Match Not Found</v>
      </c>
      <c r="L334" s="8" t="str">
        <f>IFERROR(INDEX('Windows 11 Compliance'!A:A, MATCH(M334, 'Windows 11 Compliance'!B:B, 0)), "Match not found")</f>
        <v>Match not found</v>
      </c>
    </row>
    <row r="335" spans="5:12">
      <c r="E335" s="9" t="str">
        <f>IFERROR(IF(ISERROR(MATCH(F335,'Windows CPU Tracker'!B:B,0)),"Match not found",INDEX('Windows CPU Tracker'!A:A,MATCH(F335,'Windows CPU Tracker'!B:B,0))),"")</f>
        <v>Match not found</v>
      </c>
      <c r="G335" s="9" t="str">
        <f t="shared" si="6"/>
        <v>Match Not Found</v>
      </c>
      <c r="L335" s="8" t="str">
        <f>IFERROR(INDEX('Windows 11 Compliance'!A:A, MATCH(M335, 'Windows 11 Compliance'!B:B, 0)), "Match not found")</f>
        <v>Match not found</v>
      </c>
    </row>
    <row r="336" spans="5:12">
      <c r="E336" s="9" t="str">
        <f>IFERROR(IF(ISERROR(MATCH(F336,'Windows CPU Tracker'!B:B,0)),"Match not found",INDEX('Windows CPU Tracker'!A:A,MATCH(F336,'Windows CPU Tracker'!B:B,0))),"")</f>
        <v>Match not found</v>
      </c>
      <c r="G336" s="9" t="str">
        <f t="shared" si="6"/>
        <v>Match Not Found</v>
      </c>
      <c r="L336" s="8" t="str">
        <f>IFERROR(INDEX('Windows 11 Compliance'!A:A, MATCH(M336, 'Windows 11 Compliance'!B:B, 0)), "Match not found")</f>
        <v>Match not found</v>
      </c>
    </row>
    <row r="337" spans="5:12">
      <c r="E337" s="9" t="str">
        <f>IFERROR(IF(ISERROR(MATCH(F337,'Windows CPU Tracker'!B:B,0)),"Match not found",INDEX('Windows CPU Tracker'!A:A,MATCH(F337,'Windows CPU Tracker'!B:B,0))),"")</f>
        <v>Match not found</v>
      </c>
      <c r="G337" s="9" t="str">
        <f t="shared" si="6"/>
        <v>Match Not Found</v>
      </c>
      <c r="L337" s="8" t="str">
        <f>IFERROR(INDEX('Windows 11 Compliance'!A:A, MATCH(M337, 'Windows 11 Compliance'!B:B, 0)), "Match not found")</f>
        <v>Match not found</v>
      </c>
    </row>
    <row r="338" spans="5:12">
      <c r="E338" s="9" t="str">
        <f>IFERROR(IF(ISERROR(MATCH(F338,'Windows CPU Tracker'!B:B,0)),"Match not found",INDEX('Windows CPU Tracker'!A:A,MATCH(F338,'Windows CPU Tracker'!B:B,0))),"")</f>
        <v>Match not found</v>
      </c>
      <c r="G338" s="9" t="str">
        <f t="shared" si="6"/>
        <v>Match Not Found</v>
      </c>
      <c r="L338" s="8" t="str">
        <f>IFERROR(INDEX('Windows 11 Compliance'!A:A, MATCH(M338, 'Windows 11 Compliance'!B:B, 0)), "Match not found")</f>
        <v>Match not found</v>
      </c>
    </row>
    <row r="339" spans="5:12">
      <c r="E339" s="9" t="str">
        <f>IFERROR(IF(ISERROR(MATCH(F339,'Windows CPU Tracker'!B:B,0)),"Match not found",INDEX('Windows CPU Tracker'!A:A,MATCH(F339,'Windows CPU Tracker'!B:B,0))),"")</f>
        <v>Match not found</v>
      </c>
      <c r="G339" s="9" t="str">
        <f t="shared" si="6"/>
        <v>Match Not Found</v>
      </c>
      <c r="L339" s="8" t="str">
        <f>IFERROR(INDEX('Windows 11 Compliance'!A:A, MATCH(M339, 'Windows 11 Compliance'!B:B, 0)), "Match not found")</f>
        <v>Match not found</v>
      </c>
    </row>
    <row r="340" spans="5:12">
      <c r="E340" s="9" t="str">
        <f>IFERROR(IF(ISERROR(MATCH(F340,'Windows CPU Tracker'!B:B,0)),"Match not found",INDEX('Windows CPU Tracker'!A:A,MATCH(F340,'Windows CPU Tracker'!B:B,0))),"")</f>
        <v>Match not found</v>
      </c>
      <c r="G340" s="9" t="str">
        <f t="shared" si="6"/>
        <v>Match Not Found</v>
      </c>
      <c r="L340" s="8" t="str">
        <f>IFERROR(INDEX('Windows 11 Compliance'!A:A, MATCH(M340, 'Windows 11 Compliance'!B:B, 0)), "Match not found")</f>
        <v>Match not found</v>
      </c>
    </row>
    <row r="341" spans="5:12">
      <c r="E341" s="9" t="str">
        <f>IFERROR(IF(ISERROR(MATCH(F341,'Windows CPU Tracker'!B:B,0)),"Match not found",INDEX('Windows CPU Tracker'!A:A,MATCH(F341,'Windows CPU Tracker'!B:B,0))),"")</f>
        <v>Match not found</v>
      </c>
      <c r="G341" s="9" t="str">
        <f t="shared" si="6"/>
        <v>Match Not Found</v>
      </c>
      <c r="L341" s="8" t="str">
        <f>IFERROR(INDEX('Windows 11 Compliance'!A:A, MATCH(M341, 'Windows 11 Compliance'!B:B, 0)), "Match not found")</f>
        <v>Match not found</v>
      </c>
    </row>
    <row r="342" spans="5:12">
      <c r="E342" s="9" t="str">
        <f>IFERROR(IF(ISERROR(MATCH(F342,'Windows CPU Tracker'!B:B,0)),"Match not found",INDEX('Windows CPU Tracker'!A:A,MATCH(F342,'Windows CPU Tracker'!B:B,0))),"")</f>
        <v>Match not found</v>
      </c>
      <c r="G342" s="9" t="str">
        <f t="shared" si="6"/>
        <v>Match Not Found</v>
      </c>
      <c r="L342" s="8" t="str">
        <f>IFERROR(INDEX('Windows 11 Compliance'!A:A, MATCH(M342, 'Windows 11 Compliance'!B:B, 0)), "Match not found")</f>
        <v>Match not found</v>
      </c>
    </row>
    <row r="343" spans="5:12">
      <c r="E343" s="9" t="str">
        <f>IFERROR(IF(ISERROR(MATCH(F343,'Windows CPU Tracker'!B:B,0)),"Match not found",INDEX('Windows CPU Tracker'!A:A,MATCH(F343,'Windows CPU Tracker'!B:B,0))),"")</f>
        <v>Match not found</v>
      </c>
      <c r="G343" s="9" t="str">
        <f t="shared" si="6"/>
        <v>Match Not Found</v>
      </c>
      <c r="L343" s="8" t="str">
        <f>IFERROR(INDEX('Windows 11 Compliance'!A:A, MATCH(M343, 'Windows 11 Compliance'!B:B, 0)), "Match not found")</f>
        <v>Match not found</v>
      </c>
    </row>
    <row r="344" spans="5:12">
      <c r="E344" s="9" t="str">
        <f>IFERROR(IF(ISERROR(MATCH(F344,'Windows CPU Tracker'!B:B,0)),"Match not found",INDEX('Windows CPU Tracker'!A:A,MATCH(F344,'Windows CPU Tracker'!B:B,0))),"")</f>
        <v>Match not found</v>
      </c>
      <c r="G344" s="9" t="str">
        <f t="shared" si="6"/>
        <v>Match Not Found</v>
      </c>
      <c r="L344" s="8" t="str">
        <f>IFERROR(INDEX('Windows 11 Compliance'!A:A, MATCH(M344, 'Windows 11 Compliance'!B:B, 0)), "Match not found")</f>
        <v>Match not found</v>
      </c>
    </row>
    <row r="345" spans="5:12">
      <c r="E345" s="9" t="str">
        <f>IFERROR(IF(ISERROR(MATCH(F345,'Windows CPU Tracker'!B:B,0)),"Match not found",INDEX('Windows CPU Tracker'!A:A,MATCH(F345,'Windows CPU Tracker'!B:B,0))),"")</f>
        <v>Match not found</v>
      </c>
      <c r="G345" s="9" t="str">
        <f t="shared" si="6"/>
        <v>Match Not Found</v>
      </c>
      <c r="L345" s="8" t="str">
        <f>IFERROR(INDEX('Windows 11 Compliance'!A:A, MATCH(M345, 'Windows 11 Compliance'!B:B, 0)), "Match not found")</f>
        <v>Match not found</v>
      </c>
    </row>
    <row r="346" spans="5:12">
      <c r="E346" s="9" t="str">
        <f>IFERROR(IF(ISERROR(MATCH(F346,'Windows CPU Tracker'!B:B,0)),"Match not found",INDEX('Windows CPU Tracker'!A:A,MATCH(F346,'Windows CPU Tracker'!B:B,0))),"")</f>
        <v>Match not found</v>
      </c>
      <c r="G346" s="9" t="str">
        <f t="shared" si="6"/>
        <v>Match Not Found</v>
      </c>
      <c r="L346" s="8" t="str">
        <f>IFERROR(INDEX('Windows 11 Compliance'!A:A, MATCH(M346, 'Windows 11 Compliance'!B:B, 0)), "Match not found")</f>
        <v>Match not found</v>
      </c>
    </row>
    <row r="347" spans="5:12">
      <c r="E347" s="9" t="str">
        <f>IFERROR(IF(ISERROR(MATCH(F347,'Windows CPU Tracker'!B:B,0)),"Match not found",INDEX('Windows CPU Tracker'!A:A,MATCH(F347,'Windows CPU Tracker'!B:B,0))),"")</f>
        <v>Match not found</v>
      </c>
      <c r="G347" s="9" t="str">
        <f t="shared" si="6"/>
        <v>Match Not Found</v>
      </c>
      <c r="L347" s="8" t="str">
        <f>IFERROR(INDEX('Windows 11 Compliance'!A:A, MATCH(M347, 'Windows 11 Compliance'!B:B, 0)), "Match not found")</f>
        <v>Match not found</v>
      </c>
    </row>
    <row r="348" spans="5:12">
      <c r="E348" s="9" t="str">
        <f>IFERROR(IF(ISERROR(MATCH(F348,'Windows CPU Tracker'!B:B,0)),"Match not found",INDEX('Windows CPU Tracker'!A:A,MATCH(F348,'Windows CPU Tracker'!B:B,0))),"")</f>
        <v>Match not found</v>
      </c>
      <c r="G348" s="9" t="str">
        <f t="shared" si="6"/>
        <v>Match Not Found</v>
      </c>
      <c r="L348" s="8" t="str">
        <f>IFERROR(INDEX('Windows 11 Compliance'!A:A, MATCH(M348, 'Windows 11 Compliance'!B:B, 0)), "Match not found")</f>
        <v>Match not found</v>
      </c>
    </row>
    <row r="349" spans="5:12">
      <c r="E349" s="9" t="str">
        <f>IFERROR(IF(ISERROR(MATCH(F349,'Windows CPU Tracker'!B:B,0)),"Match not found",INDEX('Windows CPU Tracker'!A:A,MATCH(F349,'Windows CPU Tracker'!B:B,0))),"")</f>
        <v>Match not found</v>
      </c>
      <c r="G349" s="9" t="str">
        <f t="shared" si="6"/>
        <v>Match Not Found</v>
      </c>
      <c r="L349" s="8" t="str">
        <f>IFERROR(INDEX('Windows 11 Compliance'!A:A, MATCH(M349, 'Windows 11 Compliance'!B:B, 0)), "Match not found")</f>
        <v>Match not found</v>
      </c>
    </row>
    <row r="350" spans="5:12">
      <c r="E350" s="9" t="str">
        <f>IFERROR(IF(ISERROR(MATCH(F350,'Windows CPU Tracker'!B:B,0)),"Match not found",INDEX('Windows CPU Tracker'!A:A,MATCH(F350,'Windows CPU Tracker'!B:B,0))),"")</f>
        <v>Match not found</v>
      </c>
      <c r="G350" s="9" t="str">
        <f t="shared" si="6"/>
        <v>Match Not Found</v>
      </c>
      <c r="L350" s="8" t="str">
        <f>IFERROR(INDEX('Windows 11 Compliance'!A:A, MATCH(M350, 'Windows 11 Compliance'!B:B, 0)), "Match not found")</f>
        <v>Match not found</v>
      </c>
    </row>
    <row r="351" spans="5:12">
      <c r="E351" s="9" t="str">
        <f>IFERROR(IF(ISERROR(MATCH(F351,'Windows CPU Tracker'!B:B,0)),"Match not found",INDEX('Windows CPU Tracker'!A:A,MATCH(F351,'Windows CPU Tracker'!B:B,0))),"")</f>
        <v>Match not found</v>
      </c>
      <c r="G351" s="9" t="str">
        <f t="shared" si="6"/>
        <v>Match Not Found</v>
      </c>
      <c r="L351" s="8" t="str">
        <f>IFERROR(INDEX('Windows 11 Compliance'!A:A, MATCH(M351, 'Windows 11 Compliance'!B:B, 0)), "Match not found")</f>
        <v>Match not found</v>
      </c>
    </row>
    <row r="352" spans="5:12">
      <c r="E352" s="9" t="str">
        <f>IFERROR(IF(ISERROR(MATCH(F352,'Windows CPU Tracker'!B:B,0)),"Match not found",INDEX('Windows CPU Tracker'!A:A,MATCH(F352,'Windows CPU Tracker'!B:B,0))),"")</f>
        <v>Match not found</v>
      </c>
      <c r="G352" s="9" t="str">
        <f t="shared" si="6"/>
        <v>Match Not Found</v>
      </c>
      <c r="L352" s="8" t="str">
        <f>IFERROR(INDEX('Windows 11 Compliance'!A:A, MATCH(M352, 'Windows 11 Compliance'!B:B, 0)), "Match not found")</f>
        <v>Match not found</v>
      </c>
    </row>
    <row r="353" spans="5:12">
      <c r="E353" s="9" t="str">
        <f>IFERROR(IF(ISERROR(MATCH(F353,'Windows CPU Tracker'!B:B,0)),"Match not found",INDEX('Windows CPU Tracker'!A:A,MATCH(F353,'Windows CPU Tracker'!B:B,0))),"")</f>
        <v>Match not found</v>
      </c>
      <c r="G353" s="9" t="str">
        <f t="shared" si="6"/>
        <v>Match Not Found</v>
      </c>
      <c r="L353" s="8" t="str">
        <f>IFERROR(INDEX('Windows 11 Compliance'!A:A, MATCH(M353, 'Windows 11 Compliance'!B:B, 0)), "Match not found")</f>
        <v>Match not found</v>
      </c>
    </row>
    <row r="354" spans="5:12">
      <c r="E354" s="9" t="str">
        <f>IFERROR(IF(ISERROR(MATCH(F354,'Windows CPU Tracker'!B:B,0)),"Match not found",INDEX('Windows CPU Tracker'!A:A,MATCH(F354,'Windows CPU Tracker'!B:B,0))),"")</f>
        <v>Match not found</v>
      </c>
      <c r="G354" s="9" t="str">
        <f t="shared" si="6"/>
        <v>Match Not Found</v>
      </c>
      <c r="L354" s="8" t="str">
        <f>IFERROR(INDEX('Windows 11 Compliance'!A:A, MATCH(M354, 'Windows 11 Compliance'!B:B, 0)), "Match not found")</f>
        <v>Match not found</v>
      </c>
    </row>
    <row r="355" spans="5:12">
      <c r="E355" s="9" t="str">
        <f>IFERROR(IF(ISERROR(MATCH(F355,'Windows CPU Tracker'!B:B,0)),"Match not found",INDEX('Windows CPU Tracker'!A:A,MATCH(F355,'Windows CPU Tracker'!B:B,0))),"")</f>
        <v>Match not found</v>
      </c>
      <c r="G355" s="9" t="str">
        <f t="shared" si="6"/>
        <v>Match Not Found</v>
      </c>
      <c r="L355" s="8" t="str">
        <f>IFERROR(INDEX('Windows 11 Compliance'!A:A, MATCH(M355, 'Windows 11 Compliance'!B:B, 0)), "Match not found")</f>
        <v>Match not found</v>
      </c>
    </row>
    <row r="356" spans="5:12">
      <c r="E356" s="9" t="str">
        <f>IFERROR(IF(ISERROR(MATCH(F356,'Windows CPU Tracker'!B:B,0)),"Match not found",INDEX('Windows CPU Tracker'!A:A,MATCH(F356,'Windows CPU Tracker'!B:B,0))),"")</f>
        <v>Match not found</v>
      </c>
      <c r="G356" s="9" t="str">
        <f t="shared" si="6"/>
        <v>Match Not Found</v>
      </c>
      <c r="L356" s="8" t="str">
        <f>IFERROR(INDEX('Windows 11 Compliance'!A:A, MATCH(M356, 'Windows 11 Compliance'!B:B, 0)), "Match not found")</f>
        <v>Match not found</v>
      </c>
    </row>
    <row r="357" spans="5:12">
      <c r="E357" s="9" t="str">
        <f>IFERROR(IF(ISERROR(MATCH(F357,'Windows CPU Tracker'!B:B,0)),"Match not found",INDEX('Windows CPU Tracker'!A:A,MATCH(F357,'Windows CPU Tracker'!B:B,0))),"")</f>
        <v>Match not found</v>
      </c>
      <c r="G357" s="9" t="str">
        <f t="shared" si="6"/>
        <v>Match Not Found</v>
      </c>
      <c r="L357" s="8" t="str">
        <f>IFERROR(INDEX('Windows 11 Compliance'!A:A, MATCH(M357, 'Windows 11 Compliance'!B:B, 0)), "Match not found")</f>
        <v>Match not found</v>
      </c>
    </row>
    <row r="358" spans="5:12">
      <c r="E358" s="9" t="str">
        <f>IFERROR(IF(ISERROR(MATCH(F358,'Windows CPU Tracker'!B:B,0)),"Match not found",INDEX('Windows CPU Tracker'!A:A,MATCH(F358,'Windows CPU Tracker'!B:B,0))),"")</f>
        <v>Match not found</v>
      </c>
      <c r="G358" s="9" t="str">
        <f t="shared" si="6"/>
        <v>Match Not Found</v>
      </c>
      <c r="L358" s="8" t="str">
        <f>IFERROR(INDEX('Windows 11 Compliance'!A:A, MATCH(M358, 'Windows 11 Compliance'!B:B, 0)), "Match not found")</f>
        <v>Match not found</v>
      </c>
    </row>
    <row r="359" spans="5:12">
      <c r="E359" s="9" t="str">
        <f>IFERROR(IF(ISERROR(MATCH(F359,'Windows CPU Tracker'!B:B,0)),"Match not found",INDEX('Windows CPU Tracker'!A:A,MATCH(F359,'Windows CPU Tracker'!B:B,0))),"")</f>
        <v>Match not found</v>
      </c>
      <c r="G359" s="9" t="str">
        <f t="shared" si="6"/>
        <v>Match Not Found</v>
      </c>
      <c r="L359" s="8" t="str">
        <f>IFERROR(INDEX('Windows 11 Compliance'!A:A, MATCH(M359, 'Windows 11 Compliance'!B:B, 0)), "Match not found")</f>
        <v>Match not found</v>
      </c>
    </row>
    <row r="360" spans="5:12">
      <c r="E360" s="9" t="str">
        <f>IFERROR(IF(ISERROR(MATCH(F360,'Windows CPU Tracker'!B:B,0)),"Match not found",INDEX('Windows CPU Tracker'!A:A,MATCH(F360,'Windows CPU Tracker'!B:B,0))),"")</f>
        <v>Match not found</v>
      </c>
      <c r="G360" s="9" t="str">
        <f t="shared" si="6"/>
        <v>Match Not Found</v>
      </c>
      <c r="L360" s="8" t="str">
        <f>IFERROR(INDEX('Windows 11 Compliance'!A:A, MATCH(M360, 'Windows 11 Compliance'!B:B, 0)), "Match not found")</f>
        <v>Match not found</v>
      </c>
    </row>
    <row r="361" spans="5:12">
      <c r="E361" s="9" t="str">
        <f>IFERROR(IF(ISERROR(MATCH(F361,'Windows CPU Tracker'!B:B,0)),"Match not found",INDEX('Windows CPU Tracker'!A:A,MATCH(F361,'Windows CPU Tracker'!B:B,0))),"")</f>
        <v>Match not found</v>
      </c>
      <c r="G361" s="9" t="str">
        <f t="shared" si="6"/>
        <v>Match Not Found</v>
      </c>
      <c r="L361" s="8" t="str">
        <f>IFERROR(INDEX('Windows 11 Compliance'!A:A, MATCH(M361, 'Windows 11 Compliance'!B:B, 0)), "Match not found")</f>
        <v>Match not found</v>
      </c>
    </row>
    <row r="362" spans="5:12">
      <c r="E362" s="9" t="str">
        <f>IFERROR(IF(ISERROR(MATCH(F362,'Windows CPU Tracker'!B:B,0)),"Match not found",INDEX('Windows CPU Tracker'!A:A,MATCH(F362,'Windows CPU Tracker'!B:B,0))),"")</f>
        <v>Match not found</v>
      </c>
      <c r="G362" s="9" t="str">
        <f t="shared" si="6"/>
        <v>Match Not Found</v>
      </c>
      <c r="L362" s="8" t="str">
        <f>IFERROR(INDEX('Windows 11 Compliance'!A:A, MATCH(M362, 'Windows 11 Compliance'!B:B, 0)), "Match not found")</f>
        <v>Match not found</v>
      </c>
    </row>
    <row r="363" spans="5:12">
      <c r="E363" s="9" t="str">
        <f>IFERROR(IF(ISERROR(MATCH(F363,'Windows CPU Tracker'!B:B,0)),"Match not found",INDEX('Windows CPU Tracker'!A:A,MATCH(F363,'Windows CPU Tracker'!B:B,0))),"")</f>
        <v>Match not found</v>
      </c>
      <c r="G363" s="9" t="str">
        <f t="shared" si="6"/>
        <v>Match Not Found</v>
      </c>
      <c r="L363" s="8" t="str">
        <f>IFERROR(INDEX('Windows 11 Compliance'!A:A, MATCH(M363, 'Windows 11 Compliance'!B:B, 0)), "Match not found")</f>
        <v>Match not found</v>
      </c>
    </row>
    <row r="364" spans="5:12">
      <c r="E364" s="9" t="str">
        <f>IFERROR(IF(ISERROR(MATCH(F364,'Windows CPU Tracker'!B:B,0)),"Match not found",INDEX('Windows CPU Tracker'!A:A,MATCH(F364,'Windows CPU Tracker'!B:B,0))),"")</f>
        <v>Match not found</v>
      </c>
      <c r="G364" s="9" t="str">
        <f t="shared" si="6"/>
        <v>Match Not Found</v>
      </c>
      <c r="L364" s="8" t="str">
        <f>IFERROR(INDEX('Windows 11 Compliance'!A:A, MATCH(M364, 'Windows 11 Compliance'!B:B, 0)), "Match not found")</f>
        <v>Match not found</v>
      </c>
    </row>
    <row r="365" spans="5:12">
      <c r="E365" s="9" t="str">
        <f>IFERROR(IF(ISERROR(MATCH(F365,'Windows CPU Tracker'!B:B,0)),"Match not found",INDEX('Windows CPU Tracker'!A:A,MATCH(F365,'Windows CPU Tracker'!B:B,0))),"")</f>
        <v>Match not found</v>
      </c>
      <c r="G365" s="9" t="str">
        <f t="shared" si="6"/>
        <v>Match Not Found</v>
      </c>
      <c r="L365" s="8" t="str">
        <f>IFERROR(INDEX('Windows 11 Compliance'!A:A, MATCH(M365, 'Windows 11 Compliance'!B:B, 0)), "Match not found")</f>
        <v>Match not found</v>
      </c>
    </row>
    <row r="366" spans="5:12">
      <c r="E366" s="9" t="str">
        <f>IFERROR(IF(ISERROR(MATCH(F366,'Windows CPU Tracker'!B:B,0)),"Match not found",INDEX('Windows CPU Tracker'!A:A,MATCH(F366,'Windows CPU Tracker'!B:B,0))),"")</f>
        <v>Match not found</v>
      </c>
      <c r="G366" s="9" t="str">
        <f t="shared" si="6"/>
        <v>Match Not Found</v>
      </c>
      <c r="L366" s="8" t="str">
        <f>IFERROR(INDEX('Windows 11 Compliance'!A:A, MATCH(M366, 'Windows 11 Compliance'!B:B, 0)), "Match not found")</f>
        <v>Match not found</v>
      </c>
    </row>
    <row r="367" spans="5:12">
      <c r="E367" s="9" t="str">
        <f>IFERROR(IF(ISERROR(MATCH(F367,'Windows CPU Tracker'!B:B,0)),"Match not found",INDEX('Windows CPU Tracker'!A:A,MATCH(F367,'Windows CPU Tracker'!B:B,0))),"")</f>
        <v>Match not found</v>
      </c>
      <c r="G367" s="9" t="str">
        <f t="shared" si="6"/>
        <v>Match Not Found</v>
      </c>
      <c r="L367" s="8" t="str">
        <f>IFERROR(INDEX('Windows 11 Compliance'!A:A, MATCH(M367, 'Windows 11 Compliance'!B:B, 0)), "Match not found")</f>
        <v>Match not found</v>
      </c>
    </row>
    <row r="368" spans="5:12">
      <c r="E368" s="9" t="str">
        <f>IFERROR(IF(ISERROR(MATCH(F368,'Windows CPU Tracker'!B:B,0)),"Match not found",INDEX('Windows CPU Tracker'!A:A,MATCH(F368,'Windows CPU Tracker'!B:B,0))),"")</f>
        <v>Match not found</v>
      </c>
      <c r="G368" s="9" t="str">
        <f t="shared" si="6"/>
        <v>Match Not Found</v>
      </c>
      <c r="L368" s="8" t="str">
        <f>IFERROR(INDEX('Windows 11 Compliance'!A:A, MATCH(M368, 'Windows 11 Compliance'!B:B, 0)), "Match not found")</f>
        <v>Match not found</v>
      </c>
    </row>
    <row r="369" spans="5:12">
      <c r="E369" s="9" t="str">
        <f>IFERROR(IF(ISERROR(MATCH(F369,'Windows CPU Tracker'!B:B,0)),"Match not found",INDEX('Windows CPU Tracker'!A:A,MATCH(F369,'Windows CPU Tracker'!B:B,0))),"")</f>
        <v>Match not found</v>
      </c>
      <c r="G369" s="9" t="str">
        <f t="shared" si="6"/>
        <v>Match Not Found</v>
      </c>
      <c r="L369" s="8" t="str">
        <f>IFERROR(INDEX('Windows 11 Compliance'!A:A, MATCH(M369, 'Windows 11 Compliance'!B:B, 0)), "Match not found")</f>
        <v>Match not found</v>
      </c>
    </row>
    <row r="370" spans="5:12">
      <c r="E370" s="9" t="str">
        <f>IFERROR(IF(ISERROR(MATCH(F370,'Windows CPU Tracker'!B:B,0)),"Match not found",INDEX('Windows CPU Tracker'!A:A,MATCH(F370,'Windows CPU Tracker'!B:B,0))),"")</f>
        <v>Match not found</v>
      </c>
      <c r="G370" s="9" t="str">
        <f t="shared" si="6"/>
        <v>Match Not Found</v>
      </c>
      <c r="L370" s="8" t="str">
        <f>IFERROR(INDEX('Windows 11 Compliance'!A:A, MATCH(M370, 'Windows 11 Compliance'!B:B, 0)), "Match not found")</f>
        <v>Match not found</v>
      </c>
    </row>
    <row r="371" spans="5:12">
      <c r="E371" s="9" t="str">
        <f>IFERROR(IF(ISERROR(MATCH(F371,'Windows CPU Tracker'!B:B,0)),"Match not found",INDEX('Windows CPU Tracker'!A:A,MATCH(F371,'Windows CPU Tracker'!B:B,0))),"")</f>
        <v>Match not found</v>
      </c>
      <c r="G371" s="9" t="str">
        <f t="shared" si="6"/>
        <v>Match Not Found</v>
      </c>
      <c r="L371" s="8" t="str">
        <f>IFERROR(INDEX('Windows 11 Compliance'!A:A, MATCH(M371, 'Windows 11 Compliance'!B:B, 0)), "Match not found")</f>
        <v>Match not found</v>
      </c>
    </row>
    <row r="372" spans="5:12">
      <c r="E372" s="9" t="str">
        <f>IFERROR(IF(ISERROR(MATCH(F372,'Windows CPU Tracker'!B:B,0)),"Match not found",INDEX('Windows CPU Tracker'!A:A,MATCH(F372,'Windows CPU Tracker'!B:B,0))),"")</f>
        <v>Match not found</v>
      </c>
      <c r="G372" s="9" t="str">
        <f t="shared" si="6"/>
        <v>Match Not Found</v>
      </c>
      <c r="L372" s="8" t="str">
        <f>IFERROR(INDEX('Windows 11 Compliance'!A:A, MATCH(M372, 'Windows 11 Compliance'!B:B, 0)), "Match not found")</f>
        <v>Match not found</v>
      </c>
    </row>
    <row r="373" spans="5:12">
      <c r="E373" s="9" t="str">
        <f>IFERROR(IF(ISERROR(MATCH(F373,'Windows CPU Tracker'!B:B,0)),"Match not found",INDEX('Windows CPU Tracker'!A:A,MATCH(F373,'Windows CPU Tracker'!B:B,0))),"")</f>
        <v>Match not found</v>
      </c>
      <c r="G373" s="9" t="str">
        <f t="shared" si="6"/>
        <v>Match Not Found</v>
      </c>
      <c r="L373" s="8" t="str">
        <f>IFERROR(INDEX('Windows 11 Compliance'!A:A, MATCH(M373, 'Windows 11 Compliance'!B:B, 0)), "Match not found")</f>
        <v>Match not found</v>
      </c>
    </row>
    <row r="374" spans="5:12">
      <c r="E374" s="9" t="str">
        <f>IFERROR(IF(ISERROR(MATCH(F374,'Windows CPU Tracker'!B:B,0)),"Match not found",INDEX('Windows CPU Tracker'!A:A,MATCH(F374,'Windows CPU Tracker'!B:B,0))),"")</f>
        <v>Match not found</v>
      </c>
      <c r="G374" s="9" t="str">
        <f t="shared" si="6"/>
        <v>Match Not Found</v>
      </c>
      <c r="L374" s="8" t="str">
        <f>IFERROR(INDEX('Windows 11 Compliance'!A:A, MATCH(M374, 'Windows 11 Compliance'!B:B, 0)), "Match not found")</f>
        <v>Match not found</v>
      </c>
    </row>
    <row r="375" spans="5:12">
      <c r="E375" s="9" t="str">
        <f>IFERROR(IF(ISERROR(MATCH(F375,'Windows CPU Tracker'!B:B,0)),"Match not found",INDEX('Windows CPU Tracker'!A:A,MATCH(F375,'Windows CPU Tracker'!B:B,0))),"")</f>
        <v>Match not found</v>
      </c>
      <c r="G375" s="9" t="str">
        <f t="shared" si="6"/>
        <v>Match Not Found</v>
      </c>
      <c r="L375" s="8" t="str">
        <f>IFERROR(INDEX('Windows 11 Compliance'!A:A, MATCH(M375, 'Windows 11 Compliance'!B:B, 0)), "Match not found")</f>
        <v>Match not found</v>
      </c>
    </row>
    <row r="376" spans="5:12">
      <c r="E376" s="9" t="str">
        <f>IFERROR(IF(ISERROR(MATCH(F376,'Windows CPU Tracker'!B:B,0)),"Match not found",INDEX('Windows CPU Tracker'!A:A,MATCH(F376,'Windows CPU Tracker'!B:B,0))),"")</f>
        <v>Match not found</v>
      </c>
      <c r="G376" s="9" t="str">
        <f t="shared" si="6"/>
        <v>Match Not Found</v>
      </c>
      <c r="L376" s="8" t="str">
        <f>IFERROR(INDEX('Windows 11 Compliance'!A:A, MATCH(M376, 'Windows 11 Compliance'!B:B, 0)), "Match not found")</f>
        <v>Match not found</v>
      </c>
    </row>
    <row r="377" spans="5:12">
      <c r="E377" s="9" t="str">
        <f>IFERROR(IF(ISERROR(MATCH(F377,'Windows CPU Tracker'!B:B,0)),"Match not found",INDEX('Windows CPU Tracker'!A:A,MATCH(F377,'Windows CPU Tracker'!B:B,0))),"")</f>
        <v>Match not found</v>
      </c>
      <c r="G377" s="9" t="str">
        <f t="shared" si="6"/>
        <v>Match Not Found</v>
      </c>
      <c r="L377" s="8" t="str">
        <f>IFERROR(INDEX('Windows 11 Compliance'!A:A, MATCH(M377, 'Windows 11 Compliance'!B:B, 0)), "Match not found")</f>
        <v>Match not found</v>
      </c>
    </row>
    <row r="378" spans="5:12">
      <c r="E378" s="9" t="str">
        <f>IFERROR(IF(ISERROR(MATCH(F378,'Windows CPU Tracker'!B:B,0)),"Match not found",INDEX('Windows CPU Tracker'!A:A,MATCH(F378,'Windows CPU Tracker'!B:B,0))),"")</f>
        <v>Match not found</v>
      </c>
      <c r="G378" s="9" t="str">
        <f t="shared" si="6"/>
        <v>Match Not Found</v>
      </c>
      <c r="L378" s="8" t="str">
        <f>IFERROR(INDEX('Windows 11 Compliance'!A:A, MATCH(M378, 'Windows 11 Compliance'!B:B, 0)), "Match not found")</f>
        <v>Match not found</v>
      </c>
    </row>
    <row r="379" spans="5:12">
      <c r="E379" s="9" t="str">
        <f>IFERROR(IF(ISERROR(MATCH(F379,'Windows CPU Tracker'!B:B,0)),"Match not found",INDEX('Windows CPU Tracker'!A:A,MATCH(F379,'Windows CPU Tracker'!B:B,0))),"")</f>
        <v>Match not found</v>
      </c>
      <c r="G379" s="9" t="str">
        <f t="shared" si="6"/>
        <v>Match Not Found</v>
      </c>
      <c r="L379" s="8" t="str">
        <f>IFERROR(INDEX('Windows 11 Compliance'!A:A, MATCH(M379, 'Windows 11 Compliance'!B:B, 0)), "Match not found")</f>
        <v>Match not found</v>
      </c>
    </row>
    <row r="380" spans="5:12">
      <c r="E380" s="9" t="str">
        <f>IFERROR(IF(ISERROR(MATCH(F380,'Windows CPU Tracker'!B:B,0)),"Match not found",INDEX('Windows CPU Tracker'!A:A,MATCH(F380,'Windows CPU Tracker'!B:B,0))),"")</f>
        <v>Match not found</v>
      </c>
      <c r="G380" s="9" t="str">
        <f t="shared" si="6"/>
        <v>Match Not Found</v>
      </c>
      <c r="L380" s="8" t="str">
        <f>IFERROR(INDEX('Windows 11 Compliance'!A:A, MATCH(M380, 'Windows 11 Compliance'!B:B, 0)), "Match not found")</f>
        <v>Match not found</v>
      </c>
    </row>
    <row r="381" spans="5:12">
      <c r="E381" s="9" t="str">
        <f>IFERROR(IF(ISERROR(MATCH(F381,'Windows CPU Tracker'!B:B,0)),"Match not found",INDEX('Windows CPU Tracker'!A:A,MATCH(F381,'Windows CPU Tracker'!B:B,0))),"")</f>
        <v>Match not found</v>
      </c>
      <c r="G381" s="9" t="str">
        <f t="shared" si="6"/>
        <v>Match Not Found</v>
      </c>
      <c r="L381" s="8" t="str">
        <f>IFERROR(INDEX('Windows 11 Compliance'!A:A, MATCH(M381, 'Windows 11 Compliance'!B:B, 0)), "Match not found")</f>
        <v>Match not found</v>
      </c>
    </row>
    <row r="382" spans="5:12">
      <c r="E382" s="9" t="str">
        <f>IFERROR(IF(ISERROR(MATCH(F382,'Windows CPU Tracker'!B:B,0)),"Match not found",INDEX('Windows CPU Tracker'!A:A,MATCH(F382,'Windows CPU Tracker'!B:B,0))),"")</f>
        <v>Match not found</v>
      </c>
      <c r="G382" s="9" t="str">
        <f t="shared" si="6"/>
        <v>Match Not Found</v>
      </c>
      <c r="L382" s="8" t="str">
        <f>IFERROR(INDEX('Windows 11 Compliance'!A:A, MATCH(M382, 'Windows 11 Compliance'!B:B, 0)), "Match not found")</f>
        <v>Match not found</v>
      </c>
    </row>
    <row r="383" spans="5:12">
      <c r="E383" s="9" t="str">
        <f>IFERROR(IF(ISERROR(MATCH(F383,'Windows CPU Tracker'!B:B,0)),"Match not found",INDEX('Windows CPU Tracker'!A:A,MATCH(F383,'Windows CPU Tracker'!B:B,0))),"")</f>
        <v>Match not found</v>
      </c>
      <c r="G383" s="9" t="str">
        <f t="shared" si="6"/>
        <v>Match Not Found</v>
      </c>
      <c r="L383" s="8" t="str">
        <f>IFERROR(INDEX('Windows 11 Compliance'!A:A, MATCH(M383, 'Windows 11 Compliance'!B:B, 0)), "Match not found")</f>
        <v>Match not found</v>
      </c>
    </row>
    <row r="384" spans="5:12">
      <c r="E384" s="9" t="str">
        <f>IFERROR(IF(ISERROR(MATCH(F384,'Windows CPU Tracker'!B:B,0)),"Match not found",INDEX('Windows CPU Tracker'!A:A,MATCH(F384,'Windows CPU Tracker'!B:B,0))),"")</f>
        <v>Match not found</v>
      </c>
      <c r="G384" s="9" t="str">
        <f t="shared" si="6"/>
        <v>Match Not Found</v>
      </c>
      <c r="L384" s="8" t="str">
        <f>IFERROR(INDEX('Windows 11 Compliance'!A:A, MATCH(M384, 'Windows 11 Compliance'!B:B, 0)), "Match not found")</f>
        <v>Match not found</v>
      </c>
    </row>
    <row r="385" spans="5:12">
      <c r="E385" s="9" t="str">
        <f>IFERROR(IF(ISERROR(MATCH(F385,'Windows CPU Tracker'!B:B,0)),"Match not found",INDEX('Windows CPU Tracker'!A:A,MATCH(F385,'Windows CPU Tracker'!B:B,0))),"")</f>
        <v>Match not found</v>
      </c>
      <c r="G385" s="9" t="str">
        <f t="shared" si="6"/>
        <v>Match Not Found</v>
      </c>
      <c r="L385" s="8" t="str">
        <f>IFERROR(INDEX('Windows 11 Compliance'!A:A, MATCH(M385, 'Windows 11 Compliance'!B:B, 0)), "Match not found")</f>
        <v>Match not found</v>
      </c>
    </row>
    <row r="386" spans="5:12">
      <c r="E386" s="9" t="str">
        <f>IFERROR(IF(ISERROR(MATCH(F386,'Windows CPU Tracker'!B:B,0)),"Match not found",INDEX('Windows CPU Tracker'!A:A,MATCH(F386,'Windows CPU Tracker'!B:B,0))),"")</f>
        <v>Match not found</v>
      </c>
      <c r="G386" s="9" t="str">
        <f t="shared" si="6"/>
        <v>Match Not Found</v>
      </c>
      <c r="L386" s="8" t="str">
        <f>IFERROR(INDEX('Windows 11 Compliance'!A:A, MATCH(M386, 'Windows 11 Compliance'!B:B, 0)), "Match not found")</f>
        <v>Match not found</v>
      </c>
    </row>
    <row r="387" spans="5:12">
      <c r="E387" s="9" t="str">
        <f>IFERROR(IF(ISERROR(MATCH(F387,'Windows CPU Tracker'!B:B,0)),"Match not found",INDEX('Windows CPU Tracker'!A:A,MATCH(F387,'Windows CPU Tracker'!B:B,0))),"")</f>
        <v>Match not found</v>
      </c>
      <c r="G387" s="9" t="str">
        <f t="shared" ref="G387:G450" si="7">IF(H387="", "Match Not Found", TEXT(ROUNDUP(VALUE(LEFT(H387, LEN(H387)-3)), 0), "0") &amp; " GB")</f>
        <v>Match Not Found</v>
      </c>
      <c r="L387" s="8" t="str">
        <f>IFERROR(INDEX('Windows 11 Compliance'!A:A, MATCH(M387, 'Windows 11 Compliance'!B:B, 0)), "Match not found")</f>
        <v>Match not found</v>
      </c>
    </row>
    <row r="388" spans="5:12">
      <c r="E388" s="9" t="str">
        <f>IFERROR(IF(ISERROR(MATCH(F388,'Windows CPU Tracker'!B:B,0)),"Match not found",INDEX('Windows CPU Tracker'!A:A,MATCH(F388,'Windows CPU Tracker'!B:B,0))),"")</f>
        <v>Match not found</v>
      </c>
      <c r="G388" s="9" t="str">
        <f t="shared" si="7"/>
        <v>Match Not Found</v>
      </c>
      <c r="L388" s="8" t="str">
        <f>IFERROR(INDEX('Windows 11 Compliance'!A:A, MATCH(M388, 'Windows 11 Compliance'!B:B, 0)), "Match not found")</f>
        <v>Match not found</v>
      </c>
    </row>
    <row r="389" spans="5:12">
      <c r="E389" s="9" t="str">
        <f>IFERROR(IF(ISERROR(MATCH(F389,'Windows CPU Tracker'!B:B,0)),"Match not found",INDEX('Windows CPU Tracker'!A:A,MATCH(F389,'Windows CPU Tracker'!B:B,0))),"")</f>
        <v>Match not found</v>
      </c>
      <c r="G389" s="9" t="str">
        <f t="shared" si="7"/>
        <v>Match Not Found</v>
      </c>
      <c r="L389" s="8" t="str">
        <f>IFERROR(INDEX('Windows 11 Compliance'!A:A, MATCH(M389, 'Windows 11 Compliance'!B:B, 0)), "Match not found")</f>
        <v>Match not found</v>
      </c>
    </row>
    <row r="390" spans="5:12">
      <c r="E390" s="9" t="str">
        <f>IFERROR(IF(ISERROR(MATCH(F390,'Windows CPU Tracker'!B:B,0)),"Match not found",INDEX('Windows CPU Tracker'!A:A,MATCH(F390,'Windows CPU Tracker'!B:B,0))),"")</f>
        <v>Match not found</v>
      </c>
      <c r="G390" s="9" t="str">
        <f t="shared" si="7"/>
        <v>Match Not Found</v>
      </c>
      <c r="L390" s="8" t="str">
        <f>IFERROR(INDEX('Windows 11 Compliance'!A:A, MATCH(M390, 'Windows 11 Compliance'!B:B, 0)), "Match not found")</f>
        <v>Match not found</v>
      </c>
    </row>
    <row r="391" spans="5:12">
      <c r="E391" s="9" t="str">
        <f>IFERROR(IF(ISERROR(MATCH(F391,'Windows CPU Tracker'!B:B,0)),"Match not found",INDEX('Windows CPU Tracker'!A:A,MATCH(F391,'Windows CPU Tracker'!B:B,0))),"")</f>
        <v>Match not found</v>
      </c>
      <c r="G391" s="9" t="str">
        <f t="shared" si="7"/>
        <v>Match Not Found</v>
      </c>
      <c r="L391" s="8" t="str">
        <f>IFERROR(INDEX('Windows 11 Compliance'!A:A, MATCH(M391, 'Windows 11 Compliance'!B:B, 0)), "Match not found")</f>
        <v>Match not found</v>
      </c>
    </row>
    <row r="392" spans="5:12">
      <c r="E392" s="9" t="str">
        <f>IFERROR(IF(ISERROR(MATCH(F392,'Windows CPU Tracker'!B:B,0)),"Match not found",INDEX('Windows CPU Tracker'!A:A,MATCH(F392,'Windows CPU Tracker'!B:B,0))),"")</f>
        <v>Match not found</v>
      </c>
      <c r="G392" s="9" t="str">
        <f t="shared" si="7"/>
        <v>Match Not Found</v>
      </c>
      <c r="L392" s="8" t="str">
        <f>IFERROR(INDEX('Windows 11 Compliance'!A:A, MATCH(M392, 'Windows 11 Compliance'!B:B, 0)), "Match not found")</f>
        <v>Match not found</v>
      </c>
    </row>
    <row r="393" spans="5:12">
      <c r="E393" s="9" t="str">
        <f>IFERROR(IF(ISERROR(MATCH(F393,'Windows CPU Tracker'!B:B,0)),"Match not found",INDEX('Windows CPU Tracker'!A:A,MATCH(F393,'Windows CPU Tracker'!B:B,0))),"")</f>
        <v>Match not found</v>
      </c>
      <c r="G393" s="9" t="str">
        <f t="shared" si="7"/>
        <v>Match Not Found</v>
      </c>
      <c r="L393" s="8" t="str">
        <f>IFERROR(INDEX('Windows 11 Compliance'!A:A, MATCH(M393, 'Windows 11 Compliance'!B:B, 0)), "Match not found")</f>
        <v>Match not found</v>
      </c>
    </row>
    <row r="394" spans="5:12">
      <c r="E394" s="9" t="str">
        <f>IFERROR(IF(ISERROR(MATCH(F394,'Windows CPU Tracker'!B:B,0)),"Match not found",INDEX('Windows CPU Tracker'!A:A,MATCH(F394,'Windows CPU Tracker'!B:B,0))),"")</f>
        <v>Match not found</v>
      </c>
      <c r="G394" s="9" t="str">
        <f t="shared" si="7"/>
        <v>Match Not Found</v>
      </c>
      <c r="L394" s="8" t="str">
        <f>IFERROR(INDEX('Windows 11 Compliance'!A:A, MATCH(M394, 'Windows 11 Compliance'!B:B, 0)), "Match not found")</f>
        <v>Match not found</v>
      </c>
    </row>
    <row r="395" spans="5:12">
      <c r="E395" s="9" t="str">
        <f>IFERROR(IF(ISERROR(MATCH(F395,'Windows CPU Tracker'!B:B,0)),"Match not found",INDEX('Windows CPU Tracker'!A:A,MATCH(F395,'Windows CPU Tracker'!B:B,0))),"")</f>
        <v>Match not found</v>
      </c>
      <c r="G395" s="9" t="str">
        <f t="shared" si="7"/>
        <v>Match Not Found</v>
      </c>
      <c r="L395" s="8" t="str">
        <f>IFERROR(INDEX('Windows 11 Compliance'!A:A, MATCH(M395, 'Windows 11 Compliance'!B:B, 0)), "Match not found")</f>
        <v>Match not found</v>
      </c>
    </row>
    <row r="396" spans="5:12">
      <c r="E396" s="9" t="str">
        <f>IFERROR(IF(ISERROR(MATCH(F396,'Windows CPU Tracker'!B:B,0)),"Match not found",INDEX('Windows CPU Tracker'!A:A,MATCH(F396,'Windows CPU Tracker'!B:B,0))),"")</f>
        <v>Match not found</v>
      </c>
      <c r="G396" s="9" t="str">
        <f t="shared" si="7"/>
        <v>Match Not Found</v>
      </c>
      <c r="L396" s="8" t="str">
        <f>IFERROR(INDEX('Windows 11 Compliance'!A:A, MATCH(M396, 'Windows 11 Compliance'!B:B, 0)), "Match not found")</f>
        <v>Match not found</v>
      </c>
    </row>
    <row r="397" spans="5:12">
      <c r="E397" s="9" t="str">
        <f>IFERROR(IF(ISERROR(MATCH(F397,'Windows CPU Tracker'!B:B,0)),"Match not found",INDEX('Windows CPU Tracker'!A:A,MATCH(F397,'Windows CPU Tracker'!B:B,0))),"")</f>
        <v>Match not found</v>
      </c>
      <c r="G397" s="9" t="str">
        <f t="shared" si="7"/>
        <v>Match Not Found</v>
      </c>
      <c r="L397" s="8" t="str">
        <f>IFERROR(INDEX('Windows 11 Compliance'!A:A, MATCH(M397, 'Windows 11 Compliance'!B:B, 0)), "Match not found")</f>
        <v>Match not found</v>
      </c>
    </row>
    <row r="398" spans="5:12">
      <c r="E398" s="9" t="str">
        <f>IFERROR(IF(ISERROR(MATCH(F398,'Windows CPU Tracker'!B:B,0)),"Match not found",INDEX('Windows CPU Tracker'!A:A,MATCH(F398,'Windows CPU Tracker'!B:B,0))),"")</f>
        <v>Match not found</v>
      </c>
      <c r="G398" s="9" t="str">
        <f t="shared" si="7"/>
        <v>Match Not Found</v>
      </c>
      <c r="L398" s="8" t="str">
        <f>IFERROR(INDEX('Windows 11 Compliance'!A:A, MATCH(M398, 'Windows 11 Compliance'!B:B, 0)), "Match not found")</f>
        <v>Match not found</v>
      </c>
    </row>
    <row r="399" spans="5:12">
      <c r="E399" s="9" t="str">
        <f>IFERROR(IF(ISERROR(MATCH(F399,'Windows CPU Tracker'!B:B,0)),"Match not found",INDEX('Windows CPU Tracker'!A:A,MATCH(F399,'Windows CPU Tracker'!B:B,0))),"")</f>
        <v>Match not found</v>
      </c>
      <c r="G399" s="9" t="str">
        <f t="shared" si="7"/>
        <v>Match Not Found</v>
      </c>
      <c r="L399" s="8" t="str">
        <f>IFERROR(INDEX('Windows 11 Compliance'!A:A, MATCH(M399, 'Windows 11 Compliance'!B:B, 0)), "Match not found")</f>
        <v>Match not found</v>
      </c>
    </row>
    <row r="400" spans="5:12">
      <c r="E400" s="9" t="str">
        <f>IFERROR(IF(ISERROR(MATCH(F400,'Windows CPU Tracker'!B:B,0)),"Match not found",INDEX('Windows CPU Tracker'!A:A,MATCH(F400,'Windows CPU Tracker'!B:B,0))),"")</f>
        <v>Match not found</v>
      </c>
      <c r="G400" s="9" t="str">
        <f t="shared" si="7"/>
        <v>Match Not Found</v>
      </c>
      <c r="L400" s="8" t="str">
        <f>IFERROR(INDEX('Windows 11 Compliance'!A:A, MATCH(M400, 'Windows 11 Compliance'!B:B, 0)), "Match not found")</f>
        <v>Match not found</v>
      </c>
    </row>
    <row r="401" spans="5:12">
      <c r="E401" s="9" t="str">
        <f>IFERROR(IF(ISERROR(MATCH(F401,'Windows CPU Tracker'!B:B,0)),"Match not found",INDEX('Windows CPU Tracker'!A:A,MATCH(F401,'Windows CPU Tracker'!B:B,0))),"")</f>
        <v>Match not found</v>
      </c>
      <c r="G401" s="9" t="str">
        <f t="shared" si="7"/>
        <v>Match Not Found</v>
      </c>
      <c r="L401" s="8" t="str">
        <f>IFERROR(INDEX('Windows 11 Compliance'!A:A, MATCH(M401, 'Windows 11 Compliance'!B:B, 0)), "Match not found")</f>
        <v>Match not found</v>
      </c>
    </row>
    <row r="402" spans="5:12">
      <c r="E402" s="9" t="str">
        <f>IFERROR(IF(ISERROR(MATCH(F402,'Windows CPU Tracker'!B:B,0)),"Match not found",INDEX('Windows CPU Tracker'!A:A,MATCH(F402,'Windows CPU Tracker'!B:B,0))),"")</f>
        <v>Match not found</v>
      </c>
      <c r="G402" s="9" t="str">
        <f t="shared" si="7"/>
        <v>Match Not Found</v>
      </c>
      <c r="L402" s="8" t="str">
        <f>IFERROR(INDEX('Windows 11 Compliance'!A:A, MATCH(M402, 'Windows 11 Compliance'!B:B, 0)), "Match not found")</f>
        <v>Match not found</v>
      </c>
    </row>
    <row r="403" spans="5:12">
      <c r="E403" s="9" t="str">
        <f>IFERROR(IF(ISERROR(MATCH(F403,'Windows CPU Tracker'!B:B,0)),"Match not found",INDEX('Windows CPU Tracker'!A:A,MATCH(F403,'Windows CPU Tracker'!B:B,0))),"")</f>
        <v>Match not found</v>
      </c>
      <c r="G403" s="9" t="str">
        <f t="shared" si="7"/>
        <v>Match Not Found</v>
      </c>
      <c r="L403" s="8" t="str">
        <f>IFERROR(INDEX('Windows 11 Compliance'!A:A, MATCH(M403, 'Windows 11 Compliance'!B:B, 0)), "Match not found")</f>
        <v>Match not found</v>
      </c>
    </row>
    <row r="404" spans="5:12">
      <c r="E404" s="9" t="str">
        <f>IFERROR(IF(ISERROR(MATCH(F404,'Windows CPU Tracker'!B:B,0)),"Match not found",INDEX('Windows CPU Tracker'!A:A,MATCH(F404,'Windows CPU Tracker'!B:B,0))),"")</f>
        <v>Match not found</v>
      </c>
      <c r="G404" s="9" t="str">
        <f t="shared" si="7"/>
        <v>Match Not Found</v>
      </c>
      <c r="L404" s="8" t="str">
        <f>IFERROR(INDEX('Windows 11 Compliance'!A:A, MATCH(M404, 'Windows 11 Compliance'!B:B, 0)), "Match not found")</f>
        <v>Match not found</v>
      </c>
    </row>
    <row r="405" spans="5:12">
      <c r="E405" s="9" t="str">
        <f>IFERROR(IF(ISERROR(MATCH(F405,'Windows CPU Tracker'!B:B,0)),"Match not found",INDEX('Windows CPU Tracker'!A:A,MATCH(F405,'Windows CPU Tracker'!B:B,0))),"")</f>
        <v>Match not found</v>
      </c>
      <c r="G405" s="9" t="str">
        <f t="shared" si="7"/>
        <v>Match Not Found</v>
      </c>
      <c r="L405" s="8" t="str">
        <f>IFERROR(INDEX('Windows 11 Compliance'!A:A, MATCH(M405, 'Windows 11 Compliance'!B:B, 0)), "Match not found")</f>
        <v>Match not found</v>
      </c>
    </row>
    <row r="406" spans="5:12">
      <c r="E406" s="9" t="str">
        <f>IFERROR(IF(ISERROR(MATCH(F406,'Windows CPU Tracker'!B:B,0)),"Match not found",INDEX('Windows CPU Tracker'!A:A,MATCH(F406,'Windows CPU Tracker'!B:B,0))),"")</f>
        <v>Match not found</v>
      </c>
      <c r="G406" s="9" t="str">
        <f t="shared" si="7"/>
        <v>Match Not Found</v>
      </c>
      <c r="L406" s="8" t="str">
        <f>IFERROR(INDEX('Windows 11 Compliance'!A:A, MATCH(M406, 'Windows 11 Compliance'!B:B, 0)), "Match not found")</f>
        <v>Match not found</v>
      </c>
    </row>
    <row r="407" spans="5:12">
      <c r="E407" s="9" t="str">
        <f>IFERROR(IF(ISERROR(MATCH(F407,'Windows CPU Tracker'!B:B,0)),"Match not found",INDEX('Windows CPU Tracker'!A:A,MATCH(F407,'Windows CPU Tracker'!B:B,0))),"")</f>
        <v>Match not found</v>
      </c>
      <c r="G407" s="9" t="str">
        <f t="shared" si="7"/>
        <v>Match Not Found</v>
      </c>
      <c r="L407" s="8" t="str">
        <f>IFERROR(INDEX('Windows 11 Compliance'!A:A, MATCH(M407, 'Windows 11 Compliance'!B:B, 0)), "Match not found")</f>
        <v>Match not found</v>
      </c>
    </row>
    <row r="408" spans="5:12">
      <c r="E408" s="9" t="str">
        <f>IFERROR(IF(ISERROR(MATCH(F408,'Windows CPU Tracker'!B:B,0)),"Match not found",INDEX('Windows CPU Tracker'!A:A,MATCH(F408,'Windows CPU Tracker'!B:B,0))),"")</f>
        <v>Match not found</v>
      </c>
      <c r="G408" s="9" t="str">
        <f t="shared" si="7"/>
        <v>Match Not Found</v>
      </c>
      <c r="L408" s="8" t="str">
        <f>IFERROR(INDEX('Windows 11 Compliance'!A:A, MATCH(M408, 'Windows 11 Compliance'!B:B, 0)), "Match not found")</f>
        <v>Match not found</v>
      </c>
    </row>
    <row r="409" spans="5:12">
      <c r="E409" s="9" t="str">
        <f>IFERROR(IF(ISERROR(MATCH(F409,'Windows CPU Tracker'!B:B,0)),"Match not found",INDEX('Windows CPU Tracker'!A:A,MATCH(F409,'Windows CPU Tracker'!B:B,0))),"")</f>
        <v>Match not found</v>
      </c>
      <c r="G409" s="9" t="str">
        <f t="shared" si="7"/>
        <v>Match Not Found</v>
      </c>
      <c r="L409" s="8" t="str">
        <f>IFERROR(INDEX('Windows 11 Compliance'!A:A, MATCH(M409, 'Windows 11 Compliance'!B:B, 0)), "Match not found")</f>
        <v>Match not found</v>
      </c>
    </row>
    <row r="410" spans="5:12">
      <c r="E410" s="9" t="str">
        <f>IFERROR(IF(ISERROR(MATCH(F410,'Windows CPU Tracker'!B:B,0)),"Match not found",INDEX('Windows CPU Tracker'!A:A,MATCH(F410,'Windows CPU Tracker'!B:B,0))),"")</f>
        <v>Match not found</v>
      </c>
      <c r="G410" s="9" t="str">
        <f t="shared" si="7"/>
        <v>Match Not Found</v>
      </c>
      <c r="L410" s="8" t="str">
        <f>IFERROR(INDEX('Windows 11 Compliance'!A:A, MATCH(M410, 'Windows 11 Compliance'!B:B, 0)), "Match not found")</f>
        <v>Match not found</v>
      </c>
    </row>
    <row r="411" spans="5:12">
      <c r="E411" s="9" t="str">
        <f>IFERROR(IF(ISERROR(MATCH(F411,'Windows CPU Tracker'!B:B,0)),"Match not found",INDEX('Windows CPU Tracker'!A:A,MATCH(F411,'Windows CPU Tracker'!B:B,0))),"")</f>
        <v>Match not found</v>
      </c>
      <c r="G411" s="9" t="str">
        <f t="shared" si="7"/>
        <v>Match Not Found</v>
      </c>
      <c r="L411" s="8" t="str">
        <f>IFERROR(INDEX('Windows 11 Compliance'!A:A, MATCH(M411, 'Windows 11 Compliance'!B:B, 0)), "Match not found")</f>
        <v>Match not found</v>
      </c>
    </row>
    <row r="412" spans="5:12">
      <c r="E412" s="9" t="str">
        <f>IFERROR(IF(ISERROR(MATCH(F412,'Windows CPU Tracker'!B:B,0)),"Match not found",INDEX('Windows CPU Tracker'!A:A,MATCH(F412,'Windows CPU Tracker'!B:B,0))),"")</f>
        <v>Match not found</v>
      </c>
      <c r="G412" s="9" t="str">
        <f t="shared" si="7"/>
        <v>Match Not Found</v>
      </c>
      <c r="L412" s="8" t="str">
        <f>IFERROR(INDEX('Windows 11 Compliance'!A:A, MATCH(M412, 'Windows 11 Compliance'!B:B, 0)), "Match not found")</f>
        <v>Match not found</v>
      </c>
    </row>
    <row r="413" spans="5:12">
      <c r="E413" s="9" t="str">
        <f>IFERROR(IF(ISERROR(MATCH(F413,'Windows CPU Tracker'!B:B,0)),"Match not found",INDEX('Windows CPU Tracker'!A:A,MATCH(F413,'Windows CPU Tracker'!B:B,0))),"")</f>
        <v>Match not found</v>
      </c>
      <c r="G413" s="9" t="str">
        <f t="shared" si="7"/>
        <v>Match Not Found</v>
      </c>
      <c r="L413" s="8" t="str">
        <f>IFERROR(INDEX('Windows 11 Compliance'!A:A, MATCH(M413, 'Windows 11 Compliance'!B:B, 0)), "Match not found")</f>
        <v>Match not found</v>
      </c>
    </row>
    <row r="414" spans="5:12">
      <c r="E414" s="9" t="str">
        <f>IFERROR(IF(ISERROR(MATCH(F414,'Windows CPU Tracker'!B:B,0)),"Match not found",INDEX('Windows CPU Tracker'!A:A,MATCH(F414,'Windows CPU Tracker'!B:B,0))),"")</f>
        <v>Match not found</v>
      </c>
      <c r="G414" s="9" t="str">
        <f t="shared" si="7"/>
        <v>Match Not Found</v>
      </c>
      <c r="L414" s="8" t="str">
        <f>IFERROR(INDEX('Windows 11 Compliance'!A:A, MATCH(M414, 'Windows 11 Compliance'!B:B, 0)), "Match not found")</f>
        <v>Match not found</v>
      </c>
    </row>
    <row r="415" spans="5:12">
      <c r="E415" s="9" t="str">
        <f>IFERROR(IF(ISERROR(MATCH(F415,'Windows CPU Tracker'!B:B,0)),"Match not found",INDEX('Windows CPU Tracker'!A:A,MATCH(F415,'Windows CPU Tracker'!B:B,0))),"")</f>
        <v>Match not found</v>
      </c>
      <c r="G415" s="9" t="str">
        <f t="shared" si="7"/>
        <v>Match Not Found</v>
      </c>
      <c r="L415" s="8" t="str">
        <f>IFERROR(INDEX('Windows 11 Compliance'!A:A, MATCH(M415, 'Windows 11 Compliance'!B:B, 0)), "Match not found")</f>
        <v>Match not found</v>
      </c>
    </row>
    <row r="416" spans="5:12">
      <c r="E416" s="9" t="str">
        <f>IFERROR(IF(ISERROR(MATCH(F416,'Windows CPU Tracker'!B:B,0)),"Match not found",INDEX('Windows CPU Tracker'!A:A,MATCH(F416,'Windows CPU Tracker'!B:B,0))),"")</f>
        <v>Match not found</v>
      </c>
      <c r="G416" s="9" t="str">
        <f t="shared" si="7"/>
        <v>Match Not Found</v>
      </c>
      <c r="L416" s="8" t="str">
        <f>IFERROR(INDEX('Windows 11 Compliance'!A:A, MATCH(M416, 'Windows 11 Compliance'!B:B, 0)), "Match not found")</f>
        <v>Match not found</v>
      </c>
    </row>
    <row r="417" spans="5:12">
      <c r="E417" s="9" t="str">
        <f>IFERROR(IF(ISERROR(MATCH(F417,'Windows CPU Tracker'!B:B,0)),"Match not found",INDEX('Windows CPU Tracker'!A:A,MATCH(F417,'Windows CPU Tracker'!B:B,0))),"")</f>
        <v>Match not found</v>
      </c>
      <c r="G417" s="9" t="str">
        <f t="shared" si="7"/>
        <v>Match Not Found</v>
      </c>
      <c r="L417" s="8" t="str">
        <f>IFERROR(INDEX('Windows 11 Compliance'!A:A, MATCH(M417, 'Windows 11 Compliance'!B:B, 0)), "Match not found")</f>
        <v>Match not found</v>
      </c>
    </row>
    <row r="418" spans="5:12">
      <c r="E418" s="9" t="str">
        <f>IFERROR(IF(ISERROR(MATCH(F418,'Windows CPU Tracker'!B:B,0)),"Match not found",INDEX('Windows CPU Tracker'!A:A,MATCH(F418,'Windows CPU Tracker'!B:B,0))),"")</f>
        <v>Match not found</v>
      </c>
      <c r="G418" s="9" t="str">
        <f t="shared" si="7"/>
        <v>Match Not Found</v>
      </c>
      <c r="L418" s="8" t="str">
        <f>IFERROR(INDEX('Windows 11 Compliance'!A:A, MATCH(M418, 'Windows 11 Compliance'!B:B, 0)), "Match not found")</f>
        <v>Match not found</v>
      </c>
    </row>
    <row r="419" spans="5:12">
      <c r="E419" s="9" t="str">
        <f>IFERROR(IF(ISERROR(MATCH(F419,'Windows CPU Tracker'!B:B,0)),"Match not found",INDEX('Windows CPU Tracker'!A:A,MATCH(F419,'Windows CPU Tracker'!B:B,0))),"")</f>
        <v>Match not found</v>
      </c>
      <c r="G419" s="9" t="str">
        <f t="shared" si="7"/>
        <v>Match Not Found</v>
      </c>
      <c r="L419" s="8" t="str">
        <f>IFERROR(INDEX('Windows 11 Compliance'!A:A, MATCH(M419, 'Windows 11 Compliance'!B:B, 0)), "Match not found")</f>
        <v>Match not found</v>
      </c>
    </row>
    <row r="420" spans="5:12">
      <c r="E420" s="9" t="str">
        <f>IFERROR(IF(ISERROR(MATCH(F420,'Windows CPU Tracker'!B:B,0)),"Match not found",INDEX('Windows CPU Tracker'!A:A,MATCH(F420,'Windows CPU Tracker'!B:B,0))),"")</f>
        <v>Match not found</v>
      </c>
      <c r="G420" s="9" t="str">
        <f t="shared" si="7"/>
        <v>Match Not Found</v>
      </c>
      <c r="L420" s="8" t="str">
        <f>IFERROR(INDEX('Windows 11 Compliance'!A:A, MATCH(M420, 'Windows 11 Compliance'!B:B, 0)), "Match not found")</f>
        <v>Match not found</v>
      </c>
    </row>
    <row r="421" spans="5:12">
      <c r="E421" s="9" t="str">
        <f>IFERROR(IF(ISERROR(MATCH(F421,'Windows CPU Tracker'!B:B,0)),"Match not found",INDEX('Windows CPU Tracker'!A:A,MATCH(F421,'Windows CPU Tracker'!B:B,0))),"")</f>
        <v>Match not found</v>
      </c>
      <c r="G421" s="9" t="str">
        <f t="shared" si="7"/>
        <v>Match Not Found</v>
      </c>
      <c r="L421" s="8" t="str">
        <f>IFERROR(INDEX('Windows 11 Compliance'!A:A, MATCH(M421, 'Windows 11 Compliance'!B:B, 0)), "Match not found")</f>
        <v>Match not found</v>
      </c>
    </row>
    <row r="422" spans="5:12">
      <c r="E422" s="9" t="str">
        <f>IFERROR(IF(ISERROR(MATCH(F422,'Windows CPU Tracker'!B:B,0)),"Match not found",INDEX('Windows CPU Tracker'!A:A,MATCH(F422,'Windows CPU Tracker'!B:B,0))),"")</f>
        <v>Match not found</v>
      </c>
      <c r="G422" s="9" t="str">
        <f t="shared" si="7"/>
        <v>Match Not Found</v>
      </c>
      <c r="L422" s="8" t="str">
        <f>IFERROR(INDEX('Windows 11 Compliance'!A:A, MATCH(M422, 'Windows 11 Compliance'!B:B, 0)), "Match not found")</f>
        <v>Match not found</v>
      </c>
    </row>
    <row r="423" spans="5:12">
      <c r="E423" s="9" t="str">
        <f>IFERROR(IF(ISERROR(MATCH(F423,'Windows CPU Tracker'!B:B,0)),"Match not found",INDEX('Windows CPU Tracker'!A:A,MATCH(F423,'Windows CPU Tracker'!B:B,0))),"")</f>
        <v>Match not found</v>
      </c>
      <c r="G423" s="9" t="str">
        <f t="shared" si="7"/>
        <v>Match Not Found</v>
      </c>
      <c r="L423" s="8" t="str">
        <f>IFERROR(INDEX('Windows 11 Compliance'!A:A, MATCH(M423, 'Windows 11 Compliance'!B:B, 0)), "Match not found")</f>
        <v>Match not found</v>
      </c>
    </row>
    <row r="424" spans="5:12">
      <c r="E424" s="9" t="str">
        <f>IFERROR(IF(ISERROR(MATCH(F424,'Windows CPU Tracker'!B:B,0)),"Match not found",INDEX('Windows CPU Tracker'!A:A,MATCH(F424,'Windows CPU Tracker'!B:B,0))),"")</f>
        <v>Match not found</v>
      </c>
      <c r="G424" s="9" t="str">
        <f t="shared" si="7"/>
        <v>Match Not Found</v>
      </c>
      <c r="L424" s="8" t="str">
        <f>IFERROR(INDEX('Windows 11 Compliance'!A:A, MATCH(M424, 'Windows 11 Compliance'!B:B, 0)), "Match not found")</f>
        <v>Match not found</v>
      </c>
    </row>
    <row r="425" spans="5:12">
      <c r="E425" s="9" t="str">
        <f>IFERROR(IF(ISERROR(MATCH(F425,'Windows CPU Tracker'!B:B,0)),"Match not found",INDEX('Windows CPU Tracker'!A:A,MATCH(F425,'Windows CPU Tracker'!B:B,0))),"")</f>
        <v>Match not found</v>
      </c>
      <c r="G425" s="9" t="str">
        <f t="shared" si="7"/>
        <v>Match Not Found</v>
      </c>
      <c r="L425" s="8" t="str">
        <f>IFERROR(INDEX('Windows 11 Compliance'!A:A, MATCH(M425, 'Windows 11 Compliance'!B:B, 0)), "Match not found")</f>
        <v>Match not found</v>
      </c>
    </row>
    <row r="426" spans="5:12">
      <c r="E426" s="9" t="str">
        <f>IFERROR(IF(ISERROR(MATCH(F426,'Windows CPU Tracker'!B:B,0)),"Match not found",INDEX('Windows CPU Tracker'!A:A,MATCH(F426,'Windows CPU Tracker'!B:B,0))),"")</f>
        <v>Match not found</v>
      </c>
      <c r="G426" s="9" t="str">
        <f t="shared" si="7"/>
        <v>Match Not Found</v>
      </c>
      <c r="L426" s="8" t="str">
        <f>IFERROR(INDEX('Windows 11 Compliance'!A:A, MATCH(M426, 'Windows 11 Compliance'!B:B, 0)), "Match not found")</f>
        <v>Match not found</v>
      </c>
    </row>
    <row r="427" spans="5:12">
      <c r="E427" s="9" t="str">
        <f>IFERROR(IF(ISERROR(MATCH(F427,'Windows CPU Tracker'!B:B,0)),"Match not found",INDEX('Windows CPU Tracker'!A:A,MATCH(F427,'Windows CPU Tracker'!B:B,0))),"")</f>
        <v>Match not found</v>
      </c>
      <c r="G427" s="9" t="str">
        <f t="shared" si="7"/>
        <v>Match Not Found</v>
      </c>
      <c r="L427" s="8" t="str">
        <f>IFERROR(INDEX('Windows 11 Compliance'!A:A, MATCH(M427, 'Windows 11 Compliance'!B:B, 0)), "Match not found")</f>
        <v>Match not found</v>
      </c>
    </row>
    <row r="428" spans="5:12">
      <c r="E428" s="9" t="str">
        <f>IFERROR(IF(ISERROR(MATCH(F428,'Windows CPU Tracker'!B:B,0)),"Match not found",INDEX('Windows CPU Tracker'!A:A,MATCH(F428,'Windows CPU Tracker'!B:B,0))),"")</f>
        <v>Match not found</v>
      </c>
      <c r="G428" s="9" t="str">
        <f t="shared" si="7"/>
        <v>Match Not Found</v>
      </c>
      <c r="L428" s="8" t="str">
        <f>IFERROR(INDEX('Windows 11 Compliance'!A:A, MATCH(M428, 'Windows 11 Compliance'!B:B, 0)), "Match not found")</f>
        <v>Match not found</v>
      </c>
    </row>
    <row r="429" spans="5:12">
      <c r="E429" s="9" t="str">
        <f>IFERROR(IF(ISERROR(MATCH(F429,'Windows CPU Tracker'!B:B,0)),"Match not found",INDEX('Windows CPU Tracker'!A:A,MATCH(F429,'Windows CPU Tracker'!B:B,0))),"")</f>
        <v>Match not found</v>
      </c>
      <c r="G429" s="9" t="str">
        <f t="shared" si="7"/>
        <v>Match Not Found</v>
      </c>
      <c r="L429" s="8" t="str">
        <f>IFERROR(INDEX('Windows 11 Compliance'!A:A, MATCH(M429, 'Windows 11 Compliance'!B:B, 0)), "Match not found")</f>
        <v>Match not found</v>
      </c>
    </row>
    <row r="430" spans="5:12">
      <c r="E430" s="9" t="str">
        <f>IFERROR(IF(ISERROR(MATCH(F430,'Windows CPU Tracker'!B:B,0)),"Match not found",INDEX('Windows CPU Tracker'!A:A,MATCH(F430,'Windows CPU Tracker'!B:B,0))),"")</f>
        <v>Match not found</v>
      </c>
      <c r="G430" s="9" t="str">
        <f t="shared" si="7"/>
        <v>Match Not Found</v>
      </c>
      <c r="L430" s="8" t="str">
        <f>IFERROR(INDEX('Windows 11 Compliance'!A:A, MATCH(M430, 'Windows 11 Compliance'!B:B, 0)), "Match not found")</f>
        <v>Match not found</v>
      </c>
    </row>
    <row r="431" spans="5:12">
      <c r="E431" s="9" t="str">
        <f>IFERROR(IF(ISERROR(MATCH(F431,'Windows CPU Tracker'!B:B,0)),"Match not found",INDEX('Windows CPU Tracker'!A:A,MATCH(F431,'Windows CPU Tracker'!B:B,0))),"")</f>
        <v>Match not found</v>
      </c>
      <c r="G431" s="9" t="str">
        <f t="shared" si="7"/>
        <v>Match Not Found</v>
      </c>
      <c r="L431" s="8" t="str">
        <f>IFERROR(INDEX('Windows 11 Compliance'!A:A, MATCH(M431, 'Windows 11 Compliance'!B:B, 0)), "Match not found")</f>
        <v>Match not found</v>
      </c>
    </row>
    <row r="432" spans="5:12">
      <c r="E432" s="9" t="str">
        <f>IFERROR(IF(ISERROR(MATCH(F432,'Windows CPU Tracker'!B:B,0)),"Match not found",INDEX('Windows CPU Tracker'!A:A,MATCH(F432,'Windows CPU Tracker'!B:B,0))),"")</f>
        <v>Match not found</v>
      </c>
      <c r="G432" s="9" t="str">
        <f t="shared" si="7"/>
        <v>Match Not Found</v>
      </c>
      <c r="L432" s="8" t="str">
        <f>IFERROR(INDEX('Windows 11 Compliance'!A:A, MATCH(M432, 'Windows 11 Compliance'!B:B, 0)), "Match not found")</f>
        <v>Match not found</v>
      </c>
    </row>
    <row r="433" spans="5:12">
      <c r="E433" s="9" t="str">
        <f>IFERROR(IF(ISERROR(MATCH(F433,'Windows CPU Tracker'!B:B,0)),"Match not found",INDEX('Windows CPU Tracker'!A:A,MATCH(F433,'Windows CPU Tracker'!B:B,0))),"")</f>
        <v>Match not found</v>
      </c>
      <c r="G433" s="9" t="str">
        <f t="shared" si="7"/>
        <v>Match Not Found</v>
      </c>
      <c r="L433" s="8" t="str">
        <f>IFERROR(INDEX('Windows 11 Compliance'!A:A, MATCH(M433, 'Windows 11 Compliance'!B:B, 0)), "Match not found")</f>
        <v>Match not found</v>
      </c>
    </row>
    <row r="434" spans="5:12">
      <c r="E434" s="9" t="str">
        <f>IFERROR(IF(ISERROR(MATCH(F434,'Windows CPU Tracker'!B:B,0)),"Match not found",INDEX('Windows CPU Tracker'!A:A,MATCH(F434,'Windows CPU Tracker'!B:B,0))),"")</f>
        <v>Match not found</v>
      </c>
      <c r="G434" s="9" t="str">
        <f t="shared" si="7"/>
        <v>Match Not Found</v>
      </c>
      <c r="L434" s="8" t="str">
        <f>IFERROR(INDEX('Windows 11 Compliance'!A:A, MATCH(M434, 'Windows 11 Compliance'!B:B, 0)), "Match not found")</f>
        <v>Match not found</v>
      </c>
    </row>
    <row r="435" spans="5:12">
      <c r="E435" s="9" t="str">
        <f>IFERROR(IF(ISERROR(MATCH(F435,'Windows CPU Tracker'!B:B,0)),"Match not found",INDEX('Windows CPU Tracker'!A:A,MATCH(F435,'Windows CPU Tracker'!B:B,0))),"")</f>
        <v>Match not found</v>
      </c>
      <c r="G435" s="9" t="str">
        <f t="shared" si="7"/>
        <v>Match Not Found</v>
      </c>
      <c r="L435" s="8" t="str">
        <f>IFERROR(INDEX('Windows 11 Compliance'!A:A, MATCH(M435, 'Windows 11 Compliance'!B:B, 0)), "Match not found")</f>
        <v>Match not found</v>
      </c>
    </row>
    <row r="436" spans="5:12">
      <c r="E436" s="9" t="str">
        <f>IFERROR(IF(ISERROR(MATCH(F436,'Windows CPU Tracker'!B:B,0)),"Match not found",INDEX('Windows CPU Tracker'!A:A,MATCH(F436,'Windows CPU Tracker'!B:B,0))),"")</f>
        <v>Match not found</v>
      </c>
      <c r="G436" s="9" t="str">
        <f t="shared" si="7"/>
        <v>Match Not Found</v>
      </c>
      <c r="L436" s="8" t="str">
        <f>IFERROR(INDEX('Windows 11 Compliance'!A:A, MATCH(M436, 'Windows 11 Compliance'!B:B, 0)), "Match not found")</f>
        <v>Match not found</v>
      </c>
    </row>
    <row r="437" spans="5:12">
      <c r="E437" s="9" t="str">
        <f>IFERROR(IF(ISERROR(MATCH(F437,'Windows CPU Tracker'!B:B,0)),"Match not found",INDEX('Windows CPU Tracker'!A:A,MATCH(F437,'Windows CPU Tracker'!B:B,0))),"")</f>
        <v>Match not found</v>
      </c>
      <c r="G437" s="9" t="str">
        <f t="shared" si="7"/>
        <v>Match Not Found</v>
      </c>
      <c r="L437" s="8" t="str">
        <f>IFERROR(INDEX('Windows 11 Compliance'!A:A, MATCH(M437, 'Windows 11 Compliance'!B:B, 0)), "Match not found")</f>
        <v>Match not found</v>
      </c>
    </row>
    <row r="438" spans="5:12">
      <c r="E438" s="9" t="str">
        <f>IFERROR(IF(ISERROR(MATCH(F438,'Windows CPU Tracker'!B:B,0)),"Match not found",INDEX('Windows CPU Tracker'!A:A,MATCH(F438,'Windows CPU Tracker'!B:B,0))),"")</f>
        <v>Match not found</v>
      </c>
      <c r="G438" s="9" t="str">
        <f t="shared" si="7"/>
        <v>Match Not Found</v>
      </c>
      <c r="L438" s="8" t="str">
        <f>IFERROR(INDEX('Windows 11 Compliance'!A:A, MATCH(M438, 'Windows 11 Compliance'!B:B, 0)), "Match not found")</f>
        <v>Match not found</v>
      </c>
    </row>
    <row r="439" spans="5:12">
      <c r="E439" s="9" t="str">
        <f>IFERROR(IF(ISERROR(MATCH(F439,'Windows CPU Tracker'!B:B,0)),"Match not found",INDEX('Windows CPU Tracker'!A:A,MATCH(F439,'Windows CPU Tracker'!B:B,0))),"")</f>
        <v>Match not found</v>
      </c>
      <c r="G439" s="9" t="str">
        <f t="shared" si="7"/>
        <v>Match Not Found</v>
      </c>
      <c r="L439" s="8" t="str">
        <f>IFERROR(INDEX('Windows 11 Compliance'!A:A, MATCH(M439, 'Windows 11 Compliance'!B:B, 0)), "Match not found")</f>
        <v>Match not found</v>
      </c>
    </row>
    <row r="440" spans="5:12">
      <c r="E440" s="9" t="str">
        <f>IFERROR(IF(ISERROR(MATCH(F440,'Windows CPU Tracker'!B:B,0)),"Match not found",INDEX('Windows CPU Tracker'!A:A,MATCH(F440,'Windows CPU Tracker'!B:B,0))),"")</f>
        <v>Match not found</v>
      </c>
      <c r="G440" s="9" t="str">
        <f t="shared" si="7"/>
        <v>Match Not Found</v>
      </c>
      <c r="L440" s="8" t="str">
        <f>IFERROR(INDEX('Windows 11 Compliance'!A:A, MATCH(M440, 'Windows 11 Compliance'!B:B, 0)), "Match not found")</f>
        <v>Match not found</v>
      </c>
    </row>
    <row r="441" spans="5:12">
      <c r="E441" s="9" t="str">
        <f>IFERROR(IF(ISERROR(MATCH(F441,'Windows CPU Tracker'!B:B,0)),"Match not found",INDEX('Windows CPU Tracker'!A:A,MATCH(F441,'Windows CPU Tracker'!B:B,0))),"")</f>
        <v>Match not found</v>
      </c>
      <c r="G441" s="9" t="str">
        <f t="shared" si="7"/>
        <v>Match Not Found</v>
      </c>
      <c r="L441" s="8" t="str">
        <f>IFERROR(INDEX('Windows 11 Compliance'!A:A, MATCH(M441, 'Windows 11 Compliance'!B:B, 0)), "Match not found")</f>
        <v>Match not found</v>
      </c>
    </row>
    <row r="442" spans="5:12">
      <c r="E442" s="9" t="str">
        <f>IFERROR(IF(ISERROR(MATCH(F442,'Windows CPU Tracker'!B:B,0)),"Match not found",INDEX('Windows CPU Tracker'!A:A,MATCH(F442,'Windows CPU Tracker'!B:B,0))),"")</f>
        <v>Match not found</v>
      </c>
      <c r="G442" s="9" t="str">
        <f t="shared" si="7"/>
        <v>Match Not Found</v>
      </c>
      <c r="L442" s="8" t="str">
        <f>IFERROR(INDEX('Windows 11 Compliance'!A:A, MATCH(M442, 'Windows 11 Compliance'!B:B, 0)), "Match not found")</f>
        <v>Match not found</v>
      </c>
    </row>
    <row r="443" spans="5:12">
      <c r="E443" s="9" t="str">
        <f>IFERROR(IF(ISERROR(MATCH(F443,'Windows CPU Tracker'!B:B,0)),"Match not found",INDEX('Windows CPU Tracker'!A:A,MATCH(F443,'Windows CPU Tracker'!B:B,0))),"")</f>
        <v>Match not found</v>
      </c>
      <c r="G443" s="9" t="str">
        <f t="shared" si="7"/>
        <v>Match Not Found</v>
      </c>
      <c r="L443" s="8" t="str">
        <f>IFERROR(INDEX('Windows 11 Compliance'!A:A, MATCH(M443, 'Windows 11 Compliance'!B:B, 0)), "Match not found")</f>
        <v>Match not found</v>
      </c>
    </row>
    <row r="444" spans="5:12">
      <c r="E444" s="9" t="str">
        <f>IFERROR(IF(ISERROR(MATCH(F444,'Windows CPU Tracker'!B:B,0)),"Match not found",INDEX('Windows CPU Tracker'!A:A,MATCH(F444,'Windows CPU Tracker'!B:B,0))),"")</f>
        <v>Match not found</v>
      </c>
      <c r="G444" s="9" t="str">
        <f t="shared" si="7"/>
        <v>Match Not Found</v>
      </c>
      <c r="L444" s="8" t="str">
        <f>IFERROR(INDEX('Windows 11 Compliance'!A:A, MATCH(M444, 'Windows 11 Compliance'!B:B, 0)), "Match not found")</f>
        <v>Match not found</v>
      </c>
    </row>
    <row r="445" spans="5:12">
      <c r="E445" s="9" t="str">
        <f>IFERROR(IF(ISERROR(MATCH(F445,'Windows CPU Tracker'!B:B,0)),"Match not found",INDEX('Windows CPU Tracker'!A:A,MATCH(F445,'Windows CPU Tracker'!B:B,0))),"")</f>
        <v>Match not found</v>
      </c>
      <c r="G445" s="9" t="str">
        <f t="shared" si="7"/>
        <v>Match Not Found</v>
      </c>
      <c r="L445" s="8" t="str">
        <f>IFERROR(INDEX('Windows 11 Compliance'!A:A, MATCH(M445, 'Windows 11 Compliance'!B:B, 0)), "Match not found")</f>
        <v>Match not found</v>
      </c>
    </row>
    <row r="446" spans="5:12">
      <c r="E446" s="9" t="str">
        <f>IFERROR(IF(ISERROR(MATCH(F446,'Windows CPU Tracker'!B:B,0)),"Match not found",INDEX('Windows CPU Tracker'!A:A,MATCH(F446,'Windows CPU Tracker'!B:B,0))),"")</f>
        <v>Match not found</v>
      </c>
      <c r="G446" s="9" t="str">
        <f t="shared" si="7"/>
        <v>Match Not Found</v>
      </c>
      <c r="L446" s="8" t="str">
        <f>IFERROR(INDEX('Windows 11 Compliance'!A:A, MATCH(M446, 'Windows 11 Compliance'!B:B, 0)), "Match not found")</f>
        <v>Match not found</v>
      </c>
    </row>
    <row r="447" spans="5:12">
      <c r="E447" s="9" t="str">
        <f>IFERROR(IF(ISERROR(MATCH(F447,'Windows CPU Tracker'!B:B,0)),"Match not found",INDEX('Windows CPU Tracker'!A:A,MATCH(F447,'Windows CPU Tracker'!B:B,0))),"")</f>
        <v>Match not found</v>
      </c>
      <c r="G447" s="9" t="str">
        <f t="shared" si="7"/>
        <v>Match Not Found</v>
      </c>
      <c r="L447" s="8" t="str">
        <f>IFERROR(INDEX('Windows 11 Compliance'!A:A, MATCH(M447, 'Windows 11 Compliance'!B:B, 0)), "Match not found")</f>
        <v>Match not found</v>
      </c>
    </row>
    <row r="448" spans="5:12">
      <c r="E448" s="9" t="str">
        <f>IFERROR(IF(ISERROR(MATCH(F448,'Windows CPU Tracker'!B:B,0)),"Match not found",INDEX('Windows CPU Tracker'!A:A,MATCH(F448,'Windows CPU Tracker'!B:B,0))),"")</f>
        <v>Match not found</v>
      </c>
      <c r="G448" s="9" t="str">
        <f t="shared" si="7"/>
        <v>Match Not Found</v>
      </c>
      <c r="L448" s="8" t="str">
        <f>IFERROR(INDEX('Windows 11 Compliance'!A:A, MATCH(M448, 'Windows 11 Compliance'!B:B, 0)), "Match not found")</f>
        <v>Match not found</v>
      </c>
    </row>
    <row r="449" spans="5:12">
      <c r="E449" s="9" t="str">
        <f>IFERROR(IF(ISERROR(MATCH(F449,'Windows CPU Tracker'!B:B,0)),"Match not found",INDEX('Windows CPU Tracker'!A:A,MATCH(F449,'Windows CPU Tracker'!B:B,0))),"")</f>
        <v>Match not found</v>
      </c>
      <c r="G449" s="9" t="str">
        <f t="shared" si="7"/>
        <v>Match Not Found</v>
      </c>
      <c r="L449" s="8" t="str">
        <f>IFERROR(INDEX('Windows 11 Compliance'!A:A, MATCH(M449, 'Windows 11 Compliance'!B:B, 0)), "Match not found")</f>
        <v>Match not found</v>
      </c>
    </row>
    <row r="450" spans="5:12">
      <c r="E450" s="9" t="str">
        <f>IFERROR(IF(ISERROR(MATCH(F450,'Windows CPU Tracker'!B:B,0)),"Match not found",INDEX('Windows CPU Tracker'!A:A,MATCH(F450,'Windows CPU Tracker'!B:B,0))),"")</f>
        <v>Match not found</v>
      </c>
      <c r="G450" s="9" t="str">
        <f t="shared" si="7"/>
        <v>Match Not Found</v>
      </c>
      <c r="L450" s="8" t="str">
        <f>IFERROR(INDEX('Windows 11 Compliance'!A:A, MATCH(M450, 'Windows 11 Compliance'!B:B, 0)), "Match not found")</f>
        <v>Match not found</v>
      </c>
    </row>
    <row r="451" spans="5:12">
      <c r="E451" s="9" t="str">
        <f>IFERROR(IF(ISERROR(MATCH(F451,'Windows CPU Tracker'!B:B,0)),"Match not found",INDEX('Windows CPU Tracker'!A:A,MATCH(F451,'Windows CPU Tracker'!B:B,0))),"")</f>
        <v>Match not found</v>
      </c>
      <c r="G451" s="9" t="str">
        <f t="shared" ref="G451:G514" si="8">IF(H451="", "Match Not Found", TEXT(ROUNDUP(VALUE(LEFT(H451, LEN(H451)-3)), 0), "0") &amp; " GB")</f>
        <v>Match Not Found</v>
      </c>
      <c r="L451" s="8" t="str">
        <f>IFERROR(INDEX('Windows 11 Compliance'!A:A, MATCH(M451, 'Windows 11 Compliance'!B:B, 0)), "Match not found")</f>
        <v>Match not found</v>
      </c>
    </row>
    <row r="452" spans="5:12">
      <c r="E452" s="9" t="str">
        <f>IFERROR(IF(ISERROR(MATCH(F452,'Windows CPU Tracker'!B:B,0)),"Match not found",INDEX('Windows CPU Tracker'!A:A,MATCH(F452,'Windows CPU Tracker'!B:B,0))),"")</f>
        <v>Match not found</v>
      </c>
      <c r="G452" s="9" t="str">
        <f t="shared" si="8"/>
        <v>Match Not Found</v>
      </c>
      <c r="L452" s="8" t="str">
        <f>IFERROR(INDEX('Windows 11 Compliance'!A:A, MATCH(M452, 'Windows 11 Compliance'!B:B, 0)), "Match not found")</f>
        <v>Match not found</v>
      </c>
    </row>
    <row r="453" spans="5:12">
      <c r="E453" s="9" t="str">
        <f>IFERROR(IF(ISERROR(MATCH(F453,'Windows CPU Tracker'!B:B,0)),"Match not found",INDEX('Windows CPU Tracker'!A:A,MATCH(F453,'Windows CPU Tracker'!B:B,0))),"")</f>
        <v>Match not found</v>
      </c>
      <c r="G453" s="9" t="str">
        <f t="shared" si="8"/>
        <v>Match Not Found</v>
      </c>
      <c r="L453" s="8" t="str">
        <f>IFERROR(INDEX('Windows 11 Compliance'!A:A, MATCH(M453, 'Windows 11 Compliance'!B:B, 0)), "Match not found")</f>
        <v>Match not found</v>
      </c>
    </row>
    <row r="454" spans="5:12">
      <c r="E454" s="9" t="str">
        <f>IFERROR(IF(ISERROR(MATCH(F454,'Windows CPU Tracker'!B:B,0)),"Match not found",INDEX('Windows CPU Tracker'!A:A,MATCH(F454,'Windows CPU Tracker'!B:B,0))),"")</f>
        <v>Match not found</v>
      </c>
      <c r="G454" s="9" t="str">
        <f t="shared" si="8"/>
        <v>Match Not Found</v>
      </c>
      <c r="L454" s="8" t="str">
        <f>IFERROR(INDEX('Windows 11 Compliance'!A:A, MATCH(M454, 'Windows 11 Compliance'!B:B, 0)), "Match not found")</f>
        <v>Match not found</v>
      </c>
    </row>
    <row r="455" spans="5:12">
      <c r="E455" s="9" t="str">
        <f>IFERROR(IF(ISERROR(MATCH(F455,'Windows CPU Tracker'!B:B,0)),"Match not found",INDEX('Windows CPU Tracker'!A:A,MATCH(F455,'Windows CPU Tracker'!B:B,0))),"")</f>
        <v>Match not found</v>
      </c>
      <c r="G455" s="9" t="str">
        <f t="shared" si="8"/>
        <v>Match Not Found</v>
      </c>
      <c r="L455" s="8" t="str">
        <f>IFERROR(INDEX('Windows 11 Compliance'!A:A, MATCH(M455, 'Windows 11 Compliance'!B:B, 0)), "Match not found")</f>
        <v>Match not found</v>
      </c>
    </row>
    <row r="456" spans="5:12">
      <c r="E456" s="9" t="str">
        <f>IFERROR(IF(ISERROR(MATCH(F456,'Windows CPU Tracker'!B:B,0)),"Match not found",INDEX('Windows CPU Tracker'!A:A,MATCH(F456,'Windows CPU Tracker'!B:B,0))),"")</f>
        <v>Match not found</v>
      </c>
      <c r="G456" s="9" t="str">
        <f t="shared" si="8"/>
        <v>Match Not Found</v>
      </c>
      <c r="L456" s="8" t="str">
        <f>IFERROR(INDEX('Windows 11 Compliance'!A:A, MATCH(M456, 'Windows 11 Compliance'!B:B, 0)), "Match not found")</f>
        <v>Match not found</v>
      </c>
    </row>
    <row r="457" spans="5:12">
      <c r="E457" s="9" t="str">
        <f>IFERROR(IF(ISERROR(MATCH(F457,'Windows CPU Tracker'!B:B,0)),"Match not found",INDEX('Windows CPU Tracker'!A:A,MATCH(F457,'Windows CPU Tracker'!B:B,0))),"")</f>
        <v>Match not found</v>
      </c>
      <c r="G457" s="9" t="str">
        <f t="shared" si="8"/>
        <v>Match Not Found</v>
      </c>
      <c r="L457" s="8" t="str">
        <f>IFERROR(INDEX('Windows 11 Compliance'!A:A, MATCH(M457, 'Windows 11 Compliance'!B:B, 0)), "Match not found")</f>
        <v>Match not found</v>
      </c>
    </row>
    <row r="458" spans="5:12">
      <c r="E458" s="9" t="str">
        <f>IFERROR(IF(ISERROR(MATCH(F458,'Windows CPU Tracker'!B:B,0)),"Match not found",INDEX('Windows CPU Tracker'!A:A,MATCH(F458,'Windows CPU Tracker'!B:B,0))),"")</f>
        <v>Match not found</v>
      </c>
      <c r="G458" s="9" t="str">
        <f t="shared" si="8"/>
        <v>Match Not Found</v>
      </c>
      <c r="L458" s="8" t="str">
        <f>IFERROR(INDEX('Windows 11 Compliance'!A:A, MATCH(M458, 'Windows 11 Compliance'!B:B, 0)), "Match not found")</f>
        <v>Match not found</v>
      </c>
    </row>
    <row r="459" spans="5:12">
      <c r="E459" s="9" t="str">
        <f>IFERROR(IF(ISERROR(MATCH(F459,'Windows CPU Tracker'!B:B,0)),"Match not found",INDEX('Windows CPU Tracker'!A:A,MATCH(F459,'Windows CPU Tracker'!B:B,0))),"")</f>
        <v>Match not found</v>
      </c>
      <c r="G459" s="9" t="str">
        <f t="shared" si="8"/>
        <v>Match Not Found</v>
      </c>
      <c r="L459" s="8" t="str">
        <f>IFERROR(INDEX('Windows 11 Compliance'!A:A, MATCH(M459, 'Windows 11 Compliance'!B:B, 0)), "Match not found")</f>
        <v>Match not found</v>
      </c>
    </row>
    <row r="460" spans="5:12">
      <c r="E460" s="9" t="str">
        <f>IFERROR(IF(ISERROR(MATCH(F460,'Windows CPU Tracker'!B:B,0)),"Match not found",INDEX('Windows CPU Tracker'!A:A,MATCH(F460,'Windows CPU Tracker'!B:B,0))),"")</f>
        <v>Match not found</v>
      </c>
      <c r="G460" s="9" t="str">
        <f t="shared" si="8"/>
        <v>Match Not Found</v>
      </c>
      <c r="L460" s="8" t="str">
        <f>IFERROR(INDEX('Windows 11 Compliance'!A:A, MATCH(M460, 'Windows 11 Compliance'!B:B, 0)), "Match not found")</f>
        <v>Match not found</v>
      </c>
    </row>
    <row r="461" spans="5:12">
      <c r="E461" s="9" t="str">
        <f>IFERROR(IF(ISERROR(MATCH(F461,'Windows CPU Tracker'!B:B,0)),"Match not found",INDEX('Windows CPU Tracker'!A:A,MATCH(F461,'Windows CPU Tracker'!B:B,0))),"")</f>
        <v>Match not found</v>
      </c>
      <c r="G461" s="9" t="str">
        <f t="shared" si="8"/>
        <v>Match Not Found</v>
      </c>
      <c r="L461" s="8" t="str">
        <f>IFERROR(INDEX('Windows 11 Compliance'!A:A, MATCH(M461, 'Windows 11 Compliance'!B:B, 0)), "Match not found")</f>
        <v>Match not found</v>
      </c>
    </row>
    <row r="462" spans="5:12">
      <c r="E462" s="9" t="str">
        <f>IFERROR(IF(ISERROR(MATCH(F462,'Windows CPU Tracker'!B:B,0)),"Match not found",INDEX('Windows CPU Tracker'!A:A,MATCH(F462,'Windows CPU Tracker'!B:B,0))),"")</f>
        <v>Match not found</v>
      </c>
      <c r="G462" s="9" t="str">
        <f t="shared" si="8"/>
        <v>Match Not Found</v>
      </c>
      <c r="L462" s="8" t="str">
        <f>IFERROR(INDEX('Windows 11 Compliance'!A:A, MATCH(M462, 'Windows 11 Compliance'!B:B, 0)), "Match not found")</f>
        <v>Match not found</v>
      </c>
    </row>
    <row r="463" spans="5:12">
      <c r="E463" s="9" t="str">
        <f>IFERROR(IF(ISERROR(MATCH(F463,'Windows CPU Tracker'!B:B,0)),"Match not found",INDEX('Windows CPU Tracker'!A:A,MATCH(F463,'Windows CPU Tracker'!B:B,0))),"")</f>
        <v>Match not found</v>
      </c>
      <c r="G463" s="9" t="str">
        <f t="shared" si="8"/>
        <v>Match Not Found</v>
      </c>
      <c r="L463" s="8" t="str">
        <f>IFERROR(INDEX('Windows 11 Compliance'!A:A, MATCH(M463, 'Windows 11 Compliance'!B:B, 0)), "Match not found")</f>
        <v>Match not found</v>
      </c>
    </row>
    <row r="464" spans="5:12">
      <c r="E464" s="9" t="str">
        <f>IFERROR(IF(ISERROR(MATCH(F464,'Windows CPU Tracker'!B:B,0)),"Match not found",INDEX('Windows CPU Tracker'!A:A,MATCH(F464,'Windows CPU Tracker'!B:B,0))),"")</f>
        <v>Match not found</v>
      </c>
      <c r="G464" s="9" t="str">
        <f t="shared" si="8"/>
        <v>Match Not Found</v>
      </c>
      <c r="L464" s="8" t="str">
        <f>IFERROR(INDEX('Windows 11 Compliance'!A:A, MATCH(M464, 'Windows 11 Compliance'!B:B, 0)), "Match not found")</f>
        <v>Match not found</v>
      </c>
    </row>
    <row r="465" spans="5:12">
      <c r="E465" s="9" t="str">
        <f>IFERROR(IF(ISERROR(MATCH(F465,'Windows CPU Tracker'!B:B,0)),"Match not found",INDEX('Windows CPU Tracker'!A:A,MATCH(F465,'Windows CPU Tracker'!B:B,0))),"")</f>
        <v>Match not found</v>
      </c>
      <c r="G465" s="9" t="str">
        <f t="shared" si="8"/>
        <v>Match Not Found</v>
      </c>
      <c r="L465" s="8" t="str">
        <f>IFERROR(INDEX('Windows 11 Compliance'!A:A, MATCH(M465, 'Windows 11 Compliance'!B:B, 0)), "Match not found")</f>
        <v>Match not found</v>
      </c>
    </row>
    <row r="466" spans="5:12">
      <c r="E466" s="9" t="str">
        <f>IFERROR(IF(ISERROR(MATCH(F466,'Windows CPU Tracker'!B:B,0)),"Match not found",INDEX('Windows CPU Tracker'!A:A,MATCH(F466,'Windows CPU Tracker'!B:B,0))),"")</f>
        <v>Match not found</v>
      </c>
      <c r="G466" s="9" t="str">
        <f t="shared" si="8"/>
        <v>Match Not Found</v>
      </c>
      <c r="L466" s="8" t="str">
        <f>IFERROR(INDEX('Windows 11 Compliance'!A:A, MATCH(M466, 'Windows 11 Compliance'!B:B, 0)), "Match not found")</f>
        <v>Match not found</v>
      </c>
    </row>
    <row r="467" spans="5:12">
      <c r="E467" s="9" t="str">
        <f>IFERROR(IF(ISERROR(MATCH(F467,'Windows CPU Tracker'!B:B,0)),"Match not found",INDEX('Windows CPU Tracker'!A:A,MATCH(F467,'Windows CPU Tracker'!B:B,0))),"")</f>
        <v>Match not found</v>
      </c>
      <c r="G467" s="9" t="str">
        <f t="shared" si="8"/>
        <v>Match Not Found</v>
      </c>
      <c r="L467" s="8" t="str">
        <f>IFERROR(INDEX('Windows 11 Compliance'!A:A, MATCH(M467, 'Windows 11 Compliance'!B:B, 0)), "Match not found")</f>
        <v>Match not found</v>
      </c>
    </row>
    <row r="468" spans="5:12">
      <c r="E468" s="9" t="str">
        <f>IFERROR(IF(ISERROR(MATCH(F468,'Windows CPU Tracker'!B:B,0)),"Match not found",INDEX('Windows CPU Tracker'!A:A,MATCH(F468,'Windows CPU Tracker'!B:B,0))),"")</f>
        <v>Match not found</v>
      </c>
      <c r="G468" s="9" t="str">
        <f t="shared" si="8"/>
        <v>Match Not Found</v>
      </c>
      <c r="L468" s="8" t="str">
        <f>IFERROR(INDEX('Windows 11 Compliance'!A:A, MATCH(M468, 'Windows 11 Compliance'!B:B, 0)), "Match not found")</f>
        <v>Match not found</v>
      </c>
    </row>
    <row r="469" spans="5:12">
      <c r="E469" s="9" t="str">
        <f>IFERROR(IF(ISERROR(MATCH(F469,'Windows CPU Tracker'!B:B,0)),"Match not found",INDEX('Windows CPU Tracker'!A:A,MATCH(F469,'Windows CPU Tracker'!B:B,0))),"")</f>
        <v>Match not found</v>
      </c>
      <c r="G469" s="9" t="str">
        <f t="shared" si="8"/>
        <v>Match Not Found</v>
      </c>
      <c r="L469" s="8" t="str">
        <f>IFERROR(INDEX('Windows 11 Compliance'!A:A, MATCH(M469, 'Windows 11 Compliance'!B:B, 0)), "Match not found")</f>
        <v>Match not found</v>
      </c>
    </row>
    <row r="470" spans="5:12">
      <c r="E470" s="9" t="str">
        <f>IFERROR(IF(ISERROR(MATCH(F470,'Windows CPU Tracker'!B:B,0)),"Match not found",INDEX('Windows CPU Tracker'!A:A,MATCH(F470,'Windows CPU Tracker'!B:B,0))),"")</f>
        <v>Match not found</v>
      </c>
      <c r="G470" s="9" t="str">
        <f t="shared" si="8"/>
        <v>Match Not Found</v>
      </c>
      <c r="L470" s="8" t="str">
        <f>IFERROR(INDEX('Windows 11 Compliance'!A:A, MATCH(M470, 'Windows 11 Compliance'!B:B, 0)), "Match not found")</f>
        <v>Match not found</v>
      </c>
    </row>
    <row r="471" spans="5:12">
      <c r="E471" s="9" t="str">
        <f>IFERROR(IF(ISERROR(MATCH(F471,'Windows CPU Tracker'!B:B,0)),"Match not found",INDEX('Windows CPU Tracker'!A:A,MATCH(F471,'Windows CPU Tracker'!B:B,0))),"")</f>
        <v>Match not found</v>
      </c>
      <c r="G471" s="9" t="str">
        <f t="shared" si="8"/>
        <v>Match Not Found</v>
      </c>
      <c r="L471" s="8" t="str">
        <f>IFERROR(INDEX('Windows 11 Compliance'!A:A, MATCH(M471, 'Windows 11 Compliance'!B:B, 0)), "Match not found")</f>
        <v>Match not found</v>
      </c>
    </row>
    <row r="472" spans="5:12">
      <c r="E472" s="9" t="str">
        <f>IFERROR(IF(ISERROR(MATCH(F472,'Windows CPU Tracker'!B:B,0)),"Match not found",INDEX('Windows CPU Tracker'!A:A,MATCH(F472,'Windows CPU Tracker'!B:B,0))),"")</f>
        <v>Match not found</v>
      </c>
      <c r="G472" s="9" t="str">
        <f t="shared" si="8"/>
        <v>Match Not Found</v>
      </c>
      <c r="L472" s="8" t="str">
        <f>IFERROR(INDEX('Windows 11 Compliance'!A:A, MATCH(M472, 'Windows 11 Compliance'!B:B, 0)), "Match not found")</f>
        <v>Match not found</v>
      </c>
    </row>
    <row r="473" spans="5:12">
      <c r="E473" s="9" t="str">
        <f>IFERROR(IF(ISERROR(MATCH(F473,'Windows CPU Tracker'!B:B,0)),"Match not found",INDEX('Windows CPU Tracker'!A:A,MATCH(F473,'Windows CPU Tracker'!B:B,0))),"")</f>
        <v>Match not found</v>
      </c>
      <c r="G473" s="9" t="str">
        <f t="shared" si="8"/>
        <v>Match Not Found</v>
      </c>
      <c r="L473" s="8" t="str">
        <f>IFERROR(INDEX('Windows 11 Compliance'!A:A, MATCH(M473, 'Windows 11 Compliance'!B:B, 0)), "Match not found")</f>
        <v>Match not found</v>
      </c>
    </row>
    <row r="474" spans="5:12">
      <c r="E474" s="9" t="str">
        <f>IFERROR(IF(ISERROR(MATCH(F474,'Windows CPU Tracker'!B:B,0)),"Match not found",INDEX('Windows CPU Tracker'!A:A,MATCH(F474,'Windows CPU Tracker'!B:B,0))),"")</f>
        <v>Match not found</v>
      </c>
      <c r="G474" s="9" t="str">
        <f t="shared" si="8"/>
        <v>Match Not Found</v>
      </c>
      <c r="L474" s="8" t="str">
        <f>IFERROR(INDEX('Windows 11 Compliance'!A:A, MATCH(M474, 'Windows 11 Compliance'!B:B, 0)), "Match not found")</f>
        <v>Match not found</v>
      </c>
    </row>
    <row r="475" spans="5:12">
      <c r="E475" s="9" t="str">
        <f>IFERROR(IF(ISERROR(MATCH(F475,'Windows CPU Tracker'!B:B,0)),"Match not found",INDEX('Windows CPU Tracker'!A:A,MATCH(F475,'Windows CPU Tracker'!B:B,0))),"")</f>
        <v>Match not found</v>
      </c>
      <c r="G475" s="9" t="str">
        <f t="shared" si="8"/>
        <v>Match Not Found</v>
      </c>
      <c r="L475" s="8" t="str">
        <f>IFERROR(INDEX('Windows 11 Compliance'!A:A, MATCH(M475, 'Windows 11 Compliance'!B:B, 0)), "Match not found")</f>
        <v>Match not found</v>
      </c>
    </row>
    <row r="476" spans="5:12">
      <c r="E476" s="9" t="str">
        <f>IFERROR(IF(ISERROR(MATCH(F476,'Windows CPU Tracker'!B:B,0)),"Match not found",INDEX('Windows CPU Tracker'!A:A,MATCH(F476,'Windows CPU Tracker'!B:B,0))),"")</f>
        <v>Match not found</v>
      </c>
      <c r="G476" s="9" t="str">
        <f t="shared" si="8"/>
        <v>Match Not Found</v>
      </c>
      <c r="L476" s="8" t="str">
        <f>IFERROR(INDEX('Windows 11 Compliance'!A:A, MATCH(M476, 'Windows 11 Compliance'!B:B, 0)), "Match not found")</f>
        <v>Match not found</v>
      </c>
    </row>
    <row r="477" spans="5:12">
      <c r="E477" s="9" t="str">
        <f>IFERROR(IF(ISERROR(MATCH(F477,'Windows CPU Tracker'!B:B,0)),"Match not found",INDEX('Windows CPU Tracker'!A:A,MATCH(F477,'Windows CPU Tracker'!B:B,0))),"")</f>
        <v>Match not found</v>
      </c>
      <c r="G477" s="9" t="str">
        <f t="shared" si="8"/>
        <v>Match Not Found</v>
      </c>
      <c r="L477" s="8" t="str">
        <f>IFERROR(INDEX('Windows 11 Compliance'!A:A, MATCH(M477, 'Windows 11 Compliance'!B:B, 0)), "Match not found")</f>
        <v>Match not found</v>
      </c>
    </row>
    <row r="478" spans="5:12">
      <c r="E478" s="9" t="str">
        <f>IFERROR(IF(ISERROR(MATCH(F478,'Windows CPU Tracker'!B:B,0)),"Match not found",INDEX('Windows CPU Tracker'!A:A,MATCH(F478,'Windows CPU Tracker'!B:B,0))),"")</f>
        <v>Match not found</v>
      </c>
      <c r="G478" s="9" t="str">
        <f t="shared" si="8"/>
        <v>Match Not Found</v>
      </c>
      <c r="L478" s="8" t="str">
        <f>IFERROR(INDEX('Windows 11 Compliance'!A:A, MATCH(M478, 'Windows 11 Compliance'!B:B, 0)), "Match not found")</f>
        <v>Match not found</v>
      </c>
    </row>
    <row r="479" spans="5:12">
      <c r="E479" s="9" t="str">
        <f>IFERROR(IF(ISERROR(MATCH(F479,'Windows CPU Tracker'!B:B,0)),"Match not found",INDEX('Windows CPU Tracker'!A:A,MATCH(F479,'Windows CPU Tracker'!B:B,0))),"")</f>
        <v>Match not found</v>
      </c>
      <c r="G479" s="9" t="str">
        <f t="shared" si="8"/>
        <v>Match Not Found</v>
      </c>
      <c r="L479" s="8" t="str">
        <f>IFERROR(INDEX('Windows 11 Compliance'!A:A, MATCH(M479, 'Windows 11 Compliance'!B:B, 0)), "Match not found")</f>
        <v>Match not found</v>
      </c>
    </row>
    <row r="480" spans="5:12">
      <c r="E480" s="9" t="str">
        <f>IFERROR(IF(ISERROR(MATCH(F480,'Windows CPU Tracker'!B:B,0)),"Match not found",INDEX('Windows CPU Tracker'!A:A,MATCH(F480,'Windows CPU Tracker'!B:B,0))),"")</f>
        <v>Match not found</v>
      </c>
      <c r="G480" s="9" t="str">
        <f t="shared" si="8"/>
        <v>Match Not Found</v>
      </c>
      <c r="L480" s="8" t="str">
        <f>IFERROR(INDEX('Windows 11 Compliance'!A:A, MATCH(M480, 'Windows 11 Compliance'!B:B, 0)), "Match not found")</f>
        <v>Match not found</v>
      </c>
    </row>
    <row r="481" spans="5:12">
      <c r="E481" s="9" t="str">
        <f>IFERROR(IF(ISERROR(MATCH(F481,'Windows CPU Tracker'!B:B,0)),"Match not found",INDEX('Windows CPU Tracker'!A:A,MATCH(F481,'Windows CPU Tracker'!B:B,0))),"")</f>
        <v>Match not found</v>
      </c>
      <c r="G481" s="9" t="str">
        <f t="shared" si="8"/>
        <v>Match Not Found</v>
      </c>
      <c r="L481" s="8" t="str">
        <f>IFERROR(INDEX('Windows 11 Compliance'!A:A, MATCH(M481, 'Windows 11 Compliance'!B:B, 0)), "Match not found")</f>
        <v>Match not found</v>
      </c>
    </row>
    <row r="482" spans="5:12">
      <c r="E482" s="9" t="str">
        <f>IFERROR(IF(ISERROR(MATCH(F482,'Windows CPU Tracker'!B:B,0)),"Match not found",INDEX('Windows CPU Tracker'!A:A,MATCH(F482,'Windows CPU Tracker'!B:B,0))),"")</f>
        <v>Match not found</v>
      </c>
      <c r="G482" s="9" t="str">
        <f t="shared" si="8"/>
        <v>Match Not Found</v>
      </c>
      <c r="L482" s="8" t="str">
        <f>IFERROR(INDEX('Windows 11 Compliance'!A:A, MATCH(M482, 'Windows 11 Compliance'!B:B, 0)), "Match not found")</f>
        <v>Match not found</v>
      </c>
    </row>
    <row r="483" spans="5:12">
      <c r="E483" s="9" t="str">
        <f>IFERROR(IF(ISERROR(MATCH(F483,'Windows CPU Tracker'!B:B,0)),"Match not found",INDEX('Windows CPU Tracker'!A:A,MATCH(F483,'Windows CPU Tracker'!B:B,0))),"")</f>
        <v>Match not found</v>
      </c>
      <c r="G483" s="9" t="str">
        <f t="shared" si="8"/>
        <v>Match Not Found</v>
      </c>
      <c r="L483" s="8" t="str">
        <f>IFERROR(INDEX('Windows 11 Compliance'!A:A, MATCH(M483, 'Windows 11 Compliance'!B:B, 0)), "Match not found")</f>
        <v>Match not found</v>
      </c>
    </row>
    <row r="484" spans="5:12">
      <c r="E484" s="9" t="str">
        <f>IFERROR(IF(ISERROR(MATCH(F484,'Windows CPU Tracker'!B:B,0)),"Match not found",INDEX('Windows CPU Tracker'!A:A,MATCH(F484,'Windows CPU Tracker'!B:B,0))),"")</f>
        <v>Match not found</v>
      </c>
      <c r="G484" s="9" t="str">
        <f t="shared" si="8"/>
        <v>Match Not Found</v>
      </c>
      <c r="L484" s="8" t="str">
        <f>IFERROR(INDEX('Windows 11 Compliance'!A:A, MATCH(M484, 'Windows 11 Compliance'!B:B, 0)), "Match not found")</f>
        <v>Match not found</v>
      </c>
    </row>
    <row r="485" spans="5:12">
      <c r="E485" s="9" t="str">
        <f>IFERROR(IF(ISERROR(MATCH(F485,'Windows CPU Tracker'!B:B,0)),"Match not found",INDEX('Windows CPU Tracker'!A:A,MATCH(F485,'Windows CPU Tracker'!B:B,0))),"")</f>
        <v>Match not found</v>
      </c>
      <c r="G485" s="9" t="str">
        <f t="shared" si="8"/>
        <v>Match Not Found</v>
      </c>
      <c r="L485" s="8" t="str">
        <f>IFERROR(INDEX('Windows 11 Compliance'!A:A, MATCH(M485, 'Windows 11 Compliance'!B:B, 0)), "Match not found")</f>
        <v>Match not found</v>
      </c>
    </row>
    <row r="486" spans="5:12">
      <c r="E486" s="9" t="str">
        <f>IFERROR(IF(ISERROR(MATCH(F486,'Windows CPU Tracker'!B:B,0)),"Match not found",INDEX('Windows CPU Tracker'!A:A,MATCH(F486,'Windows CPU Tracker'!B:B,0))),"")</f>
        <v>Match not found</v>
      </c>
      <c r="G486" s="9" t="str">
        <f t="shared" si="8"/>
        <v>Match Not Found</v>
      </c>
      <c r="L486" s="8" t="str">
        <f>IFERROR(INDEX('Windows 11 Compliance'!A:A, MATCH(M486, 'Windows 11 Compliance'!B:B, 0)), "Match not found")</f>
        <v>Match not found</v>
      </c>
    </row>
    <row r="487" spans="5:12">
      <c r="E487" s="9" t="str">
        <f>IFERROR(IF(ISERROR(MATCH(F487,'Windows CPU Tracker'!B:B,0)),"Match not found",INDEX('Windows CPU Tracker'!A:A,MATCH(F487,'Windows CPU Tracker'!B:B,0))),"")</f>
        <v>Match not found</v>
      </c>
      <c r="G487" s="9" t="str">
        <f t="shared" si="8"/>
        <v>Match Not Found</v>
      </c>
      <c r="L487" s="8" t="str">
        <f>IFERROR(INDEX('Windows 11 Compliance'!A:A, MATCH(M487, 'Windows 11 Compliance'!B:B, 0)), "Match not found")</f>
        <v>Match not found</v>
      </c>
    </row>
    <row r="488" spans="5:12">
      <c r="E488" s="9" t="str">
        <f>IFERROR(IF(ISERROR(MATCH(F488,'Windows CPU Tracker'!B:B,0)),"Match not found",INDEX('Windows CPU Tracker'!A:A,MATCH(F488,'Windows CPU Tracker'!B:B,0))),"")</f>
        <v>Match not found</v>
      </c>
      <c r="G488" s="9" t="str">
        <f t="shared" si="8"/>
        <v>Match Not Found</v>
      </c>
      <c r="L488" s="8" t="str">
        <f>IFERROR(INDEX('Windows 11 Compliance'!A:A, MATCH(M488, 'Windows 11 Compliance'!B:B, 0)), "Match not found")</f>
        <v>Match not found</v>
      </c>
    </row>
    <row r="489" spans="5:12">
      <c r="E489" s="9" t="str">
        <f>IFERROR(IF(ISERROR(MATCH(F489,'Windows CPU Tracker'!B:B,0)),"Match not found",INDEX('Windows CPU Tracker'!A:A,MATCH(F489,'Windows CPU Tracker'!B:B,0))),"")</f>
        <v>Match not found</v>
      </c>
      <c r="G489" s="9" t="str">
        <f t="shared" si="8"/>
        <v>Match Not Found</v>
      </c>
      <c r="L489" s="8" t="str">
        <f>IFERROR(INDEX('Windows 11 Compliance'!A:A, MATCH(M489, 'Windows 11 Compliance'!B:B, 0)), "Match not found")</f>
        <v>Match not found</v>
      </c>
    </row>
    <row r="490" spans="5:12">
      <c r="E490" s="9" t="str">
        <f>IFERROR(IF(ISERROR(MATCH(F490,'Windows CPU Tracker'!B:B,0)),"Match not found",INDEX('Windows CPU Tracker'!A:A,MATCH(F490,'Windows CPU Tracker'!B:B,0))),"")</f>
        <v>Match not found</v>
      </c>
      <c r="G490" s="9" t="str">
        <f t="shared" si="8"/>
        <v>Match Not Found</v>
      </c>
      <c r="L490" s="8" t="str">
        <f>IFERROR(INDEX('Windows 11 Compliance'!A:A, MATCH(M490, 'Windows 11 Compliance'!B:B, 0)), "Match not found")</f>
        <v>Match not found</v>
      </c>
    </row>
    <row r="491" spans="5:12">
      <c r="E491" s="9" t="str">
        <f>IFERROR(IF(ISERROR(MATCH(F491,'Windows CPU Tracker'!B:B,0)),"Match not found",INDEX('Windows CPU Tracker'!A:A,MATCH(F491,'Windows CPU Tracker'!B:B,0))),"")</f>
        <v>Match not found</v>
      </c>
      <c r="G491" s="9" t="str">
        <f t="shared" si="8"/>
        <v>Match Not Found</v>
      </c>
      <c r="L491" s="8" t="str">
        <f>IFERROR(INDEX('Windows 11 Compliance'!A:A, MATCH(M491, 'Windows 11 Compliance'!B:B, 0)), "Match not found")</f>
        <v>Match not found</v>
      </c>
    </row>
    <row r="492" spans="5:12">
      <c r="E492" s="9" t="str">
        <f>IFERROR(IF(ISERROR(MATCH(F492,'Windows CPU Tracker'!B:B,0)),"Match not found",INDEX('Windows CPU Tracker'!A:A,MATCH(F492,'Windows CPU Tracker'!B:B,0))),"")</f>
        <v>Match not found</v>
      </c>
      <c r="G492" s="9" t="str">
        <f t="shared" si="8"/>
        <v>Match Not Found</v>
      </c>
      <c r="L492" s="8" t="str">
        <f>IFERROR(INDEX('Windows 11 Compliance'!A:A, MATCH(M492, 'Windows 11 Compliance'!B:B, 0)), "Match not found")</f>
        <v>Match not found</v>
      </c>
    </row>
    <row r="493" spans="5:12">
      <c r="E493" s="9" t="str">
        <f>IFERROR(IF(ISERROR(MATCH(F493,'Windows CPU Tracker'!B:B,0)),"Match not found",INDEX('Windows CPU Tracker'!A:A,MATCH(F493,'Windows CPU Tracker'!B:B,0))),"")</f>
        <v>Match not found</v>
      </c>
      <c r="G493" s="9" t="str">
        <f t="shared" si="8"/>
        <v>Match Not Found</v>
      </c>
      <c r="L493" s="8" t="str">
        <f>IFERROR(INDEX('Windows 11 Compliance'!A:A, MATCH(M493, 'Windows 11 Compliance'!B:B, 0)), "Match not found")</f>
        <v>Match not found</v>
      </c>
    </row>
    <row r="494" spans="5:12">
      <c r="E494" s="9" t="str">
        <f>IFERROR(IF(ISERROR(MATCH(F494,'Windows CPU Tracker'!B:B,0)),"Match not found",INDEX('Windows CPU Tracker'!A:A,MATCH(F494,'Windows CPU Tracker'!B:B,0))),"")</f>
        <v>Match not found</v>
      </c>
      <c r="G494" s="9" t="str">
        <f t="shared" si="8"/>
        <v>Match Not Found</v>
      </c>
      <c r="L494" s="8" t="str">
        <f>IFERROR(INDEX('Windows 11 Compliance'!A:A, MATCH(M494, 'Windows 11 Compliance'!B:B, 0)), "Match not found")</f>
        <v>Match not found</v>
      </c>
    </row>
    <row r="495" spans="5:12">
      <c r="E495" s="9" t="str">
        <f>IFERROR(IF(ISERROR(MATCH(F495,'Windows CPU Tracker'!B:B,0)),"Match not found",INDEX('Windows CPU Tracker'!A:A,MATCH(F495,'Windows CPU Tracker'!B:B,0))),"")</f>
        <v>Match not found</v>
      </c>
      <c r="G495" s="9" t="str">
        <f t="shared" si="8"/>
        <v>Match Not Found</v>
      </c>
      <c r="L495" s="8" t="str">
        <f>IFERROR(INDEX('Windows 11 Compliance'!A:A, MATCH(M495, 'Windows 11 Compliance'!B:B, 0)), "Match not found")</f>
        <v>Match not found</v>
      </c>
    </row>
    <row r="496" spans="5:12">
      <c r="E496" s="9" t="str">
        <f>IFERROR(IF(ISERROR(MATCH(F496,'Windows CPU Tracker'!B:B,0)),"Match not found",INDEX('Windows CPU Tracker'!A:A,MATCH(F496,'Windows CPU Tracker'!B:B,0))),"")</f>
        <v>Match not found</v>
      </c>
      <c r="G496" s="9" t="str">
        <f t="shared" si="8"/>
        <v>Match Not Found</v>
      </c>
      <c r="L496" s="8" t="str">
        <f>IFERROR(INDEX('Windows 11 Compliance'!A:A, MATCH(M496, 'Windows 11 Compliance'!B:B, 0)), "Match not found")</f>
        <v>Match not found</v>
      </c>
    </row>
    <row r="497" spans="5:12">
      <c r="E497" s="9" t="str">
        <f>IFERROR(IF(ISERROR(MATCH(F497,'Windows CPU Tracker'!B:B,0)),"Match not found",INDEX('Windows CPU Tracker'!A:A,MATCH(F497,'Windows CPU Tracker'!B:B,0))),"")</f>
        <v>Match not found</v>
      </c>
      <c r="G497" s="9" t="str">
        <f t="shared" si="8"/>
        <v>Match Not Found</v>
      </c>
      <c r="L497" s="8" t="str">
        <f>IFERROR(INDEX('Windows 11 Compliance'!A:A, MATCH(M497, 'Windows 11 Compliance'!B:B, 0)), "Match not found")</f>
        <v>Match not found</v>
      </c>
    </row>
    <row r="498" spans="5:12">
      <c r="E498" s="9" t="str">
        <f>IFERROR(IF(ISERROR(MATCH(F498,'Windows CPU Tracker'!B:B,0)),"Match not found",INDEX('Windows CPU Tracker'!A:A,MATCH(F498,'Windows CPU Tracker'!B:B,0))),"")</f>
        <v>Match not found</v>
      </c>
      <c r="G498" s="9" t="str">
        <f t="shared" si="8"/>
        <v>Match Not Found</v>
      </c>
      <c r="L498" s="8" t="str">
        <f>IFERROR(INDEX('Windows 11 Compliance'!A:A, MATCH(M498, 'Windows 11 Compliance'!B:B, 0)), "Match not found")</f>
        <v>Match not found</v>
      </c>
    </row>
    <row r="499" spans="5:12">
      <c r="E499" s="9" t="str">
        <f>IFERROR(IF(ISERROR(MATCH(F499,'Windows CPU Tracker'!B:B,0)),"Match not found",INDEX('Windows CPU Tracker'!A:A,MATCH(F499,'Windows CPU Tracker'!B:B,0))),"")</f>
        <v>Match not found</v>
      </c>
      <c r="G499" s="9" t="str">
        <f t="shared" si="8"/>
        <v>Match Not Found</v>
      </c>
      <c r="L499" s="8" t="str">
        <f>IFERROR(INDEX('Windows 11 Compliance'!A:A, MATCH(M499, 'Windows 11 Compliance'!B:B, 0)), "Match not found")</f>
        <v>Match not found</v>
      </c>
    </row>
    <row r="500" spans="5:12">
      <c r="E500" s="9" t="str">
        <f>IFERROR(IF(ISERROR(MATCH(F500,'Windows CPU Tracker'!B:B,0)),"Match not found",INDEX('Windows CPU Tracker'!A:A,MATCH(F500,'Windows CPU Tracker'!B:B,0))),"")</f>
        <v>Match not found</v>
      </c>
      <c r="G500" s="9" t="str">
        <f t="shared" si="8"/>
        <v>Match Not Found</v>
      </c>
      <c r="L500" s="8" t="str">
        <f>IFERROR(INDEX('Windows 11 Compliance'!A:A, MATCH(M500, 'Windows 11 Compliance'!B:B, 0)), "Match not found")</f>
        <v>Match not found</v>
      </c>
    </row>
    <row r="501" spans="5:12">
      <c r="E501" s="9" t="str">
        <f>IFERROR(IF(ISERROR(MATCH(F501,'Windows CPU Tracker'!B:B,0)),"Match not found",INDEX('Windows CPU Tracker'!A:A,MATCH(F501,'Windows CPU Tracker'!B:B,0))),"")</f>
        <v>Match not found</v>
      </c>
      <c r="G501" s="9" t="str">
        <f t="shared" si="8"/>
        <v>Match Not Found</v>
      </c>
      <c r="L501" s="8" t="str">
        <f>IFERROR(INDEX('Windows 11 Compliance'!A:A, MATCH(M501, 'Windows 11 Compliance'!B:B, 0)), "Match not found")</f>
        <v>Match not found</v>
      </c>
    </row>
    <row r="502" spans="5:12">
      <c r="E502" s="9" t="str">
        <f>IFERROR(IF(ISERROR(MATCH(F502,'Windows CPU Tracker'!B:B,0)),"Match not found",INDEX('Windows CPU Tracker'!A:A,MATCH(F502,'Windows CPU Tracker'!B:B,0))),"")</f>
        <v>Match not found</v>
      </c>
      <c r="G502" s="9" t="str">
        <f t="shared" si="8"/>
        <v>Match Not Found</v>
      </c>
      <c r="L502" s="8" t="str">
        <f>IFERROR(INDEX('Windows 11 Compliance'!A:A, MATCH(M502, 'Windows 11 Compliance'!B:B, 0)), "Match not found")</f>
        <v>Match not found</v>
      </c>
    </row>
    <row r="503" spans="5:12">
      <c r="E503" s="9" t="str">
        <f>IFERROR(IF(ISERROR(MATCH(F503,'Windows CPU Tracker'!B:B,0)),"Match not found",INDEX('Windows CPU Tracker'!A:A,MATCH(F503,'Windows CPU Tracker'!B:B,0))),"")</f>
        <v>Match not found</v>
      </c>
      <c r="G503" s="9" t="str">
        <f t="shared" si="8"/>
        <v>Match Not Found</v>
      </c>
      <c r="L503" s="8" t="str">
        <f>IFERROR(INDEX('Windows 11 Compliance'!A:A, MATCH(M503, 'Windows 11 Compliance'!B:B, 0)), "Match not found")</f>
        <v>Match not found</v>
      </c>
    </row>
    <row r="504" spans="5:12">
      <c r="E504" s="9" t="str">
        <f>IFERROR(IF(ISERROR(MATCH(F504,'Windows CPU Tracker'!B:B,0)),"Match not found",INDEX('Windows CPU Tracker'!A:A,MATCH(F504,'Windows CPU Tracker'!B:B,0))),"")</f>
        <v>Match not found</v>
      </c>
      <c r="G504" s="9" t="str">
        <f t="shared" si="8"/>
        <v>Match Not Found</v>
      </c>
      <c r="L504" s="8" t="str">
        <f>IFERROR(INDEX('Windows 11 Compliance'!A:A, MATCH(M504, 'Windows 11 Compliance'!B:B, 0)), "Match not found")</f>
        <v>Match not found</v>
      </c>
    </row>
    <row r="505" spans="5:12">
      <c r="E505" s="9" t="str">
        <f>IFERROR(IF(ISERROR(MATCH(F505,'Windows CPU Tracker'!B:B,0)),"Match not found",INDEX('Windows CPU Tracker'!A:A,MATCH(F505,'Windows CPU Tracker'!B:B,0))),"")</f>
        <v>Match not found</v>
      </c>
      <c r="G505" s="9" t="str">
        <f t="shared" si="8"/>
        <v>Match Not Found</v>
      </c>
      <c r="L505" s="8" t="str">
        <f>IFERROR(INDEX('Windows 11 Compliance'!A:A, MATCH(M505, 'Windows 11 Compliance'!B:B, 0)), "Match not found")</f>
        <v>Match not found</v>
      </c>
    </row>
    <row r="506" spans="5:12">
      <c r="E506" s="9" t="str">
        <f>IFERROR(IF(ISERROR(MATCH(F506,'Windows CPU Tracker'!B:B,0)),"Match not found",INDEX('Windows CPU Tracker'!A:A,MATCH(F506,'Windows CPU Tracker'!B:B,0))),"")</f>
        <v>Match not found</v>
      </c>
      <c r="G506" s="9" t="str">
        <f t="shared" si="8"/>
        <v>Match Not Found</v>
      </c>
      <c r="L506" s="8" t="str">
        <f>IFERROR(INDEX('Windows 11 Compliance'!A:A, MATCH(M506, 'Windows 11 Compliance'!B:B, 0)), "Match not found")</f>
        <v>Match not found</v>
      </c>
    </row>
    <row r="507" spans="5:12">
      <c r="E507" s="9" t="str">
        <f>IFERROR(IF(ISERROR(MATCH(F507,'Windows CPU Tracker'!B:B,0)),"Match not found",INDEX('Windows CPU Tracker'!A:A,MATCH(F507,'Windows CPU Tracker'!B:B,0))),"")</f>
        <v>Match not found</v>
      </c>
      <c r="G507" s="9" t="str">
        <f t="shared" si="8"/>
        <v>Match Not Found</v>
      </c>
      <c r="L507" s="8" t="str">
        <f>IFERROR(INDEX('Windows 11 Compliance'!A:A, MATCH(M507, 'Windows 11 Compliance'!B:B, 0)), "Match not found")</f>
        <v>Match not found</v>
      </c>
    </row>
    <row r="508" spans="5:12">
      <c r="E508" s="9" t="str">
        <f>IFERROR(IF(ISERROR(MATCH(F508,'Windows CPU Tracker'!B:B,0)),"Match not found",INDEX('Windows CPU Tracker'!A:A,MATCH(F508,'Windows CPU Tracker'!B:B,0))),"")</f>
        <v>Match not found</v>
      </c>
      <c r="G508" s="9" t="str">
        <f t="shared" si="8"/>
        <v>Match Not Found</v>
      </c>
      <c r="L508" s="8" t="str">
        <f>IFERROR(INDEX('Windows 11 Compliance'!A:A, MATCH(M508, 'Windows 11 Compliance'!B:B, 0)), "Match not found")</f>
        <v>Match not found</v>
      </c>
    </row>
    <row r="509" spans="5:12">
      <c r="E509" s="9" t="str">
        <f>IFERROR(IF(ISERROR(MATCH(F509,'Windows CPU Tracker'!B:B,0)),"Match not found",INDEX('Windows CPU Tracker'!A:A,MATCH(F509,'Windows CPU Tracker'!B:B,0))),"")</f>
        <v>Match not found</v>
      </c>
      <c r="G509" s="9" t="str">
        <f t="shared" si="8"/>
        <v>Match Not Found</v>
      </c>
      <c r="L509" s="8" t="str">
        <f>IFERROR(INDEX('Windows 11 Compliance'!A:A, MATCH(M509, 'Windows 11 Compliance'!B:B, 0)), "Match not found")</f>
        <v>Match not found</v>
      </c>
    </row>
    <row r="510" spans="5:12">
      <c r="E510" s="9" t="str">
        <f>IFERROR(IF(ISERROR(MATCH(F510,'Windows CPU Tracker'!B:B,0)),"Match not found",INDEX('Windows CPU Tracker'!A:A,MATCH(F510,'Windows CPU Tracker'!B:B,0))),"")</f>
        <v>Match not found</v>
      </c>
      <c r="G510" s="9" t="str">
        <f t="shared" si="8"/>
        <v>Match Not Found</v>
      </c>
      <c r="L510" s="8" t="str">
        <f>IFERROR(INDEX('Windows 11 Compliance'!A:A, MATCH(M510, 'Windows 11 Compliance'!B:B, 0)), "Match not found")</f>
        <v>Match not found</v>
      </c>
    </row>
    <row r="511" spans="5:12">
      <c r="E511" s="9" t="str">
        <f>IFERROR(IF(ISERROR(MATCH(F511,'Windows CPU Tracker'!B:B,0)),"Match not found",INDEX('Windows CPU Tracker'!A:A,MATCH(F511,'Windows CPU Tracker'!B:B,0))),"")</f>
        <v>Match not found</v>
      </c>
      <c r="G511" s="9" t="str">
        <f t="shared" si="8"/>
        <v>Match Not Found</v>
      </c>
      <c r="L511" s="8" t="str">
        <f>IFERROR(INDEX('Windows 11 Compliance'!A:A, MATCH(M511, 'Windows 11 Compliance'!B:B, 0)), "Match not found")</f>
        <v>Match not found</v>
      </c>
    </row>
    <row r="512" spans="5:12">
      <c r="E512" s="9" t="str">
        <f>IFERROR(IF(ISERROR(MATCH(F512,'Windows CPU Tracker'!B:B,0)),"Match not found",INDEX('Windows CPU Tracker'!A:A,MATCH(F512,'Windows CPU Tracker'!B:B,0))),"")</f>
        <v>Match not found</v>
      </c>
      <c r="G512" s="9" t="str">
        <f t="shared" si="8"/>
        <v>Match Not Found</v>
      </c>
      <c r="L512" s="8" t="str">
        <f>IFERROR(INDEX('Windows 11 Compliance'!A:A, MATCH(M512, 'Windows 11 Compliance'!B:B, 0)), "Match not found")</f>
        <v>Match not found</v>
      </c>
    </row>
    <row r="513" spans="5:12">
      <c r="E513" s="9" t="str">
        <f>IFERROR(IF(ISERROR(MATCH(F513,'Windows CPU Tracker'!B:B,0)),"Match not found",INDEX('Windows CPU Tracker'!A:A,MATCH(F513,'Windows CPU Tracker'!B:B,0))),"")</f>
        <v>Match not found</v>
      </c>
      <c r="G513" s="9" t="str">
        <f t="shared" si="8"/>
        <v>Match Not Found</v>
      </c>
      <c r="L513" s="8" t="str">
        <f>IFERROR(INDEX('Windows 11 Compliance'!A:A, MATCH(M513, 'Windows 11 Compliance'!B:B, 0)), "Match not found")</f>
        <v>Match not found</v>
      </c>
    </row>
    <row r="514" spans="5:12">
      <c r="E514" s="9" t="str">
        <f>IFERROR(IF(ISERROR(MATCH(F514,'Windows CPU Tracker'!B:B,0)),"Match not found",INDEX('Windows CPU Tracker'!A:A,MATCH(F514,'Windows CPU Tracker'!B:B,0))),"")</f>
        <v>Match not found</v>
      </c>
      <c r="G514" s="9" t="str">
        <f t="shared" si="8"/>
        <v>Match Not Found</v>
      </c>
      <c r="L514" s="8" t="str">
        <f>IFERROR(INDEX('Windows 11 Compliance'!A:A, MATCH(M514, 'Windows 11 Compliance'!B:B, 0)), "Match not found")</f>
        <v>Match not found</v>
      </c>
    </row>
    <row r="515" spans="5:12">
      <c r="E515" s="9" t="str">
        <f>IFERROR(IF(ISERROR(MATCH(F515,'Windows CPU Tracker'!B:B,0)),"Match not found",INDEX('Windows CPU Tracker'!A:A,MATCH(F515,'Windows CPU Tracker'!B:B,0))),"")</f>
        <v>Match not found</v>
      </c>
      <c r="G515" s="9" t="str">
        <f t="shared" ref="G515:G578" si="9">IF(H515="", "Match Not Found", TEXT(ROUNDUP(VALUE(LEFT(H515, LEN(H515)-3)), 0), "0") &amp; " GB")</f>
        <v>Match Not Found</v>
      </c>
      <c r="L515" s="8" t="str">
        <f>IFERROR(INDEX('Windows 11 Compliance'!A:A, MATCH(M515, 'Windows 11 Compliance'!B:B, 0)), "Match not found")</f>
        <v>Match not found</v>
      </c>
    </row>
    <row r="516" spans="5:12">
      <c r="E516" s="9" t="str">
        <f>IFERROR(IF(ISERROR(MATCH(F516,'Windows CPU Tracker'!B:B,0)),"Match not found",INDEX('Windows CPU Tracker'!A:A,MATCH(F516,'Windows CPU Tracker'!B:B,0))),"")</f>
        <v>Match not found</v>
      </c>
      <c r="G516" s="9" t="str">
        <f t="shared" si="9"/>
        <v>Match Not Found</v>
      </c>
      <c r="L516" s="8" t="str">
        <f>IFERROR(INDEX('Windows 11 Compliance'!A:A, MATCH(M516, 'Windows 11 Compliance'!B:B, 0)), "Match not found")</f>
        <v>Match not found</v>
      </c>
    </row>
    <row r="517" spans="5:12">
      <c r="E517" s="9" t="str">
        <f>IFERROR(IF(ISERROR(MATCH(F517,'Windows CPU Tracker'!B:B,0)),"Match not found",INDEX('Windows CPU Tracker'!A:A,MATCH(F517,'Windows CPU Tracker'!B:B,0))),"")</f>
        <v>Match not found</v>
      </c>
      <c r="G517" s="9" t="str">
        <f t="shared" si="9"/>
        <v>Match Not Found</v>
      </c>
      <c r="L517" s="8" t="str">
        <f>IFERROR(INDEX('Windows 11 Compliance'!A:A, MATCH(M517, 'Windows 11 Compliance'!B:B, 0)), "Match not found")</f>
        <v>Match not found</v>
      </c>
    </row>
    <row r="518" spans="5:12">
      <c r="E518" s="9" t="str">
        <f>IFERROR(IF(ISERROR(MATCH(F518,'Windows CPU Tracker'!B:B,0)),"Match not found",INDEX('Windows CPU Tracker'!A:A,MATCH(F518,'Windows CPU Tracker'!B:B,0))),"")</f>
        <v>Match not found</v>
      </c>
      <c r="G518" s="9" t="str">
        <f t="shared" si="9"/>
        <v>Match Not Found</v>
      </c>
      <c r="L518" s="8" t="str">
        <f>IFERROR(INDEX('Windows 11 Compliance'!A:A, MATCH(M518, 'Windows 11 Compliance'!B:B, 0)), "Match not found")</f>
        <v>Match not found</v>
      </c>
    </row>
    <row r="519" spans="5:12">
      <c r="E519" s="9" t="str">
        <f>IFERROR(IF(ISERROR(MATCH(F519,'Windows CPU Tracker'!B:B,0)),"Match not found",INDEX('Windows CPU Tracker'!A:A,MATCH(F519,'Windows CPU Tracker'!B:B,0))),"")</f>
        <v>Match not found</v>
      </c>
      <c r="G519" s="9" t="str">
        <f t="shared" si="9"/>
        <v>Match Not Found</v>
      </c>
      <c r="L519" s="8" t="str">
        <f>IFERROR(INDEX('Windows 11 Compliance'!A:A, MATCH(M519, 'Windows 11 Compliance'!B:B, 0)), "Match not found")</f>
        <v>Match not found</v>
      </c>
    </row>
    <row r="520" spans="5:12">
      <c r="E520" s="9" t="str">
        <f>IFERROR(IF(ISERROR(MATCH(F520,'Windows CPU Tracker'!B:B,0)),"Match not found",INDEX('Windows CPU Tracker'!A:A,MATCH(F520,'Windows CPU Tracker'!B:B,0))),"")</f>
        <v>Match not found</v>
      </c>
      <c r="G520" s="9" t="str">
        <f t="shared" si="9"/>
        <v>Match Not Found</v>
      </c>
      <c r="L520" s="8" t="str">
        <f>IFERROR(INDEX('Windows 11 Compliance'!A:A, MATCH(M520, 'Windows 11 Compliance'!B:B, 0)), "Match not found")</f>
        <v>Match not found</v>
      </c>
    </row>
    <row r="521" spans="5:12">
      <c r="E521" s="9" t="str">
        <f>IFERROR(IF(ISERROR(MATCH(F521,'Windows CPU Tracker'!B:B,0)),"Match not found",INDEX('Windows CPU Tracker'!A:A,MATCH(F521,'Windows CPU Tracker'!B:B,0))),"")</f>
        <v>Match not found</v>
      </c>
      <c r="G521" s="9" t="str">
        <f t="shared" si="9"/>
        <v>Match Not Found</v>
      </c>
      <c r="L521" s="8" t="str">
        <f>IFERROR(INDEX('Windows 11 Compliance'!A:A, MATCH(M521, 'Windows 11 Compliance'!B:B, 0)), "Match not found")</f>
        <v>Match not found</v>
      </c>
    </row>
    <row r="522" spans="5:12">
      <c r="E522" s="9" t="str">
        <f>IFERROR(IF(ISERROR(MATCH(F522,'Windows CPU Tracker'!B:B,0)),"Match not found",INDEX('Windows CPU Tracker'!A:A,MATCH(F522,'Windows CPU Tracker'!B:B,0))),"")</f>
        <v>Match not found</v>
      </c>
      <c r="G522" s="9" t="str">
        <f t="shared" si="9"/>
        <v>Match Not Found</v>
      </c>
      <c r="L522" s="8" t="str">
        <f>IFERROR(INDEX('Windows 11 Compliance'!A:A, MATCH(M522, 'Windows 11 Compliance'!B:B, 0)), "Match not found")</f>
        <v>Match not found</v>
      </c>
    </row>
    <row r="523" spans="5:12">
      <c r="E523" s="9" t="str">
        <f>IFERROR(IF(ISERROR(MATCH(F523,'Windows CPU Tracker'!B:B,0)),"Match not found",INDEX('Windows CPU Tracker'!A:A,MATCH(F523,'Windows CPU Tracker'!B:B,0))),"")</f>
        <v>Match not found</v>
      </c>
      <c r="G523" s="9" t="str">
        <f t="shared" si="9"/>
        <v>Match Not Found</v>
      </c>
      <c r="L523" s="8" t="str">
        <f>IFERROR(INDEX('Windows 11 Compliance'!A:A, MATCH(M523, 'Windows 11 Compliance'!B:B, 0)), "Match not found")</f>
        <v>Match not found</v>
      </c>
    </row>
    <row r="524" spans="5:12">
      <c r="E524" s="9" t="str">
        <f>IFERROR(IF(ISERROR(MATCH(F524,'Windows CPU Tracker'!B:B,0)),"Match not found",INDEX('Windows CPU Tracker'!A:A,MATCH(F524,'Windows CPU Tracker'!B:B,0))),"")</f>
        <v>Match not found</v>
      </c>
      <c r="G524" s="9" t="str">
        <f t="shared" si="9"/>
        <v>Match Not Found</v>
      </c>
      <c r="L524" s="8" t="str">
        <f>IFERROR(INDEX('Windows 11 Compliance'!A:A, MATCH(M524, 'Windows 11 Compliance'!B:B, 0)), "Match not found")</f>
        <v>Match not found</v>
      </c>
    </row>
    <row r="525" spans="5:12">
      <c r="E525" s="9" t="str">
        <f>IFERROR(IF(ISERROR(MATCH(F525,'Windows CPU Tracker'!B:B,0)),"Match not found",INDEX('Windows CPU Tracker'!A:A,MATCH(F525,'Windows CPU Tracker'!B:B,0))),"")</f>
        <v>Match not found</v>
      </c>
      <c r="G525" s="9" t="str">
        <f t="shared" si="9"/>
        <v>Match Not Found</v>
      </c>
      <c r="L525" s="8" t="str">
        <f>IFERROR(INDEX('Windows 11 Compliance'!A:A, MATCH(M525, 'Windows 11 Compliance'!B:B, 0)), "Match not found")</f>
        <v>Match not found</v>
      </c>
    </row>
    <row r="526" spans="5:12">
      <c r="E526" s="9" t="str">
        <f>IFERROR(IF(ISERROR(MATCH(F526,'Windows CPU Tracker'!B:B,0)),"Match not found",INDEX('Windows CPU Tracker'!A:A,MATCH(F526,'Windows CPU Tracker'!B:B,0))),"")</f>
        <v>Match not found</v>
      </c>
      <c r="G526" s="9" t="str">
        <f t="shared" si="9"/>
        <v>Match Not Found</v>
      </c>
      <c r="L526" s="8" t="str">
        <f>IFERROR(INDEX('Windows 11 Compliance'!A:A, MATCH(M526, 'Windows 11 Compliance'!B:B, 0)), "Match not found")</f>
        <v>Match not found</v>
      </c>
    </row>
    <row r="527" spans="5:12">
      <c r="E527" s="9" t="str">
        <f>IFERROR(IF(ISERROR(MATCH(F527,'Windows CPU Tracker'!B:B,0)),"Match not found",INDEX('Windows CPU Tracker'!A:A,MATCH(F527,'Windows CPU Tracker'!B:B,0))),"")</f>
        <v>Match not found</v>
      </c>
      <c r="G527" s="9" t="str">
        <f t="shared" si="9"/>
        <v>Match Not Found</v>
      </c>
      <c r="L527" s="8" t="str">
        <f>IFERROR(INDEX('Windows 11 Compliance'!A:A, MATCH(M527, 'Windows 11 Compliance'!B:B, 0)), "Match not found")</f>
        <v>Match not found</v>
      </c>
    </row>
    <row r="528" spans="5:12">
      <c r="E528" s="9" t="str">
        <f>IFERROR(IF(ISERROR(MATCH(F528,'Windows CPU Tracker'!B:B,0)),"Match not found",INDEX('Windows CPU Tracker'!A:A,MATCH(F528,'Windows CPU Tracker'!B:B,0))),"")</f>
        <v>Match not found</v>
      </c>
      <c r="G528" s="9" t="str">
        <f t="shared" si="9"/>
        <v>Match Not Found</v>
      </c>
      <c r="L528" s="8" t="str">
        <f>IFERROR(INDEX('Windows 11 Compliance'!A:A, MATCH(M528, 'Windows 11 Compliance'!B:B, 0)), "Match not found")</f>
        <v>Match not found</v>
      </c>
    </row>
    <row r="529" spans="5:12">
      <c r="E529" s="9" t="str">
        <f>IFERROR(IF(ISERROR(MATCH(F529,'Windows CPU Tracker'!B:B,0)),"Match not found",INDEX('Windows CPU Tracker'!A:A,MATCH(F529,'Windows CPU Tracker'!B:B,0))),"")</f>
        <v>Match not found</v>
      </c>
      <c r="G529" s="9" t="str">
        <f t="shared" si="9"/>
        <v>Match Not Found</v>
      </c>
      <c r="L529" s="8" t="str">
        <f>IFERROR(INDEX('Windows 11 Compliance'!A:A, MATCH(M529, 'Windows 11 Compliance'!B:B, 0)), "Match not found")</f>
        <v>Match not found</v>
      </c>
    </row>
    <row r="530" spans="5:12">
      <c r="E530" s="9" t="str">
        <f>IFERROR(IF(ISERROR(MATCH(F530,'Windows CPU Tracker'!B:B,0)),"Match not found",INDEX('Windows CPU Tracker'!A:A,MATCH(F530,'Windows CPU Tracker'!B:B,0))),"")</f>
        <v>Match not found</v>
      </c>
      <c r="G530" s="9" t="str">
        <f t="shared" si="9"/>
        <v>Match Not Found</v>
      </c>
      <c r="L530" s="8" t="str">
        <f>IFERROR(INDEX('Windows 11 Compliance'!A:A, MATCH(M530, 'Windows 11 Compliance'!B:B, 0)), "Match not found")</f>
        <v>Match not found</v>
      </c>
    </row>
    <row r="531" spans="5:12">
      <c r="E531" s="9" t="str">
        <f>IFERROR(IF(ISERROR(MATCH(F531,'Windows CPU Tracker'!B:B,0)),"Match not found",INDEX('Windows CPU Tracker'!A:A,MATCH(F531,'Windows CPU Tracker'!B:B,0))),"")</f>
        <v>Match not found</v>
      </c>
      <c r="G531" s="9" t="str">
        <f t="shared" si="9"/>
        <v>Match Not Found</v>
      </c>
      <c r="L531" s="8" t="str">
        <f>IFERROR(INDEX('Windows 11 Compliance'!A:A, MATCH(M531, 'Windows 11 Compliance'!B:B, 0)), "Match not found")</f>
        <v>Match not found</v>
      </c>
    </row>
    <row r="532" spans="5:12">
      <c r="E532" s="9" t="str">
        <f>IFERROR(IF(ISERROR(MATCH(F532,'Windows CPU Tracker'!B:B,0)),"Match not found",INDEX('Windows CPU Tracker'!A:A,MATCH(F532,'Windows CPU Tracker'!B:B,0))),"")</f>
        <v>Match not found</v>
      </c>
      <c r="G532" s="9" t="str">
        <f t="shared" si="9"/>
        <v>Match Not Found</v>
      </c>
      <c r="L532" s="8" t="str">
        <f>IFERROR(INDEX('Windows 11 Compliance'!A:A, MATCH(M532, 'Windows 11 Compliance'!B:B, 0)), "Match not found")</f>
        <v>Match not found</v>
      </c>
    </row>
    <row r="533" spans="5:12">
      <c r="E533" s="9" t="str">
        <f>IFERROR(IF(ISERROR(MATCH(F533,'Windows CPU Tracker'!B:B,0)),"Match not found",INDEX('Windows CPU Tracker'!A:A,MATCH(F533,'Windows CPU Tracker'!B:B,0))),"")</f>
        <v>Match not found</v>
      </c>
      <c r="G533" s="9" t="str">
        <f t="shared" si="9"/>
        <v>Match Not Found</v>
      </c>
      <c r="L533" s="8" t="str">
        <f>IFERROR(INDEX('Windows 11 Compliance'!A:A, MATCH(M533, 'Windows 11 Compliance'!B:B, 0)), "Match not found")</f>
        <v>Match not found</v>
      </c>
    </row>
    <row r="534" spans="5:12">
      <c r="E534" s="9" t="str">
        <f>IFERROR(IF(ISERROR(MATCH(F534,'Windows CPU Tracker'!B:B,0)),"Match not found",INDEX('Windows CPU Tracker'!A:A,MATCH(F534,'Windows CPU Tracker'!B:B,0))),"")</f>
        <v>Match not found</v>
      </c>
      <c r="G534" s="9" t="str">
        <f t="shared" si="9"/>
        <v>Match Not Found</v>
      </c>
      <c r="L534" s="8" t="str">
        <f>IFERROR(INDEX('Windows 11 Compliance'!A:A, MATCH(M534, 'Windows 11 Compliance'!B:B, 0)), "Match not found")</f>
        <v>Match not found</v>
      </c>
    </row>
    <row r="535" spans="5:12">
      <c r="E535" s="9" t="str">
        <f>IFERROR(IF(ISERROR(MATCH(F535,'Windows CPU Tracker'!B:B,0)),"Match not found",INDEX('Windows CPU Tracker'!A:A,MATCH(F535,'Windows CPU Tracker'!B:B,0))),"")</f>
        <v>Match not found</v>
      </c>
      <c r="G535" s="9" t="str">
        <f t="shared" si="9"/>
        <v>Match Not Found</v>
      </c>
      <c r="L535" s="8" t="str">
        <f>IFERROR(INDEX('Windows 11 Compliance'!A:A, MATCH(M535, 'Windows 11 Compliance'!B:B, 0)), "Match not found")</f>
        <v>Match not found</v>
      </c>
    </row>
    <row r="536" spans="5:12">
      <c r="E536" s="9" t="str">
        <f>IFERROR(IF(ISERROR(MATCH(F536,'Windows CPU Tracker'!B:B,0)),"Match not found",INDEX('Windows CPU Tracker'!A:A,MATCH(F536,'Windows CPU Tracker'!B:B,0))),"")</f>
        <v>Match not found</v>
      </c>
      <c r="G536" s="9" t="str">
        <f t="shared" si="9"/>
        <v>Match Not Found</v>
      </c>
      <c r="L536" s="8" t="str">
        <f>IFERROR(INDEX('Windows 11 Compliance'!A:A, MATCH(M536, 'Windows 11 Compliance'!B:B, 0)), "Match not found")</f>
        <v>Match not found</v>
      </c>
    </row>
    <row r="537" spans="5:12">
      <c r="E537" s="9" t="str">
        <f>IFERROR(IF(ISERROR(MATCH(F537,'Windows CPU Tracker'!B:B,0)),"Match not found",INDEX('Windows CPU Tracker'!A:A,MATCH(F537,'Windows CPU Tracker'!B:B,0))),"")</f>
        <v>Match not found</v>
      </c>
      <c r="G537" s="9" t="str">
        <f t="shared" si="9"/>
        <v>Match Not Found</v>
      </c>
      <c r="L537" s="8" t="str">
        <f>IFERROR(INDEX('Windows 11 Compliance'!A:A, MATCH(M537, 'Windows 11 Compliance'!B:B, 0)), "Match not found")</f>
        <v>Match not found</v>
      </c>
    </row>
    <row r="538" spans="5:12">
      <c r="E538" s="9" t="str">
        <f>IFERROR(IF(ISERROR(MATCH(F538,'Windows CPU Tracker'!B:B,0)),"Match not found",INDEX('Windows CPU Tracker'!A:A,MATCH(F538,'Windows CPU Tracker'!B:B,0))),"")</f>
        <v>Match not found</v>
      </c>
      <c r="G538" s="9" t="str">
        <f t="shared" si="9"/>
        <v>Match Not Found</v>
      </c>
      <c r="L538" s="8" t="str">
        <f>IFERROR(INDEX('Windows 11 Compliance'!A:A, MATCH(M538, 'Windows 11 Compliance'!B:B, 0)), "Match not found")</f>
        <v>Match not found</v>
      </c>
    </row>
    <row r="539" spans="5:12">
      <c r="E539" s="9" t="str">
        <f>IFERROR(IF(ISERROR(MATCH(F539,'Windows CPU Tracker'!B:B,0)),"Match not found",INDEX('Windows CPU Tracker'!A:A,MATCH(F539,'Windows CPU Tracker'!B:B,0))),"")</f>
        <v>Match not found</v>
      </c>
      <c r="G539" s="9" t="str">
        <f t="shared" si="9"/>
        <v>Match Not Found</v>
      </c>
      <c r="L539" s="8" t="str">
        <f>IFERROR(INDEX('Windows 11 Compliance'!A:A, MATCH(M539, 'Windows 11 Compliance'!B:B, 0)), "Match not found")</f>
        <v>Match not found</v>
      </c>
    </row>
    <row r="540" spans="5:12">
      <c r="E540" s="9" t="str">
        <f>IFERROR(IF(ISERROR(MATCH(F540,'Windows CPU Tracker'!B:B,0)),"Match not found",INDEX('Windows CPU Tracker'!A:A,MATCH(F540,'Windows CPU Tracker'!B:B,0))),"")</f>
        <v>Match not found</v>
      </c>
      <c r="G540" s="9" t="str">
        <f t="shared" si="9"/>
        <v>Match Not Found</v>
      </c>
      <c r="L540" s="8" t="str">
        <f>IFERROR(INDEX('Windows 11 Compliance'!A:A, MATCH(M540, 'Windows 11 Compliance'!B:B, 0)), "Match not found")</f>
        <v>Match not found</v>
      </c>
    </row>
    <row r="541" spans="5:12">
      <c r="E541" s="9" t="str">
        <f>IFERROR(IF(ISERROR(MATCH(F541,'Windows CPU Tracker'!B:B,0)),"Match not found",INDEX('Windows CPU Tracker'!A:A,MATCH(F541,'Windows CPU Tracker'!B:B,0))),"")</f>
        <v>Match not found</v>
      </c>
      <c r="G541" s="9" t="str">
        <f t="shared" si="9"/>
        <v>Match Not Found</v>
      </c>
      <c r="L541" s="8" t="str">
        <f>IFERROR(INDEX('Windows 11 Compliance'!A:A, MATCH(M541, 'Windows 11 Compliance'!B:B, 0)), "Match not found")</f>
        <v>Match not found</v>
      </c>
    </row>
    <row r="542" spans="5:12">
      <c r="E542" s="9" t="str">
        <f>IFERROR(IF(ISERROR(MATCH(F542,'Windows CPU Tracker'!B:B,0)),"Match not found",INDEX('Windows CPU Tracker'!A:A,MATCH(F542,'Windows CPU Tracker'!B:B,0))),"")</f>
        <v>Match not found</v>
      </c>
      <c r="G542" s="9" t="str">
        <f t="shared" si="9"/>
        <v>Match Not Found</v>
      </c>
      <c r="L542" s="8" t="str">
        <f>IFERROR(INDEX('Windows 11 Compliance'!A:A, MATCH(M542, 'Windows 11 Compliance'!B:B, 0)), "Match not found")</f>
        <v>Match not found</v>
      </c>
    </row>
    <row r="543" spans="5:12">
      <c r="E543" s="9" t="str">
        <f>IFERROR(IF(ISERROR(MATCH(F543,'Windows CPU Tracker'!B:B,0)),"Match not found",INDEX('Windows CPU Tracker'!A:A,MATCH(F543,'Windows CPU Tracker'!B:B,0))),"")</f>
        <v>Match not found</v>
      </c>
      <c r="G543" s="9" t="str">
        <f t="shared" si="9"/>
        <v>Match Not Found</v>
      </c>
      <c r="L543" s="8" t="str">
        <f>IFERROR(INDEX('Windows 11 Compliance'!A:A, MATCH(M543, 'Windows 11 Compliance'!B:B, 0)), "Match not found")</f>
        <v>Match not found</v>
      </c>
    </row>
    <row r="544" spans="5:12">
      <c r="E544" s="9" t="str">
        <f>IFERROR(IF(ISERROR(MATCH(F544,'Windows CPU Tracker'!B:B,0)),"Match not found",INDEX('Windows CPU Tracker'!A:A,MATCH(F544,'Windows CPU Tracker'!B:B,0))),"")</f>
        <v>Match not found</v>
      </c>
      <c r="G544" s="9" t="str">
        <f t="shared" si="9"/>
        <v>Match Not Found</v>
      </c>
      <c r="L544" s="8" t="str">
        <f>IFERROR(INDEX('Windows 11 Compliance'!A:A, MATCH(M544, 'Windows 11 Compliance'!B:B, 0)), "Match not found")</f>
        <v>Match not found</v>
      </c>
    </row>
    <row r="545" spans="5:12">
      <c r="E545" s="9" t="str">
        <f>IFERROR(IF(ISERROR(MATCH(F545,'Windows CPU Tracker'!B:B,0)),"Match not found",INDEX('Windows CPU Tracker'!A:A,MATCH(F545,'Windows CPU Tracker'!B:B,0))),"")</f>
        <v>Match not found</v>
      </c>
      <c r="G545" s="9" t="str">
        <f t="shared" si="9"/>
        <v>Match Not Found</v>
      </c>
      <c r="L545" s="8" t="str">
        <f>IFERROR(INDEX('Windows 11 Compliance'!A:A, MATCH(M545, 'Windows 11 Compliance'!B:B, 0)), "Match not found")</f>
        <v>Match not found</v>
      </c>
    </row>
    <row r="546" spans="5:12">
      <c r="E546" s="9" t="str">
        <f>IFERROR(IF(ISERROR(MATCH(F546,'Windows CPU Tracker'!B:B,0)),"Match not found",INDEX('Windows CPU Tracker'!A:A,MATCH(F546,'Windows CPU Tracker'!B:B,0))),"")</f>
        <v>Match not found</v>
      </c>
      <c r="G546" s="9" t="str">
        <f t="shared" si="9"/>
        <v>Match Not Found</v>
      </c>
      <c r="L546" s="8" t="str">
        <f>IFERROR(INDEX('Windows 11 Compliance'!A:A, MATCH(M546, 'Windows 11 Compliance'!B:B, 0)), "Match not found")</f>
        <v>Match not found</v>
      </c>
    </row>
    <row r="547" spans="5:12">
      <c r="E547" s="9" t="str">
        <f>IFERROR(IF(ISERROR(MATCH(F547,'Windows CPU Tracker'!B:B,0)),"Match not found",INDEX('Windows CPU Tracker'!A:A,MATCH(F547,'Windows CPU Tracker'!B:B,0))),"")</f>
        <v>Match not found</v>
      </c>
      <c r="G547" s="9" t="str">
        <f t="shared" si="9"/>
        <v>Match Not Found</v>
      </c>
      <c r="L547" s="8" t="str">
        <f>IFERROR(INDEX('Windows 11 Compliance'!A:A, MATCH(M547, 'Windows 11 Compliance'!B:B, 0)), "Match not found")</f>
        <v>Match not found</v>
      </c>
    </row>
    <row r="548" spans="5:12">
      <c r="E548" s="9" t="str">
        <f>IFERROR(IF(ISERROR(MATCH(F548,'Windows CPU Tracker'!B:B,0)),"Match not found",INDEX('Windows CPU Tracker'!A:A,MATCH(F548,'Windows CPU Tracker'!B:B,0))),"")</f>
        <v>Match not found</v>
      </c>
      <c r="G548" s="9" t="str">
        <f t="shared" si="9"/>
        <v>Match Not Found</v>
      </c>
      <c r="L548" s="8" t="str">
        <f>IFERROR(INDEX('Windows 11 Compliance'!A:A, MATCH(M548, 'Windows 11 Compliance'!B:B, 0)), "Match not found")</f>
        <v>Match not found</v>
      </c>
    </row>
    <row r="549" spans="5:12">
      <c r="E549" s="9" t="str">
        <f>IFERROR(IF(ISERROR(MATCH(F549,'Windows CPU Tracker'!B:B,0)),"Match not found",INDEX('Windows CPU Tracker'!A:A,MATCH(F549,'Windows CPU Tracker'!B:B,0))),"")</f>
        <v>Match not found</v>
      </c>
      <c r="G549" s="9" t="str">
        <f t="shared" si="9"/>
        <v>Match Not Found</v>
      </c>
      <c r="L549" s="8" t="str">
        <f>IFERROR(INDEX('Windows 11 Compliance'!A:A, MATCH(M549, 'Windows 11 Compliance'!B:B, 0)), "Match not found")</f>
        <v>Match not found</v>
      </c>
    </row>
    <row r="550" spans="5:12">
      <c r="E550" s="9" t="str">
        <f>IFERROR(IF(ISERROR(MATCH(F550,'Windows CPU Tracker'!B:B,0)),"Match not found",INDEX('Windows CPU Tracker'!A:A,MATCH(F550,'Windows CPU Tracker'!B:B,0))),"")</f>
        <v>Match not found</v>
      </c>
      <c r="G550" s="9" t="str">
        <f t="shared" si="9"/>
        <v>Match Not Found</v>
      </c>
      <c r="L550" s="8" t="str">
        <f>IFERROR(INDEX('Windows 11 Compliance'!A:A, MATCH(M550, 'Windows 11 Compliance'!B:B, 0)), "Match not found")</f>
        <v>Match not found</v>
      </c>
    </row>
    <row r="551" spans="5:12">
      <c r="E551" s="9" t="str">
        <f>IFERROR(IF(ISERROR(MATCH(F551,'Windows CPU Tracker'!B:B,0)),"Match not found",INDEX('Windows CPU Tracker'!A:A,MATCH(F551,'Windows CPU Tracker'!B:B,0))),"")</f>
        <v>Match not found</v>
      </c>
      <c r="G551" s="9" t="str">
        <f t="shared" si="9"/>
        <v>Match Not Found</v>
      </c>
      <c r="L551" s="8" t="str">
        <f>IFERROR(INDEX('Windows 11 Compliance'!A:A, MATCH(M551, 'Windows 11 Compliance'!B:B, 0)), "Match not found")</f>
        <v>Match not found</v>
      </c>
    </row>
    <row r="552" spans="5:12">
      <c r="E552" s="9" t="str">
        <f>IFERROR(IF(ISERROR(MATCH(F552,'Windows CPU Tracker'!B:B,0)),"Match not found",INDEX('Windows CPU Tracker'!A:A,MATCH(F552,'Windows CPU Tracker'!B:B,0))),"")</f>
        <v>Match not found</v>
      </c>
      <c r="G552" s="9" t="str">
        <f t="shared" si="9"/>
        <v>Match Not Found</v>
      </c>
      <c r="L552" s="8" t="str">
        <f>IFERROR(INDEX('Windows 11 Compliance'!A:A, MATCH(M552, 'Windows 11 Compliance'!B:B, 0)), "Match not found")</f>
        <v>Match not found</v>
      </c>
    </row>
    <row r="553" spans="5:12">
      <c r="E553" s="9" t="str">
        <f>IFERROR(IF(ISERROR(MATCH(F553,'Windows CPU Tracker'!B:B,0)),"Match not found",INDEX('Windows CPU Tracker'!A:A,MATCH(F553,'Windows CPU Tracker'!B:B,0))),"")</f>
        <v>Match not found</v>
      </c>
      <c r="G553" s="9" t="str">
        <f t="shared" si="9"/>
        <v>Match Not Found</v>
      </c>
      <c r="L553" s="8" t="str">
        <f>IFERROR(INDEX('Windows 11 Compliance'!A:A, MATCH(M553, 'Windows 11 Compliance'!B:B, 0)), "Match not found")</f>
        <v>Match not found</v>
      </c>
    </row>
    <row r="554" spans="5:12">
      <c r="E554" s="9" t="str">
        <f>IFERROR(IF(ISERROR(MATCH(F554,'Windows CPU Tracker'!B:B,0)),"Match not found",INDEX('Windows CPU Tracker'!A:A,MATCH(F554,'Windows CPU Tracker'!B:B,0))),"")</f>
        <v>Match not found</v>
      </c>
      <c r="G554" s="9" t="str">
        <f t="shared" si="9"/>
        <v>Match Not Found</v>
      </c>
      <c r="L554" s="8" t="str">
        <f>IFERROR(INDEX('Windows 11 Compliance'!A:A, MATCH(M554, 'Windows 11 Compliance'!B:B, 0)), "Match not found")</f>
        <v>Match not found</v>
      </c>
    </row>
    <row r="555" spans="5:12">
      <c r="E555" s="9" t="str">
        <f>IFERROR(IF(ISERROR(MATCH(F555,'Windows CPU Tracker'!B:B,0)),"Match not found",INDEX('Windows CPU Tracker'!A:A,MATCH(F555,'Windows CPU Tracker'!B:B,0))),"")</f>
        <v>Match not found</v>
      </c>
      <c r="G555" s="9" t="str">
        <f t="shared" si="9"/>
        <v>Match Not Found</v>
      </c>
      <c r="L555" s="8" t="str">
        <f>IFERROR(INDEX('Windows 11 Compliance'!A:A, MATCH(M555, 'Windows 11 Compliance'!B:B, 0)), "Match not found")</f>
        <v>Match not found</v>
      </c>
    </row>
    <row r="556" spans="5:12">
      <c r="E556" s="9" t="str">
        <f>IFERROR(IF(ISERROR(MATCH(F556,'Windows CPU Tracker'!B:B,0)),"Match not found",INDEX('Windows CPU Tracker'!A:A,MATCH(F556,'Windows CPU Tracker'!B:B,0))),"")</f>
        <v>Match not found</v>
      </c>
      <c r="G556" s="9" t="str">
        <f t="shared" si="9"/>
        <v>Match Not Found</v>
      </c>
      <c r="L556" s="8" t="str">
        <f>IFERROR(INDEX('Windows 11 Compliance'!A:A, MATCH(M556, 'Windows 11 Compliance'!B:B, 0)), "Match not found")</f>
        <v>Match not found</v>
      </c>
    </row>
    <row r="557" spans="5:12">
      <c r="E557" s="9" t="str">
        <f>IFERROR(IF(ISERROR(MATCH(F557,'Windows CPU Tracker'!B:B,0)),"Match not found",INDEX('Windows CPU Tracker'!A:A,MATCH(F557,'Windows CPU Tracker'!B:B,0))),"")</f>
        <v>Match not found</v>
      </c>
      <c r="G557" s="9" t="str">
        <f t="shared" si="9"/>
        <v>Match Not Found</v>
      </c>
      <c r="L557" s="8" t="str">
        <f>IFERROR(INDEX('Windows 11 Compliance'!A:A, MATCH(M557, 'Windows 11 Compliance'!B:B, 0)), "Match not found")</f>
        <v>Match not found</v>
      </c>
    </row>
    <row r="558" spans="5:12">
      <c r="E558" s="9" t="str">
        <f>IFERROR(IF(ISERROR(MATCH(F558,'Windows CPU Tracker'!B:B,0)),"Match not found",INDEX('Windows CPU Tracker'!A:A,MATCH(F558,'Windows CPU Tracker'!B:B,0))),"")</f>
        <v>Match not found</v>
      </c>
      <c r="G558" s="9" t="str">
        <f t="shared" si="9"/>
        <v>Match Not Found</v>
      </c>
      <c r="L558" s="8" t="str">
        <f>IFERROR(INDEX('Windows 11 Compliance'!A:A, MATCH(M558, 'Windows 11 Compliance'!B:B, 0)), "Match not found")</f>
        <v>Match not found</v>
      </c>
    </row>
    <row r="559" spans="5:12">
      <c r="E559" s="9" t="str">
        <f>IFERROR(IF(ISERROR(MATCH(F559,'Windows CPU Tracker'!B:B,0)),"Match not found",INDEX('Windows CPU Tracker'!A:A,MATCH(F559,'Windows CPU Tracker'!B:B,0))),"")</f>
        <v>Match not found</v>
      </c>
      <c r="G559" s="9" t="str">
        <f t="shared" si="9"/>
        <v>Match Not Found</v>
      </c>
      <c r="L559" s="8" t="str">
        <f>IFERROR(INDEX('Windows 11 Compliance'!A:A, MATCH(M559, 'Windows 11 Compliance'!B:B, 0)), "Match not found")</f>
        <v>Match not found</v>
      </c>
    </row>
    <row r="560" spans="5:12">
      <c r="E560" s="9" t="str">
        <f>IFERROR(IF(ISERROR(MATCH(F560,'Windows CPU Tracker'!B:B,0)),"Match not found",INDEX('Windows CPU Tracker'!A:A,MATCH(F560,'Windows CPU Tracker'!B:B,0))),"")</f>
        <v>Match not found</v>
      </c>
      <c r="G560" s="9" t="str">
        <f t="shared" si="9"/>
        <v>Match Not Found</v>
      </c>
      <c r="L560" s="8" t="str">
        <f>IFERROR(INDEX('Windows 11 Compliance'!A:A, MATCH(M560, 'Windows 11 Compliance'!B:B, 0)), "Match not found")</f>
        <v>Match not found</v>
      </c>
    </row>
    <row r="561" spans="5:12">
      <c r="E561" s="9" t="str">
        <f>IFERROR(IF(ISERROR(MATCH(F561,'Windows CPU Tracker'!B:B,0)),"Match not found",INDEX('Windows CPU Tracker'!A:A,MATCH(F561,'Windows CPU Tracker'!B:B,0))),"")</f>
        <v>Match not found</v>
      </c>
      <c r="G561" s="9" t="str">
        <f t="shared" si="9"/>
        <v>Match Not Found</v>
      </c>
      <c r="L561" s="8" t="str">
        <f>IFERROR(INDEX('Windows 11 Compliance'!A:A, MATCH(M561, 'Windows 11 Compliance'!B:B, 0)), "Match not found")</f>
        <v>Match not found</v>
      </c>
    </row>
    <row r="562" spans="5:12">
      <c r="E562" s="9" t="str">
        <f>IFERROR(IF(ISERROR(MATCH(F562,'Windows CPU Tracker'!B:B,0)),"Match not found",INDEX('Windows CPU Tracker'!A:A,MATCH(F562,'Windows CPU Tracker'!B:B,0))),"")</f>
        <v>Match not found</v>
      </c>
      <c r="G562" s="9" t="str">
        <f t="shared" si="9"/>
        <v>Match Not Found</v>
      </c>
      <c r="L562" s="8" t="str">
        <f>IFERROR(INDEX('Windows 11 Compliance'!A:A, MATCH(M562, 'Windows 11 Compliance'!B:B, 0)), "Match not found")</f>
        <v>Match not found</v>
      </c>
    </row>
    <row r="563" spans="5:12">
      <c r="E563" s="9" t="str">
        <f>IFERROR(IF(ISERROR(MATCH(F563,'Windows CPU Tracker'!B:B,0)),"Match not found",INDEX('Windows CPU Tracker'!A:A,MATCH(F563,'Windows CPU Tracker'!B:B,0))),"")</f>
        <v>Match not found</v>
      </c>
      <c r="G563" s="9" t="str">
        <f t="shared" si="9"/>
        <v>Match Not Found</v>
      </c>
      <c r="L563" s="8" t="str">
        <f>IFERROR(INDEX('Windows 11 Compliance'!A:A, MATCH(M563, 'Windows 11 Compliance'!B:B, 0)), "Match not found")</f>
        <v>Match not found</v>
      </c>
    </row>
    <row r="564" spans="5:12">
      <c r="E564" s="9" t="str">
        <f>IFERROR(IF(ISERROR(MATCH(F564,'Windows CPU Tracker'!B:B,0)),"Match not found",INDEX('Windows CPU Tracker'!A:A,MATCH(F564,'Windows CPU Tracker'!B:B,0))),"")</f>
        <v>Match not found</v>
      </c>
      <c r="G564" s="9" t="str">
        <f t="shared" si="9"/>
        <v>Match Not Found</v>
      </c>
      <c r="L564" s="8" t="str">
        <f>IFERROR(INDEX('Windows 11 Compliance'!A:A, MATCH(M564, 'Windows 11 Compliance'!B:B, 0)), "Match not found")</f>
        <v>Match not found</v>
      </c>
    </row>
    <row r="565" spans="5:12">
      <c r="E565" s="9" t="str">
        <f>IFERROR(IF(ISERROR(MATCH(F565,'Windows CPU Tracker'!B:B,0)),"Match not found",INDEX('Windows CPU Tracker'!A:A,MATCH(F565,'Windows CPU Tracker'!B:B,0))),"")</f>
        <v>Match not found</v>
      </c>
      <c r="G565" s="9" t="str">
        <f t="shared" si="9"/>
        <v>Match Not Found</v>
      </c>
      <c r="L565" s="8" t="str">
        <f>IFERROR(INDEX('Windows 11 Compliance'!A:A, MATCH(M565, 'Windows 11 Compliance'!B:B, 0)), "Match not found")</f>
        <v>Match not found</v>
      </c>
    </row>
    <row r="566" spans="5:12">
      <c r="E566" s="9" t="str">
        <f>IFERROR(IF(ISERROR(MATCH(F566,'Windows CPU Tracker'!B:B,0)),"Match not found",INDEX('Windows CPU Tracker'!A:A,MATCH(F566,'Windows CPU Tracker'!B:B,0))),"")</f>
        <v>Match not found</v>
      </c>
      <c r="G566" s="9" t="str">
        <f t="shared" si="9"/>
        <v>Match Not Found</v>
      </c>
      <c r="L566" s="8" t="str">
        <f>IFERROR(INDEX('Windows 11 Compliance'!A:A, MATCH(M566, 'Windows 11 Compliance'!B:B, 0)), "Match not found")</f>
        <v>Match not found</v>
      </c>
    </row>
    <row r="567" spans="5:12">
      <c r="E567" s="9" t="str">
        <f>IFERROR(IF(ISERROR(MATCH(F567,'Windows CPU Tracker'!B:B,0)),"Match not found",INDEX('Windows CPU Tracker'!A:A,MATCH(F567,'Windows CPU Tracker'!B:B,0))),"")</f>
        <v>Match not found</v>
      </c>
      <c r="G567" s="9" t="str">
        <f t="shared" si="9"/>
        <v>Match Not Found</v>
      </c>
      <c r="L567" s="8" t="str">
        <f>IFERROR(INDEX('Windows 11 Compliance'!A:A, MATCH(M567, 'Windows 11 Compliance'!B:B, 0)), "Match not found")</f>
        <v>Match not found</v>
      </c>
    </row>
    <row r="568" spans="5:12">
      <c r="E568" s="9" t="str">
        <f>IFERROR(IF(ISERROR(MATCH(F568,'Windows CPU Tracker'!B:B,0)),"Match not found",INDEX('Windows CPU Tracker'!A:A,MATCH(F568,'Windows CPU Tracker'!B:B,0))),"")</f>
        <v>Match not found</v>
      </c>
      <c r="G568" s="9" t="str">
        <f t="shared" si="9"/>
        <v>Match Not Found</v>
      </c>
      <c r="L568" s="8" t="str">
        <f>IFERROR(INDEX('Windows 11 Compliance'!A:A, MATCH(M568, 'Windows 11 Compliance'!B:B, 0)), "Match not found")</f>
        <v>Match not found</v>
      </c>
    </row>
    <row r="569" spans="5:12">
      <c r="E569" s="9" t="str">
        <f>IFERROR(IF(ISERROR(MATCH(F569,'Windows CPU Tracker'!B:B,0)),"Match not found",INDEX('Windows CPU Tracker'!A:A,MATCH(F569,'Windows CPU Tracker'!B:B,0))),"")</f>
        <v>Match not found</v>
      </c>
      <c r="G569" s="9" t="str">
        <f t="shared" si="9"/>
        <v>Match Not Found</v>
      </c>
      <c r="L569" s="8" t="str">
        <f>IFERROR(INDEX('Windows 11 Compliance'!A:A, MATCH(M569, 'Windows 11 Compliance'!B:B, 0)), "Match not found")</f>
        <v>Match not found</v>
      </c>
    </row>
    <row r="570" spans="5:12">
      <c r="E570" s="9" t="str">
        <f>IFERROR(IF(ISERROR(MATCH(F570,'Windows CPU Tracker'!B:B,0)),"Match not found",INDEX('Windows CPU Tracker'!A:A,MATCH(F570,'Windows CPU Tracker'!B:B,0))),"")</f>
        <v>Match not found</v>
      </c>
      <c r="G570" s="9" t="str">
        <f t="shared" si="9"/>
        <v>Match Not Found</v>
      </c>
      <c r="L570" s="8" t="str">
        <f>IFERROR(INDEX('Windows 11 Compliance'!A:A, MATCH(M570, 'Windows 11 Compliance'!B:B, 0)), "Match not found")</f>
        <v>Match not found</v>
      </c>
    </row>
    <row r="571" spans="5:12">
      <c r="E571" s="9" t="str">
        <f>IFERROR(IF(ISERROR(MATCH(F571,'Windows CPU Tracker'!B:B,0)),"Match not found",INDEX('Windows CPU Tracker'!A:A,MATCH(F571,'Windows CPU Tracker'!B:B,0))),"")</f>
        <v>Match not found</v>
      </c>
      <c r="G571" s="9" t="str">
        <f t="shared" si="9"/>
        <v>Match Not Found</v>
      </c>
      <c r="L571" s="8" t="str">
        <f>IFERROR(INDEX('Windows 11 Compliance'!A:A, MATCH(M571, 'Windows 11 Compliance'!B:B, 0)), "Match not found")</f>
        <v>Match not found</v>
      </c>
    </row>
    <row r="572" spans="5:12">
      <c r="E572" s="9" t="str">
        <f>IFERROR(IF(ISERROR(MATCH(F572,'Windows CPU Tracker'!B:B,0)),"Match not found",INDEX('Windows CPU Tracker'!A:A,MATCH(F572,'Windows CPU Tracker'!B:B,0))),"")</f>
        <v>Match not found</v>
      </c>
      <c r="G572" s="9" t="str">
        <f t="shared" si="9"/>
        <v>Match Not Found</v>
      </c>
      <c r="L572" s="8" t="str">
        <f>IFERROR(INDEX('Windows 11 Compliance'!A:A, MATCH(M572, 'Windows 11 Compliance'!B:B, 0)), "Match not found")</f>
        <v>Match not found</v>
      </c>
    </row>
    <row r="573" spans="5:12">
      <c r="E573" s="9" t="str">
        <f>IFERROR(IF(ISERROR(MATCH(F573,'Windows CPU Tracker'!B:B,0)),"Match not found",INDEX('Windows CPU Tracker'!A:A,MATCH(F573,'Windows CPU Tracker'!B:B,0))),"")</f>
        <v>Match not found</v>
      </c>
      <c r="G573" s="9" t="str">
        <f t="shared" si="9"/>
        <v>Match Not Found</v>
      </c>
      <c r="L573" s="8" t="str">
        <f>IFERROR(INDEX('Windows 11 Compliance'!A:A, MATCH(M573, 'Windows 11 Compliance'!B:B, 0)), "Match not found")</f>
        <v>Match not found</v>
      </c>
    </row>
    <row r="574" spans="5:12">
      <c r="E574" s="9" t="str">
        <f>IFERROR(IF(ISERROR(MATCH(F574,'Windows CPU Tracker'!B:B,0)),"Match not found",INDEX('Windows CPU Tracker'!A:A,MATCH(F574,'Windows CPU Tracker'!B:B,0))),"")</f>
        <v>Match not found</v>
      </c>
      <c r="G574" s="9" t="str">
        <f t="shared" si="9"/>
        <v>Match Not Found</v>
      </c>
      <c r="L574" s="8" t="str">
        <f>IFERROR(INDEX('Windows 11 Compliance'!A:A, MATCH(M574, 'Windows 11 Compliance'!B:B, 0)), "Match not found")</f>
        <v>Match not found</v>
      </c>
    </row>
    <row r="575" spans="5:12">
      <c r="E575" s="9" t="str">
        <f>IFERROR(IF(ISERROR(MATCH(F575,'Windows CPU Tracker'!B:B,0)),"Match not found",INDEX('Windows CPU Tracker'!A:A,MATCH(F575,'Windows CPU Tracker'!B:B,0))),"")</f>
        <v>Match not found</v>
      </c>
      <c r="G575" s="9" t="str">
        <f t="shared" si="9"/>
        <v>Match Not Found</v>
      </c>
      <c r="L575" s="8" t="str">
        <f>IFERROR(INDEX('Windows 11 Compliance'!A:A, MATCH(M575, 'Windows 11 Compliance'!B:B, 0)), "Match not found")</f>
        <v>Match not found</v>
      </c>
    </row>
    <row r="576" spans="5:12">
      <c r="E576" s="9" t="str">
        <f>IFERROR(IF(ISERROR(MATCH(F576,'Windows CPU Tracker'!B:B,0)),"Match not found",INDEX('Windows CPU Tracker'!A:A,MATCH(F576,'Windows CPU Tracker'!B:B,0))),"")</f>
        <v>Match not found</v>
      </c>
      <c r="G576" s="9" t="str">
        <f t="shared" si="9"/>
        <v>Match Not Found</v>
      </c>
      <c r="L576" s="8" t="str">
        <f>IFERROR(INDEX('Windows 11 Compliance'!A:A, MATCH(M576, 'Windows 11 Compliance'!B:B, 0)), "Match not found")</f>
        <v>Match not found</v>
      </c>
    </row>
    <row r="577" spans="5:12">
      <c r="E577" s="9" t="str">
        <f>IFERROR(IF(ISERROR(MATCH(F577,'Windows CPU Tracker'!B:B,0)),"Match not found",INDEX('Windows CPU Tracker'!A:A,MATCH(F577,'Windows CPU Tracker'!B:B,0))),"")</f>
        <v>Match not found</v>
      </c>
      <c r="G577" s="9" t="str">
        <f t="shared" si="9"/>
        <v>Match Not Found</v>
      </c>
      <c r="L577" s="8" t="str">
        <f>IFERROR(INDEX('Windows 11 Compliance'!A:A, MATCH(M577, 'Windows 11 Compliance'!B:B, 0)), "Match not found")</f>
        <v>Match not found</v>
      </c>
    </row>
    <row r="578" spans="5:12">
      <c r="E578" s="9" t="str">
        <f>IFERROR(IF(ISERROR(MATCH(F578,'Windows CPU Tracker'!B:B,0)),"Match not found",INDEX('Windows CPU Tracker'!A:A,MATCH(F578,'Windows CPU Tracker'!B:B,0))),"")</f>
        <v>Match not found</v>
      </c>
      <c r="G578" s="9" t="str">
        <f t="shared" si="9"/>
        <v>Match Not Found</v>
      </c>
      <c r="L578" s="8" t="str">
        <f>IFERROR(INDEX('Windows 11 Compliance'!A:A, MATCH(M578, 'Windows 11 Compliance'!B:B, 0)), "Match not found")</f>
        <v>Match not found</v>
      </c>
    </row>
    <row r="579" spans="5:12">
      <c r="E579" s="9" t="str">
        <f>IFERROR(IF(ISERROR(MATCH(F579,'Windows CPU Tracker'!B:B,0)),"Match not found",INDEX('Windows CPU Tracker'!A:A,MATCH(F579,'Windows CPU Tracker'!B:B,0))),"")</f>
        <v>Match not found</v>
      </c>
      <c r="G579" s="9" t="str">
        <f t="shared" ref="G579:G642" si="10">IF(H579="", "Match Not Found", TEXT(ROUNDUP(VALUE(LEFT(H579, LEN(H579)-3)), 0), "0") &amp; " GB")</f>
        <v>Match Not Found</v>
      </c>
      <c r="L579" s="8" t="str">
        <f>IFERROR(INDEX('Windows 11 Compliance'!A:A, MATCH(M579, 'Windows 11 Compliance'!B:B, 0)), "Match not found")</f>
        <v>Match not found</v>
      </c>
    </row>
    <row r="580" spans="5:12">
      <c r="E580" s="9" t="str">
        <f>IFERROR(IF(ISERROR(MATCH(F580,'Windows CPU Tracker'!B:B,0)),"Match not found",INDEX('Windows CPU Tracker'!A:A,MATCH(F580,'Windows CPU Tracker'!B:B,0))),"")</f>
        <v>Match not found</v>
      </c>
      <c r="G580" s="9" t="str">
        <f t="shared" si="10"/>
        <v>Match Not Found</v>
      </c>
      <c r="L580" s="8" t="str">
        <f>IFERROR(INDEX('Windows 11 Compliance'!A:A, MATCH(M580, 'Windows 11 Compliance'!B:B, 0)), "Match not found")</f>
        <v>Match not found</v>
      </c>
    </row>
    <row r="581" spans="5:12">
      <c r="E581" s="9" t="str">
        <f>IFERROR(IF(ISERROR(MATCH(F581,'Windows CPU Tracker'!B:B,0)),"Match not found",INDEX('Windows CPU Tracker'!A:A,MATCH(F581,'Windows CPU Tracker'!B:B,0))),"")</f>
        <v>Match not found</v>
      </c>
      <c r="G581" s="9" t="str">
        <f t="shared" si="10"/>
        <v>Match Not Found</v>
      </c>
      <c r="L581" s="8" t="str">
        <f>IFERROR(INDEX('Windows 11 Compliance'!A:A, MATCH(M581, 'Windows 11 Compliance'!B:B, 0)), "Match not found")</f>
        <v>Match not found</v>
      </c>
    </row>
    <row r="582" spans="5:12">
      <c r="E582" s="9" t="str">
        <f>IFERROR(IF(ISERROR(MATCH(F582,'Windows CPU Tracker'!B:B,0)),"Match not found",INDEX('Windows CPU Tracker'!A:A,MATCH(F582,'Windows CPU Tracker'!B:B,0))),"")</f>
        <v>Match not found</v>
      </c>
      <c r="G582" s="9" t="str">
        <f t="shared" si="10"/>
        <v>Match Not Found</v>
      </c>
      <c r="L582" s="8" t="str">
        <f>IFERROR(INDEX('Windows 11 Compliance'!A:A, MATCH(M582, 'Windows 11 Compliance'!B:B, 0)), "Match not found")</f>
        <v>Match not found</v>
      </c>
    </row>
    <row r="583" spans="5:12">
      <c r="E583" s="9" t="str">
        <f>IFERROR(IF(ISERROR(MATCH(F583,'Windows CPU Tracker'!B:B,0)),"Match not found",INDEX('Windows CPU Tracker'!A:A,MATCH(F583,'Windows CPU Tracker'!B:B,0))),"")</f>
        <v>Match not found</v>
      </c>
      <c r="G583" s="9" t="str">
        <f t="shared" si="10"/>
        <v>Match Not Found</v>
      </c>
      <c r="L583" s="8" t="str">
        <f>IFERROR(INDEX('Windows 11 Compliance'!A:A, MATCH(M583, 'Windows 11 Compliance'!B:B, 0)), "Match not found")</f>
        <v>Match not found</v>
      </c>
    </row>
    <row r="584" spans="5:12">
      <c r="E584" s="9" t="str">
        <f>IFERROR(IF(ISERROR(MATCH(F584,'Windows CPU Tracker'!B:B,0)),"Match not found",INDEX('Windows CPU Tracker'!A:A,MATCH(F584,'Windows CPU Tracker'!B:B,0))),"")</f>
        <v>Match not found</v>
      </c>
      <c r="G584" s="9" t="str">
        <f t="shared" si="10"/>
        <v>Match Not Found</v>
      </c>
      <c r="L584" s="8" t="str">
        <f>IFERROR(INDEX('Windows 11 Compliance'!A:A, MATCH(M584, 'Windows 11 Compliance'!B:B, 0)), "Match not found")</f>
        <v>Match not found</v>
      </c>
    </row>
    <row r="585" spans="5:12">
      <c r="E585" s="9" t="str">
        <f>IFERROR(IF(ISERROR(MATCH(F585,'Windows CPU Tracker'!B:B,0)),"Match not found",INDEX('Windows CPU Tracker'!A:A,MATCH(F585,'Windows CPU Tracker'!B:B,0))),"")</f>
        <v>Match not found</v>
      </c>
      <c r="G585" s="9" t="str">
        <f t="shared" si="10"/>
        <v>Match Not Found</v>
      </c>
      <c r="L585" s="8" t="str">
        <f>IFERROR(INDEX('Windows 11 Compliance'!A:A, MATCH(M585, 'Windows 11 Compliance'!B:B, 0)), "Match not found")</f>
        <v>Match not found</v>
      </c>
    </row>
    <row r="586" spans="5:12">
      <c r="E586" s="9" t="str">
        <f>IFERROR(IF(ISERROR(MATCH(F586,'Windows CPU Tracker'!B:B,0)),"Match not found",INDEX('Windows CPU Tracker'!A:A,MATCH(F586,'Windows CPU Tracker'!B:B,0))),"")</f>
        <v>Match not found</v>
      </c>
      <c r="G586" s="9" t="str">
        <f t="shared" si="10"/>
        <v>Match Not Found</v>
      </c>
      <c r="L586" s="8" t="str">
        <f>IFERROR(INDEX('Windows 11 Compliance'!A:A, MATCH(M586, 'Windows 11 Compliance'!B:B, 0)), "Match not found")</f>
        <v>Match not found</v>
      </c>
    </row>
    <row r="587" spans="5:12">
      <c r="E587" s="9" t="str">
        <f>IFERROR(IF(ISERROR(MATCH(F587,'Windows CPU Tracker'!B:B,0)),"Match not found",INDEX('Windows CPU Tracker'!A:A,MATCH(F587,'Windows CPU Tracker'!B:B,0))),"")</f>
        <v>Match not found</v>
      </c>
      <c r="G587" s="9" t="str">
        <f t="shared" si="10"/>
        <v>Match Not Found</v>
      </c>
      <c r="L587" s="8" t="str">
        <f>IFERROR(INDEX('Windows 11 Compliance'!A:A, MATCH(M587, 'Windows 11 Compliance'!B:B, 0)), "Match not found")</f>
        <v>Match not found</v>
      </c>
    </row>
    <row r="588" spans="5:12">
      <c r="E588" s="9" t="str">
        <f>IFERROR(IF(ISERROR(MATCH(F588,'Windows CPU Tracker'!B:B,0)),"Match not found",INDEX('Windows CPU Tracker'!A:A,MATCH(F588,'Windows CPU Tracker'!B:B,0))),"")</f>
        <v>Match not found</v>
      </c>
      <c r="G588" s="9" t="str">
        <f t="shared" si="10"/>
        <v>Match Not Found</v>
      </c>
      <c r="L588" s="8" t="str">
        <f>IFERROR(INDEX('Windows 11 Compliance'!A:A, MATCH(M588, 'Windows 11 Compliance'!B:B, 0)), "Match not found")</f>
        <v>Match not found</v>
      </c>
    </row>
    <row r="589" spans="5:12">
      <c r="E589" s="9" t="str">
        <f>IFERROR(IF(ISERROR(MATCH(F589,'Windows CPU Tracker'!B:B,0)),"Match not found",INDEX('Windows CPU Tracker'!A:A,MATCH(F589,'Windows CPU Tracker'!B:B,0))),"")</f>
        <v>Match not found</v>
      </c>
      <c r="G589" s="9" t="str">
        <f t="shared" si="10"/>
        <v>Match Not Found</v>
      </c>
      <c r="L589" s="8" t="str">
        <f>IFERROR(INDEX('Windows 11 Compliance'!A:A, MATCH(M589, 'Windows 11 Compliance'!B:B, 0)), "Match not found")</f>
        <v>Match not found</v>
      </c>
    </row>
    <row r="590" spans="5:12">
      <c r="E590" s="9" t="str">
        <f>IFERROR(IF(ISERROR(MATCH(F590,'Windows CPU Tracker'!B:B,0)),"Match not found",INDEX('Windows CPU Tracker'!A:A,MATCH(F590,'Windows CPU Tracker'!B:B,0))),"")</f>
        <v>Match not found</v>
      </c>
      <c r="G590" s="9" t="str">
        <f t="shared" si="10"/>
        <v>Match Not Found</v>
      </c>
      <c r="L590" s="8" t="str">
        <f>IFERROR(INDEX('Windows 11 Compliance'!A:A, MATCH(M590, 'Windows 11 Compliance'!B:B, 0)), "Match not found")</f>
        <v>Match not found</v>
      </c>
    </row>
    <row r="591" spans="5:12">
      <c r="E591" s="9" t="str">
        <f>IFERROR(IF(ISERROR(MATCH(F591,'Windows CPU Tracker'!B:B,0)),"Match not found",INDEX('Windows CPU Tracker'!A:A,MATCH(F591,'Windows CPU Tracker'!B:B,0))),"")</f>
        <v>Match not found</v>
      </c>
      <c r="G591" s="9" t="str">
        <f t="shared" si="10"/>
        <v>Match Not Found</v>
      </c>
      <c r="L591" s="8" t="str">
        <f>IFERROR(INDEX('Windows 11 Compliance'!A:A, MATCH(M591, 'Windows 11 Compliance'!B:B, 0)), "Match not found")</f>
        <v>Match not found</v>
      </c>
    </row>
    <row r="592" spans="5:12">
      <c r="E592" s="9" t="str">
        <f>IFERROR(IF(ISERROR(MATCH(F592,'Windows CPU Tracker'!B:B,0)),"Match not found",INDEX('Windows CPU Tracker'!A:A,MATCH(F592,'Windows CPU Tracker'!B:B,0))),"")</f>
        <v>Match not found</v>
      </c>
      <c r="G592" s="9" t="str">
        <f t="shared" si="10"/>
        <v>Match Not Found</v>
      </c>
      <c r="L592" s="8" t="str">
        <f>IFERROR(INDEX('Windows 11 Compliance'!A:A, MATCH(M592, 'Windows 11 Compliance'!B:B, 0)), "Match not found")</f>
        <v>Match not found</v>
      </c>
    </row>
    <row r="593" spans="5:12">
      <c r="E593" s="9" t="str">
        <f>IFERROR(IF(ISERROR(MATCH(F593,'Windows CPU Tracker'!B:B,0)),"Match not found",INDEX('Windows CPU Tracker'!A:A,MATCH(F593,'Windows CPU Tracker'!B:B,0))),"")</f>
        <v>Match not found</v>
      </c>
      <c r="G593" s="9" t="str">
        <f t="shared" si="10"/>
        <v>Match Not Found</v>
      </c>
      <c r="L593" s="8" t="str">
        <f>IFERROR(INDEX('Windows 11 Compliance'!A:A, MATCH(M593, 'Windows 11 Compliance'!B:B, 0)), "Match not found")</f>
        <v>Match not found</v>
      </c>
    </row>
    <row r="594" spans="5:12">
      <c r="E594" s="9" t="str">
        <f>IFERROR(IF(ISERROR(MATCH(F594,'Windows CPU Tracker'!B:B,0)),"Match not found",INDEX('Windows CPU Tracker'!A:A,MATCH(F594,'Windows CPU Tracker'!B:B,0))),"")</f>
        <v>Match not found</v>
      </c>
      <c r="G594" s="9" t="str">
        <f t="shared" si="10"/>
        <v>Match Not Found</v>
      </c>
      <c r="L594" s="8" t="str">
        <f>IFERROR(INDEX('Windows 11 Compliance'!A:A, MATCH(M594, 'Windows 11 Compliance'!B:B, 0)), "Match not found")</f>
        <v>Match not found</v>
      </c>
    </row>
    <row r="595" spans="5:12">
      <c r="E595" s="9" t="str">
        <f>IFERROR(IF(ISERROR(MATCH(F595,'Windows CPU Tracker'!B:B,0)),"Match not found",INDEX('Windows CPU Tracker'!A:A,MATCH(F595,'Windows CPU Tracker'!B:B,0))),"")</f>
        <v>Match not found</v>
      </c>
      <c r="G595" s="9" t="str">
        <f t="shared" si="10"/>
        <v>Match Not Found</v>
      </c>
      <c r="L595" s="8" t="str">
        <f>IFERROR(INDEX('Windows 11 Compliance'!A:A, MATCH(M595, 'Windows 11 Compliance'!B:B, 0)), "Match not found")</f>
        <v>Match not found</v>
      </c>
    </row>
    <row r="596" spans="5:12">
      <c r="E596" s="9" t="str">
        <f>IFERROR(IF(ISERROR(MATCH(F596,'Windows CPU Tracker'!B:B,0)),"Match not found",INDEX('Windows CPU Tracker'!A:A,MATCH(F596,'Windows CPU Tracker'!B:B,0))),"")</f>
        <v>Match not found</v>
      </c>
      <c r="G596" s="9" t="str">
        <f t="shared" si="10"/>
        <v>Match Not Found</v>
      </c>
      <c r="L596" s="8" t="str">
        <f>IFERROR(INDEX('Windows 11 Compliance'!A:A, MATCH(M596, 'Windows 11 Compliance'!B:B, 0)), "Match not found")</f>
        <v>Match not found</v>
      </c>
    </row>
    <row r="597" spans="5:12">
      <c r="E597" s="9" t="str">
        <f>IFERROR(IF(ISERROR(MATCH(F597,'Windows CPU Tracker'!B:B,0)),"Match not found",INDEX('Windows CPU Tracker'!A:A,MATCH(F597,'Windows CPU Tracker'!B:B,0))),"")</f>
        <v>Match not found</v>
      </c>
      <c r="G597" s="9" t="str">
        <f t="shared" si="10"/>
        <v>Match Not Found</v>
      </c>
      <c r="L597" s="8" t="str">
        <f>IFERROR(INDEX('Windows 11 Compliance'!A:A, MATCH(M597, 'Windows 11 Compliance'!B:B, 0)), "Match not found")</f>
        <v>Match not found</v>
      </c>
    </row>
    <row r="598" spans="5:12">
      <c r="E598" s="9" t="str">
        <f>IFERROR(IF(ISERROR(MATCH(F598,'Windows CPU Tracker'!B:B,0)),"Match not found",INDEX('Windows CPU Tracker'!A:A,MATCH(F598,'Windows CPU Tracker'!B:B,0))),"")</f>
        <v>Match not found</v>
      </c>
      <c r="G598" s="9" t="str">
        <f t="shared" si="10"/>
        <v>Match Not Found</v>
      </c>
      <c r="L598" s="8" t="str">
        <f>IFERROR(INDEX('Windows 11 Compliance'!A:A, MATCH(M598, 'Windows 11 Compliance'!B:B, 0)), "Match not found")</f>
        <v>Match not found</v>
      </c>
    </row>
    <row r="599" spans="5:12">
      <c r="E599" s="9" t="str">
        <f>IFERROR(IF(ISERROR(MATCH(F599,'Windows CPU Tracker'!B:B,0)),"Match not found",INDEX('Windows CPU Tracker'!A:A,MATCH(F599,'Windows CPU Tracker'!B:B,0))),"")</f>
        <v>Match not found</v>
      </c>
      <c r="G599" s="9" t="str">
        <f t="shared" si="10"/>
        <v>Match Not Found</v>
      </c>
      <c r="L599" s="8" t="str">
        <f>IFERROR(INDEX('Windows 11 Compliance'!A:A, MATCH(M599, 'Windows 11 Compliance'!B:B, 0)), "Match not found")</f>
        <v>Match not found</v>
      </c>
    </row>
    <row r="600" spans="5:12">
      <c r="E600" s="9" t="str">
        <f>IFERROR(IF(ISERROR(MATCH(F600,'Windows CPU Tracker'!B:B,0)),"Match not found",INDEX('Windows CPU Tracker'!A:A,MATCH(F600,'Windows CPU Tracker'!B:B,0))),"")</f>
        <v>Match not found</v>
      </c>
      <c r="G600" s="9" t="str">
        <f t="shared" si="10"/>
        <v>Match Not Found</v>
      </c>
      <c r="L600" s="8" t="str">
        <f>IFERROR(INDEX('Windows 11 Compliance'!A:A, MATCH(M600, 'Windows 11 Compliance'!B:B, 0)), "Match not found")</f>
        <v>Match not found</v>
      </c>
    </row>
    <row r="601" spans="5:12">
      <c r="E601" s="9" t="str">
        <f>IFERROR(IF(ISERROR(MATCH(F601,'Windows CPU Tracker'!B:B,0)),"Match not found",INDEX('Windows CPU Tracker'!A:A,MATCH(F601,'Windows CPU Tracker'!B:B,0))),"")</f>
        <v>Match not found</v>
      </c>
      <c r="G601" s="9" t="str">
        <f t="shared" si="10"/>
        <v>Match Not Found</v>
      </c>
      <c r="L601" s="8" t="str">
        <f>IFERROR(INDEX('Windows 11 Compliance'!A:A, MATCH(M601, 'Windows 11 Compliance'!B:B, 0)), "Match not found")</f>
        <v>Match not found</v>
      </c>
    </row>
    <row r="602" spans="5:12">
      <c r="E602" s="9" t="str">
        <f>IFERROR(IF(ISERROR(MATCH(F602,'Windows CPU Tracker'!B:B,0)),"Match not found",INDEX('Windows CPU Tracker'!A:A,MATCH(F602,'Windows CPU Tracker'!B:B,0))),"")</f>
        <v>Match not found</v>
      </c>
      <c r="G602" s="9" t="str">
        <f t="shared" si="10"/>
        <v>Match Not Found</v>
      </c>
      <c r="L602" s="8" t="str">
        <f>IFERROR(INDEX('Windows 11 Compliance'!A:A, MATCH(M602, 'Windows 11 Compliance'!B:B, 0)), "Match not found")</f>
        <v>Match not found</v>
      </c>
    </row>
    <row r="603" spans="5:12">
      <c r="E603" s="9" t="str">
        <f>IFERROR(IF(ISERROR(MATCH(F603,'Windows CPU Tracker'!B:B,0)),"Match not found",INDEX('Windows CPU Tracker'!A:A,MATCH(F603,'Windows CPU Tracker'!B:B,0))),"")</f>
        <v>Match not found</v>
      </c>
      <c r="G603" s="9" t="str">
        <f t="shared" si="10"/>
        <v>Match Not Found</v>
      </c>
      <c r="L603" s="8" t="str">
        <f>IFERROR(INDEX('Windows 11 Compliance'!A:A, MATCH(M603, 'Windows 11 Compliance'!B:B, 0)), "Match not found")</f>
        <v>Match not found</v>
      </c>
    </row>
    <row r="604" spans="5:12">
      <c r="E604" s="9" t="str">
        <f>IFERROR(IF(ISERROR(MATCH(F604,'Windows CPU Tracker'!B:B,0)),"Match not found",INDEX('Windows CPU Tracker'!A:A,MATCH(F604,'Windows CPU Tracker'!B:B,0))),"")</f>
        <v>Match not found</v>
      </c>
      <c r="G604" s="9" t="str">
        <f t="shared" si="10"/>
        <v>Match Not Found</v>
      </c>
      <c r="L604" s="8" t="str">
        <f>IFERROR(INDEX('Windows 11 Compliance'!A:A, MATCH(M604, 'Windows 11 Compliance'!B:B, 0)), "Match not found")</f>
        <v>Match not found</v>
      </c>
    </row>
    <row r="605" spans="5:12">
      <c r="E605" s="9" t="str">
        <f>IFERROR(IF(ISERROR(MATCH(F605,'Windows CPU Tracker'!B:B,0)),"Match not found",INDEX('Windows CPU Tracker'!A:A,MATCH(F605,'Windows CPU Tracker'!B:B,0))),"")</f>
        <v>Match not found</v>
      </c>
      <c r="G605" s="9" t="str">
        <f t="shared" si="10"/>
        <v>Match Not Found</v>
      </c>
      <c r="L605" s="8" t="str">
        <f>IFERROR(INDEX('Windows 11 Compliance'!A:A, MATCH(M605, 'Windows 11 Compliance'!B:B, 0)), "Match not found")</f>
        <v>Match not found</v>
      </c>
    </row>
    <row r="606" spans="5:12">
      <c r="E606" s="9" t="str">
        <f>IFERROR(IF(ISERROR(MATCH(F606,'Windows CPU Tracker'!B:B,0)),"Match not found",INDEX('Windows CPU Tracker'!A:A,MATCH(F606,'Windows CPU Tracker'!B:B,0))),"")</f>
        <v>Match not found</v>
      </c>
      <c r="G606" s="9" t="str">
        <f t="shared" si="10"/>
        <v>Match Not Found</v>
      </c>
      <c r="L606" s="8" t="str">
        <f>IFERROR(INDEX('Windows 11 Compliance'!A:A, MATCH(M606, 'Windows 11 Compliance'!B:B, 0)), "Match not found")</f>
        <v>Match not found</v>
      </c>
    </row>
    <row r="607" spans="5:12">
      <c r="E607" s="9" t="str">
        <f>IFERROR(IF(ISERROR(MATCH(F607,'Windows CPU Tracker'!B:B,0)),"Match not found",INDEX('Windows CPU Tracker'!A:A,MATCH(F607,'Windows CPU Tracker'!B:B,0))),"")</f>
        <v>Match not found</v>
      </c>
      <c r="G607" s="9" t="str">
        <f t="shared" si="10"/>
        <v>Match Not Found</v>
      </c>
      <c r="L607" s="8" t="str">
        <f>IFERROR(INDEX('Windows 11 Compliance'!A:A, MATCH(M607, 'Windows 11 Compliance'!B:B, 0)), "Match not found")</f>
        <v>Match not found</v>
      </c>
    </row>
    <row r="608" spans="5:12">
      <c r="E608" s="9" t="str">
        <f>IFERROR(IF(ISERROR(MATCH(F608,'Windows CPU Tracker'!B:B,0)),"Match not found",INDEX('Windows CPU Tracker'!A:A,MATCH(F608,'Windows CPU Tracker'!B:B,0))),"")</f>
        <v>Match not found</v>
      </c>
      <c r="G608" s="9" t="str">
        <f t="shared" si="10"/>
        <v>Match Not Found</v>
      </c>
      <c r="L608" s="8" t="str">
        <f>IFERROR(INDEX('Windows 11 Compliance'!A:A, MATCH(M608, 'Windows 11 Compliance'!B:B, 0)), "Match not found")</f>
        <v>Match not found</v>
      </c>
    </row>
    <row r="609" spans="5:12">
      <c r="E609" s="9" t="str">
        <f>IFERROR(IF(ISERROR(MATCH(F609,'Windows CPU Tracker'!B:B,0)),"Match not found",INDEX('Windows CPU Tracker'!A:A,MATCH(F609,'Windows CPU Tracker'!B:B,0))),"")</f>
        <v>Match not found</v>
      </c>
      <c r="G609" s="9" t="str">
        <f t="shared" si="10"/>
        <v>Match Not Found</v>
      </c>
      <c r="L609" s="8" t="str">
        <f>IFERROR(INDEX('Windows 11 Compliance'!A:A, MATCH(M609, 'Windows 11 Compliance'!B:B, 0)), "Match not found")</f>
        <v>Match not found</v>
      </c>
    </row>
    <row r="610" spans="5:12">
      <c r="E610" s="9" t="str">
        <f>IFERROR(IF(ISERROR(MATCH(F610,'Windows CPU Tracker'!B:B,0)),"Match not found",INDEX('Windows CPU Tracker'!A:A,MATCH(F610,'Windows CPU Tracker'!B:B,0))),"")</f>
        <v>Match not found</v>
      </c>
      <c r="G610" s="9" t="str">
        <f t="shared" si="10"/>
        <v>Match Not Found</v>
      </c>
      <c r="L610" s="8" t="str">
        <f>IFERROR(INDEX('Windows 11 Compliance'!A:A, MATCH(M610, 'Windows 11 Compliance'!B:B, 0)), "Match not found")</f>
        <v>Match not found</v>
      </c>
    </row>
    <row r="611" spans="5:12">
      <c r="E611" s="9" t="str">
        <f>IFERROR(IF(ISERROR(MATCH(F611,'Windows CPU Tracker'!B:B,0)),"Match not found",INDEX('Windows CPU Tracker'!A:A,MATCH(F611,'Windows CPU Tracker'!B:B,0))),"")</f>
        <v>Match not found</v>
      </c>
      <c r="G611" s="9" t="str">
        <f t="shared" si="10"/>
        <v>Match Not Found</v>
      </c>
      <c r="L611" s="8" t="str">
        <f>IFERROR(INDEX('Windows 11 Compliance'!A:A, MATCH(M611, 'Windows 11 Compliance'!B:B, 0)), "Match not found")</f>
        <v>Match not found</v>
      </c>
    </row>
    <row r="612" spans="5:12">
      <c r="E612" s="9" t="str">
        <f>IFERROR(IF(ISERROR(MATCH(F612,'Windows CPU Tracker'!B:B,0)),"Match not found",INDEX('Windows CPU Tracker'!A:A,MATCH(F612,'Windows CPU Tracker'!B:B,0))),"")</f>
        <v>Match not found</v>
      </c>
      <c r="G612" s="9" t="str">
        <f t="shared" si="10"/>
        <v>Match Not Found</v>
      </c>
      <c r="L612" s="8" t="str">
        <f>IFERROR(INDEX('Windows 11 Compliance'!A:A, MATCH(M612, 'Windows 11 Compliance'!B:B, 0)), "Match not found")</f>
        <v>Match not found</v>
      </c>
    </row>
    <row r="613" spans="5:12">
      <c r="E613" s="9" t="str">
        <f>IFERROR(IF(ISERROR(MATCH(F613,'Windows CPU Tracker'!B:B,0)),"Match not found",INDEX('Windows CPU Tracker'!A:A,MATCH(F613,'Windows CPU Tracker'!B:B,0))),"")</f>
        <v>Match not found</v>
      </c>
      <c r="G613" s="9" t="str">
        <f t="shared" si="10"/>
        <v>Match Not Found</v>
      </c>
      <c r="L613" s="8" t="str">
        <f>IFERROR(INDEX('Windows 11 Compliance'!A:A, MATCH(M613, 'Windows 11 Compliance'!B:B, 0)), "Match not found")</f>
        <v>Match not found</v>
      </c>
    </row>
    <row r="614" spans="5:12">
      <c r="E614" s="9" t="str">
        <f>IFERROR(IF(ISERROR(MATCH(F614,'Windows CPU Tracker'!B:B,0)),"Match not found",INDEX('Windows CPU Tracker'!A:A,MATCH(F614,'Windows CPU Tracker'!B:B,0))),"")</f>
        <v>Match not found</v>
      </c>
      <c r="G614" s="9" t="str">
        <f t="shared" si="10"/>
        <v>Match Not Found</v>
      </c>
      <c r="L614" s="8" t="str">
        <f>IFERROR(INDEX('Windows 11 Compliance'!A:A, MATCH(M614, 'Windows 11 Compliance'!B:B, 0)), "Match not found")</f>
        <v>Match not found</v>
      </c>
    </row>
    <row r="615" spans="5:12">
      <c r="E615" s="9" t="str">
        <f>IFERROR(IF(ISERROR(MATCH(F615,'Windows CPU Tracker'!B:B,0)),"Match not found",INDEX('Windows CPU Tracker'!A:A,MATCH(F615,'Windows CPU Tracker'!B:B,0))),"")</f>
        <v>Match not found</v>
      </c>
      <c r="G615" s="9" t="str">
        <f t="shared" si="10"/>
        <v>Match Not Found</v>
      </c>
      <c r="L615" s="8" t="str">
        <f>IFERROR(INDEX('Windows 11 Compliance'!A:A, MATCH(M615, 'Windows 11 Compliance'!B:B, 0)), "Match not found")</f>
        <v>Match not found</v>
      </c>
    </row>
    <row r="616" spans="5:12">
      <c r="E616" s="9" t="str">
        <f>IFERROR(IF(ISERROR(MATCH(F616,'Windows CPU Tracker'!B:B,0)),"Match not found",INDEX('Windows CPU Tracker'!A:A,MATCH(F616,'Windows CPU Tracker'!B:B,0))),"")</f>
        <v>Match not found</v>
      </c>
      <c r="G616" s="9" t="str">
        <f t="shared" si="10"/>
        <v>Match Not Found</v>
      </c>
      <c r="L616" s="8" t="str">
        <f>IFERROR(INDEX('Windows 11 Compliance'!A:A, MATCH(M616, 'Windows 11 Compliance'!B:B, 0)), "Match not found")</f>
        <v>Match not found</v>
      </c>
    </row>
    <row r="617" spans="5:12">
      <c r="E617" s="9" t="str">
        <f>IFERROR(IF(ISERROR(MATCH(F617,'Windows CPU Tracker'!B:B,0)),"Match not found",INDEX('Windows CPU Tracker'!A:A,MATCH(F617,'Windows CPU Tracker'!B:B,0))),"")</f>
        <v>Match not found</v>
      </c>
      <c r="G617" s="9" t="str">
        <f t="shared" si="10"/>
        <v>Match Not Found</v>
      </c>
      <c r="L617" s="8" t="str">
        <f>IFERROR(INDEX('Windows 11 Compliance'!A:A, MATCH(M617, 'Windows 11 Compliance'!B:B, 0)), "Match not found")</f>
        <v>Match not found</v>
      </c>
    </row>
    <row r="618" spans="5:12">
      <c r="E618" s="9" t="str">
        <f>IFERROR(IF(ISERROR(MATCH(F618,'Windows CPU Tracker'!B:B,0)),"Match not found",INDEX('Windows CPU Tracker'!A:A,MATCH(F618,'Windows CPU Tracker'!B:B,0))),"")</f>
        <v>Match not found</v>
      </c>
      <c r="G618" s="9" t="str">
        <f t="shared" si="10"/>
        <v>Match Not Found</v>
      </c>
      <c r="L618" s="8" t="str">
        <f>IFERROR(INDEX('Windows 11 Compliance'!A:A, MATCH(M618, 'Windows 11 Compliance'!B:B, 0)), "Match not found")</f>
        <v>Match not found</v>
      </c>
    </row>
    <row r="619" spans="5:12">
      <c r="E619" s="9" t="str">
        <f>IFERROR(IF(ISERROR(MATCH(F619,'Windows CPU Tracker'!B:B,0)),"Match not found",INDEX('Windows CPU Tracker'!A:A,MATCH(F619,'Windows CPU Tracker'!B:B,0))),"")</f>
        <v>Match not found</v>
      </c>
      <c r="G619" s="9" t="str">
        <f t="shared" si="10"/>
        <v>Match Not Found</v>
      </c>
      <c r="L619" s="8" t="str">
        <f>IFERROR(INDEX('Windows 11 Compliance'!A:A, MATCH(M619, 'Windows 11 Compliance'!B:B, 0)), "Match not found")</f>
        <v>Match not found</v>
      </c>
    </row>
    <row r="620" spans="5:12">
      <c r="E620" s="9" t="str">
        <f>IFERROR(IF(ISERROR(MATCH(F620,'Windows CPU Tracker'!B:B,0)),"Match not found",INDEX('Windows CPU Tracker'!A:A,MATCH(F620,'Windows CPU Tracker'!B:B,0))),"")</f>
        <v>Match not found</v>
      </c>
      <c r="G620" s="9" t="str">
        <f t="shared" si="10"/>
        <v>Match Not Found</v>
      </c>
      <c r="L620" s="8" t="str">
        <f>IFERROR(INDEX('Windows 11 Compliance'!A:A, MATCH(M620, 'Windows 11 Compliance'!B:B, 0)), "Match not found")</f>
        <v>Match not found</v>
      </c>
    </row>
    <row r="621" spans="5:12">
      <c r="E621" s="9" t="str">
        <f>IFERROR(IF(ISERROR(MATCH(F621,'Windows CPU Tracker'!B:B,0)),"Match not found",INDEX('Windows CPU Tracker'!A:A,MATCH(F621,'Windows CPU Tracker'!B:B,0))),"")</f>
        <v>Match not found</v>
      </c>
      <c r="G621" s="9" t="str">
        <f t="shared" si="10"/>
        <v>Match Not Found</v>
      </c>
      <c r="L621" s="8" t="str">
        <f>IFERROR(INDEX('Windows 11 Compliance'!A:A, MATCH(M621, 'Windows 11 Compliance'!B:B, 0)), "Match not found")</f>
        <v>Match not found</v>
      </c>
    </row>
    <row r="622" spans="5:12">
      <c r="E622" s="9" t="str">
        <f>IFERROR(IF(ISERROR(MATCH(F622,'Windows CPU Tracker'!B:B,0)),"Match not found",INDEX('Windows CPU Tracker'!A:A,MATCH(F622,'Windows CPU Tracker'!B:B,0))),"")</f>
        <v>Match not found</v>
      </c>
      <c r="G622" s="9" t="str">
        <f t="shared" si="10"/>
        <v>Match Not Found</v>
      </c>
      <c r="L622" s="8" t="str">
        <f>IFERROR(INDEX('Windows 11 Compliance'!A:A, MATCH(M622, 'Windows 11 Compliance'!B:B, 0)), "Match not found")</f>
        <v>Match not found</v>
      </c>
    </row>
    <row r="623" spans="5:12">
      <c r="E623" s="9" t="str">
        <f>IFERROR(IF(ISERROR(MATCH(F623,'Windows CPU Tracker'!B:B,0)),"Match not found",INDEX('Windows CPU Tracker'!A:A,MATCH(F623,'Windows CPU Tracker'!B:B,0))),"")</f>
        <v>Match not found</v>
      </c>
      <c r="G623" s="9" t="str">
        <f t="shared" si="10"/>
        <v>Match Not Found</v>
      </c>
      <c r="L623" s="8" t="str">
        <f>IFERROR(INDEX('Windows 11 Compliance'!A:A, MATCH(M623, 'Windows 11 Compliance'!B:B, 0)), "Match not found")</f>
        <v>Match not found</v>
      </c>
    </row>
    <row r="624" spans="5:12">
      <c r="E624" s="9" t="str">
        <f>IFERROR(IF(ISERROR(MATCH(F624,'Windows CPU Tracker'!B:B,0)),"Match not found",INDEX('Windows CPU Tracker'!A:A,MATCH(F624,'Windows CPU Tracker'!B:B,0))),"")</f>
        <v>Match not found</v>
      </c>
      <c r="G624" s="9" t="str">
        <f t="shared" si="10"/>
        <v>Match Not Found</v>
      </c>
      <c r="L624" s="8" t="str">
        <f>IFERROR(INDEX('Windows 11 Compliance'!A:A, MATCH(M624, 'Windows 11 Compliance'!B:B, 0)), "Match not found")</f>
        <v>Match not found</v>
      </c>
    </row>
    <row r="625" spans="5:12">
      <c r="E625" s="9" t="str">
        <f>IFERROR(IF(ISERROR(MATCH(F625,'Windows CPU Tracker'!B:B,0)),"Match not found",INDEX('Windows CPU Tracker'!A:A,MATCH(F625,'Windows CPU Tracker'!B:B,0))),"")</f>
        <v>Match not found</v>
      </c>
      <c r="G625" s="9" t="str">
        <f t="shared" si="10"/>
        <v>Match Not Found</v>
      </c>
      <c r="L625" s="8" t="str">
        <f>IFERROR(INDEX('Windows 11 Compliance'!A:A, MATCH(M625, 'Windows 11 Compliance'!B:B, 0)), "Match not found")</f>
        <v>Match not found</v>
      </c>
    </row>
    <row r="626" spans="5:12">
      <c r="E626" s="9" t="str">
        <f>IFERROR(IF(ISERROR(MATCH(F626,'Windows CPU Tracker'!B:B,0)),"Match not found",INDEX('Windows CPU Tracker'!A:A,MATCH(F626,'Windows CPU Tracker'!B:B,0))),"")</f>
        <v>Match not found</v>
      </c>
      <c r="G626" s="9" t="str">
        <f t="shared" si="10"/>
        <v>Match Not Found</v>
      </c>
      <c r="L626" s="8" t="str">
        <f>IFERROR(INDEX('Windows 11 Compliance'!A:A, MATCH(M626, 'Windows 11 Compliance'!B:B, 0)), "Match not found")</f>
        <v>Match not found</v>
      </c>
    </row>
    <row r="627" spans="5:12">
      <c r="E627" s="9" t="str">
        <f>IFERROR(IF(ISERROR(MATCH(F627,'Windows CPU Tracker'!B:B,0)),"Match not found",INDEX('Windows CPU Tracker'!A:A,MATCH(F627,'Windows CPU Tracker'!B:B,0))),"")</f>
        <v>Match not found</v>
      </c>
      <c r="G627" s="9" t="str">
        <f t="shared" si="10"/>
        <v>Match Not Found</v>
      </c>
      <c r="L627" s="8" t="str">
        <f>IFERROR(INDEX('Windows 11 Compliance'!A:A, MATCH(M627, 'Windows 11 Compliance'!B:B, 0)), "Match not found")</f>
        <v>Match not found</v>
      </c>
    </row>
    <row r="628" spans="5:12">
      <c r="E628" s="9" t="str">
        <f>IFERROR(IF(ISERROR(MATCH(F628,'Windows CPU Tracker'!B:B,0)),"Match not found",INDEX('Windows CPU Tracker'!A:A,MATCH(F628,'Windows CPU Tracker'!B:B,0))),"")</f>
        <v>Match not found</v>
      </c>
      <c r="G628" s="9" t="str">
        <f t="shared" si="10"/>
        <v>Match Not Found</v>
      </c>
      <c r="L628" s="8" t="str">
        <f>IFERROR(INDEX('Windows 11 Compliance'!A:A, MATCH(M628, 'Windows 11 Compliance'!B:B, 0)), "Match not found")</f>
        <v>Match not found</v>
      </c>
    </row>
    <row r="629" spans="5:12">
      <c r="E629" s="9" t="str">
        <f>IFERROR(IF(ISERROR(MATCH(F629,'Windows CPU Tracker'!B:B,0)),"Match not found",INDEX('Windows CPU Tracker'!A:A,MATCH(F629,'Windows CPU Tracker'!B:B,0))),"")</f>
        <v>Match not found</v>
      </c>
      <c r="G629" s="9" t="str">
        <f t="shared" si="10"/>
        <v>Match Not Found</v>
      </c>
      <c r="L629" s="8" t="str">
        <f>IFERROR(INDEX('Windows 11 Compliance'!A:A, MATCH(M629, 'Windows 11 Compliance'!B:B, 0)), "Match not found")</f>
        <v>Match not found</v>
      </c>
    </row>
    <row r="630" spans="5:12">
      <c r="E630" s="9" t="str">
        <f>IFERROR(IF(ISERROR(MATCH(F630,'Windows CPU Tracker'!B:B,0)),"Match not found",INDEX('Windows CPU Tracker'!A:A,MATCH(F630,'Windows CPU Tracker'!B:B,0))),"")</f>
        <v>Match not found</v>
      </c>
      <c r="G630" s="9" t="str">
        <f t="shared" si="10"/>
        <v>Match Not Found</v>
      </c>
      <c r="L630" s="8" t="str">
        <f>IFERROR(INDEX('Windows 11 Compliance'!A:A, MATCH(M630, 'Windows 11 Compliance'!B:B, 0)), "Match not found")</f>
        <v>Match not found</v>
      </c>
    </row>
    <row r="631" spans="5:12">
      <c r="E631" s="9" t="str">
        <f>IFERROR(IF(ISERROR(MATCH(F631,'Windows CPU Tracker'!B:B,0)),"Match not found",INDEX('Windows CPU Tracker'!A:A,MATCH(F631,'Windows CPU Tracker'!B:B,0))),"")</f>
        <v>Match not found</v>
      </c>
      <c r="G631" s="9" t="str">
        <f t="shared" si="10"/>
        <v>Match Not Found</v>
      </c>
      <c r="L631" s="8" t="str">
        <f>IFERROR(INDEX('Windows 11 Compliance'!A:A, MATCH(M631, 'Windows 11 Compliance'!B:B, 0)), "Match not found")</f>
        <v>Match not found</v>
      </c>
    </row>
    <row r="632" spans="5:12">
      <c r="E632" s="9" t="str">
        <f>IFERROR(IF(ISERROR(MATCH(F632,'Windows CPU Tracker'!B:B,0)),"Match not found",INDEX('Windows CPU Tracker'!A:A,MATCH(F632,'Windows CPU Tracker'!B:B,0))),"")</f>
        <v>Match not found</v>
      </c>
      <c r="G632" s="9" t="str">
        <f t="shared" si="10"/>
        <v>Match Not Found</v>
      </c>
      <c r="L632" s="8" t="str">
        <f>IFERROR(INDEX('Windows 11 Compliance'!A:A, MATCH(M632, 'Windows 11 Compliance'!B:B, 0)), "Match not found")</f>
        <v>Match not found</v>
      </c>
    </row>
    <row r="633" spans="5:12">
      <c r="E633" s="9" t="str">
        <f>IFERROR(IF(ISERROR(MATCH(F633,'Windows CPU Tracker'!B:B,0)),"Match not found",INDEX('Windows CPU Tracker'!A:A,MATCH(F633,'Windows CPU Tracker'!B:B,0))),"")</f>
        <v>Match not found</v>
      </c>
      <c r="G633" s="9" t="str">
        <f t="shared" si="10"/>
        <v>Match Not Found</v>
      </c>
      <c r="L633" s="8" t="str">
        <f>IFERROR(INDEX('Windows 11 Compliance'!A:A, MATCH(M633, 'Windows 11 Compliance'!B:B, 0)), "Match not found")</f>
        <v>Match not found</v>
      </c>
    </row>
    <row r="634" spans="5:12">
      <c r="E634" s="9" t="str">
        <f>IFERROR(IF(ISERROR(MATCH(F634,'Windows CPU Tracker'!B:B,0)),"Match not found",INDEX('Windows CPU Tracker'!A:A,MATCH(F634,'Windows CPU Tracker'!B:B,0))),"")</f>
        <v>Match not found</v>
      </c>
      <c r="G634" s="9" t="str">
        <f t="shared" si="10"/>
        <v>Match Not Found</v>
      </c>
      <c r="L634" s="8" t="str">
        <f>IFERROR(INDEX('Windows 11 Compliance'!A:A, MATCH(M634, 'Windows 11 Compliance'!B:B, 0)), "Match not found")</f>
        <v>Match not found</v>
      </c>
    </row>
    <row r="635" spans="5:12">
      <c r="E635" s="9" t="str">
        <f>IFERROR(IF(ISERROR(MATCH(F635,'Windows CPU Tracker'!B:B,0)),"Match not found",INDEX('Windows CPU Tracker'!A:A,MATCH(F635,'Windows CPU Tracker'!B:B,0))),"")</f>
        <v>Match not found</v>
      </c>
      <c r="G635" s="9" t="str">
        <f t="shared" si="10"/>
        <v>Match Not Found</v>
      </c>
      <c r="L635" s="8" t="str">
        <f>IFERROR(INDEX('Windows 11 Compliance'!A:A, MATCH(M635, 'Windows 11 Compliance'!B:B, 0)), "Match not found")</f>
        <v>Match not found</v>
      </c>
    </row>
    <row r="636" spans="5:12">
      <c r="E636" s="9" t="str">
        <f>IFERROR(IF(ISERROR(MATCH(F636,'Windows CPU Tracker'!B:B,0)),"Match not found",INDEX('Windows CPU Tracker'!A:A,MATCH(F636,'Windows CPU Tracker'!B:B,0))),"")</f>
        <v>Match not found</v>
      </c>
      <c r="G636" s="9" t="str">
        <f t="shared" si="10"/>
        <v>Match Not Found</v>
      </c>
      <c r="L636" s="8" t="str">
        <f>IFERROR(INDEX('Windows 11 Compliance'!A:A, MATCH(M636, 'Windows 11 Compliance'!B:B, 0)), "Match not found")</f>
        <v>Match not found</v>
      </c>
    </row>
    <row r="637" spans="5:12">
      <c r="E637" s="9" t="str">
        <f>IFERROR(IF(ISERROR(MATCH(F637,'Windows CPU Tracker'!B:B,0)),"Match not found",INDEX('Windows CPU Tracker'!A:A,MATCH(F637,'Windows CPU Tracker'!B:B,0))),"")</f>
        <v>Match not found</v>
      </c>
      <c r="G637" s="9" t="str">
        <f t="shared" si="10"/>
        <v>Match Not Found</v>
      </c>
      <c r="L637" s="8" t="str">
        <f>IFERROR(INDEX('Windows 11 Compliance'!A:A, MATCH(M637, 'Windows 11 Compliance'!B:B, 0)), "Match not found")</f>
        <v>Match not found</v>
      </c>
    </row>
    <row r="638" spans="5:12">
      <c r="E638" s="9" t="str">
        <f>IFERROR(IF(ISERROR(MATCH(F638,'Windows CPU Tracker'!B:B,0)),"Match not found",INDEX('Windows CPU Tracker'!A:A,MATCH(F638,'Windows CPU Tracker'!B:B,0))),"")</f>
        <v>Match not found</v>
      </c>
      <c r="G638" s="9" t="str">
        <f t="shared" si="10"/>
        <v>Match Not Found</v>
      </c>
      <c r="L638" s="8" t="str">
        <f>IFERROR(INDEX('Windows 11 Compliance'!A:A, MATCH(M638, 'Windows 11 Compliance'!B:B, 0)), "Match not found")</f>
        <v>Match not found</v>
      </c>
    </row>
    <row r="639" spans="5:12">
      <c r="E639" s="9" t="str">
        <f>IFERROR(IF(ISERROR(MATCH(F639,'Windows CPU Tracker'!B:B,0)),"Match not found",INDEX('Windows CPU Tracker'!A:A,MATCH(F639,'Windows CPU Tracker'!B:B,0))),"")</f>
        <v>Match not found</v>
      </c>
      <c r="G639" s="9" t="str">
        <f t="shared" si="10"/>
        <v>Match Not Found</v>
      </c>
      <c r="L639" s="8" t="str">
        <f>IFERROR(INDEX('Windows 11 Compliance'!A:A, MATCH(M639, 'Windows 11 Compliance'!B:B, 0)), "Match not found")</f>
        <v>Match not found</v>
      </c>
    </row>
    <row r="640" spans="5:12">
      <c r="E640" s="9" t="str">
        <f>IFERROR(IF(ISERROR(MATCH(F640,'Windows CPU Tracker'!B:B,0)),"Match not found",INDEX('Windows CPU Tracker'!A:A,MATCH(F640,'Windows CPU Tracker'!B:B,0))),"")</f>
        <v>Match not found</v>
      </c>
      <c r="G640" s="9" t="str">
        <f t="shared" si="10"/>
        <v>Match Not Found</v>
      </c>
      <c r="L640" s="8" t="str">
        <f>IFERROR(INDEX('Windows 11 Compliance'!A:A, MATCH(M640, 'Windows 11 Compliance'!B:B, 0)), "Match not found")</f>
        <v>Match not found</v>
      </c>
    </row>
    <row r="641" spans="5:12">
      <c r="E641" s="9" t="str">
        <f>IFERROR(IF(ISERROR(MATCH(F641,'Windows CPU Tracker'!B:B,0)),"Match not found",INDEX('Windows CPU Tracker'!A:A,MATCH(F641,'Windows CPU Tracker'!B:B,0))),"")</f>
        <v>Match not found</v>
      </c>
      <c r="G641" s="9" t="str">
        <f t="shared" si="10"/>
        <v>Match Not Found</v>
      </c>
      <c r="L641" s="8" t="str">
        <f>IFERROR(INDEX('Windows 11 Compliance'!A:A, MATCH(M641, 'Windows 11 Compliance'!B:B, 0)), "Match not found")</f>
        <v>Match not found</v>
      </c>
    </row>
    <row r="642" spans="5:12">
      <c r="E642" s="9" t="str">
        <f>IFERROR(IF(ISERROR(MATCH(F642,'Windows CPU Tracker'!B:B,0)),"Match not found",INDEX('Windows CPU Tracker'!A:A,MATCH(F642,'Windows CPU Tracker'!B:B,0))),"")</f>
        <v>Match not found</v>
      </c>
      <c r="G642" s="9" t="str">
        <f t="shared" si="10"/>
        <v>Match Not Found</v>
      </c>
      <c r="L642" s="8" t="str">
        <f>IFERROR(INDEX('Windows 11 Compliance'!A:A, MATCH(M642, 'Windows 11 Compliance'!B:B, 0)), "Match not found")</f>
        <v>Match not found</v>
      </c>
    </row>
    <row r="643" spans="5:12">
      <c r="E643" s="9" t="str">
        <f>IFERROR(IF(ISERROR(MATCH(F643,'Windows CPU Tracker'!B:B,0)),"Match not found",INDEX('Windows CPU Tracker'!A:A,MATCH(F643,'Windows CPU Tracker'!B:B,0))),"")</f>
        <v>Match not found</v>
      </c>
      <c r="G643" s="9" t="str">
        <f t="shared" ref="G643:G706" si="11">IF(H643="", "Match Not Found", TEXT(ROUNDUP(VALUE(LEFT(H643, LEN(H643)-3)), 0), "0") &amp; " GB")</f>
        <v>Match Not Found</v>
      </c>
      <c r="L643" s="8" t="str">
        <f>IFERROR(INDEX('Windows 11 Compliance'!A:A, MATCH(M643, 'Windows 11 Compliance'!B:B, 0)), "Match not found")</f>
        <v>Match not found</v>
      </c>
    </row>
    <row r="644" spans="5:12">
      <c r="E644" s="9" t="str">
        <f>IFERROR(IF(ISERROR(MATCH(F644,'Windows CPU Tracker'!B:B,0)),"Match not found",INDEX('Windows CPU Tracker'!A:A,MATCH(F644,'Windows CPU Tracker'!B:B,0))),"")</f>
        <v>Match not found</v>
      </c>
      <c r="G644" s="9" t="str">
        <f t="shared" si="11"/>
        <v>Match Not Found</v>
      </c>
      <c r="L644" s="8" t="str">
        <f>IFERROR(INDEX('Windows 11 Compliance'!A:A, MATCH(M644, 'Windows 11 Compliance'!B:B, 0)), "Match not found")</f>
        <v>Match not found</v>
      </c>
    </row>
    <row r="645" spans="5:12">
      <c r="E645" s="9" t="str">
        <f>IFERROR(IF(ISERROR(MATCH(F645,'Windows CPU Tracker'!B:B,0)),"Match not found",INDEX('Windows CPU Tracker'!A:A,MATCH(F645,'Windows CPU Tracker'!B:B,0))),"")</f>
        <v>Match not found</v>
      </c>
      <c r="G645" s="9" t="str">
        <f t="shared" si="11"/>
        <v>Match Not Found</v>
      </c>
      <c r="L645" s="8" t="str">
        <f>IFERROR(INDEX('Windows 11 Compliance'!A:A, MATCH(M645, 'Windows 11 Compliance'!B:B, 0)), "Match not found")</f>
        <v>Match not found</v>
      </c>
    </row>
    <row r="646" spans="5:12">
      <c r="E646" s="9" t="str">
        <f>IFERROR(IF(ISERROR(MATCH(F646,'Windows CPU Tracker'!B:B,0)),"Match not found",INDEX('Windows CPU Tracker'!A:A,MATCH(F646,'Windows CPU Tracker'!B:B,0))),"")</f>
        <v>Match not found</v>
      </c>
      <c r="G646" s="9" t="str">
        <f t="shared" si="11"/>
        <v>Match Not Found</v>
      </c>
      <c r="L646" s="8" t="str">
        <f>IFERROR(INDEX('Windows 11 Compliance'!A:A, MATCH(M646, 'Windows 11 Compliance'!B:B, 0)), "Match not found")</f>
        <v>Match not found</v>
      </c>
    </row>
    <row r="647" spans="5:12">
      <c r="E647" s="9" t="str">
        <f>IFERROR(IF(ISERROR(MATCH(F647,'Windows CPU Tracker'!B:B,0)),"Match not found",INDEX('Windows CPU Tracker'!A:A,MATCH(F647,'Windows CPU Tracker'!B:B,0))),"")</f>
        <v>Match not found</v>
      </c>
      <c r="G647" s="9" t="str">
        <f t="shared" si="11"/>
        <v>Match Not Found</v>
      </c>
      <c r="L647" s="8" t="str">
        <f>IFERROR(INDEX('Windows 11 Compliance'!A:A, MATCH(M647, 'Windows 11 Compliance'!B:B, 0)), "Match not found")</f>
        <v>Match not found</v>
      </c>
    </row>
    <row r="648" spans="5:12">
      <c r="E648" s="9" t="str">
        <f>IFERROR(IF(ISERROR(MATCH(F648,'Windows CPU Tracker'!B:B,0)),"Match not found",INDEX('Windows CPU Tracker'!A:A,MATCH(F648,'Windows CPU Tracker'!B:B,0))),"")</f>
        <v>Match not found</v>
      </c>
      <c r="G648" s="9" t="str">
        <f t="shared" si="11"/>
        <v>Match Not Found</v>
      </c>
      <c r="L648" s="8" t="str">
        <f>IFERROR(INDEX('Windows 11 Compliance'!A:A, MATCH(M648, 'Windows 11 Compliance'!B:B, 0)), "Match not found")</f>
        <v>Match not found</v>
      </c>
    </row>
    <row r="649" spans="5:12">
      <c r="E649" s="9" t="str">
        <f>IFERROR(IF(ISERROR(MATCH(F649,'Windows CPU Tracker'!B:B,0)),"Match not found",INDEX('Windows CPU Tracker'!A:A,MATCH(F649,'Windows CPU Tracker'!B:B,0))),"")</f>
        <v>Match not found</v>
      </c>
      <c r="G649" s="9" t="str">
        <f t="shared" si="11"/>
        <v>Match Not Found</v>
      </c>
      <c r="L649" s="8" t="str">
        <f>IFERROR(INDEX('Windows 11 Compliance'!A:A, MATCH(M649, 'Windows 11 Compliance'!B:B, 0)), "Match not found")</f>
        <v>Match not found</v>
      </c>
    </row>
    <row r="650" spans="5:12">
      <c r="E650" s="9" t="str">
        <f>IFERROR(IF(ISERROR(MATCH(F650,'Windows CPU Tracker'!B:B,0)),"Match not found",INDEX('Windows CPU Tracker'!A:A,MATCH(F650,'Windows CPU Tracker'!B:B,0))),"")</f>
        <v>Match not found</v>
      </c>
      <c r="G650" s="9" t="str">
        <f t="shared" si="11"/>
        <v>Match Not Found</v>
      </c>
      <c r="L650" s="8" t="str">
        <f>IFERROR(INDEX('Windows 11 Compliance'!A:A, MATCH(M650, 'Windows 11 Compliance'!B:B, 0)), "Match not found")</f>
        <v>Match not found</v>
      </c>
    </row>
    <row r="651" spans="5:12">
      <c r="E651" s="9" t="str">
        <f>IFERROR(IF(ISERROR(MATCH(F651,'Windows CPU Tracker'!B:B,0)),"Match not found",INDEX('Windows CPU Tracker'!A:A,MATCH(F651,'Windows CPU Tracker'!B:B,0))),"")</f>
        <v>Match not found</v>
      </c>
      <c r="G651" s="9" t="str">
        <f t="shared" si="11"/>
        <v>Match Not Found</v>
      </c>
      <c r="L651" s="8" t="str">
        <f>IFERROR(INDEX('Windows 11 Compliance'!A:A, MATCH(M651, 'Windows 11 Compliance'!B:B, 0)), "Match not found")</f>
        <v>Match not found</v>
      </c>
    </row>
    <row r="652" spans="5:12">
      <c r="E652" s="9" t="str">
        <f>IFERROR(IF(ISERROR(MATCH(F652,'Windows CPU Tracker'!B:B,0)),"Match not found",INDEX('Windows CPU Tracker'!A:A,MATCH(F652,'Windows CPU Tracker'!B:B,0))),"")</f>
        <v>Match not found</v>
      </c>
      <c r="G652" s="9" t="str">
        <f t="shared" si="11"/>
        <v>Match Not Found</v>
      </c>
      <c r="L652" s="8" t="str">
        <f>IFERROR(INDEX('Windows 11 Compliance'!A:A, MATCH(M652, 'Windows 11 Compliance'!B:B, 0)), "Match not found")</f>
        <v>Match not found</v>
      </c>
    </row>
    <row r="653" spans="5:12">
      <c r="E653" s="9" t="str">
        <f>IFERROR(IF(ISERROR(MATCH(F653,'Windows CPU Tracker'!B:B,0)),"Match not found",INDEX('Windows CPU Tracker'!A:A,MATCH(F653,'Windows CPU Tracker'!B:B,0))),"")</f>
        <v>Match not found</v>
      </c>
      <c r="G653" s="9" t="str">
        <f t="shared" si="11"/>
        <v>Match Not Found</v>
      </c>
      <c r="L653" s="8" t="str">
        <f>IFERROR(INDEX('Windows 11 Compliance'!A:A, MATCH(M653, 'Windows 11 Compliance'!B:B, 0)), "Match not found")</f>
        <v>Match not found</v>
      </c>
    </row>
    <row r="654" spans="5:12">
      <c r="E654" s="9" t="str">
        <f>IFERROR(IF(ISERROR(MATCH(F654,'Windows CPU Tracker'!B:B,0)),"Match not found",INDEX('Windows CPU Tracker'!A:A,MATCH(F654,'Windows CPU Tracker'!B:B,0))),"")</f>
        <v>Match not found</v>
      </c>
      <c r="G654" s="9" t="str">
        <f t="shared" si="11"/>
        <v>Match Not Found</v>
      </c>
      <c r="L654" s="8" t="str">
        <f>IFERROR(INDEX('Windows 11 Compliance'!A:A, MATCH(M654, 'Windows 11 Compliance'!B:B, 0)), "Match not found")</f>
        <v>Match not found</v>
      </c>
    </row>
    <row r="655" spans="5:12">
      <c r="E655" s="9" t="str">
        <f>IFERROR(IF(ISERROR(MATCH(F655,'Windows CPU Tracker'!B:B,0)),"Match not found",INDEX('Windows CPU Tracker'!A:A,MATCH(F655,'Windows CPU Tracker'!B:B,0))),"")</f>
        <v>Match not found</v>
      </c>
      <c r="G655" s="9" t="str">
        <f t="shared" si="11"/>
        <v>Match Not Found</v>
      </c>
      <c r="L655" s="8" t="str">
        <f>IFERROR(INDEX('Windows 11 Compliance'!A:A, MATCH(M655, 'Windows 11 Compliance'!B:B, 0)), "Match not found")</f>
        <v>Match not found</v>
      </c>
    </row>
    <row r="656" spans="5:12">
      <c r="E656" s="9" t="str">
        <f>IFERROR(IF(ISERROR(MATCH(F656,'Windows CPU Tracker'!B:B,0)),"Match not found",INDEX('Windows CPU Tracker'!A:A,MATCH(F656,'Windows CPU Tracker'!B:B,0))),"")</f>
        <v>Match not found</v>
      </c>
      <c r="G656" s="9" t="str">
        <f t="shared" si="11"/>
        <v>Match Not Found</v>
      </c>
      <c r="L656" s="8" t="str">
        <f>IFERROR(INDEX('Windows 11 Compliance'!A:A, MATCH(M656, 'Windows 11 Compliance'!B:B, 0)), "Match not found")</f>
        <v>Match not found</v>
      </c>
    </row>
    <row r="657" spans="5:12">
      <c r="E657" s="9" t="str">
        <f>IFERROR(IF(ISERROR(MATCH(F657,'Windows CPU Tracker'!B:B,0)),"Match not found",INDEX('Windows CPU Tracker'!A:A,MATCH(F657,'Windows CPU Tracker'!B:B,0))),"")</f>
        <v>Match not found</v>
      </c>
      <c r="G657" s="9" t="str">
        <f t="shared" si="11"/>
        <v>Match Not Found</v>
      </c>
      <c r="L657" s="8" t="str">
        <f>IFERROR(INDEX('Windows 11 Compliance'!A:A, MATCH(M657, 'Windows 11 Compliance'!B:B, 0)), "Match not found")</f>
        <v>Match not found</v>
      </c>
    </row>
    <row r="658" spans="5:12">
      <c r="E658" s="9" t="str">
        <f>IFERROR(IF(ISERROR(MATCH(F658,'Windows CPU Tracker'!B:B,0)),"Match not found",INDEX('Windows CPU Tracker'!A:A,MATCH(F658,'Windows CPU Tracker'!B:B,0))),"")</f>
        <v>Match not found</v>
      </c>
      <c r="G658" s="9" t="str">
        <f t="shared" si="11"/>
        <v>Match Not Found</v>
      </c>
      <c r="L658" s="8" t="str">
        <f>IFERROR(INDEX('Windows 11 Compliance'!A:A, MATCH(M658, 'Windows 11 Compliance'!B:B, 0)), "Match not found")</f>
        <v>Match not found</v>
      </c>
    </row>
    <row r="659" spans="5:12">
      <c r="E659" s="9" t="str">
        <f>IFERROR(IF(ISERROR(MATCH(F659,'Windows CPU Tracker'!B:B,0)),"Match not found",INDEX('Windows CPU Tracker'!A:A,MATCH(F659,'Windows CPU Tracker'!B:B,0))),"")</f>
        <v>Match not found</v>
      </c>
      <c r="G659" s="9" t="str">
        <f t="shared" si="11"/>
        <v>Match Not Found</v>
      </c>
      <c r="L659" s="8" t="str">
        <f>IFERROR(INDEX('Windows 11 Compliance'!A:A, MATCH(M659, 'Windows 11 Compliance'!B:B, 0)), "Match not found")</f>
        <v>Match not found</v>
      </c>
    </row>
    <row r="660" spans="5:12">
      <c r="E660" s="9" t="str">
        <f>IFERROR(IF(ISERROR(MATCH(F660,'Windows CPU Tracker'!B:B,0)),"Match not found",INDEX('Windows CPU Tracker'!A:A,MATCH(F660,'Windows CPU Tracker'!B:B,0))),"")</f>
        <v>Match not found</v>
      </c>
      <c r="G660" s="9" t="str">
        <f t="shared" si="11"/>
        <v>Match Not Found</v>
      </c>
      <c r="L660" s="8" t="str">
        <f>IFERROR(INDEX('Windows 11 Compliance'!A:A, MATCH(M660, 'Windows 11 Compliance'!B:B, 0)), "Match not found")</f>
        <v>Match not found</v>
      </c>
    </row>
    <row r="661" spans="5:12">
      <c r="E661" s="9" t="str">
        <f>IFERROR(IF(ISERROR(MATCH(F661,'Windows CPU Tracker'!B:B,0)),"Match not found",INDEX('Windows CPU Tracker'!A:A,MATCH(F661,'Windows CPU Tracker'!B:B,0))),"")</f>
        <v>Match not found</v>
      </c>
      <c r="G661" s="9" t="str">
        <f t="shared" si="11"/>
        <v>Match Not Found</v>
      </c>
      <c r="L661" s="8" t="str">
        <f>IFERROR(INDEX('Windows 11 Compliance'!A:A, MATCH(M661, 'Windows 11 Compliance'!B:B, 0)), "Match not found")</f>
        <v>Match not found</v>
      </c>
    </row>
    <row r="662" spans="5:12">
      <c r="E662" s="9" t="str">
        <f>IFERROR(IF(ISERROR(MATCH(F662,'Windows CPU Tracker'!B:B,0)),"Match not found",INDEX('Windows CPU Tracker'!A:A,MATCH(F662,'Windows CPU Tracker'!B:B,0))),"")</f>
        <v>Match not found</v>
      </c>
      <c r="G662" s="9" t="str">
        <f t="shared" si="11"/>
        <v>Match Not Found</v>
      </c>
      <c r="L662" s="8" t="str">
        <f>IFERROR(INDEX('Windows 11 Compliance'!A:A, MATCH(M662, 'Windows 11 Compliance'!B:B, 0)), "Match not found")</f>
        <v>Match not found</v>
      </c>
    </row>
    <row r="663" spans="5:12">
      <c r="E663" s="9" t="str">
        <f>IFERROR(IF(ISERROR(MATCH(F663,'Windows CPU Tracker'!B:B,0)),"Match not found",INDEX('Windows CPU Tracker'!A:A,MATCH(F663,'Windows CPU Tracker'!B:B,0))),"")</f>
        <v>Match not found</v>
      </c>
      <c r="G663" s="9" t="str">
        <f t="shared" si="11"/>
        <v>Match Not Found</v>
      </c>
      <c r="L663" s="8" t="str">
        <f>IFERROR(INDEX('Windows 11 Compliance'!A:A, MATCH(M663, 'Windows 11 Compliance'!B:B, 0)), "Match not found")</f>
        <v>Match not found</v>
      </c>
    </row>
    <row r="664" spans="5:12">
      <c r="E664" s="9" t="str">
        <f>IFERROR(IF(ISERROR(MATCH(F664,'Windows CPU Tracker'!B:B,0)),"Match not found",INDEX('Windows CPU Tracker'!A:A,MATCH(F664,'Windows CPU Tracker'!B:B,0))),"")</f>
        <v>Match not found</v>
      </c>
      <c r="G664" s="9" t="str">
        <f t="shared" si="11"/>
        <v>Match Not Found</v>
      </c>
      <c r="L664" s="8" t="str">
        <f>IFERROR(INDEX('Windows 11 Compliance'!A:A, MATCH(M664, 'Windows 11 Compliance'!B:B, 0)), "Match not found")</f>
        <v>Match not found</v>
      </c>
    </row>
    <row r="665" spans="5:12">
      <c r="E665" s="9" t="str">
        <f>IFERROR(IF(ISERROR(MATCH(F665,'Windows CPU Tracker'!B:B,0)),"Match not found",INDEX('Windows CPU Tracker'!A:A,MATCH(F665,'Windows CPU Tracker'!B:B,0))),"")</f>
        <v>Match not found</v>
      </c>
      <c r="G665" s="9" t="str">
        <f t="shared" si="11"/>
        <v>Match Not Found</v>
      </c>
      <c r="L665" s="8" t="str">
        <f>IFERROR(INDEX('Windows 11 Compliance'!A:A, MATCH(M665, 'Windows 11 Compliance'!B:B, 0)), "Match not found")</f>
        <v>Match not found</v>
      </c>
    </row>
    <row r="666" spans="5:12">
      <c r="E666" s="9" t="str">
        <f>IFERROR(IF(ISERROR(MATCH(F666,'Windows CPU Tracker'!B:B,0)),"Match not found",INDEX('Windows CPU Tracker'!A:A,MATCH(F666,'Windows CPU Tracker'!B:B,0))),"")</f>
        <v>Match not found</v>
      </c>
      <c r="G666" s="9" t="str">
        <f t="shared" si="11"/>
        <v>Match Not Found</v>
      </c>
      <c r="L666" s="8" t="str">
        <f>IFERROR(INDEX('Windows 11 Compliance'!A:A, MATCH(M666, 'Windows 11 Compliance'!B:B, 0)), "Match not found")</f>
        <v>Match not found</v>
      </c>
    </row>
    <row r="667" spans="5:12">
      <c r="E667" s="9" t="str">
        <f>IFERROR(IF(ISERROR(MATCH(F667,'Windows CPU Tracker'!B:B,0)),"Match not found",INDEX('Windows CPU Tracker'!A:A,MATCH(F667,'Windows CPU Tracker'!B:B,0))),"")</f>
        <v>Match not found</v>
      </c>
      <c r="G667" s="9" t="str">
        <f t="shared" si="11"/>
        <v>Match Not Found</v>
      </c>
      <c r="L667" s="8" t="str">
        <f>IFERROR(INDEX('Windows 11 Compliance'!A:A, MATCH(M667, 'Windows 11 Compliance'!B:B, 0)), "Match not found")</f>
        <v>Match not found</v>
      </c>
    </row>
    <row r="668" spans="5:12">
      <c r="E668" s="9" t="str">
        <f>IFERROR(IF(ISERROR(MATCH(F668,'Windows CPU Tracker'!B:B,0)),"Match not found",INDEX('Windows CPU Tracker'!A:A,MATCH(F668,'Windows CPU Tracker'!B:B,0))),"")</f>
        <v>Match not found</v>
      </c>
      <c r="G668" s="9" t="str">
        <f t="shared" si="11"/>
        <v>Match Not Found</v>
      </c>
      <c r="L668" s="8" t="str">
        <f>IFERROR(INDEX('Windows 11 Compliance'!A:A, MATCH(M668, 'Windows 11 Compliance'!B:B, 0)), "Match not found")</f>
        <v>Match not found</v>
      </c>
    </row>
    <row r="669" spans="5:12">
      <c r="E669" s="9" t="str">
        <f>IFERROR(IF(ISERROR(MATCH(F669,'Windows CPU Tracker'!B:B,0)),"Match not found",INDEX('Windows CPU Tracker'!A:A,MATCH(F669,'Windows CPU Tracker'!B:B,0))),"")</f>
        <v>Match not found</v>
      </c>
      <c r="G669" s="9" t="str">
        <f t="shared" si="11"/>
        <v>Match Not Found</v>
      </c>
      <c r="L669" s="8" t="str">
        <f>IFERROR(INDEX('Windows 11 Compliance'!A:A, MATCH(M669, 'Windows 11 Compliance'!B:B, 0)), "Match not found")</f>
        <v>Match not found</v>
      </c>
    </row>
    <row r="670" spans="5:12">
      <c r="E670" s="9" t="str">
        <f>IFERROR(IF(ISERROR(MATCH(F670,'Windows CPU Tracker'!B:B,0)),"Match not found",INDEX('Windows CPU Tracker'!A:A,MATCH(F670,'Windows CPU Tracker'!B:B,0))),"")</f>
        <v>Match not found</v>
      </c>
      <c r="G670" s="9" t="str">
        <f t="shared" si="11"/>
        <v>Match Not Found</v>
      </c>
      <c r="L670" s="8" t="str">
        <f>IFERROR(INDEX('Windows 11 Compliance'!A:A, MATCH(M670, 'Windows 11 Compliance'!B:B, 0)), "Match not found")</f>
        <v>Match not found</v>
      </c>
    </row>
    <row r="671" spans="5:12">
      <c r="E671" s="9" t="str">
        <f>IFERROR(IF(ISERROR(MATCH(F671,'Windows CPU Tracker'!B:B,0)),"Match not found",INDEX('Windows CPU Tracker'!A:A,MATCH(F671,'Windows CPU Tracker'!B:B,0))),"")</f>
        <v>Match not found</v>
      </c>
      <c r="G671" s="9" t="str">
        <f t="shared" si="11"/>
        <v>Match Not Found</v>
      </c>
      <c r="L671" s="8" t="str">
        <f>IFERROR(INDEX('Windows 11 Compliance'!A:A, MATCH(M671, 'Windows 11 Compliance'!B:B, 0)), "Match not found")</f>
        <v>Match not found</v>
      </c>
    </row>
    <row r="672" spans="5:12">
      <c r="E672" s="9" t="str">
        <f>IFERROR(IF(ISERROR(MATCH(F672,'Windows CPU Tracker'!B:B,0)),"Match not found",INDEX('Windows CPU Tracker'!A:A,MATCH(F672,'Windows CPU Tracker'!B:B,0))),"")</f>
        <v>Match not found</v>
      </c>
      <c r="G672" s="9" t="str">
        <f t="shared" si="11"/>
        <v>Match Not Found</v>
      </c>
      <c r="L672" s="8" t="str">
        <f>IFERROR(INDEX('Windows 11 Compliance'!A:A, MATCH(M672, 'Windows 11 Compliance'!B:B, 0)), "Match not found")</f>
        <v>Match not found</v>
      </c>
    </row>
    <row r="673" spans="5:12">
      <c r="E673" s="9" t="str">
        <f>IFERROR(IF(ISERROR(MATCH(F673,'Windows CPU Tracker'!B:B,0)),"Match not found",INDEX('Windows CPU Tracker'!A:A,MATCH(F673,'Windows CPU Tracker'!B:B,0))),"")</f>
        <v>Match not found</v>
      </c>
      <c r="G673" s="9" t="str">
        <f t="shared" si="11"/>
        <v>Match Not Found</v>
      </c>
      <c r="L673" s="8" t="str">
        <f>IFERROR(INDEX('Windows 11 Compliance'!A:A, MATCH(M673, 'Windows 11 Compliance'!B:B, 0)), "Match not found")</f>
        <v>Match not found</v>
      </c>
    </row>
    <row r="674" spans="5:12">
      <c r="E674" s="9" t="str">
        <f>IFERROR(IF(ISERROR(MATCH(F674,'Windows CPU Tracker'!B:B,0)),"Match not found",INDEX('Windows CPU Tracker'!A:A,MATCH(F674,'Windows CPU Tracker'!B:B,0))),"")</f>
        <v>Match not found</v>
      </c>
      <c r="G674" s="9" t="str">
        <f t="shared" si="11"/>
        <v>Match Not Found</v>
      </c>
      <c r="L674" s="8" t="str">
        <f>IFERROR(INDEX('Windows 11 Compliance'!A:A, MATCH(M674, 'Windows 11 Compliance'!B:B, 0)), "Match not found")</f>
        <v>Match not found</v>
      </c>
    </row>
    <row r="675" spans="5:12">
      <c r="E675" s="9" t="str">
        <f>IFERROR(IF(ISERROR(MATCH(F675,'Windows CPU Tracker'!B:B,0)),"Match not found",INDEX('Windows CPU Tracker'!A:A,MATCH(F675,'Windows CPU Tracker'!B:B,0))),"")</f>
        <v>Match not found</v>
      </c>
      <c r="G675" s="9" t="str">
        <f t="shared" si="11"/>
        <v>Match Not Found</v>
      </c>
      <c r="L675" s="8" t="str">
        <f>IFERROR(INDEX('Windows 11 Compliance'!A:A, MATCH(M675, 'Windows 11 Compliance'!B:B, 0)), "Match not found")</f>
        <v>Match not found</v>
      </c>
    </row>
    <row r="676" spans="5:12">
      <c r="E676" s="9" t="str">
        <f>IFERROR(IF(ISERROR(MATCH(F676,'Windows CPU Tracker'!B:B,0)),"Match not found",INDEX('Windows CPU Tracker'!A:A,MATCH(F676,'Windows CPU Tracker'!B:B,0))),"")</f>
        <v>Match not found</v>
      </c>
      <c r="G676" s="9" t="str">
        <f t="shared" si="11"/>
        <v>Match Not Found</v>
      </c>
      <c r="L676" s="8" t="str">
        <f>IFERROR(INDEX('Windows 11 Compliance'!A:A, MATCH(M676, 'Windows 11 Compliance'!B:B, 0)), "Match not found")</f>
        <v>Match not found</v>
      </c>
    </row>
    <row r="677" spans="5:12">
      <c r="E677" s="9" t="str">
        <f>IFERROR(IF(ISERROR(MATCH(F677,'Windows CPU Tracker'!B:B,0)),"Match not found",INDEX('Windows CPU Tracker'!A:A,MATCH(F677,'Windows CPU Tracker'!B:B,0))),"")</f>
        <v>Match not found</v>
      </c>
      <c r="G677" s="9" t="str">
        <f t="shared" si="11"/>
        <v>Match Not Found</v>
      </c>
      <c r="L677" s="8" t="str">
        <f>IFERROR(INDEX('Windows 11 Compliance'!A:A, MATCH(M677, 'Windows 11 Compliance'!B:B, 0)), "Match not found")</f>
        <v>Match not found</v>
      </c>
    </row>
    <row r="678" spans="5:12">
      <c r="E678" s="9" t="str">
        <f>IFERROR(IF(ISERROR(MATCH(F678,'Windows CPU Tracker'!B:B,0)),"Match not found",INDEX('Windows CPU Tracker'!A:A,MATCH(F678,'Windows CPU Tracker'!B:B,0))),"")</f>
        <v>Match not found</v>
      </c>
      <c r="G678" s="9" t="str">
        <f t="shared" si="11"/>
        <v>Match Not Found</v>
      </c>
      <c r="L678" s="8" t="str">
        <f>IFERROR(INDEX('Windows 11 Compliance'!A:A, MATCH(M678, 'Windows 11 Compliance'!B:B, 0)), "Match not found")</f>
        <v>Match not found</v>
      </c>
    </row>
    <row r="679" spans="5:12">
      <c r="E679" s="9" t="str">
        <f>IFERROR(IF(ISERROR(MATCH(F679,'Windows CPU Tracker'!B:B,0)),"Match not found",INDEX('Windows CPU Tracker'!A:A,MATCH(F679,'Windows CPU Tracker'!B:B,0))),"")</f>
        <v>Match not found</v>
      </c>
      <c r="G679" s="9" t="str">
        <f t="shared" si="11"/>
        <v>Match Not Found</v>
      </c>
      <c r="L679" s="8" t="str">
        <f>IFERROR(INDEX('Windows 11 Compliance'!A:A, MATCH(M679, 'Windows 11 Compliance'!B:B, 0)), "Match not found")</f>
        <v>Match not found</v>
      </c>
    </row>
    <row r="680" spans="5:12">
      <c r="E680" s="9" t="str">
        <f>IFERROR(IF(ISERROR(MATCH(F680,'Windows CPU Tracker'!B:B,0)),"Match not found",INDEX('Windows CPU Tracker'!A:A,MATCH(F680,'Windows CPU Tracker'!B:B,0))),"")</f>
        <v>Match not found</v>
      </c>
      <c r="G680" s="9" t="str">
        <f t="shared" si="11"/>
        <v>Match Not Found</v>
      </c>
      <c r="L680" s="8" t="str">
        <f>IFERROR(INDEX('Windows 11 Compliance'!A:A, MATCH(M680, 'Windows 11 Compliance'!B:B, 0)), "Match not found")</f>
        <v>Match not found</v>
      </c>
    </row>
    <row r="681" spans="5:12">
      <c r="E681" s="9" t="str">
        <f>IFERROR(IF(ISERROR(MATCH(F681,'Windows CPU Tracker'!B:B,0)),"Match not found",INDEX('Windows CPU Tracker'!A:A,MATCH(F681,'Windows CPU Tracker'!B:B,0))),"")</f>
        <v>Match not found</v>
      </c>
      <c r="G681" s="9" t="str">
        <f t="shared" si="11"/>
        <v>Match Not Found</v>
      </c>
      <c r="L681" s="8" t="str">
        <f>IFERROR(INDEX('Windows 11 Compliance'!A:A, MATCH(M681, 'Windows 11 Compliance'!B:B, 0)), "Match not found")</f>
        <v>Match not found</v>
      </c>
    </row>
    <row r="682" spans="5:12">
      <c r="E682" s="9" t="str">
        <f>IFERROR(IF(ISERROR(MATCH(F682,'Windows CPU Tracker'!B:B,0)),"Match not found",INDEX('Windows CPU Tracker'!A:A,MATCH(F682,'Windows CPU Tracker'!B:B,0))),"")</f>
        <v>Match not found</v>
      </c>
      <c r="G682" s="9" t="str">
        <f t="shared" si="11"/>
        <v>Match Not Found</v>
      </c>
      <c r="L682" s="8" t="str">
        <f>IFERROR(INDEX('Windows 11 Compliance'!A:A, MATCH(M682, 'Windows 11 Compliance'!B:B, 0)), "Match not found")</f>
        <v>Match not found</v>
      </c>
    </row>
    <row r="683" spans="5:12">
      <c r="E683" s="9" t="str">
        <f>IFERROR(IF(ISERROR(MATCH(F683,'Windows CPU Tracker'!B:B,0)),"Match not found",INDEX('Windows CPU Tracker'!A:A,MATCH(F683,'Windows CPU Tracker'!B:B,0))),"")</f>
        <v>Match not found</v>
      </c>
      <c r="G683" s="9" t="str">
        <f t="shared" si="11"/>
        <v>Match Not Found</v>
      </c>
      <c r="L683" s="8" t="str">
        <f>IFERROR(INDEX('Windows 11 Compliance'!A:A, MATCH(M683, 'Windows 11 Compliance'!B:B, 0)), "Match not found")</f>
        <v>Match not found</v>
      </c>
    </row>
    <row r="684" spans="5:12">
      <c r="E684" s="9" t="str">
        <f>IFERROR(IF(ISERROR(MATCH(F684,'Windows CPU Tracker'!B:B,0)),"Match not found",INDEX('Windows CPU Tracker'!A:A,MATCH(F684,'Windows CPU Tracker'!B:B,0))),"")</f>
        <v>Match not found</v>
      </c>
      <c r="G684" s="9" t="str">
        <f t="shared" si="11"/>
        <v>Match Not Found</v>
      </c>
      <c r="L684" s="8" t="str">
        <f>IFERROR(INDEX('Windows 11 Compliance'!A:A, MATCH(M684, 'Windows 11 Compliance'!B:B, 0)), "Match not found")</f>
        <v>Match not found</v>
      </c>
    </row>
    <row r="685" spans="5:12">
      <c r="E685" s="9" t="str">
        <f>IFERROR(IF(ISERROR(MATCH(F685,'Windows CPU Tracker'!B:B,0)),"Match not found",INDEX('Windows CPU Tracker'!A:A,MATCH(F685,'Windows CPU Tracker'!B:B,0))),"")</f>
        <v>Match not found</v>
      </c>
      <c r="G685" s="9" t="str">
        <f t="shared" si="11"/>
        <v>Match Not Found</v>
      </c>
      <c r="L685" s="8" t="str">
        <f>IFERROR(INDEX('Windows 11 Compliance'!A:A, MATCH(M685, 'Windows 11 Compliance'!B:B, 0)), "Match not found")</f>
        <v>Match not found</v>
      </c>
    </row>
    <row r="686" spans="5:12">
      <c r="E686" s="9" t="str">
        <f>IFERROR(IF(ISERROR(MATCH(F686,'Windows CPU Tracker'!B:B,0)),"Match not found",INDEX('Windows CPU Tracker'!A:A,MATCH(F686,'Windows CPU Tracker'!B:B,0))),"")</f>
        <v>Match not found</v>
      </c>
      <c r="G686" s="9" t="str">
        <f t="shared" si="11"/>
        <v>Match Not Found</v>
      </c>
      <c r="L686" s="8" t="str">
        <f>IFERROR(INDEX('Windows 11 Compliance'!A:A, MATCH(M686, 'Windows 11 Compliance'!B:B, 0)), "Match not found")</f>
        <v>Match not found</v>
      </c>
    </row>
    <row r="687" spans="5:12">
      <c r="E687" s="9" t="str">
        <f>IFERROR(IF(ISERROR(MATCH(F687,'Windows CPU Tracker'!B:B,0)),"Match not found",INDEX('Windows CPU Tracker'!A:A,MATCH(F687,'Windows CPU Tracker'!B:B,0))),"")</f>
        <v>Match not found</v>
      </c>
      <c r="G687" s="9" t="str">
        <f t="shared" si="11"/>
        <v>Match Not Found</v>
      </c>
      <c r="L687" s="8" t="str">
        <f>IFERROR(INDEX('Windows 11 Compliance'!A:A, MATCH(M687, 'Windows 11 Compliance'!B:B, 0)), "Match not found")</f>
        <v>Match not found</v>
      </c>
    </row>
    <row r="688" spans="5:12">
      <c r="E688" s="9" t="str">
        <f>IFERROR(IF(ISERROR(MATCH(F688,'Windows CPU Tracker'!B:B,0)),"Match not found",INDEX('Windows CPU Tracker'!A:A,MATCH(F688,'Windows CPU Tracker'!B:B,0))),"")</f>
        <v>Match not found</v>
      </c>
      <c r="G688" s="9" t="str">
        <f t="shared" si="11"/>
        <v>Match Not Found</v>
      </c>
      <c r="L688" s="8" t="str">
        <f>IFERROR(INDEX('Windows 11 Compliance'!A:A, MATCH(M688, 'Windows 11 Compliance'!B:B, 0)), "Match not found")</f>
        <v>Match not found</v>
      </c>
    </row>
    <row r="689" spans="5:12">
      <c r="E689" s="9" t="str">
        <f>IFERROR(IF(ISERROR(MATCH(F689,'Windows CPU Tracker'!B:B,0)),"Match not found",INDEX('Windows CPU Tracker'!A:A,MATCH(F689,'Windows CPU Tracker'!B:B,0))),"")</f>
        <v>Match not found</v>
      </c>
      <c r="G689" s="9" t="str">
        <f t="shared" si="11"/>
        <v>Match Not Found</v>
      </c>
      <c r="L689" s="8" t="str">
        <f>IFERROR(INDEX('Windows 11 Compliance'!A:A, MATCH(M689, 'Windows 11 Compliance'!B:B, 0)), "Match not found")</f>
        <v>Match not found</v>
      </c>
    </row>
    <row r="690" spans="5:12">
      <c r="E690" s="9" t="str">
        <f>IFERROR(IF(ISERROR(MATCH(F690,'Windows CPU Tracker'!B:B,0)),"Match not found",INDEX('Windows CPU Tracker'!A:A,MATCH(F690,'Windows CPU Tracker'!B:B,0))),"")</f>
        <v>Match not found</v>
      </c>
      <c r="G690" s="9" t="str">
        <f t="shared" si="11"/>
        <v>Match Not Found</v>
      </c>
      <c r="L690" s="8" t="str">
        <f>IFERROR(INDEX('Windows 11 Compliance'!A:A, MATCH(M690, 'Windows 11 Compliance'!B:B, 0)), "Match not found")</f>
        <v>Match not found</v>
      </c>
    </row>
    <row r="691" spans="5:12">
      <c r="E691" s="9" t="str">
        <f>IFERROR(IF(ISERROR(MATCH(F691,'Windows CPU Tracker'!B:B,0)),"Match not found",INDEX('Windows CPU Tracker'!A:A,MATCH(F691,'Windows CPU Tracker'!B:B,0))),"")</f>
        <v>Match not found</v>
      </c>
      <c r="G691" s="9" t="str">
        <f t="shared" si="11"/>
        <v>Match Not Found</v>
      </c>
      <c r="L691" s="8" t="str">
        <f>IFERROR(INDEX('Windows 11 Compliance'!A:A, MATCH(M691, 'Windows 11 Compliance'!B:B, 0)), "Match not found")</f>
        <v>Match not found</v>
      </c>
    </row>
    <row r="692" spans="5:12">
      <c r="E692" s="9" t="str">
        <f>IFERROR(IF(ISERROR(MATCH(F692,'Windows CPU Tracker'!B:B,0)),"Match not found",INDEX('Windows CPU Tracker'!A:A,MATCH(F692,'Windows CPU Tracker'!B:B,0))),"")</f>
        <v>Match not found</v>
      </c>
      <c r="G692" s="9" t="str">
        <f t="shared" si="11"/>
        <v>Match Not Found</v>
      </c>
      <c r="L692" s="8" t="str">
        <f>IFERROR(INDEX('Windows 11 Compliance'!A:A, MATCH(M692, 'Windows 11 Compliance'!B:B, 0)), "Match not found")</f>
        <v>Match not found</v>
      </c>
    </row>
    <row r="693" spans="5:12">
      <c r="E693" s="9" t="str">
        <f>IFERROR(IF(ISERROR(MATCH(F693,'Windows CPU Tracker'!B:B,0)),"Match not found",INDEX('Windows CPU Tracker'!A:A,MATCH(F693,'Windows CPU Tracker'!B:B,0))),"")</f>
        <v>Match not found</v>
      </c>
      <c r="G693" s="9" t="str">
        <f t="shared" si="11"/>
        <v>Match Not Found</v>
      </c>
      <c r="L693" s="8" t="str">
        <f>IFERROR(INDEX('Windows 11 Compliance'!A:A, MATCH(M693, 'Windows 11 Compliance'!B:B, 0)), "Match not found")</f>
        <v>Match not found</v>
      </c>
    </row>
    <row r="694" spans="5:12">
      <c r="E694" s="9" t="str">
        <f>IFERROR(IF(ISERROR(MATCH(F694,'Windows CPU Tracker'!B:B,0)),"Match not found",INDEX('Windows CPU Tracker'!A:A,MATCH(F694,'Windows CPU Tracker'!B:B,0))),"")</f>
        <v>Match not found</v>
      </c>
      <c r="G694" s="9" t="str">
        <f t="shared" si="11"/>
        <v>Match Not Found</v>
      </c>
      <c r="L694" s="8" t="str">
        <f>IFERROR(INDEX('Windows 11 Compliance'!A:A, MATCH(M694, 'Windows 11 Compliance'!B:B, 0)), "Match not found")</f>
        <v>Match not found</v>
      </c>
    </row>
    <row r="695" spans="5:12">
      <c r="E695" s="9" t="str">
        <f>IFERROR(IF(ISERROR(MATCH(F695,'Windows CPU Tracker'!B:B,0)),"Match not found",INDEX('Windows CPU Tracker'!A:A,MATCH(F695,'Windows CPU Tracker'!B:B,0))),"")</f>
        <v>Match not found</v>
      </c>
      <c r="G695" s="9" t="str">
        <f t="shared" si="11"/>
        <v>Match Not Found</v>
      </c>
      <c r="L695" s="8" t="str">
        <f>IFERROR(INDEX('Windows 11 Compliance'!A:A, MATCH(M695, 'Windows 11 Compliance'!B:B, 0)), "Match not found")</f>
        <v>Match not found</v>
      </c>
    </row>
    <row r="696" spans="5:12">
      <c r="E696" s="9" t="str">
        <f>IFERROR(IF(ISERROR(MATCH(F696,'Windows CPU Tracker'!B:B,0)),"Match not found",INDEX('Windows CPU Tracker'!A:A,MATCH(F696,'Windows CPU Tracker'!B:B,0))),"")</f>
        <v>Match not found</v>
      </c>
      <c r="G696" s="9" t="str">
        <f t="shared" si="11"/>
        <v>Match Not Found</v>
      </c>
      <c r="L696" s="8" t="str">
        <f>IFERROR(INDEX('Windows 11 Compliance'!A:A, MATCH(M696, 'Windows 11 Compliance'!B:B, 0)), "Match not found")</f>
        <v>Match not found</v>
      </c>
    </row>
    <row r="697" spans="5:12">
      <c r="E697" s="9" t="str">
        <f>IFERROR(IF(ISERROR(MATCH(F697,'Windows CPU Tracker'!B:B,0)),"Match not found",INDEX('Windows CPU Tracker'!A:A,MATCH(F697,'Windows CPU Tracker'!B:B,0))),"")</f>
        <v>Match not found</v>
      </c>
      <c r="G697" s="9" t="str">
        <f t="shared" si="11"/>
        <v>Match Not Found</v>
      </c>
      <c r="L697" s="8" t="str">
        <f>IFERROR(INDEX('Windows 11 Compliance'!A:A, MATCH(M697, 'Windows 11 Compliance'!B:B, 0)), "Match not found")</f>
        <v>Match not found</v>
      </c>
    </row>
    <row r="698" spans="5:12">
      <c r="E698" s="9" t="str">
        <f>IFERROR(IF(ISERROR(MATCH(F698,'Windows CPU Tracker'!B:B,0)),"Match not found",INDEX('Windows CPU Tracker'!A:A,MATCH(F698,'Windows CPU Tracker'!B:B,0))),"")</f>
        <v>Match not found</v>
      </c>
      <c r="G698" s="9" t="str">
        <f t="shared" si="11"/>
        <v>Match Not Found</v>
      </c>
      <c r="L698" s="8" t="str">
        <f>IFERROR(INDEX('Windows 11 Compliance'!A:A, MATCH(M698, 'Windows 11 Compliance'!B:B, 0)), "Match not found")</f>
        <v>Match not found</v>
      </c>
    </row>
    <row r="699" spans="5:12">
      <c r="E699" s="9" t="str">
        <f>IFERROR(IF(ISERROR(MATCH(F699,'Windows CPU Tracker'!B:B,0)),"Match not found",INDEX('Windows CPU Tracker'!A:A,MATCH(F699,'Windows CPU Tracker'!B:B,0))),"")</f>
        <v>Match not found</v>
      </c>
      <c r="G699" s="9" t="str">
        <f t="shared" si="11"/>
        <v>Match Not Found</v>
      </c>
      <c r="L699" s="8" t="str">
        <f>IFERROR(INDEX('Windows 11 Compliance'!A:A, MATCH(M699, 'Windows 11 Compliance'!B:B, 0)), "Match not found")</f>
        <v>Match not found</v>
      </c>
    </row>
    <row r="700" spans="5:12">
      <c r="E700" s="9" t="str">
        <f>IFERROR(IF(ISERROR(MATCH(F700,'Windows CPU Tracker'!B:B,0)),"Match not found",INDEX('Windows CPU Tracker'!A:A,MATCH(F700,'Windows CPU Tracker'!B:B,0))),"")</f>
        <v>Match not found</v>
      </c>
      <c r="G700" s="9" t="str">
        <f t="shared" si="11"/>
        <v>Match Not Found</v>
      </c>
      <c r="L700" s="8" t="str">
        <f>IFERROR(INDEX('Windows 11 Compliance'!A:A, MATCH(M700, 'Windows 11 Compliance'!B:B, 0)), "Match not found")</f>
        <v>Match not found</v>
      </c>
    </row>
    <row r="701" spans="5:12">
      <c r="E701" s="9" t="str">
        <f>IFERROR(IF(ISERROR(MATCH(F701,'Windows CPU Tracker'!B:B,0)),"Match not found",INDEX('Windows CPU Tracker'!A:A,MATCH(F701,'Windows CPU Tracker'!B:B,0))),"")</f>
        <v>Match not found</v>
      </c>
      <c r="G701" s="9" t="str">
        <f t="shared" si="11"/>
        <v>Match Not Found</v>
      </c>
      <c r="L701" s="8" t="str">
        <f>IFERROR(INDEX('Windows 11 Compliance'!A:A, MATCH(M701, 'Windows 11 Compliance'!B:B, 0)), "Match not found")</f>
        <v>Match not found</v>
      </c>
    </row>
    <row r="702" spans="5:12">
      <c r="E702" s="9" t="str">
        <f>IFERROR(IF(ISERROR(MATCH(F702,'Windows CPU Tracker'!B:B,0)),"Match not found",INDEX('Windows CPU Tracker'!A:A,MATCH(F702,'Windows CPU Tracker'!B:B,0))),"")</f>
        <v>Match not found</v>
      </c>
      <c r="G702" s="9" t="str">
        <f t="shared" si="11"/>
        <v>Match Not Found</v>
      </c>
      <c r="L702" s="8" t="str">
        <f>IFERROR(INDEX('Windows 11 Compliance'!A:A, MATCH(M702, 'Windows 11 Compliance'!B:B, 0)), "Match not found")</f>
        <v>Match not found</v>
      </c>
    </row>
    <row r="703" spans="5:12">
      <c r="E703" s="9" t="str">
        <f>IFERROR(IF(ISERROR(MATCH(F703,'Windows CPU Tracker'!B:B,0)),"Match not found",INDEX('Windows CPU Tracker'!A:A,MATCH(F703,'Windows CPU Tracker'!B:B,0))),"")</f>
        <v>Match not found</v>
      </c>
      <c r="G703" s="9" t="str">
        <f t="shared" si="11"/>
        <v>Match Not Found</v>
      </c>
      <c r="L703" s="8" t="str">
        <f>IFERROR(INDEX('Windows 11 Compliance'!A:A, MATCH(M703, 'Windows 11 Compliance'!B:B, 0)), "Match not found")</f>
        <v>Match not found</v>
      </c>
    </row>
    <row r="704" spans="5:12">
      <c r="E704" s="9" t="str">
        <f>IFERROR(IF(ISERROR(MATCH(F704,'Windows CPU Tracker'!B:B,0)),"Match not found",INDEX('Windows CPU Tracker'!A:A,MATCH(F704,'Windows CPU Tracker'!B:B,0))),"")</f>
        <v>Match not found</v>
      </c>
      <c r="G704" s="9" t="str">
        <f t="shared" si="11"/>
        <v>Match Not Found</v>
      </c>
      <c r="L704" s="8" t="str">
        <f>IFERROR(INDEX('Windows 11 Compliance'!A:A, MATCH(M704, 'Windows 11 Compliance'!B:B, 0)), "Match not found")</f>
        <v>Match not found</v>
      </c>
    </row>
    <row r="705" spans="5:12">
      <c r="E705" s="9" t="str">
        <f>IFERROR(IF(ISERROR(MATCH(F705,'Windows CPU Tracker'!B:B,0)),"Match not found",INDEX('Windows CPU Tracker'!A:A,MATCH(F705,'Windows CPU Tracker'!B:B,0))),"")</f>
        <v>Match not found</v>
      </c>
      <c r="G705" s="9" t="str">
        <f t="shared" si="11"/>
        <v>Match Not Found</v>
      </c>
      <c r="L705" s="8" t="str">
        <f>IFERROR(INDEX('Windows 11 Compliance'!A:A, MATCH(M705, 'Windows 11 Compliance'!B:B, 0)), "Match not found")</f>
        <v>Match not found</v>
      </c>
    </row>
    <row r="706" spans="5:12">
      <c r="E706" s="9" t="str">
        <f>IFERROR(IF(ISERROR(MATCH(F706,'Windows CPU Tracker'!B:B,0)),"Match not found",INDEX('Windows CPU Tracker'!A:A,MATCH(F706,'Windows CPU Tracker'!B:B,0))),"")</f>
        <v>Match not found</v>
      </c>
      <c r="G706" s="9" t="str">
        <f t="shared" si="11"/>
        <v>Match Not Found</v>
      </c>
      <c r="L706" s="8" t="str">
        <f>IFERROR(INDEX('Windows 11 Compliance'!A:A, MATCH(M706, 'Windows 11 Compliance'!B:B, 0)), "Match not found")</f>
        <v>Match not found</v>
      </c>
    </row>
    <row r="707" spans="5:12">
      <c r="E707" s="9" t="str">
        <f>IFERROR(IF(ISERROR(MATCH(F707,'Windows CPU Tracker'!B:B,0)),"Match not found",INDEX('Windows CPU Tracker'!A:A,MATCH(F707,'Windows CPU Tracker'!B:B,0))),"")</f>
        <v>Match not found</v>
      </c>
      <c r="G707" s="9" t="str">
        <f t="shared" ref="G707:G770" si="12">IF(H707="", "Match Not Found", TEXT(ROUNDUP(VALUE(LEFT(H707, LEN(H707)-3)), 0), "0") &amp; " GB")</f>
        <v>Match Not Found</v>
      </c>
      <c r="L707" s="8" t="str">
        <f>IFERROR(INDEX('Windows 11 Compliance'!A:A, MATCH(M707, 'Windows 11 Compliance'!B:B, 0)), "Match not found")</f>
        <v>Match not found</v>
      </c>
    </row>
    <row r="708" spans="5:12">
      <c r="E708" s="9" t="str">
        <f>IFERROR(IF(ISERROR(MATCH(F708,'Windows CPU Tracker'!B:B,0)),"Match not found",INDEX('Windows CPU Tracker'!A:A,MATCH(F708,'Windows CPU Tracker'!B:B,0))),"")</f>
        <v>Match not found</v>
      </c>
      <c r="G708" s="9" t="str">
        <f t="shared" si="12"/>
        <v>Match Not Found</v>
      </c>
      <c r="L708" s="8" t="str">
        <f>IFERROR(INDEX('Windows 11 Compliance'!A:A, MATCH(M708, 'Windows 11 Compliance'!B:B, 0)), "Match not found")</f>
        <v>Match not found</v>
      </c>
    </row>
    <row r="709" spans="5:12">
      <c r="E709" s="9" t="str">
        <f>IFERROR(IF(ISERROR(MATCH(F709,'Windows CPU Tracker'!B:B,0)),"Match not found",INDEX('Windows CPU Tracker'!A:A,MATCH(F709,'Windows CPU Tracker'!B:B,0))),"")</f>
        <v>Match not found</v>
      </c>
      <c r="G709" s="9" t="str">
        <f t="shared" si="12"/>
        <v>Match Not Found</v>
      </c>
      <c r="L709" s="8" t="str">
        <f>IFERROR(INDEX('Windows 11 Compliance'!A:A, MATCH(M709, 'Windows 11 Compliance'!B:B, 0)), "Match not found")</f>
        <v>Match not found</v>
      </c>
    </row>
    <row r="710" spans="5:12">
      <c r="E710" s="9" t="str">
        <f>IFERROR(IF(ISERROR(MATCH(F710,'Windows CPU Tracker'!B:B,0)),"Match not found",INDEX('Windows CPU Tracker'!A:A,MATCH(F710,'Windows CPU Tracker'!B:B,0))),"")</f>
        <v>Match not found</v>
      </c>
      <c r="G710" s="9" t="str">
        <f t="shared" si="12"/>
        <v>Match Not Found</v>
      </c>
      <c r="L710" s="8" t="str">
        <f>IFERROR(INDEX('Windows 11 Compliance'!A:A, MATCH(M710, 'Windows 11 Compliance'!B:B, 0)), "Match not found")</f>
        <v>Match not found</v>
      </c>
    </row>
    <row r="711" spans="5:12">
      <c r="E711" s="9" t="str">
        <f>IFERROR(IF(ISERROR(MATCH(F711,'Windows CPU Tracker'!B:B,0)),"Match not found",INDEX('Windows CPU Tracker'!A:A,MATCH(F711,'Windows CPU Tracker'!B:B,0))),"")</f>
        <v>Match not found</v>
      </c>
      <c r="G711" s="9" t="str">
        <f t="shared" si="12"/>
        <v>Match Not Found</v>
      </c>
      <c r="L711" s="8" t="str">
        <f>IFERROR(INDEX('Windows 11 Compliance'!A:A, MATCH(M711, 'Windows 11 Compliance'!B:B, 0)), "Match not found")</f>
        <v>Match not found</v>
      </c>
    </row>
    <row r="712" spans="5:12">
      <c r="E712" s="9" t="str">
        <f>IFERROR(IF(ISERROR(MATCH(F712,'Windows CPU Tracker'!B:B,0)),"Match not found",INDEX('Windows CPU Tracker'!A:A,MATCH(F712,'Windows CPU Tracker'!B:B,0))),"")</f>
        <v>Match not found</v>
      </c>
      <c r="G712" s="9" t="str">
        <f t="shared" si="12"/>
        <v>Match Not Found</v>
      </c>
      <c r="L712" s="8" t="str">
        <f>IFERROR(INDEX('Windows 11 Compliance'!A:A, MATCH(M712, 'Windows 11 Compliance'!B:B, 0)), "Match not found")</f>
        <v>Match not found</v>
      </c>
    </row>
    <row r="713" spans="5:12">
      <c r="E713" s="9" t="str">
        <f>IFERROR(IF(ISERROR(MATCH(F713,'Windows CPU Tracker'!B:B,0)),"Match not found",INDEX('Windows CPU Tracker'!A:A,MATCH(F713,'Windows CPU Tracker'!B:B,0))),"")</f>
        <v>Match not found</v>
      </c>
      <c r="G713" s="9" t="str">
        <f t="shared" si="12"/>
        <v>Match Not Found</v>
      </c>
      <c r="L713" s="8" t="str">
        <f>IFERROR(INDEX('Windows 11 Compliance'!A:A, MATCH(M713, 'Windows 11 Compliance'!B:B, 0)), "Match not found")</f>
        <v>Match not found</v>
      </c>
    </row>
    <row r="714" spans="5:12">
      <c r="E714" s="9" t="str">
        <f>IFERROR(IF(ISERROR(MATCH(F714,'Windows CPU Tracker'!B:B,0)),"Match not found",INDEX('Windows CPU Tracker'!A:A,MATCH(F714,'Windows CPU Tracker'!B:B,0))),"")</f>
        <v>Match not found</v>
      </c>
      <c r="G714" s="9" t="str">
        <f t="shared" si="12"/>
        <v>Match Not Found</v>
      </c>
      <c r="L714" s="8" t="str">
        <f>IFERROR(INDEX('Windows 11 Compliance'!A:A, MATCH(M714, 'Windows 11 Compliance'!B:B, 0)), "Match not found")</f>
        <v>Match not found</v>
      </c>
    </row>
    <row r="715" spans="5:12">
      <c r="E715" s="9" t="str">
        <f>IFERROR(IF(ISERROR(MATCH(F715,'Windows CPU Tracker'!B:B,0)),"Match not found",INDEX('Windows CPU Tracker'!A:A,MATCH(F715,'Windows CPU Tracker'!B:B,0))),"")</f>
        <v>Match not found</v>
      </c>
      <c r="G715" s="9" t="str">
        <f t="shared" si="12"/>
        <v>Match Not Found</v>
      </c>
      <c r="L715" s="8" t="str">
        <f>IFERROR(INDEX('Windows 11 Compliance'!A:A, MATCH(M715, 'Windows 11 Compliance'!B:B, 0)), "Match not found")</f>
        <v>Match not found</v>
      </c>
    </row>
    <row r="716" spans="5:12">
      <c r="E716" s="9" t="str">
        <f>IFERROR(IF(ISERROR(MATCH(F716,'Windows CPU Tracker'!B:B,0)),"Match not found",INDEX('Windows CPU Tracker'!A:A,MATCH(F716,'Windows CPU Tracker'!B:B,0))),"")</f>
        <v>Match not found</v>
      </c>
      <c r="G716" s="9" t="str">
        <f t="shared" si="12"/>
        <v>Match Not Found</v>
      </c>
      <c r="L716" s="8" t="str">
        <f>IFERROR(INDEX('Windows 11 Compliance'!A:A, MATCH(M716, 'Windows 11 Compliance'!B:B, 0)), "Match not found")</f>
        <v>Match not found</v>
      </c>
    </row>
    <row r="717" spans="5:12">
      <c r="E717" s="9" t="str">
        <f>IFERROR(IF(ISERROR(MATCH(F717,'Windows CPU Tracker'!B:B,0)),"Match not found",INDEX('Windows CPU Tracker'!A:A,MATCH(F717,'Windows CPU Tracker'!B:B,0))),"")</f>
        <v>Match not found</v>
      </c>
      <c r="G717" s="9" t="str">
        <f t="shared" si="12"/>
        <v>Match Not Found</v>
      </c>
      <c r="L717" s="8" t="str">
        <f>IFERROR(INDEX('Windows 11 Compliance'!A:A, MATCH(M717, 'Windows 11 Compliance'!B:B, 0)), "Match not found")</f>
        <v>Match not found</v>
      </c>
    </row>
    <row r="718" spans="5:12">
      <c r="E718" s="9" t="str">
        <f>IFERROR(IF(ISERROR(MATCH(F718,'Windows CPU Tracker'!B:B,0)),"Match not found",INDEX('Windows CPU Tracker'!A:A,MATCH(F718,'Windows CPU Tracker'!B:B,0))),"")</f>
        <v>Match not found</v>
      </c>
      <c r="G718" s="9" t="str">
        <f t="shared" si="12"/>
        <v>Match Not Found</v>
      </c>
      <c r="L718" s="8" t="str">
        <f>IFERROR(INDEX('Windows 11 Compliance'!A:A, MATCH(M718, 'Windows 11 Compliance'!B:B, 0)), "Match not found")</f>
        <v>Match not found</v>
      </c>
    </row>
    <row r="719" spans="5:12">
      <c r="E719" s="9" t="str">
        <f>IFERROR(IF(ISERROR(MATCH(F719,'Windows CPU Tracker'!B:B,0)),"Match not found",INDEX('Windows CPU Tracker'!A:A,MATCH(F719,'Windows CPU Tracker'!B:B,0))),"")</f>
        <v>Match not found</v>
      </c>
      <c r="G719" s="9" t="str">
        <f t="shared" si="12"/>
        <v>Match Not Found</v>
      </c>
      <c r="L719" s="8" t="str">
        <f>IFERROR(INDEX('Windows 11 Compliance'!A:A, MATCH(M719, 'Windows 11 Compliance'!B:B, 0)), "Match not found")</f>
        <v>Match not found</v>
      </c>
    </row>
    <row r="720" spans="5:12">
      <c r="E720" s="9" t="str">
        <f>IFERROR(IF(ISERROR(MATCH(F720,'Windows CPU Tracker'!B:B,0)),"Match not found",INDEX('Windows CPU Tracker'!A:A,MATCH(F720,'Windows CPU Tracker'!B:B,0))),"")</f>
        <v>Match not found</v>
      </c>
      <c r="G720" s="9" t="str">
        <f t="shared" si="12"/>
        <v>Match Not Found</v>
      </c>
      <c r="L720" s="8" t="str">
        <f>IFERROR(INDEX('Windows 11 Compliance'!A:A, MATCH(M720, 'Windows 11 Compliance'!B:B, 0)), "Match not found")</f>
        <v>Match not found</v>
      </c>
    </row>
    <row r="721" spans="5:12">
      <c r="E721" s="9" t="str">
        <f>IFERROR(IF(ISERROR(MATCH(F721,'Windows CPU Tracker'!B:B,0)),"Match not found",INDEX('Windows CPU Tracker'!A:A,MATCH(F721,'Windows CPU Tracker'!B:B,0))),"")</f>
        <v>Match not found</v>
      </c>
      <c r="G721" s="9" t="str">
        <f t="shared" si="12"/>
        <v>Match Not Found</v>
      </c>
      <c r="L721" s="8" t="str">
        <f>IFERROR(INDEX('Windows 11 Compliance'!A:A, MATCH(M721, 'Windows 11 Compliance'!B:B, 0)), "Match not found")</f>
        <v>Match not found</v>
      </c>
    </row>
    <row r="722" spans="5:12">
      <c r="E722" s="9" t="str">
        <f>IFERROR(IF(ISERROR(MATCH(F722,'Windows CPU Tracker'!B:B,0)),"Match not found",INDEX('Windows CPU Tracker'!A:A,MATCH(F722,'Windows CPU Tracker'!B:B,0))),"")</f>
        <v>Match not found</v>
      </c>
      <c r="G722" s="9" t="str">
        <f t="shared" si="12"/>
        <v>Match Not Found</v>
      </c>
      <c r="L722" s="8" t="str">
        <f>IFERROR(INDEX('Windows 11 Compliance'!A:A, MATCH(M722, 'Windows 11 Compliance'!B:B, 0)), "Match not found")</f>
        <v>Match not found</v>
      </c>
    </row>
    <row r="723" spans="5:12">
      <c r="E723" s="9" t="str">
        <f>IFERROR(IF(ISERROR(MATCH(F723,'Windows CPU Tracker'!B:B,0)),"Match not found",INDEX('Windows CPU Tracker'!A:A,MATCH(F723,'Windows CPU Tracker'!B:B,0))),"")</f>
        <v>Match not found</v>
      </c>
      <c r="G723" s="9" t="str">
        <f t="shared" si="12"/>
        <v>Match Not Found</v>
      </c>
      <c r="L723" s="8" t="str">
        <f>IFERROR(INDEX('Windows 11 Compliance'!A:A, MATCH(M723, 'Windows 11 Compliance'!B:B, 0)), "Match not found")</f>
        <v>Match not found</v>
      </c>
    </row>
    <row r="724" spans="5:12">
      <c r="E724" s="9" t="str">
        <f>IFERROR(IF(ISERROR(MATCH(F724,'Windows CPU Tracker'!B:B,0)),"Match not found",INDEX('Windows CPU Tracker'!A:A,MATCH(F724,'Windows CPU Tracker'!B:B,0))),"")</f>
        <v>Match not found</v>
      </c>
      <c r="G724" s="9" t="str">
        <f t="shared" si="12"/>
        <v>Match Not Found</v>
      </c>
      <c r="L724" s="8" t="str">
        <f>IFERROR(INDEX('Windows 11 Compliance'!A:A, MATCH(M724, 'Windows 11 Compliance'!B:B, 0)), "Match not found")</f>
        <v>Match not found</v>
      </c>
    </row>
    <row r="725" spans="5:12">
      <c r="E725" s="9" t="str">
        <f>IFERROR(IF(ISERROR(MATCH(F725,'Windows CPU Tracker'!B:B,0)),"Match not found",INDEX('Windows CPU Tracker'!A:A,MATCH(F725,'Windows CPU Tracker'!B:B,0))),"")</f>
        <v>Match not found</v>
      </c>
      <c r="G725" s="9" t="str">
        <f t="shared" si="12"/>
        <v>Match Not Found</v>
      </c>
      <c r="L725" s="8" t="str">
        <f>IFERROR(INDEX('Windows 11 Compliance'!A:A, MATCH(M725, 'Windows 11 Compliance'!B:B, 0)), "Match not found")</f>
        <v>Match not found</v>
      </c>
    </row>
    <row r="726" spans="5:12">
      <c r="E726" s="9" t="str">
        <f>IFERROR(IF(ISERROR(MATCH(F726,'Windows CPU Tracker'!B:B,0)),"Match not found",INDEX('Windows CPU Tracker'!A:A,MATCH(F726,'Windows CPU Tracker'!B:B,0))),"")</f>
        <v>Match not found</v>
      </c>
      <c r="G726" s="9" t="str">
        <f t="shared" si="12"/>
        <v>Match Not Found</v>
      </c>
      <c r="L726" s="8" t="str">
        <f>IFERROR(INDEX('Windows 11 Compliance'!A:A, MATCH(M726, 'Windows 11 Compliance'!B:B, 0)), "Match not found")</f>
        <v>Match not found</v>
      </c>
    </row>
    <row r="727" spans="5:12">
      <c r="E727" s="9" t="str">
        <f>IFERROR(IF(ISERROR(MATCH(F727,'Windows CPU Tracker'!B:B,0)),"Match not found",INDEX('Windows CPU Tracker'!A:A,MATCH(F727,'Windows CPU Tracker'!B:B,0))),"")</f>
        <v>Match not found</v>
      </c>
      <c r="G727" s="9" t="str">
        <f t="shared" si="12"/>
        <v>Match Not Found</v>
      </c>
      <c r="L727" s="8" t="str">
        <f>IFERROR(INDEX('Windows 11 Compliance'!A:A, MATCH(M727, 'Windows 11 Compliance'!B:B, 0)), "Match not found")</f>
        <v>Match not found</v>
      </c>
    </row>
    <row r="728" spans="5:12">
      <c r="E728" s="9" t="str">
        <f>IFERROR(IF(ISERROR(MATCH(F728,'Windows CPU Tracker'!B:B,0)),"Match not found",INDEX('Windows CPU Tracker'!A:A,MATCH(F728,'Windows CPU Tracker'!B:B,0))),"")</f>
        <v>Match not found</v>
      </c>
      <c r="G728" s="9" t="str">
        <f t="shared" si="12"/>
        <v>Match Not Found</v>
      </c>
      <c r="L728" s="8" t="str">
        <f>IFERROR(INDEX('Windows 11 Compliance'!A:A, MATCH(M728, 'Windows 11 Compliance'!B:B, 0)), "Match not found")</f>
        <v>Match not found</v>
      </c>
    </row>
    <row r="729" spans="5:12">
      <c r="E729" s="9" t="str">
        <f>IFERROR(IF(ISERROR(MATCH(F729,'Windows CPU Tracker'!B:B,0)),"Match not found",INDEX('Windows CPU Tracker'!A:A,MATCH(F729,'Windows CPU Tracker'!B:B,0))),"")</f>
        <v>Match not found</v>
      </c>
      <c r="G729" s="9" t="str">
        <f t="shared" si="12"/>
        <v>Match Not Found</v>
      </c>
      <c r="L729" s="8" t="str">
        <f>IFERROR(INDEX('Windows 11 Compliance'!A:A, MATCH(M729, 'Windows 11 Compliance'!B:B, 0)), "Match not found")</f>
        <v>Match not found</v>
      </c>
    </row>
    <row r="730" spans="5:12">
      <c r="E730" s="9" t="str">
        <f>IFERROR(IF(ISERROR(MATCH(F730,'Windows CPU Tracker'!B:B,0)),"Match not found",INDEX('Windows CPU Tracker'!A:A,MATCH(F730,'Windows CPU Tracker'!B:B,0))),"")</f>
        <v>Match not found</v>
      </c>
      <c r="G730" s="9" t="str">
        <f t="shared" si="12"/>
        <v>Match Not Found</v>
      </c>
      <c r="L730" s="8" t="str">
        <f>IFERROR(INDEX('Windows 11 Compliance'!A:A, MATCH(M730, 'Windows 11 Compliance'!B:B, 0)), "Match not found")</f>
        <v>Match not found</v>
      </c>
    </row>
    <row r="731" spans="5:12">
      <c r="E731" s="9" t="str">
        <f>IFERROR(IF(ISERROR(MATCH(F731,'Windows CPU Tracker'!B:B,0)),"Match not found",INDEX('Windows CPU Tracker'!A:A,MATCH(F731,'Windows CPU Tracker'!B:B,0))),"")</f>
        <v>Match not found</v>
      </c>
      <c r="G731" s="9" t="str">
        <f t="shared" si="12"/>
        <v>Match Not Found</v>
      </c>
      <c r="L731" s="8" t="str">
        <f>IFERROR(INDEX('Windows 11 Compliance'!A:A, MATCH(M731, 'Windows 11 Compliance'!B:B, 0)), "Match not found")</f>
        <v>Match not found</v>
      </c>
    </row>
    <row r="732" spans="5:12">
      <c r="E732" s="9" t="str">
        <f>IFERROR(IF(ISERROR(MATCH(F732,'Windows CPU Tracker'!B:B,0)),"Match not found",INDEX('Windows CPU Tracker'!A:A,MATCH(F732,'Windows CPU Tracker'!B:B,0))),"")</f>
        <v>Match not found</v>
      </c>
      <c r="G732" s="9" t="str">
        <f t="shared" si="12"/>
        <v>Match Not Found</v>
      </c>
      <c r="L732" s="8" t="str">
        <f>IFERROR(INDEX('Windows 11 Compliance'!A:A, MATCH(M732, 'Windows 11 Compliance'!B:B, 0)), "Match not found")</f>
        <v>Match not found</v>
      </c>
    </row>
    <row r="733" spans="5:12">
      <c r="E733" s="9" t="str">
        <f>IFERROR(IF(ISERROR(MATCH(F733,'Windows CPU Tracker'!B:B,0)),"Match not found",INDEX('Windows CPU Tracker'!A:A,MATCH(F733,'Windows CPU Tracker'!B:B,0))),"")</f>
        <v>Match not found</v>
      </c>
      <c r="G733" s="9" t="str">
        <f t="shared" si="12"/>
        <v>Match Not Found</v>
      </c>
      <c r="L733" s="8" t="str">
        <f>IFERROR(INDEX('Windows 11 Compliance'!A:A, MATCH(M733, 'Windows 11 Compliance'!B:B, 0)), "Match not found")</f>
        <v>Match not found</v>
      </c>
    </row>
    <row r="734" spans="5:12">
      <c r="E734" s="9" t="str">
        <f>IFERROR(IF(ISERROR(MATCH(F734,'Windows CPU Tracker'!B:B,0)),"Match not found",INDEX('Windows CPU Tracker'!A:A,MATCH(F734,'Windows CPU Tracker'!B:B,0))),"")</f>
        <v>Match not found</v>
      </c>
      <c r="G734" s="9" t="str">
        <f t="shared" si="12"/>
        <v>Match Not Found</v>
      </c>
      <c r="L734" s="8" t="str">
        <f>IFERROR(INDEX('Windows 11 Compliance'!A:A, MATCH(M734, 'Windows 11 Compliance'!B:B, 0)), "Match not found")</f>
        <v>Match not found</v>
      </c>
    </row>
    <row r="735" spans="5:12">
      <c r="E735" s="9" t="str">
        <f>IFERROR(IF(ISERROR(MATCH(F735,'Windows CPU Tracker'!B:B,0)),"Match not found",INDEX('Windows CPU Tracker'!A:A,MATCH(F735,'Windows CPU Tracker'!B:B,0))),"")</f>
        <v>Match not found</v>
      </c>
      <c r="G735" s="9" t="str">
        <f t="shared" si="12"/>
        <v>Match Not Found</v>
      </c>
      <c r="L735" s="8" t="str">
        <f>IFERROR(INDEX('Windows 11 Compliance'!A:A, MATCH(M735, 'Windows 11 Compliance'!B:B, 0)), "Match not found")</f>
        <v>Match not found</v>
      </c>
    </row>
    <row r="736" spans="5:12">
      <c r="E736" s="9" t="str">
        <f>IFERROR(IF(ISERROR(MATCH(F736,'Windows CPU Tracker'!B:B,0)),"Match not found",INDEX('Windows CPU Tracker'!A:A,MATCH(F736,'Windows CPU Tracker'!B:B,0))),"")</f>
        <v>Match not found</v>
      </c>
      <c r="G736" s="9" t="str">
        <f t="shared" si="12"/>
        <v>Match Not Found</v>
      </c>
      <c r="L736" s="8" t="str">
        <f>IFERROR(INDEX('Windows 11 Compliance'!A:A, MATCH(M736, 'Windows 11 Compliance'!B:B, 0)), "Match not found")</f>
        <v>Match not found</v>
      </c>
    </row>
    <row r="737" spans="5:12">
      <c r="E737" s="9" t="str">
        <f>IFERROR(IF(ISERROR(MATCH(F737,'Windows CPU Tracker'!B:B,0)),"Match not found",INDEX('Windows CPU Tracker'!A:A,MATCH(F737,'Windows CPU Tracker'!B:B,0))),"")</f>
        <v>Match not found</v>
      </c>
      <c r="G737" s="9" t="str">
        <f t="shared" si="12"/>
        <v>Match Not Found</v>
      </c>
      <c r="L737" s="8" t="str">
        <f>IFERROR(INDEX('Windows 11 Compliance'!A:A, MATCH(M737, 'Windows 11 Compliance'!B:B, 0)), "Match not found")</f>
        <v>Match not found</v>
      </c>
    </row>
    <row r="738" spans="5:12">
      <c r="E738" s="9" t="str">
        <f>IFERROR(IF(ISERROR(MATCH(F738,'Windows CPU Tracker'!B:B,0)),"Match not found",INDEX('Windows CPU Tracker'!A:A,MATCH(F738,'Windows CPU Tracker'!B:B,0))),"")</f>
        <v>Match not found</v>
      </c>
      <c r="G738" s="9" t="str">
        <f t="shared" si="12"/>
        <v>Match Not Found</v>
      </c>
      <c r="L738" s="8" t="str">
        <f>IFERROR(INDEX('Windows 11 Compliance'!A:A, MATCH(M738, 'Windows 11 Compliance'!B:B, 0)), "Match not found")</f>
        <v>Match not found</v>
      </c>
    </row>
    <row r="739" spans="5:12">
      <c r="E739" s="9" t="str">
        <f>IFERROR(IF(ISERROR(MATCH(F739,'Windows CPU Tracker'!B:B,0)),"Match not found",INDEX('Windows CPU Tracker'!A:A,MATCH(F739,'Windows CPU Tracker'!B:B,0))),"")</f>
        <v>Match not found</v>
      </c>
      <c r="G739" s="9" t="str">
        <f t="shared" si="12"/>
        <v>Match Not Found</v>
      </c>
      <c r="L739" s="8" t="str">
        <f>IFERROR(INDEX('Windows 11 Compliance'!A:A, MATCH(M739, 'Windows 11 Compliance'!B:B, 0)), "Match not found")</f>
        <v>Match not found</v>
      </c>
    </row>
    <row r="740" spans="5:12">
      <c r="E740" s="9" t="str">
        <f>IFERROR(IF(ISERROR(MATCH(F740,'Windows CPU Tracker'!B:B,0)),"Match not found",INDEX('Windows CPU Tracker'!A:A,MATCH(F740,'Windows CPU Tracker'!B:B,0))),"")</f>
        <v>Match not found</v>
      </c>
      <c r="G740" s="9" t="str">
        <f t="shared" si="12"/>
        <v>Match Not Found</v>
      </c>
      <c r="L740" s="8" t="str">
        <f>IFERROR(INDEX('Windows 11 Compliance'!A:A, MATCH(M740, 'Windows 11 Compliance'!B:B, 0)), "Match not found")</f>
        <v>Match not found</v>
      </c>
    </row>
    <row r="741" spans="5:12">
      <c r="E741" s="9" t="str">
        <f>IFERROR(IF(ISERROR(MATCH(F741,'Windows CPU Tracker'!B:B,0)),"Match not found",INDEX('Windows CPU Tracker'!A:A,MATCH(F741,'Windows CPU Tracker'!B:B,0))),"")</f>
        <v>Match not found</v>
      </c>
      <c r="G741" s="9" t="str">
        <f t="shared" si="12"/>
        <v>Match Not Found</v>
      </c>
      <c r="L741" s="8" t="str">
        <f>IFERROR(INDEX('Windows 11 Compliance'!A:A, MATCH(M741, 'Windows 11 Compliance'!B:B, 0)), "Match not found")</f>
        <v>Match not found</v>
      </c>
    </row>
    <row r="742" spans="5:12">
      <c r="E742" s="9" t="str">
        <f>IFERROR(IF(ISERROR(MATCH(F742,'Windows CPU Tracker'!B:B,0)),"Match not found",INDEX('Windows CPU Tracker'!A:A,MATCH(F742,'Windows CPU Tracker'!B:B,0))),"")</f>
        <v>Match not found</v>
      </c>
      <c r="G742" s="9" t="str">
        <f t="shared" si="12"/>
        <v>Match Not Found</v>
      </c>
      <c r="L742" s="8" t="str">
        <f>IFERROR(INDEX('Windows 11 Compliance'!A:A, MATCH(M742, 'Windows 11 Compliance'!B:B, 0)), "Match not found")</f>
        <v>Match not found</v>
      </c>
    </row>
    <row r="743" spans="5:12">
      <c r="E743" s="9" t="str">
        <f>IFERROR(IF(ISERROR(MATCH(F743,'Windows CPU Tracker'!B:B,0)),"Match not found",INDEX('Windows CPU Tracker'!A:A,MATCH(F743,'Windows CPU Tracker'!B:B,0))),"")</f>
        <v>Match not found</v>
      </c>
      <c r="G743" s="9" t="str">
        <f t="shared" si="12"/>
        <v>Match Not Found</v>
      </c>
      <c r="L743" s="8" t="str">
        <f>IFERROR(INDEX('Windows 11 Compliance'!A:A, MATCH(M743, 'Windows 11 Compliance'!B:B, 0)), "Match not found")</f>
        <v>Match not found</v>
      </c>
    </row>
    <row r="744" spans="5:12">
      <c r="E744" s="9" t="str">
        <f>IFERROR(IF(ISERROR(MATCH(F744,'Windows CPU Tracker'!B:B,0)),"Match not found",INDEX('Windows CPU Tracker'!A:A,MATCH(F744,'Windows CPU Tracker'!B:B,0))),"")</f>
        <v>Match not found</v>
      </c>
      <c r="G744" s="9" t="str">
        <f t="shared" si="12"/>
        <v>Match Not Found</v>
      </c>
      <c r="L744" s="8" t="str">
        <f>IFERROR(INDEX('Windows 11 Compliance'!A:A, MATCH(M744, 'Windows 11 Compliance'!B:B, 0)), "Match not found")</f>
        <v>Match not found</v>
      </c>
    </row>
    <row r="745" spans="5:12">
      <c r="E745" s="9" t="str">
        <f>IFERROR(IF(ISERROR(MATCH(F745,'Windows CPU Tracker'!B:B,0)),"Match not found",INDEX('Windows CPU Tracker'!A:A,MATCH(F745,'Windows CPU Tracker'!B:B,0))),"")</f>
        <v>Match not found</v>
      </c>
      <c r="G745" s="9" t="str">
        <f t="shared" si="12"/>
        <v>Match Not Found</v>
      </c>
      <c r="L745" s="8" t="str">
        <f>IFERROR(INDEX('Windows 11 Compliance'!A:A, MATCH(M745, 'Windows 11 Compliance'!B:B, 0)), "Match not found")</f>
        <v>Match not found</v>
      </c>
    </row>
    <row r="746" spans="5:12">
      <c r="E746" s="9" t="str">
        <f>IFERROR(IF(ISERROR(MATCH(F746,'Windows CPU Tracker'!B:B,0)),"Match not found",INDEX('Windows CPU Tracker'!A:A,MATCH(F746,'Windows CPU Tracker'!B:B,0))),"")</f>
        <v>Match not found</v>
      </c>
      <c r="G746" s="9" t="str">
        <f t="shared" si="12"/>
        <v>Match Not Found</v>
      </c>
      <c r="L746" s="8" t="str">
        <f>IFERROR(INDEX('Windows 11 Compliance'!A:A, MATCH(M746, 'Windows 11 Compliance'!B:B, 0)), "Match not found")</f>
        <v>Match not found</v>
      </c>
    </row>
    <row r="747" spans="5:12">
      <c r="E747" s="9" t="str">
        <f>IFERROR(IF(ISERROR(MATCH(F747,'Windows CPU Tracker'!B:B,0)),"Match not found",INDEX('Windows CPU Tracker'!A:A,MATCH(F747,'Windows CPU Tracker'!B:B,0))),"")</f>
        <v>Match not found</v>
      </c>
      <c r="G747" s="9" t="str">
        <f t="shared" si="12"/>
        <v>Match Not Found</v>
      </c>
      <c r="L747" s="8" t="str">
        <f>IFERROR(INDEX('Windows 11 Compliance'!A:A, MATCH(M747, 'Windows 11 Compliance'!B:B, 0)), "Match not found")</f>
        <v>Match not found</v>
      </c>
    </row>
    <row r="748" spans="5:12">
      <c r="E748" s="9" t="str">
        <f>IFERROR(IF(ISERROR(MATCH(F748,'Windows CPU Tracker'!B:B,0)),"Match not found",INDEX('Windows CPU Tracker'!A:A,MATCH(F748,'Windows CPU Tracker'!B:B,0))),"")</f>
        <v>Match not found</v>
      </c>
      <c r="G748" s="9" t="str">
        <f t="shared" si="12"/>
        <v>Match Not Found</v>
      </c>
      <c r="L748" s="8" t="str">
        <f>IFERROR(INDEX('Windows 11 Compliance'!A:A, MATCH(M748, 'Windows 11 Compliance'!B:B, 0)), "Match not found")</f>
        <v>Match not found</v>
      </c>
    </row>
    <row r="749" spans="5:12">
      <c r="E749" s="9" t="str">
        <f>IFERROR(IF(ISERROR(MATCH(F749,'Windows CPU Tracker'!B:B,0)),"Match not found",INDEX('Windows CPU Tracker'!A:A,MATCH(F749,'Windows CPU Tracker'!B:B,0))),"")</f>
        <v>Match not found</v>
      </c>
      <c r="G749" s="9" t="str">
        <f t="shared" si="12"/>
        <v>Match Not Found</v>
      </c>
      <c r="L749" s="8" t="str">
        <f>IFERROR(INDEX('Windows 11 Compliance'!A:A, MATCH(M749, 'Windows 11 Compliance'!B:B, 0)), "Match not found")</f>
        <v>Match not found</v>
      </c>
    </row>
    <row r="750" spans="5:12">
      <c r="E750" s="9" t="str">
        <f>IFERROR(IF(ISERROR(MATCH(F750,'Windows CPU Tracker'!B:B,0)),"Match not found",INDEX('Windows CPU Tracker'!A:A,MATCH(F750,'Windows CPU Tracker'!B:B,0))),"")</f>
        <v>Match not found</v>
      </c>
      <c r="G750" s="9" t="str">
        <f t="shared" si="12"/>
        <v>Match Not Found</v>
      </c>
      <c r="L750" s="8" t="str">
        <f>IFERROR(INDEX('Windows 11 Compliance'!A:A, MATCH(M750, 'Windows 11 Compliance'!B:B, 0)), "Match not found")</f>
        <v>Match not found</v>
      </c>
    </row>
    <row r="751" spans="5:12">
      <c r="E751" s="9" t="str">
        <f>IFERROR(IF(ISERROR(MATCH(F751,'Windows CPU Tracker'!B:B,0)),"Match not found",INDEX('Windows CPU Tracker'!A:A,MATCH(F751,'Windows CPU Tracker'!B:B,0))),"")</f>
        <v>Match not found</v>
      </c>
      <c r="G751" s="9" t="str">
        <f t="shared" si="12"/>
        <v>Match Not Found</v>
      </c>
      <c r="L751" s="8" t="str">
        <f>IFERROR(INDEX('Windows 11 Compliance'!A:A, MATCH(M751, 'Windows 11 Compliance'!B:B, 0)), "Match not found")</f>
        <v>Match not found</v>
      </c>
    </row>
    <row r="752" spans="5:12">
      <c r="E752" s="9" t="str">
        <f>IFERROR(IF(ISERROR(MATCH(F752,'Windows CPU Tracker'!B:B,0)),"Match not found",INDEX('Windows CPU Tracker'!A:A,MATCH(F752,'Windows CPU Tracker'!B:B,0))),"")</f>
        <v>Match not found</v>
      </c>
      <c r="G752" s="9" t="str">
        <f t="shared" si="12"/>
        <v>Match Not Found</v>
      </c>
      <c r="L752" s="8" t="str">
        <f>IFERROR(INDEX('Windows 11 Compliance'!A:A, MATCH(M752, 'Windows 11 Compliance'!B:B, 0)), "Match not found")</f>
        <v>Match not found</v>
      </c>
    </row>
    <row r="753" spans="5:12">
      <c r="E753" s="9" t="str">
        <f>IFERROR(IF(ISERROR(MATCH(F753,'Windows CPU Tracker'!B:B,0)),"Match not found",INDEX('Windows CPU Tracker'!A:A,MATCH(F753,'Windows CPU Tracker'!B:B,0))),"")</f>
        <v>Match not found</v>
      </c>
      <c r="G753" s="9" t="str">
        <f t="shared" si="12"/>
        <v>Match Not Found</v>
      </c>
      <c r="L753" s="8" t="str">
        <f>IFERROR(INDEX('Windows 11 Compliance'!A:A, MATCH(M753, 'Windows 11 Compliance'!B:B, 0)), "Match not found")</f>
        <v>Match not found</v>
      </c>
    </row>
    <row r="754" spans="5:12">
      <c r="E754" s="9" t="str">
        <f>IFERROR(IF(ISERROR(MATCH(F754,'Windows CPU Tracker'!B:B,0)),"Match not found",INDEX('Windows CPU Tracker'!A:A,MATCH(F754,'Windows CPU Tracker'!B:B,0))),"")</f>
        <v>Match not found</v>
      </c>
      <c r="G754" s="9" t="str">
        <f t="shared" si="12"/>
        <v>Match Not Found</v>
      </c>
      <c r="L754" s="8" t="str">
        <f>IFERROR(INDEX('Windows 11 Compliance'!A:A, MATCH(M754, 'Windows 11 Compliance'!B:B, 0)), "Match not found")</f>
        <v>Match not found</v>
      </c>
    </row>
    <row r="755" spans="5:12">
      <c r="E755" s="9" t="str">
        <f>IFERROR(IF(ISERROR(MATCH(F755,'Windows CPU Tracker'!B:B,0)),"Match not found",INDEX('Windows CPU Tracker'!A:A,MATCH(F755,'Windows CPU Tracker'!B:B,0))),"")</f>
        <v>Match not found</v>
      </c>
      <c r="G755" s="9" t="str">
        <f t="shared" si="12"/>
        <v>Match Not Found</v>
      </c>
      <c r="L755" s="8" t="str">
        <f>IFERROR(INDEX('Windows 11 Compliance'!A:A, MATCH(M755, 'Windows 11 Compliance'!B:B, 0)), "Match not found")</f>
        <v>Match not found</v>
      </c>
    </row>
    <row r="756" spans="5:12">
      <c r="E756" s="9" t="str">
        <f>IFERROR(IF(ISERROR(MATCH(F756,'Windows CPU Tracker'!B:B,0)),"Match not found",INDEX('Windows CPU Tracker'!A:A,MATCH(F756,'Windows CPU Tracker'!B:B,0))),"")</f>
        <v>Match not found</v>
      </c>
      <c r="G756" s="9" t="str">
        <f t="shared" si="12"/>
        <v>Match Not Found</v>
      </c>
      <c r="L756" s="8" t="str">
        <f>IFERROR(INDEX('Windows 11 Compliance'!A:A, MATCH(M756, 'Windows 11 Compliance'!B:B, 0)), "Match not found")</f>
        <v>Match not found</v>
      </c>
    </row>
    <row r="757" spans="5:12">
      <c r="E757" s="9" t="str">
        <f>IFERROR(IF(ISERROR(MATCH(F757,'Windows CPU Tracker'!B:B,0)),"Match not found",INDEX('Windows CPU Tracker'!A:A,MATCH(F757,'Windows CPU Tracker'!B:B,0))),"")</f>
        <v>Match not found</v>
      </c>
      <c r="G757" s="9" t="str">
        <f t="shared" si="12"/>
        <v>Match Not Found</v>
      </c>
      <c r="L757" s="8" t="str">
        <f>IFERROR(INDEX('Windows 11 Compliance'!A:A, MATCH(M757, 'Windows 11 Compliance'!B:B, 0)), "Match not found")</f>
        <v>Match not found</v>
      </c>
    </row>
    <row r="758" spans="5:12">
      <c r="E758" s="9" t="str">
        <f>IFERROR(IF(ISERROR(MATCH(F758,'Windows CPU Tracker'!B:B,0)),"Match not found",INDEX('Windows CPU Tracker'!A:A,MATCH(F758,'Windows CPU Tracker'!B:B,0))),"")</f>
        <v>Match not found</v>
      </c>
      <c r="G758" s="9" t="str">
        <f t="shared" si="12"/>
        <v>Match Not Found</v>
      </c>
      <c r="L758" s="8" t="str">
        <f>IFERROR(INDEX('Windows 11 Compliance'!A:A, MATCH(M758, 'Windows 11 Compliance'!B:B, 0)), "Match not found")</f>
        <v>Match not found</v>
      </c>
    </row>
    <row r="759" spans="5:12">
      <c r="E759" s="9" t="str">
        <f>IFERROR(IF(ISERROR(MATCH(F759,'Windows CPU Tracker'!B:B,0)),"Match not found",INDEX('Windows CPU Tracker'!A:A,MATCH(F759,'Windows CPU Tracker'!B:B,0))),"")</f>
        <v>Match not found</v>
      </c>
      <c r="G759" s="9" t="str">
        <f t="shared" si="12"/>
        <v>Match Not Found</v>
      </c>
      <c r="L759" s="8" t="str">
        <f>IFERROR(INDEX('Windows 11 Compliance'!A:A, MATCH(M759, 'Windows 11 Compliance'!B:B, 0)), "Match not found")</f>
        <v>Match not found</v>
      </c>
    </row>
    <row r="760" spans="5:12">
      <c r="E760" s="9" t="str">
        <f>IFERROR(IF(ISERROR(MATCH(F760,'Windows CPU Tracker'!B:B,0)),"Match not found",INDEX('Windows CPU Tracker'!A:A,MATCH(F760,'Windows CPU Tracker'!B:B,0))),"")</f>
        <v>Match not found</v>
      </c>
      <c r="G760" s="9" t="str">
        <f t="shared" si="12"/>
        <v>Match Not Found</v>
      </c>
      <c r="L760" s="8" t="str">
        <f>IFERROR(INDEX('Windows 11 Compliance'!A:A, MATCH(M760, 'Windows 11 Compliance'!B:B, 0)), "Match not found")</f>
        <v>Match not found</v>
      </c>
    </row>
    <row r="761" spans="5:12">
      <c r="E761" s="9" t="str">
        <f>IFERROR(IF(ISERROR(MATCH(F761,'Windows CPU Tracker'!B:B,0)),"Match not found",INDEX('Windows CPU Tracker'!A:A,MATCH(F761,'Windows CPU Tracker'!B:B,0))),"")</f>
        <v>Match not found</v>
      </c>
      <c r="G761" s="9" t="str">
        <f t="shared" si="12"/>
        <v>Match Not Found</v>
      </c>
      <c r="L761" s="8" t="str">
        <f>IFERROR(INDEX('Windows 11 Compliance'!A:A, MATCH(M761, 'Windows 11 Compliance'!B:B, 0)), "Match not found")</f>
        <v>Match not found</v>
      </c>
    </row>
    <row r="762" spans="5:12">
      <c r="E762" s="9" t="str">
        <f>IFERROR(IF(ISERROR(MATCH(F762,'Windows CPU Tracker'!B:B,0)),"Match not found",INDEX('Windows CPU Tracker'!A:A,MATCH(F762,'Windows CPU Tracker'!B:B,0))),"")</f>
        <v>Match not found</v>
      </c>
      <c r="G762" s="9" t="str">
        <f t="shared" si="12"/>
        <v>Match Not Found</v>
      </c>
      <c r="L762" s="8" t="str">
        <f>IFERROR(INDEX('Windows 11 Compliance'!A:A, MATCH(M762, 'Windows 11 Compliance'!B:B, 0)), "Match not found")</f>
        <v>Match not found</v>
      </c>
    </row>
    <row r="763" spans="5:12">
      <c r="E763" s="9" t="str">
        <f>IFERROR(IF(ISERROR(MATCH(F763,'Windows CPU Tracker'!B:B,0)),"Match not found",INDEX('Windows CPU Tracker'!A:A,MATCH(F763,'Windows CPU Tracker'!B:B,0))),"")</f>
        <v>Match not found</v>
      </c>
      <c r="G763" s="9" t="str">
        <f t="shared" si="12"/>
        <v>Match Not Found</v>
      </c>
      <c r="L763" s="8" t="str">
        <f>IFERROR(INDEX('Windows 11 Compliance'!A:A, MATCH(M763, 'Windows 11 Compliance'!B:B, 0)), "Match not found")</f>
        <v>Match not found</v>
      </c>
    </row>
    <row r="764" spans="5:12">
      <c r="E764" s="9" t="str">
        <f>IFERROR(IF(ISERROR(MATCH(F764,'Windows CPU Tracker'!B:B,0)),"Match not found",INDEX('Windows CPU Tracker'!A:A,MATCH(F764,'Windows CPU Tracker'!B:B,0))),"")</f>
        <v>Match not found</v>
      </c>
      <c r="G764" s="9" t="str">
        <f t="shared" si="12"/>
        <v>Match Not Found</v>
      </c>
      <c r="L764" s="8" t="str">
        <f>IFERROR(INDEX('Windows 11 Compliance'!A:A, MATCH(M764, 'Windows 11 Compliance'!B:B, 0)), "Match not found")</f>
        <v>Match not found</v>
      </c>
    </row>
    <row r="765" spans="5:12">
      <c r="E765" s="9" t="str">
        <f>IFERROR(IF(ISERROR(MATCH(F765,'Windows CPU Tracker'!B:B,0)),"Match not found",INDEX('Windows CPU Tracker'!A:A,MATCH(F765,'Windows CPU Tracker'!B:B,0))),"")</f>
        <v>Match not found</v>
      </c>
      <c r="G765" s="9" t="str">
        <f t="shared" si="12"/>
        <v>Match Not Found</v>
      </c>
      <c r="L765" s="8" t="str">
        <f>IFERROR(INDEX('Windows 11 Compliance'!A:A, MATCH(M765, 'Windows 11 Compliance'!B:B, 0)), "Match not found")</f>
        <v>Match not found</v>
      </c>
    </row>
    <row r="766" spans="5:12">
      <c r="E766" s="9" t="str">
        <f>IFERROR(IF(ISERROR(MATCH(F766,'Windows CPU Tracker'!B:B,0)),"Match not found",INDEX('Windows CPU Tracker'!A:A,MATCH(F766,'Windows CPU Tracker'!B:B,0))),"")</f>
        <v>Match not found</v>
      </c>
      <c r="G766" s="9" t="str">
        <f t="shared" si="12"/>
        <v>Match Not Found</v>
      </c>
      <c r="L766" s="8" t="str">
        <f>IFERROR(INDEX('Windows 11 Compliance'!A:A, MATCH(M766, 'Windows 11 Compliance'!B:B, 0)), "Match not found")</f>
        <v>Match not found</v>
      </c>
    </row>
    <row r="767" spans="5:12">
      <c r="E767" s="9" t="str">
        <f>IFERROR(IF(ISERROR(MATCH(F767,'Windows CPU Tracker'!B:B,0)),"Match not found",INDEX('Windows CPU Tracker'!A:A,MATCH(F767,'Windows CPU Tracker'!B:B,0))),"")</f>
        <v>Match not found</v>
      </c>
      <c r="G767" s="9" t="str">
        <f t="shared" si="12"/>
        <v>Match Not Found</v>
      </c>
      <c r="L767" s="8" t="str">
        <f>IFERROR(INDEX('Windows 11 Compliance'!A:A, MATCH(M767, 'Windows 11 Compliance'!B:B, 0)), "Match not found")</f>
        <v>Match not found</v>
      </c>
    </row>
    <row r="768" spans="5:12">
      <c r="E768" s="9" t="str">
        <f>IFERROR(IF(ISERROR(MATCH(F768,'Windows CPU Tracker'!B:B,0)),"Match not found",INDEX('Windows CPU Tracker'!A:A,MATCH(F768,'Windows CPU Tracker'!B:B,0))),"")</f>
        <v>Match not found</v>
      </c>
      <c r="G768" s="9" t="str">
        <f t="shared" si="12"/>
        <v>Match Not Found</v>
      </c>
      <c r="L768" s="8" t="str">
        <f>IFERROR(INDEX('Windows 11 Compliance'!A:A, MATCH(M768, 'Windows 11 Compliance'!B:B, 0)), "Match not found")</f>
        <v>Match not found</v>
      </c>
    </row>
    <row r="769" spans="5:12">
      <c r="E769" s="9" t="str">
        <f>IFERROR(IF(ISERROR(MATCH(F769,'Windows CPU Tracker'!B:B,0)),"Match not found",INDEX('Windows CPU Tracker'!A:A,MATCH(F769,'Windows CPU Tracker'!B:B,0))),"")</f>
        <v>Match not found</v>
      </c>
      <c r="G769" s="9" t="str">
        <f t="shared" si="12"/>
        <v>Match Not Found</v>
      </c>
      <c r="L769" s="8" t="str">
        <f>IFERROR(INDEX('Windows 11 Compliance'!A:A, MATCH(M769, 'Windows 11 Compliance'!B:B, 0)), "Match not found")</f>
        <v>Match not found</v>
      </c>
    </row>
    <row r="770" spans="5:12">
      <c r="E770" s="9" t="str">
        <f>IFERROR(IF(ISERROR(MATCH(F770,'Windows CPU Tracker'!B:B,0)),"Match not found",INDEX('Windows CPU Tracker'!A:A,MATCH(F770,'Windows CPU Tracker'!B:B,0))),"")</f>
        <v>Match not found</v>
      </c>
      <c r="G770" s="9" t="str">
        <f t="shared" si="12"/>
        <v>Match Not Found</v>
      </c>
      <c r="L770" s="8" t="str">
        <f>IFERROR(INDEX('Windows 11 Compliance'!A:A, MATCH(M770, 'Windows 11 Compliance'!B:B, 0)), "Match not found")</f>
        <v>Match not found</v>
      </c>
    </row>
    <row r="771" spans="5:12">
      <c r="E771" s="9" t="str">
        <f>IFERROR(IF(ISERROR(MATCH(F771,'Windows CPU Tracker'!B:B,0)),"Match not found",INDEX('Windows CPU Tracker'!A:A,MATCH(F771,'Windows CPU Tracker'!B:B,0))),"")</f>
        <v>Match not found</v>
      </c>
      <c r="G771" s="9" t="str">
        <f t="shared" ref="G771:G834" si="13">IF(H771="", "Match Not Found", TEXT(ROUNDUP(VALUE(LEFT(H771, LEN(H771)-3)), 0), "0") &amp; " GB")</f>
        <v>Match Not Found</v>
      </c>
      <c r="L771" s="8" t="str">
        <f>IFERROR(INDEX('Windows 11 Compliance'!A:A, MATCH(M771, 'Windows 11 Compliance'!B:B, 0)), "Match not found")</f>
        <v>Match not found</v>
      </c>
    </row>
    <row r="772" spans="5:12">
      <c r="E772" s="9" t="str">
        <f>IFERROR(IF(ISERROR(MATCH(F772,'Windows CPU Tracker'!B:B,0)),"Match not found",INDEX('Windows CPU Tracker'!A:A,MATCH(F772,'Windows CPU Tracker'!B:B,0))),"")</f>
        <v>Match not found</v>
      </c>
      <c r="G772" s="9" t="str">
        <f t="shared" si="13"/>
        <v>Match Not Found</v>
      </c>
      <c r="L772" s="8" t="str">
        <f>IFERROR(INDEX('Windows 11 Compliance'!A:A, MATCH(M772, 'Windows 11 Compliance'!B:B, 0)), "Match not found")</f>
        <v>Match not found</v>
      </c>
    </row>
    <row r="773" spans="5:12">
      <c r="E773" s="9" t="str">
        <f>IFERROR(IF(ISERROR(MATCH(F773,'Windows CPU Tracker'!B:B,0)),"Match not found",INDEX('Windows CPU Tracker'!A:A,MATCH(F773,'Windows CPU Tracker'!B:B,0))),"")</f>
        <v>Match not found</v>
      </c>
      <c r="G773" s="9" t="str">
        <f t="shared" si="13"/>
        <v>Match Not Found</v>
      </c>
      <c r="L773" s="8" t="str">
        <f>IFERROR(INDEX('Windows 11 Compliance'!A:A, MATCH(M773, 'Windows 11 Compliance'!B:B, 0)), "Match not found")</f>
        <v>Match not found</v>
      </c>
    </row>
    <row r="774" spans="5:12">
      <c r="E774" s="9" t="str">
        <f>IFERROR(IF(ISERROR(MATCH(F774,'Windows CPU Tracker'!B:B,0)),"Match not found",INDEX('Windows CPU Tracker'!A:A,MATCH(F774,'Windows CPU Tracker'!B:B,0))),"")</f>
        <v>Match not found</v>
      </c>
      <c r="G774" s="9" t="str">
        <f t="shared" si="13"/>
        <v>Match Not Found</v>
      </c>
      <c r="L774" s="8" t="str">
        <f>IFERROR(INDEX('Windows 11 Compliance'!A:A, MATCH(M774, 'Windows 11 Compliance'!B:B, 0)), "Match not found")</f>
        <v>Match not found</v>
      </c>
    </row>
    <row r="775" spans="5:12">
      <c r="E775" s="9" t="str">
        <f>IFERROR(IF(ISERROR(MATCH(F775,'Windows CPU Tracker'!B:B,0)),"Match not found",INDEX('Windows CPU Tracker'!A:A,MATCH(F775,'Windows CPU Tracker'!B:B,0))),"")</f>
        <v>Match not found</v>
      </c>
      <c r="G775" s="9" t="str">
        <f t="shared" si="13"/>
        <v>Match Not Found</v>
      </c>
      <c r="L775" s="8" t="str">
        <f>IFERROR(INDEX('Windows 11 Compliance'!A:A, MATCH(M775, 'Windows 11 Compliance'!B:B, 0)), "Match not found")</f>
        <v>Match not found</v>
      </c>
    </row>
    <row r="776" spans="5:12">
      <c r="E776" s="9" t="str">
        <f>IFERROR(IF(ISERROR(MATCH(F776,'Windows CPU Tracker'!B:B,0)),"Match not found",INDEX('Windows CPU Tracker'!A:A,MATCH(F776,'Windows CPU Tracker'!B:B,0))),"")</f>
        <v>Match not found</v>
      </c>
      <c r="G776" s="9" t="str">
        <f t="shared" si="13"/>
        <v>Match Not Found</v>
      </c>
      <c r="L776" s="8" t="str">
        <f>IFERROR(INDEX('Windows 11 Compliance'!A:A, MATCH(M776, 'Windows 11 Compliance'!B:B, 0)), "Match not found")</f>
        <v>Match not found</v>
      </c>
    </row>
    <row r="777" spans="5:12">
      <c r="E777" s="9" t="str">
        <f>IFERROR(IF(ISERROR(MATCH(F777,'Windows CPU Tracker'!B:B,0)),"Match not found",INDEX('Windows CPU Tracker'!A:A,MATCH(F777,'Windows CPU Tracker'!B:B,0))),"")</f>
        <v>Match not found</v>
      </c>
      <c r="G777" s="9" t="str">
        <f t="shared" si="13"/>
        <v>Match Not Found</v>
      </c>
      <c r="L777" s="8" t="str">
        <f>IFERROR(INDEX('Windows 11 Compliance'!A:A, MATCH(M777, 'Windows 11 Compliance'!B:B, 0)), "Match not found")</f>
        <v>Match not found</v>
      </c>
    </row>
    <row r="778" spans="5:12">
      <c r="E778" s="9" t="str">
        <f>IFERROR(IF(ISERROR(MATCH(F778,'Windows CPU Tracker'!B:B,0)),"Match not found",INDEX('Windows CPU Tracker'!A:A,MATCH(F778,'Windows CPU Tracker'!B:B,0))),"")</f>
        <v>Match not found</v>
      </c>
      <c r="G778" s="9" t="str">
        <f t="shared" si="13"/>
        <v>Match Not Found</v>
      </c>
      <c r="L778" s="8" t="str">
        <f>IFERROR(INDEX('Windows 11 Compliance'!A:A, MATCH(M778, 'Windows 11 Compliance'!B:B, 0)), "Match not found")</f>
        <v>Match not found</v>
      </c>
    </row>
    <row r="779" spans="5:12">
      <c r="E779" s="9" t="str">
        <f>IFERROR(IF(ISERROR(MATCH(F779,'Windows CPU Tracker'!B:B,0)),"Match not found",INDEX('Windows CPU Tracker'!A:A,MATCH(F779,'Windows CPU Tracker'!B:B,0))),"")</f>
        <v>Match not found</v>
      </c>
      <c r="G779" s="9" t="str">
        <f t="shared" si="13"/>
        <v>Match Not Found</v>
      </c>
      <c r="L779" s="8" t="str">
        <f>IFERROR(INDEX('Windows 11 Compliance'!A:A, MATCH(M779, 'Windows 11 Compliance'!B:B, 0)), "Match not found")</f>
        <v>Match not found</v>
      </c>
    </row>
    <row r="780" spans="5:12">
      <c r="E780" s="9" t="str">
        <f>IFERROR(IF(ISERROR(MATCH(F780,'Windows CPU Tracker'!B:B,0)),"Match not found",INDEX('Windows CPU Tracker'!A:A,MATCH(F780,'Windows CPU Tracker'!B:B,0))),"")</f>
        <v>Match not found</v>
      </c>
      <c r="G780" s="9" t="str">
        <f t="shared" si="13"/>
        <v>Match Not Found</v>
      </c>
      <c r="L780" s="8" t="str">
        <f>IFERROR(INDEX('Windows 11 Compliance'!A:A, MATCH(M780, 'Windows 11 Compliance'!B:B, 0)), "Match not found")</f>
        <v>Match not found</v>
      </c>
    </row>
    <row r="781" spans="5:12">
      <c r="E781" s="9" t="str">
        <f>IFERROR(IF(ISERROR(MATCH(F781,'Windows CPU Tracker'!B:B,0)),"Match not found",INDEX('Windows CPU Tracker'!A:A,MATCH(F781,'Windows CPU Tracker'!B:B,0))),"")</f>
        <v>Match not found</v>
      </c>
      <c r="G781" s="9" t="str">
        <f t="shared" si="13"/>
        <v>Match Not Found</v>
      </c>
      <c r="L781" s="8" t="str">
        <f>IFERROR(INDEX('Windows 11 Compliance'!A:A, MATCH(M781, 'Windows 11 Compliance'!B:B, 0)), "Match not found")</f>
        <v>Match not found</v>
      </c>
    </row>
    <row r="782" spans="5:12">
      <c r="E782" s="9" t="str">
        <f>IFERROR(IF(ISERROR(MATCH(F782,'Windows CPU Tracker'!B:B,0)),"Match not found",INDEX('Windows CPU Tracker'!A:A,MATCH(F782,'Windows CPU Tracker'!B:B,0))),"")</f>
        <v>Match not found</v>
      </c>
      <c r="G782" s="9" t="str">
        <f t="shared" si="13"/>
        <v>Match Not Found</v>
      </c>
      <c r="L782" s="8" t="str">
        <f>IFERROR(INDEX('Windows 11 Compliance'!A:A, MATCH(M782, 'Windows 11 Compliance'!B:B, 0)), "Match not found")</f>
        <v>Match not found</v>
      </c>
    </row>
    <row r="783" spans="5:12">
      <c r="E783" s="9" t="str">
        <f>IFERROR(IF(ISERROR(MATCH(F783,'Windows CPU Tracker'!B:B,0)),"Match not found",INDEX('Windows CPU Tracker'!A:A,MATCH(F783,'Windows CPU Tracker'!B:B,0))),"")</f>
        <v>Match not found</v>
      </c>
      <c r="G783" s="9" t="str">
        <f t="shared" si="13"/>
        <v>Match Not Found</v>
      </c>
      <c r="L783" s="8" t="str">
        <f>IFERROR(INDEX('Windows 11 Compliance'!A:A, MATCH(M783, 'Windows 11 Compliance'!B:B, 0)), "Match not found")</f>
        <v>Match not found</v>
      </c>
    </row>
    <row r="784" spans="5:12">
      <c r="E784" s="9" t="str">
        <f>IFERROR(IF(ISERROR(MATCH(F784,'Windows CPU Tracker'!B:B,0)),"Match not found",INDEX('Windows CPU Tracker'!A:A,MATCH(F784,'Windows CPU Tracker'!B:B,0))),"")</f>
        <v>Match not found</v>
      </c>
      <c r="G784" s="9" t="str">
        <f t="shared" si="13"/>
        <v>Match Not Found</v>
      </c>
      <c r="L784" s="8" t="str">
        <f>IFERROR(INDEX('Windows 11 Compliance'!A:A, MATCH(M784, 'Windows 11 Compliance'!B:B, 0)), "Match not found")</f>
        <v>Match not found</v>
      </c>
    </row>
    <row r="785" spans="5:12">
      <c r="E785" s="9" t="str">
        <f>IFERROR(IF(ISERROR(MATCH(F785,'Windows CPU Tracker'!B:B,0)),"Match not found",INDEX('Windows CPU Tracker'!A:A,MATCH(F785,'Windows CPU Tracker'!B:B,0))),"")</f>
        <v>Match not found</v>
      </c>
      <c r="G785" s="9" t="str">
        <f t="shared" si="13"/>
        <v>Match Not Found</v>
      </c>
      <c r="L785" s="8" t="str">
        <f>IFERROR(INDEX('Windows 11 Compliance'!A:A, MATCH(M785, 'Windows 11 Compliance'!B:B, 0)), "Match not found")</f>
        <v>Match not found</v>
      </c>
    </row>
    <row r="786" spans="5:12">
      <c r="E786" s="9" t="str">
        <f>IFERROR(IF(ISERROR(MATCH(F786,'Windows CPU Tracker'!B:B,0)),"Match not found",INDEX('Windows CPU Tracker'!A:A,MATCH(F786,'Windows CPU Tracker'!B:B,0))),"")</f>
        <v>Match not found</v>
      </c>
      <c r="G786" s="9" t="str">
        <f t="shared" si="13"/>
        <v>Match Not Found</v>
      </c>
      <c r="L786" s="8" t="str">
        <f>IFERROR(INDEX('Windows 11 Compliance'!A:A, MATCH(M786, 'Windows 11 Compliance'!B:B, 0)), "Match not found")</f>
        <v>Match not found</v>
      </c>
    </row>
    <row r="787" spans="5:12">
      <c r="E787" s="9" t="str">
        <f>IFERROR(IF(ISERROR(MATCH(F787,'Windows CPU Tracker'!B:B,0)),"Match not found",INDEX('Windows CPU Tracker'!A:A,MATCH(F787,'Windows CPU Tracker'!B:B,0))),"")</f>
        <v>Match not found</v>
      </c>
      <c r="G787" s="9" t="str">
        <f t="shared" si="13"/>
        <v>Match Not Found</v>
      </c>
      <c r="L787" s="8" t="str">
        <f>IFERROR(INDEX('Windows 11 Compliance'!A:A, MATCH(M787, 'Windows 11 Compliance'!B:B, 0)), "Match not found")</f>
        <v>Match not found</v>
      </c>
    </row>
    <row r="788" spans="5:12">
      <c r="E788" s="9" t="str">
        <f>IFERROR(IF(ISERROR(MATCH(F788,'Windows CPU Tracker'!B:B,0)),"Match not found",INDEX('Windows CPU Tracker'!A:A,MATCH(F788,'Windows CPU Tracker'!B:B,0))),"")</f>
        <v>Match not found</v>
      </c>
      <c r="G788" s="9" t="str">
        <f t="shared" si="13"/>
        <v>Match Not Found</v>
      </c>
      <c r="L788" s="8" t="str">
        <f>IFERROR(INDEX('Windows 11 Compliance'!A:A, MATCH(M788, 'Windows 11 Compliance'!B:B, 0)), "Match not found")</f>
        <v>Match not found</v>
      </c>
    </row>
    <row r="789" spans="5:12">
      <c r="E789" s="9" t="str">
        <f>IFERROR(IF(ISERROR(MATCH(F789,'Windows CPU Tracker'!B:B,0)),"Match not found",INDEX('Windows CPU Tracker'!A:A,MATCH(F789,'Windows CPU Tracker'!B:B,0))),"")</f>
        <v>Match not found</v>
      </c>
      <c r="G789" s="9" t="str">
        <f t="shared" si="13"/>
        <v>Match Not Found</v>
      </c>
      <c r="L789" s="8" t="str">
        <f>IFERROR(INDEX('Windows 11 Compliance'!A:A, MATCH(M789, 'Windows 11 Compliance'!B:B, 0)), "Match not found")</f>
        <v>Match not found</v>
      </c>
    </row>
    <row r="790" spans="5:12">
      <c r="E790" s="9" t="str">
        <f>IFERROR(IF(ISERROR(MATCH(F790,'Windows CPU Tracker'!B:B,0)),"Match not found",INDEX('Windows CPU Tracker'!A:A,MATCH(F790,'Windows CPU Tracker'!B:B,0))),"")</f>
        <v>Match not found</v>
      </c>
      <c r="G790" s="9" t="str">
        <f t="shared" si="13"/>
        <v>Match Not Found</v>
      </c>
      <c r="L790" s="8" t="str">
        <f>IFERROR(INDEX('Windows 11 Compliance'!A:A, MATCH(M790, 'Windows 11 Compliance'!B:B, 0)), "Match not found")</f>
        <v>Match not found</v>
      </c>
    </row>
    <row r="791" spans="5:12">
      <c r="E791" s="9" t="str">
        <f>IFERROR(IF(ISERROR(MATCH(F791,'Windows CPU Tracker'!B:B,0)),"Match not found",INDEX('Windows CPU Tracker'!A:A,MATCH(F791,'Windows CPU Tracker'!B:B,0))),"")</f>
        <v>Match not found</v>
      </c>
      <c r="G791" s="9" t="str">
        <f t="shared" si="13"/>
        <v>Match Not Found</v>
      </c>
      <c r="L791" s="8" t="str">
        <f>IFERROR(INDEX('Windows 11 Compliance'!A:A, MATCH(M791, 'Windows 11 Compliance'!B:B, 0)), "Match not found")</f>
        <v>Match not found</v>
      </c>
    </row>
    <row r="792" spans="5:12">
      <c r="E792" s="9" t="str">
        <f>IFERROR(IF(ISERROR(MATCH(F792,'Windows CPU Tracker'!B:B,0)),"Match not found",INDEX('Windows CPU Tracker'!A:A,MATCH(F792,'Windows CPU Tracker'!B:B,0))),"")</f>
        <v>Match not found</v>
      </c>
      <c r="G792" s="9" t="str">
        <f t="shared" si="13"/>
        <v>Match Not Found</v>
      </c>
      <c r="L792" s="8" t="str">
        <f>IFERROR(INDEX('Windows 11 Compliance'!A:A, MATCH(M792, 'Windows 11 Compliance'!B:B, 0)), "Match not found")</f>
        <v>Match not found</v>
      </c>
    </row>
    <row r="793" spans="5:12">
      <c r="E793" s="9" t="str">
        <f>IFERROR(IF(ISERROR(MATCH(F793,'Windows CPU Tracker'!B:B,0)),"Match not found",INDEX('Windows CPU Tracker'!A:A,MATCH(F793,'Windows CPU Tracker'!B:B,0))),"")</f>
        <v>Match not found</v>
      </c>
      <c r="G793" s="9" t="str">
        <f t="shared" si="13"/>
        <v>Match Not Found</v>
      </c>
      <c r="L793" s="8" t="str">
        <f>IFERROR(INDEX('Windows 11 Compliance'!A:A, MATCH(M793, 'Windows 11 Compliance'!B:B, 0)), "Match not found")</f>
        <v>Match not found</v>
      </c>
    </row>
    <row r="794" spans="5:12">
      <c r="E794" s="9" t="str">
        <f>IFERROR(IF(ISERROR(MATCH(F794,'Windows CPU Tracker'!B:B,0)),"Match not found",INDEX('Windows CPU Tracker'!A:A,MATCH(F794,'Windows CPU Tracker'!B:B,0))),"")</f>
        <v>Match not found</v>
      </c>
      <c r="G794" s="9" t="str">
        <f t="shared" si="13"/>
        <v>Match Not Found</v>
      </c>
      <c r="L794" s="8" t="str">
        <f>IFERROR(INDEX('Windows 11 Compliance'!A:A, MATCH(M794, 'Windows 11 Compliance'!B:B, 0)), "Match not found")</f>
        <v>Match not found</v>
      </c>
    </row>
    <row r="795" spans="5:12">
      <c r="E795" s="9" t="str">
        <f>IFERROR(IF(ISERROR(MATCH(F795,'Windows CPU Tracker'!B:B,0)),"Match not found",INDEX('Windows CPU Tracker'!A:A,MATCH(F795,'Windows CPU Tracker'!B:B,0))),"")</f>
        <v>Match not found</v>
      </c>
      <c r="G795" s="9" t="str">
        <f t="shared" si="13"/>
        <v>Match Not Found</v>
      </c>
      <c r="L795" s="8" t="str">
        <f>IFERROR(INDEX('Windows 11 Compliance'!A:A, MATCH(M795, 'Windows 11 Compliance'!B:B, 0)), "Match not found")</f>
        <v>Match not found</v>
      </c>
    </row>
    <row r="796" spans="5:12">
      <c r="E796" s="9" t="str">
        <f>IFERROR(IF(ISERROR(MATCH(F796,'Windows CPU Tracker'!B:B,0)),"Match not found",INDEX('Windows CPU Tracker'!A:A,MATCH(F796,'Windows CPU Tracker'!B:B,0))),"")</f>
        <v>Match not found</v>
      </c>
      <c r="G796" s="9" t="str">
        <f t="shared" si="13"/>
        <v>Match Not Found</v>
      </c>
      <c r="L796" s="8" t="str">
        <f>IFERROR(INDEX('Windows 11 Compliance'!A:A, MATCH(M796, 'Windows 11 Compliance'!B:B, 0)), "Match not found")</f>
        <v>Match not found</v>
      </c>
    </row>
    <row r="797" spans="5:12">
      <c r="E797" s="9" t="str">
        <f>IFERROR(IF(ISERROR(MATCH(F797,'Windows CPU Tracker'!B:B,0)),"Match not found",INDEX('Windows CPU Tracker'!A:A,MATCH(F797,'Windows CPU Tracker'!B:B,0))),"")</f>
        <v>Match not found</v>
      </c>
      <c r="G797" s="9" t="str">
        <f t="shared" si="13"/>
        <v>Match Not Found</v>
      </c>
      <c r="L797" s="8" t="str">
        <f>IFERROR(INDEX('Windows 11 Compliance'!A:A, MATCH(M797, 'Windows 11 Compliance'!B:B, 0)), "Match not found")</f>
        <v>Match not found</v>
      </c>
    </row>
    <row r="798" spans="5:12">
      <c r="E798" s="9" t="str">
        <f>IFERROR(IF(ISERROR(MATCH(F798,'Windows CPU Tracker'!B:B,0)),"Match not found",INDEX('Windows CPU Tracker'!A:A,MATCH(F798,'Windows CPU Tracker'!B:B,0))),"")</f>
        <v>Match not found</v>
      </c>
      <c r="G798" s="9" t="str">
        <f t="shared" si="13"/>
        <v>Match Not Found</v>
      </c>
      <c r="L798" s="8" t="str">
        <f>IFERROR(INDEX('Windows 11 Compliance'!A:A, MATCH(M798, 'Windows 11 Compliance'!B:B, 0)), "Match not found")</f>
        <v>Match not found</v>
      </c>
    </row>
    <row r="799" spans="5:12">
      <c r="E799" s="9" t="str">
        <f>IFERROR(IF(ISERROR(MATCH(F799,'Windows CPU Tracker'!B:B,0)),"Match not found",INDEX('Windows CPU Tracker'!A:A,MATCH(F799,'Windows CPU Tracker'!B:B,0))),"")</f>
        <v>Match not found</v>
      </c>
      <c r="G799" s="9" t="str">
        <f t="shared" si="13"/>
        <v>Match Not Found</v>
      </c>
      <c r="L799" s="8" t="str">
        <f>IFERROR(INDEX('Windows 11 Compliance'!A:A, MATCH(M799, 'Windows 11 Compliance'!B:B, 0)), "Match not found")</f>
        <v>Match not found</v>
      </c>
    </row>
    <row r="800" spans="5:12">
      <c r="E800" s="9" t="str">
        <f>IFERROR(IF(ISERROR(MATCH(F800,'Windows CPU Tracker'!B:B,0)),"Match not found",INDEX('Windows CPU Tracker'!A:A,MATCH(F800,'Windows CPU Tracker'!B:B,0))),"")</f>
        <v>Match not found</v>
      </c>
      <c r="G800" s="9" t="str">
        <f t="shared" si="13"/>
        <v>Match Not Found</v>
      </c>
      <c r="L800" s="8" t="str">
        <f>IFERROR(INDEX('Windows 11 Compliance'!A:A, MATCH(M800, 'Windows 11 Compliance'!B:B, 0)), "Match not found")</f>
        <v>Match not found</v>
      </c>
    </row>
    <row r="801" spans="5:12">
      <c r="E801" s="9" t="str">
        <f>IFERROR(IF(ISERROR(MATCH(F801,'Windows CPU Tracker'!B:B,0)),"Match not found",INDEX('Windows CPU Tracker'!A:A,MATCH(F801,'Windows CPU Tracker'!B:B,0))),"")</f>
        <v>Match not found</v>
      </c>
      <c r="G801" s="9" t="str">
        <f t="shared" si="13"/>
        <v>Match Not Found</v>
      </c>
      <c r="L801" s="8" t="str">
        <f>IFERROR(INDEX('Windows 11 Compliance'!A:A, MATCH(M801, 'Windows 11 Compliance'!B:B, 0)), "Match not found")</f>
        <v>Match not found</v>
      </c>
    </row>
    <row r="802" spans="5:12">
      <c r="E802" s="9" t="str">
        <f>IFERROR(IF(ISERROR(MATCH(F802,'Windows CPU Tracker'!B:B,0)),"Match not found",INDEX('Windows CPU Tracker'!A:A,MATCH(F802,'Windows CPU Tracker'!B:B,0))),"")</f>
        <v>Match not found</v>
      </c>
      <c r="G802" s="9" t="str">
        <f t="shared" si="13"/>
        <v>Match Not Found</v>
      </c>
      <c r="L802" s="8" t="str">
        <f>IFERROR(INDEX('Windows 11 Compliance'!A:A, MATCH(M802, 'Windows 11 Compliance'!B:B, 0)), "Match not found")</f>
        <v>Match not found</v>
      </c>
    </row>
    <row r="803" spans="5:12">
      <c r="E803" s="9" t="str">
        <f>IFERROR(IF(ISERROR(MATCH(F803,'Windows CPU Tracker'!B:B,0)),"Match not found",INDEX('Windows CPU Tracker'!A:A,MATCH(F803,'Windows CPU Tracker'!B:B,0))),"")</f>
        <v>Match not found</v>
      </c>
      <c r="G803" s="9" t="str">
        <f t="shared" si="13"/>
        <v>Match Not Found</v>
      </c>
      <c r="L803" s="8" t="str">
        <f>IFERROR(INDEX('Windows 11 Compliance'!A:A, MATCH(M803, 'Windows 11 Compliance'!B:B, 0)), "Match not found")</f>
        <v>Match not found</v>
      </c>
    </row>
    <row r="804" spans="5:12">
      <c r="E804" s="9" t="str">
        <f>IFERROR(IF(ISERROR(MATCH(F804,'Windows CPU Tracker'!B:B,0)),"Match not found",INDEX('Windows CPU Tracker'!A:A,MATCH(F804,'Windows CPU Tracker'!B:B,0))),"")</f>
        <v>Match not found</v>
      </c>
      <c r="G804" s="9" t="str">
        <f t="shared" si="13"/>
        <v>Match Not Found</v>
      </c>
      <c r="L804" s="8" t="str">
        <f>IFERROR(INDEX('Windows 11 Compliance'!A:A, MATCH(M804, 'Windows 11 Compliance'!B:B, 0)), "Match not found")</f>
        <v>Match not found</v>
      </c>
    </row>
    <row r="805" spans="5:12">
      <c r="E805" s="9" t="str">
        <f>IFERROR(IF(ISERROR(MATCH(F805,'Windows CPU Tracker'!B:B,0)),"Match not found",INDEX('Windows CPU Tracker'!A:A,MATCH(F805,'Windows CPU Tracker'!B:B,0))),"")</f>
        <v>Match not found</v>
      </c>
      <c r="G805" s="9" t="str">
        <f t="shared" si="13"/>
        <v>Match Not Found</v>
      </c>
      <c r="L805" s="8" t="str">
        <f>IFERROR(INDEX('Windows 11 Compliance'!A:A, MATCH(M805, 'Windows 11 Compliance'!B:B, 0)), "Match not found")</f>
        <v>Match not found</v>
      </c>
    </row>
    <row r="806" spans="5:12">
      <c r="E806" s="9" t="str">
        <f>IFERROR(IF(ISERROR(MATCH(F806,'Windows CPU Tracker'!B:B,0)),"Match not found",INDEX('Windows CPU Tracker'!A:A,MATCH(F806,'Windows CPU Tracker'!B:B,0))),"")</f>
        <v>Match not found</v>
      </c>
      <c r="G806" s="9" t="str">
        <f t="shared" si="13"/>
        <v>Match Not Found</v>
      </c>
      <c r="L806" s="8" t="str">
        <f>IFERROR(INDEX('Windows 11 Compliance'!A:A, MATCH(M806, 'Windows 11 Compliance'!B:B, 0)), "Match not found")</f>
        <v>Match not found</v>
      </c>
    </row>
    <row r="807" spans="5:12">
      <c r="E807" s="9" t="str">
        <f>IFERROR(IF(ISERROR(MATCH(F807,'Windows CPU Tracker'!B:B,0)),"Match not found",INDEX('Windows CPU Tracker'!A:A,MATCH(F807,'Windows CPU Tracker'!B:B,0))),"")</f>
        <v>Match not found</v>
      </c>
      <c r="G807" s="9" t="str">
        <f t="shared" si="13"/>
        <v>Match Not Found</v>
      </c>
      <c r="L807" s="8" t="str">
        <f>IFERROR(INDEX('Windows 11 Compliance'!A:A, MATCH(M807, 'Windows 11 Compliance'!B:B, 0)), "Match not found")</f>
        <v>Match not found</v>
      </c>
    </row>
    <row r="808" spans="5:12">
      <c r="E808" s="9" t="str">
        <f>IFERROR(IF(ISERROR(MATCH(F808,'Windows CPU Tracker'!B:B,0)),"Match not found",INDEX('Windows CPU Tracker'!A:A,MATCH(F808,'Windows CPU Tracker'!B:B,0))),"")</f>
        <v>Match not found</v>
      </c>
      <c r="G808" s="9" t="str">
        <f t="shared" si="13"/>
        <v>Match Not Found</v>
      </c>
      <c r="L808" s="8" t="str">
        <f>IFERROR(INDEX('Windows 11 Compliance'!A:A, MATCH(M808, 'Windows 11 Compliance'!B:B, 0)), "Match not found")</f>
        <v>Match not found</v>
      </c>
    </row>
    <row r="809" spans="5:12">
      <c r="E809" s="9" t="str">
        <f>IFERROR(IF(ISERROR(MATCH(F809,'Windows CPU Tracker'!B:B,0)),"Match not found",INDEX('Windows CPU Tracker'!A:A,MATCH(F809,'Windows CPU Tracker'!B:B,0))),"")</f>
        <v>Match not found</v>
      </c>
      <c r="G809" s="9" t="str">
        <f t="shared" si="13"/>
        <v>Match Not Found</v>
      </c>
      <c r="L809" s="8" t="str">
        <f>IFERROR(INDEX('Windows 11 Compliance'!A:A, MATCH(M809, 'Windows 11 Compliance'!B:B, 0)), "Match not found")</f>
        <v>Match not found</v>
      </c>
    </row>
    <row r="810" spans="5:12">
      <c r="E810" s="9" t="str">
        <f>IFERROR(IF(ISERROR(MATCH(F810,'Windows CPU Tracker'!B:B,0)),"Match not found",INDEX('Windows CPU Tracker'!A:A,MATCH(F810,'Windows CPU Tracker'!B:B,0))),"")</f>
        <v>Match not found</v>
      </c>
      <c r="G810" s="9" t="str">
        <f t="shared" si="13"/>
        <v>Match Not Found</v>
      </c>
      <c r="L810" s="8" t="str">
        <f>IFERROR(INDEX('Windows 11 Compliance'!A:A, MATCH(M810, 'Windows 11 Compliance'!B:B, 0)), "Match not found")</f>
        <v>Match not found</v>
      </c>
    </row>
    <row r="811" spans="5:12">
      <c r="E811" s="9" t="str">
        <f>IFERROR(IF(ISERROR(MATCH(F811,'Windows CPU Tracker'!B:B,0)),"Match not found",INDEX('Windows CPU Tracker'!A:A,MATCH(F811,'Windows CPU Tracker'!B:B,0))),"")</f>
        <v>Match not found</v>
      </c>
      <c r="G811" s="9" t="str">
        <f t="shared" si="13"/>
        <v>Match Not Found</v>
      </c>
      <c r="L811" s="8" t="str">
        <f>IFERROR(INDEX('Windows 11 Compliance'!A:A, MATCH(M811, 'Windows 11 Compliance'!B:B, 0)), "Match not found")</f>
        <v>Match not found</v>
      </c>
    </row>
    <row r="812" spans="5:12">
      <c r="E812" s="9" t="str">
        <f>IFERROR(IF(ISERROR(MATCH(F812,'Windows CPU Tracker'!B:B,0)),"Match not found",INDEX('Windows CPU Tracker'!A:A,MATCH(F812,'Windows CPU Tracker'!B:B,0))),"")</f>
        <v>Match not found</v>
      </c>
      <c r="G812" s="9" t="str">
        <f t="shared" si="13"/>
        <v>Match Not Found</v>
      </c>
      <c r="L812" s="8" t="str">
        <f>IFERROR(INDEX('Windows 11 Compliance'!A:A, MATCH(M812, 'Windows 11 Compliance'!B:B, 0)), "Match not found")</f>
        <v>Match not found</v>
      </c>
    </row>
    <row r="813" spans="5:12">
      <c r="E813" s="9" t="str">
        <f>IFERROR(IF(ISERROR(MATCH(F813,'Windows CPU Tracker'!B:B,0)),"Match not found",INDEX('Windows CPU Tracker'!A:A,MATCH(F813,'Windows CPU Tracker'!B:B,0))),"")</f>
        <v>Match not found</v>
      </c>
      <c r="G813" s="9" t="str">
        <f t="shared" si="13"/>
        <v>Match Not Found</v>
      </c>
      <c r="L813" s="8" t="str">
        <f>IFERROR(INDEX('Windows 11 Compliance'!A:A, MATCH(M813, 'Windows 11 Compliance'!B:B, 0)), "Match not found")</f>
        <v>Match not found</v>
      </c>
    </row>
    <row r="814" spans="5:12">
      <c r="E814" s="9" t="str">
        <f>IFERROR(IF(ISERROR(MATCH(F814,'Windows CPU Tracker'!B:B,0)),"Match not found",INDEX('Windows CPU Tracker'!A:A,MATCH(F814,'Windows CPU Tracker'!B:B,0))),"")</f>
        <v>Match not found</v>
      </c>
      <c r="G814" s="9" t="str">
        <f t="shared" si="13"/>
        <v>Match Not Found</v>
      </c>
      <c r="L814" s="8" t="str">
        <f>IFERROR(INDEX('Windows 11 Compliance'!A:A, MATCH(M814, 'Windows 11 Compliance'!B:B, 0)), "Match not found")</f>
        <v>Match not found</v>
      </c>
    </row>
    <row r="815" spans="5:12">
      <c r="E815" s="9" t="str">
        <f>IFERROR(IF(ISERROR(MATCH(F815,'Windows CPU Tracker'!B:B,0)),"Match not found",INDEX('Windows CPU Tracker'!A:A,MATCH(F815,'Windows CPU Tracker'!B:B,0))),"")</f>
        <v>Match not found</v>
      </c>
      <c r="G815" s="9" t="str">
        <f t="shared" si="13"/>
        <v>Match Not Found</v>
      </c>
      <c r="L815" s="8" t="str">
        <f>IFERROR(INDEX('Windows 11 Compliance'!A:A, MATCH(M815, 'Windows 11 Compliance'!B:B, 0)), "Match not found")</f>
        <v>Match not found</v>
      </c>
    </row>
    <row r="816" spans="5:12">
      <c r="E816" s="9" t="str">
        <f>IFERROR(IF(ISERROR(MATCH(F816,'Windows CPU Tracker'!B:B,0)),"Match not found",INDEX('Windows CPU Tracker'!A:A,MATCH(F816,'Windows CPU Tracker'!B:B,0))),"")</f>
        <v>Match not found</v>
      </c>
      <c r="G816" s="9" t="str">
        <f t="shared" si="13"/>
        <v>Match Not Found</v>
      </c>
      <c r="L816" s="8" t="str">
        <f>IFERROR(INDEX('Windows 11 Compliance'!A:A, MATCH(M816, 'Windows 11 Compliance'!B:B, 0)), "Match not found")</f>
        <v>Match not found</v>
      </c>
    </row>
    <row r="817" spans="5:12">
      <c r="E817" s="9" t="str">
        <f>IFERROR(IF(ISERROR(MATCH(F817,'Windows CPU Tracker'!B:B,0)),"Match not found",INDEX('Windows CPU Tracker'!A:A,MATCH(F817,'Windows CPU Tracker'!B:B,0))),"")</f>
        <v>Match not found</v>
      </c>
      <c r="G817" s="9" t="str">
        <f t="shared" si="13"/>
        <v>Match Not Found</v>
      </c>
      <c r="L817" s="8" t="str">
        <f>IFERROR(INDEX('Windows 11 Compliance'!A:A, MATCH(M817, 'Windows 11 Compliance'!B:B, 0)), "Match not found")</f>
        <v>Match not found</v>
      </c>
    </row>
    <row r="818" spans="5:12">
      <c r="E818" s="9" t="str">
        <f>IFERROR(IF(ISERROR(MATCH(F818,'Windows CPU Tracker'!B:B,0)),"Match not found",INDEX('Windows CPU Tracker'!A:A,MATCH(F818,'Windows CPU Tracker'!B:B,0))),"")</f>
        <v>Match not found</v>
      </c>
      <c r="G818" s="9" t="str">
        <f t="shared" si="13"/>
        <v>Match Not Found</v>
      </c>
      <c r="L818" s="8" t="str">
        <f>IFERROR(INDEX('Windows 11 Compliance'!A:A, MATCH(M818, 'Windows 11 Compliance'!B:B, 0)), "Match not found")</f>
        <v>Match not found</v>
      </c>
    </row>
    <row r="819" spans="5:12">
      <c r="E819" s="9" t="str">
        <f>IFERROR(IF(ISERROR(MATCH(F819,'Windows CPU Tracker'!B:B,0)),"Match not found",INDEX('Windows CPU Tracker'!A:A,MATCH(F819,'Windows CPU Tracker'!B:B,0))),"")</f>
        <v>Match not found</v>
      </c>
      <c r="G819" s="9" t="str">
        <f t="shared" si="13"/>
        <v>Match Not Found</v>
      </c>
      <c r="L819" s="8" t="str">
        <f>IFERROR(INDEX('Windows 11 Compliance'!A:A, MATCH(M819, 'Windows 11 Compliance'!B:B, 0)), "Match not found")</f>
        <v>Match not found</v>
      </c>
    </row>
    <row r="820" spans="5:12">
      <c r="E820" s="9" t="str">
        <f>IFERROR(IF(ISERROR(MATCH(F820,'Windows CPU Tracker'!B:B,0)),"Match not found",INDEX('Windows CPU Tracker'!A:A,MATCH(F820,'Windows CPU Tracker'!B:B,0))),"")</f>
        <v>Match not found</v>
      </c>
      <c r="G820" s="9" t="str">
        <f t="shared" si="13"/>
        <v>Match Not Found</v>
      </c>
      <c r="L820" s="8" t="str">
        <f>IFERROR(INDEX('Windows 11 Compliance'!A:A, MATCH(M820, 'Windows 11 Compliance'!B:B, 0)), "Match not found")</f>
        <v>Match not found</v>
      </c>
    </row>
    <row r="821" spans="5:12">
      <c r="E821" s="9" t="str">
        <f>IFERROR(IF(ISERROR(MATCH(F821,'Windows CPU Tracker'!B:B,0)),"Match not found",INDEX('Windows CPU Tracker'!A:A,MATCH(F821,'Windows CPU Tracker'!B:B,0))),"")</f>
        <v>Match not found</v>
      </c>
      <c r="G821" s="9" t="str">
        <f t="shared" si="13"/>
        <v>Match Not Found</v>
      </c>
      <c r="L821" s="8" t="str">
        <f>IFERROR(INDEX('Windows 11 Compliance'!A:A, MATCH(M821, 'Windows 11 Compliance'!B:B, 0)), "Match not found")</f>
        <v>Match not found</v>
      </c>
    </row>
    <row r="822" spans="5:12">
      <c r="E822" s="9" t="str">
        <f>IFERROR(IF(ISERROR(MATCH(F822,'Windows CPU Tracker'!B:B,0)),"Match not found",INDEX('Windows CPU Tracker'!A:A,MATCH(F822,'Windows CPU Tracker'!B:B,0))),"")</f>
        <v>Match not found</v>
      </c>
      <c r="G822" s="9" t="str">
        <f t="shared" si="13"/>
        <v>Match Not Found</v>
      </c>
      <c r="L822" s="8" t="str">
        <f>IFERROR(INDEX('Windows 11 Compliance'!A:A, MATCH(M822, 'Windows 11 Compliance'!B:B, 0)), "Match not found")</f>
        <v>Match not found</v>
      </c>
    </row>
    <row r="823" spans="5:12">
      <c r="E823" s="9" t="str">
        <f>IFERROR(IF(ISERROR(MATCH(F823,'Windows CPU Tracker'!B:B,0)),"Match not found",INDEX('Windows CPU Tracker'!A:A,MATCH(F823,'Windows CPU Tracker'!B:B,0))),"")</f>
        <v>Match not found</v>
      </c>
      <c r="G823" s="9" t="str">
        <f t="shared" si="13"/>
        <v>Match Not Found</v>
      </c>
      <c r="L823" s="8" t="str">
        <f>IFERROR(INDEX('Windows 11 Compliance'!A:A, MATCH(M823, 'Windows 11 Compliance'!B:B, 0)), "Match not found")</f>
        <v>Match not found</v>
      </c>
    </row>
    <row r="824" spans="5:12">
      <c r="E824" s="9" t="str">
        <f>IFERROR(IF(ISERROR(MATCH(F824,'Windows CPU Tracker'!B:B,0)),"Match not found",INDEX('Windows CPU Tracker'!A:A,MATCH(F824,'Windows CPU Tracker'!B:B,0))),"")</f>
        <v>Match not found</v>
      </c>
      <c r="G824" s="9" t="str">
        <f t="shared" si="13"/>
        <v>Match Not Found</v>
      </c>
      <c r="L824" s="8" t="str">
        <f>IFERROR(INDEX('Windows 11 Compliance'!A:A, MATCH(M824, 'Windows 11 Compliance'!B:B, 0)), "Match not found")</f>
        <v>Match not found</v>
      </c>
    </row>
    <row r="825" spans="5:12">
      <c r="E825" s="9" t="str">
        <f>IFERROR(IF(ISERROR(MATCH(F825,'Windows CPU Tracker'!B:B,0)),"Match not found",INDEX('Windows CPU Tracker'!A:A,MATCH(F825,'Windows CPU Tracker'!B:B,0))),"")</f>
        <v>Match not found</v>
      </c>
      <c r="G825" s="9" t="str">
        <f t="shared" si="13"/>
        <v>Match Not Found</v>
      </c>
      <c r="L825" s="8" t="str">
        <f>IFERROR(INDEX('Windows 11 Compliance'!A:A, MATCH(M825, 'Windows 11 Compliance'!B:B, 0)), "Match not found")</f>
        <v>Match not found</v>
      </c>
    </row>
    <row r="826" spans="5:12">
      <c r="E826" s="9" t="str">
        <f>IFERROR(IF(ISERROR(MATCH(F826,'Windows CPU Tracker'!B:B,0)),"Match not found",INDEX('Windows CPU Tracker'!A:A,MATCH(F826,'Windows CPU Tracker'!B:B,0))),"")</f>
        <v>Match not found</v>
      </c>
      <c r="G826" s="9" t="str">
        <f t="shared" si="13"/>
        <v>Match Not Found</v>
      </c>
      <c r="L826" s="8" t="str">
        <f>IFERROR(INDEX('Windows 11 Compliance'!A:A, MATCH(M826, 'Windows 11 Compliance'!B:B, 0)), "Match not found")</f>
        <v>Match not found</v>
      </c>
    </row>
    <row r="827" spans="5:12">
      <c r="E827" s="9" t="str">
        <f>IFERROR(IF(ISERROR(MATCH(F827,'Windows CPU Tracker'!B:B,0)),"Match not found",INDEX('Windows CPU Tracker'!A:A,MATCH(F827,'Windows CPU Tracker'!B:B,0))),"")</f>
        <v>Match not found</v>
      </c>
      <c r="G827" s="9" t="str">
        <f t="shared" si="13"/>
        <v>Match Not Found</v>
      </c>
      <c r="L827" s="8" t="str">
        <f>IFERROR(INDEX('Windows 11 Compliance'!A:A, MATCH(M827, 'Windows 11 Compliance'!B:B, 0)), "Match not found")</f>
        <v>Match not found</v>
      </c>
    </row>
    <row r="828" spans="5:12">
      <c r="E828" s="9" t="str">
        <f>IFERROR(IF(ISERROR(MATCH(F828,'Windows CPU Tracker'!B:B,0)),"Match not found",INDEX('Windows CPU Tracker'!A:A,MATCH(F828,'Windows CPU Tracker'!B:B,0))),"")</f>
        <v>Match not found</v>
      </c>
      <c r="G828" s="9" t="str">
        <f t="shared" si="13"/>
        <v>Match Not Found</v>
      </c>
      <c r="L828" s="8" t="str">
        <f>IFERROR(INDEX('Windows 11 Compliance'!A:A, MATCH(M828, 'Windows 11 Compliance'!B:B, 0)), "Match not found")</f>
        <v>Match not found</v>
      </c>
    </row>
    <row r="829" spans="5:12">
      <c r="E829" s="9" t="str">
        <f>IFERROR(IF(ISERROR(MATCH(F829,'Windows CPU Tracker'!B:B,0)),"Match not found",INDEX('Windows CPU Tracker'!A:A,MATCH(F829,'Windows CPU Tracker'!B:B,0))),"")</f>
        <v>Match not found</v>
      </c>
      <c r="G829" s="9" t="str">
        <f t="shared" si="13"/>
        <v>Match Not Found</v>
      </c>
      <c r="L829" s="8" t="str">
        <f>IFERROR(INDEX('Windows 11 Compliance'!A:A, MATCH(M829, 'Windows 11 Compliance'!B:B, 0)), "Match not found")</f>
        <v>Match not found</v>
      </c>
    </row>
    <row r="830" spans="5:12">
      <c r="E830" s="9" t="str">
        <f>IFERROR(IF(ISERROR(MATCH(F830,'Windows CPU Tracker'!B:B,0)),"Match not found",INDEX('Windows CPU Tracker'!A:A,MATCH(F830,'Windows CPU Tracker'!B:B,0))),"")</f>
        <v>Match not found</v>
      </c>
      <c r="G830" s="9" t="str">
        <f t="shared" si="13"/>
        <v>Match Not Found</v>
      </c>
      <c r="L830" s="8" t="str">
        <f>IFERROR(INDEX('Windows 11 Compliance'!A:A, MATCH(M830, 'Windows 11 Compliance'!B:B, 0)), "Match not found")</f>
        <v>Match not found</v>
      </c>
    </row>
    <row r="831" spans="5:12">
      <c r="E831" s="9" t="str">
        <f>IFERROR(IF(ISERROR(MATCH(F831,'Windows CPU Tracker'!B:B,0)),"Match not found",INDEX('Windows CPU Tracker'!A:A,MATCH(F831,'Windows CPU Tracker'!B:B,0))),"")</f>
        <v>Match not found</v>
      </c>
      <c r="G831" s="9" t="str">
        <f t="shared" si="13"/>
        <v>Match Not Found</v>
      </c>
      <c r="L831" s="8" t="str">
        <f>IFERROR(INDEX('Windows 11 Compliance'!A:A, MATCH(M831, 'Windows 11 Compliance'!B:B, 0)), "Match not found")</f>
        <v>Match not found</v>
      </c>
    </row>
    <row r="832" spans="5:12">
      <c r="E832" s="9" t="str">
        <f>IFERROR(IF(ISERROR(MATCH(F832,'Windows CPU Tracker'!B:B,0)),"Match not found",INDEX('Windows CPU Tracker'!A:A,MATCH(F832,'Windows CPU Tracker'!B:B,0))),"")</f>
        <v>Match not found</v>
      </c>
      <c r="G832" s="9" t="str">
        <f t="shared" si="13"/>
        <v>Match Not Found</v>
      </c>
      <c r="L832" s="8" t="str">
        <f>IFERROR(INDEX('Windows 11 Compliance'!A:A, MATCH(M832, 'Windows 11 Compliance'!B:B, 0)), "Match not found")</f>
        <v>Match not found</v>
      </c>
    </row>
    <row r="833" spans="5:12">
      <c r="E833" s="9" t="str">
        <f>IFERROR(IF(ISERROR(MATCH(F833,'Windows CPU Tracker'!B:B,0)),"Match not found",INDEX('Windows CPU Tracker'!A:A,MATCH(F833,'Windows CPU Tracker'!B:B,0))),"")</f>
        <v>Match not found</v>
      </c>
      <c r="G833" s="9" t="str">
        <f t="shared" si="13"/>
        <v>Match Not Found</v>
      </c>
      <c r="L833" s="8" t="str">
        <f>IFERROR(INDEX('Windows 11 Compliance'!A:A, MATCH(M833, 'Windows 11 Compliance'!B:B, 0)), "Match not found")</f>
        <v>Match not found</v>
      </c>
    </row>
    <row r="834" spans="5:12">
      <c r="E834" s="9" t="str">
        <f>IFERROR(IF(ISERROR(MATCH(F834,'Windows CPU Tracker'!B:B,0)),"Match not found",INDEX('Windows CPU Tracker'!A:A,MATCH(F834,'Windows CPU Tracker'!B:B,0))),"")</f>
        <v>Match not found</v>
      </c>
      <c r="G834" s="9" t="str">
        <f t="shared" si="13"/>
        <v>Match Not Found</v>
      </c>
      <c r="L834" s="8" t="str">
        <f>IFERROR(INDEX('Windows 11 Compliance'!A:A, MATCH(M834, 'Windows 11 Compliance'!B:B, 0)), "Match not found")</f>
        <v>Match not found</v>
      </c>
    </row>
    <row r="835" spans="5:12">
      <c r="E835" s="9" t="str">
        <f>IFERROR(IF(ISERROR(MATCH(F835,'Windows CPU Tracker'!B:B,0)),"Match not found",INDEX('Windows CPU Tracker'!A:A,MATCH(F835,'Windows CPU Tracker'!B:B,0))),"")</f>
        <v>Match not found</v>
      </c>
      <c r="G835" s="9" t="str">
        <f t="shared" ref="G835:G898" si="14">IF(H835="", "Match Not Found", TEXT(ROUNDUP(VALUE(LEFT(H835, LEN(H835)-3)), 0), "0") &amp; " GB")</f>
        <v>Match Not Found</v>
      </c>
      <c r="L835" s="8" t="str">
        <f>IFERROR(INDEX('Windows 11 Compliance'!A:A, MATCH(M835, 'Windows 11 Compliance'!B:B, 0)), "Match not found")</f>
        <v>Match not found</v>
      </c>
    </row>
    <row r="836" spans="5:12">
      <c r="E836" s="9" t="str">
        <f>IFERROR(IF(ISERROR(MATCH(F836,'Windows CPU Tracker'!B:B,0)),"Match not found",INDEX('Windows CPU Tracker'!A:A,MATCH(F836,'Windows CPU Tracker'!B:B,0))),"")</f>
        <v>Match not found</v>
      </c>
      <c r="G836" s="9" t="str">
        <f t="shared" si="14"/>
        <v>Match Not Found</v>
      </c>
      <c r="L836" s="8" t="str">
        <f>IFERROR(INDEX('Windows 11 Compliance'!A:A, MATCH(M836, 'Windows 11 Compliance'!B:B, 0)), "Match not found")</f>
        <v>Match not found</v>
      </c>
    </row>
    <row r="837" spans="5:12">
      <c r="E837" s="9" t="str">
        <f>IFERROR(IF(ISERROR(MATCH(F837,'Windows CPU Tracker'!B:B,0)),"Match not found",INDEX('Windows CPU Tracker'!A:A,MATCH(F837,'Windows CPU Tracker'!B:B,0))),"")</f>
        <v>Match not found</v>
      </c>
      <c r="G837" s="9" t="str">
        <f t="shared" si="14"/>
        <v>Match Not Found</v>
      </c>
      <c r="L837" s="8" t="str">
        <f>IFERROR(INDEX('Windows 11 Compliance'!A:A, MATCH(M837, 'Windows 11 Compliance'!B:B, 0)), "Match not found")</f>
        <v>Match not found</v>
      </c>
    </row>
    <row r="838" spans="5:12">
      <c r="E838" s="9" t="str">
        <f>IFERROR(IF(ISERROR(MATCH(F838,'Windows CPU Tracker'!B:B,0)),"Match not found",INDEX('Windows CPU Tracker'!A:A,MATCH(F838,'Windows CPU Tracker'!B:B,0))),"")</f>
        <v>Match not found</v>
      </c>
      <c r="G838" s="9" t="str">
        <f t="shared" si="14"/>
        <v>Match Not Found</v>
      </c>
      <c r="L838" s="8" t="str">
        <f>IFERROR(INDEX('Windows 11 Compliance'!A:A, MATCH(M838, 'Windows 11 Compliance'!B:B, 0)), "Match not found")</f>
        <v>Match not found</v>
      </c>
    </row>
    <row r="839" spans="5:12">
      <c r="E839" s="9" t="str">
        <f>IFERROR(IF(ISERROR(MATCH(F839,'Windows CPU Tracker'!B:B,0)),"Match not found",INDEX('Windows CPU Tracker'!A:A,MATCH(F839,'Windows CPU Tracker'!B:B,0))),"")</f>
        <v>Match not found</v>
      </c>
      <c r="G839" s="9" t="str">
        <f t="shared" si="14"/>
        <v>Match Not Found</v>
      </c>
      <c r="L839" s="8" t="str">
        <f>IFERROR(INDEX('Windows 11 Compliance'!A:A, MATCH(M839, 'Windows 11 Compliance'!B:B, 0)), "Match not found")</f>
        <v>Match not found</v>
      </c>
    </row>
    <row r="840" spans="5:12">
      <c r="E840" s="9" t="str">
        <f>IFERROR(IF(ISERROR(MATCH(F840,'Windows CPU Tracker'!B:B,0)),"Match not found",INDEX('Windows CPU Tracker'!A:A,MATCH(F840,'Windows CPU Tracker'!B:B,0))),"")</f>
        <v>Match not found</v>
      </c>
      <c r="G840" s="9" t="str">
        <f t="shared" si="14"/>
        <v>Match Not Found</v>
      </c>
      <c r="L840" s="8" t="str">
        <f>IFERROR(INDEX('Windows 11 Compliance'!A:A, MATCH(M840, 'Windows 11 Compliance'!B:B, 0)), "Match not found")</f>
        <v>Match not found</v>
      </c>
    </row>
    <row r="841" spans="5:12">
      <c r="E841" s="9" t="str">
        <f>IFERROR(IF(ISERROR(MATCH(F841,'Windows CPU Tracker'!B:B,0)),"Match not found",INDEX('Windows CPU Tracker'!A:A,MATCH(F841,'Windows CPU Tracker'!B:B,0))),"")</f>
        <v>Match not found</v>
      </c>
      <c r="G841" s="9" t="str">
        <f t="shared" si="14"/>
        <v>Match Not Found</v>
      </c>
      <c r="L841" s="8" t="str">
        <f>IFERROR(INDEX('Windows 11 Compliance'!A:A, MATCH(M841, 'Windows 11 Compliance'!B:B, 0)), "Match not found")</f>
        <v>Match not found</v>
      </c>
    </row>
    <row r="842" spans="5:12">
      <c r="E842" s="9" t="str">
        <f>IFERROR(IF(ISERROR(MATCH(F842,'Windows CPU Tracker'!B:B,0)),"Match not found",INDEX('Windows CPU Tracker'!A:A,MATCH(F842,'Windows CPU Tracker'!B:B,0))),"")</f>
        <v>Match not found</v>
      </c>
      <c r="G842" s="9" t="str">
        <f t="shared" si="14"/>
        <v>Match Not Found</v>
      </c>
      <c r="L842" s="8" t="str">
        <f>IFERROR(INDEX('Windows 11 Compliance'!A:A, MATCH(M842, 'Windows 11 Compliance'!B:B, 0)), "Match not found")</f>
        <v>Match not found</v>
      </c>
    </row>
    <row r="843" spans="5:12">
      <c r="E843" s="9" t="str">
        <f>IFERROR(IF(ISERROR(MATCH(F843,'Windows CPU Tracker'!B:B,0)),"Match not found",INDEX('Windows CPU Tracker'!A:A,MATCH(F843,'Windows CPU Tracker'!B:B,0))),"")</f>
        <v>Match not found</v>
      </c>
      <c r="G843" s="9" t="str">
        <f t="shared" si="14"/>
        <v>Match Not Found</v>
      </c>
      <c r="L843" s="8" t="str">
        <f>IFERROR(INDEX('Windows 11 Compliance'!A:A, MATCH(M843, 'Windows 11 Compliance'!B:B, 0)), "Match not found")</f>
        <v>Match not found</v>
      </c>
    </row>
    <row r="844" spans="5:12">
      <c r="E844" s="9" t="str">
        <f>IFERROR(IF(ISERROR(MATCH(F844,'Windows CPU Tracker'!B:B,0)),"Match not found",INDEX('Windows CPU Tracker'!A:A,MATCH(F844,'Windows CPU Tracker'!B:B,0))),"")</f>
        <v>Match not found</v>
      </c>
      <c r="G844" s="9" t="str">
        <f t="shared" si="14"/>
        <v>Match Not Found</v>
      </c>
      <c r="L844" s="8" t="str">
        <f>IFERROR(INDEX('Windows 11 Compliance'!A:A, MATCH(M844, 'Windows 11 Compliance'!B:B, 0)), "Match not found")</f>
        <v>Match not found</v>
      </c>
    </row>
    <row r="845" spans="5:12">
      <c r="E845" s="9" t="str">
        <f>IFERROR(IF(ISERROR(MATCH(F845,'Windows CPU Tracker'!B:B,0)),"Match not found",INDEX('Windows CPU Tracker'!A:A,MATCH(F845,'Windows CPU Tracker'!B:B,0))),"")</f>
        <v>Match not found</v>
      </c>
      <c r="G845" s="9" t="str">
        <f t="shared" si="14"/>
        <v>Match Not Found</v>
      </c>
      <c r="L845" s="8" t="str">
        <f>IFERROR(INDEX('Windows 11 Compliance'!A:A, MATCH(M845, 'Windows 11 Compliance'!B:B, 0)), "Match not found")</f>
        <v>Match not found</v>
      </c>
    </row>
    <row r="846" spans="5:12">
      <c r="E846" s="9" t="str">
        <f>IFERROR(IF(ISERROR(MATCH(F846,'Windows CPU Tracker'!B:B,0)),"Match not found",INDEX('Windows CPU Tracker'!A:A,MATCH(F846,'Windows CPU Tracker'!B:B,0))),"")</f>
        <v>Match not found</v>
      </c>
      <c r="G846" s="9" t="str">
        <f t="shared" si="14"/>
        <v>Match Not Found</v>
      </c>
      <c r="L846" s="8" t="str">
        <f>IFERROR(INDEX('Windows 11 Compliance'!A:A, MATCH(M846, 'Windows 11 Compliance'!B:B, 0)), "Match not found")</f>
        <v>Match not found</v>
      </c>
    </row>
    <row r="847" spans="5:12">
      <c r="E847" s="9" t="str">
        <f>IFERROR(IF(ISERROR(MATCH(F847,'Windows CPU Tracker'!B:B,0)),"Match not found",INDEX('Windows CPU Tracker'!A:A,MATCH(F847,'Windows CPU Tracker'!B:B,0))),"")</f>
        <v>Match not found</v>
      </c>
      <c r="G847" s="9" t="str">
        <f t="shared" si="14"/>
        <v>Match Not Found</v>
      </c>
      <c r="L847" s="8" t="str">
        <f>IFERROR(INDEX('Windows 11 Compliance'!A:A, MATCH(M847, 'Windows 11 Compliance'!B:B, 0)), "Match not found")</f>
        <v>Match not found</v>
      </c>
    </row>
    <row r="848" spans="5:12">
      <c r="E848" s="9" t="str">
        <f>IFERROR(IF(ISERROR(MATCH(F848,'Windows CPU Tracker'!B:B,0)),"Match not found",INDEX('Windows CPU Tracker'!A:A,MATCH(F848,'Windows CPU Tracker'!B:B,0))),"")</f>
        <v>Match not found</v>
      </c>
      <c r="G848" s="9" t="str">
        <f t="shared" si="14"/>
        <v>Match Not Found</v>
      </c>
      <c r="L848" s="8" t="str">
        <f>IFERROR(INDEX('Windows 11 Compliance'!A:A, MATCH(M848, 'Windows 11 Compliance'!B:B, 0)), "Match not found")</f>
        <v>Match not found</v>
      </c>
    </row>
    <row r="849" spans="5:12">
      <c r="E849" s="9" t="str">
        <f>IFERROR(IF(ISERROR(MATCH(F849,'Windows CPU Tracker'!B:B,0)),"Match not found",INDEX('Windows CPU Tracker'!A:A,MATCH(F849,'Windows CPU Tracker'!B:B,0))),"")</f>
        <v>Match not found</v>
      </c>
      <c r="G849" s="9" t="str">
        <f t="shared" si="14"/>
        <v>Match Not Found</v>
      </c>
      <c r="L849" s="8" t="str">
        <f>IFERROR(INDEX('Windows 11 Compliance'!A:A, MATCH(M849, 'Windows 11 Compliance'!B:B, 0)), "Match not found")</f>
        <v>Match not found</v>
      </c>
    </row>
    <row r="850" spans="5:12">
      <c r="E850" s="9" t="str">
        <f>IFERROR(IF(ISERROR(MATCH(F850,'Windows CPU Tracker'!B:B,0)),"Match not found",INDEX('Windows CPU Tracker'!A:A,MATCH(F850,'Windows CPU Tracker'!B:B,0))),"")</f>
        <v>Match not found</v>
      </c>
      <c r="G850" s="9" t="str">
        <f t="shared" si="14"/>
        <v>Match Not Found</v>
      </c>
      <c r="L850" s="8" t="str">
        <f>IFERROR(INDEX('Windows 11 Compliance'!A:A, MATCH(M850, 'Windows 11 Compliance'!B:B, 0)), "Match not found")</f>
        <v>Match not found</v>
      </c>
    </row>
    <row r="851" spans="5:12">
      <c r="E851" s="9" t="str">
        <f>IFERROR(IF(ISERROR(MATCH(F851,'Windows CPU Tracker'!B:B,0)),"Match not found",INDEX('Windows CPU Tracker'!A:A,MATCH(F851,'Windows CPU Tracker'!B:B,0))),"")</f>
        <v>Match not found</v>
      </c>
      <c r="G851" s="9" t="str">
        <f t="shared" si="14"/>
        <v>Match Not Found</v>
      </c>
      <c r="L851" s="8" t="str">
        <f>IFERROR(INDEX('Windows 11 Compliance'!A:A, MATCH(M851, 'Windows 11 Compliance'!B:B, 0)), "Match not found")</f>
        <v>Match not found</v>
      </c>
    </row>
    <row r="852" spans="5:12">
      <c r="E852" s="9" t="str">
        <f>IFERROR(IF(ISERROR(MATCH(F852,'Windows CPU Tracker'!B:B,0)),"Match not found",INDEX('Windows CPU Tracker'!A:A,MATCH(F852,'Windows CPU Tracker'!B:B,0))),"")</f>
        <v>Match not found</v>
      </c>
      <c r="G852" s="9" t="str">
        <f t="shared" si="14"/>
        <v>Match Not Found</v>
      </c>
      <c r="L852" s="8" t="str">
        <f>IFERROR(INDEX('Windows 11 Compliance'!A:A, MATCH(M852, 'Windows 11 Compliance'!B:B, 0)), "Match not found")</f>
        <v>Match not found</v>
      </c>
    </row>
    <row r="853" spans="5:12">
      <c r="E853" s="9" t="str">
        <f>IFERROR(IF(ISERROR(MATCH(F853,'Windows CPU Tracker'!B:B,0)),"Match not found",INDEX('Windows CPU Tracker'!A:A,MATCH(F853,'Windows CPU Tracker'!B:B,0))),"")</f>
        <v>Match not found</v>
      </c>
      <c r="G853" s="9" t="str">
        <f t="shared" si="14"/>
        <v>Match Not Found</v>
      </c>
      <c r="L853" s="8" t="str">
        <f>IFERROR(INDEX('Windows 11 Compliance'!A:A, MATCH(M853, 'Windows 11 Compliance'!B:B, 0)), "Match not found")</f>
        <v>Match not found</v>
      </c>
    </row>
    <row r="854" spans="5:12">
      <c r="E854" s="9" t="str">
        <f>IFERROR(IF(ISERROR(MATCH(F854,'Windows CPU Tracker'!B:B,0)),"Match not found",INDEX('Windows CPU Tracker'!A:A,MATCH(F854,'Windows CPU Tracker'!B:B,0))),"")</f>
        <v>Match not found</v>
      </c>
      <c r="G854" s="9" t="str">
        <f t="shared" si="14"/>
        <v>Match Not Found</v>
      </c>
      <c r="L854" s="8" t="str">
        <f>IFERROR(INDEX('Windows 11 Compliance'!A:A, MATCH(M854, 'Windows 11 Compliance'!B:B, 0)), "Match not found")</f>
        <v>Match not found</v>
      </c>
    </row>
    <row r="855" spans="5:12">
      <c r="E855" s="9" t="str">
        <f>IFERROR(IF(ISERROR(MATCH(F855,'Windows CPU Tracker'!B:B,0)),"Match not found",INDEX('Windows CPU Tracker'!A:A,MATCH(F855,'Windows CPU Tracker'!B:B,0))),"")</f>
        <v>Match not found</v>
      </c>
      <c r="G855" s="9" t="str">
        <f t="shared" si="14"/>
        <v>Match Not Found</v>
      </c>
      <c r="L855" s="8" t="str">
        <f>IFERROR(INDEX('Windows 11 Compliance'!A:A, MATCH(M855, 'Windows 11 Compliance'!B:B, 0)), "Match not found")</f>
        <v>Match not found</v>
      </c>
    </row>
    <row r="856" spans="5:12">
      <c r="E856" s="9" t="str">
        <f>IFERROR(IF(ISERROR(MATCH(F856,'Windows CPU Tracker'!B:B,0)),"Match not found",INDEX('Windows CPU Tracker'!A:A,MATCH(F856,'Windows CPU Tracker'!B:B,0))),"")</f>
        <v>Match not found</v>
      </c>
      <c r="G856" s="9" t="str">
        <f t="shared" si="14"/>
        <v>Match Not Found</v>
      </c>
      <c r="L856" s="8" t="str">
        <f>IFERROR(INDEX('Windows 11 Compliance'!A:A, MATCH(M856, 'Windows 11 Compliance'!B:B, 0)), "Match not found")</f>
        <v>Match not found</v>
      </c>
    </row>
    <row r="857" spans="5:12">
      <c r="E857" s="9" t="str">
        <f>IFERROR(IF(ISERROR(MATCH(F857,'Windows CPU Tracker'!B:B,0)),"Match not found",INDEX('Windows CPU Tracker'!A:A,MATCH(F857,'Windows CPU Tracker'!B:B,0))),"")</f>
        <v>Match not found</v>
      </c>
      <c r="G857" s="9" t="str">
        <f t="shared" si="14"/>
        <v>Match Not Found</v>
      </c>
      <c r="L857" s="8" t="str">
        <f>IFERROR(INDEX('Windows 11 Compliance'!A:A, MATCH(M857, 'Windows 11 Compliance'!B:B, 0)), "Match not found")</f>
        <v>Match not found</v>
      </c>
    </row>
    <row r="858" spans="5:12">
      <c r="E858" s="9" t="str">
        <f>IFERROR(IF(ISERROR(MATCH(F858,'Windows CPU Tracker'!B:B,0)),"Match not found",INDEX('Windows CPU Tracker'!A:A,MATCH(F858,'Windows CPU Tracker'!B:B,0))),"")</f>
        <v>Match not found</v>
      </c>
      <c r="G858" s="9" t="str">
        <f t="shared" si="14"/>
        <v>Match Not Found</v>
      </c>
      <c r="L858" s="8" t="str">
        <f>IFERROR(INDEX('Windows 11 Compliance'!A:A, MATCH(M858, 'Windows 11 Compliance'!B:B, 0)), "Match not found")</f>
        <v>Match not found</v>
      </c>
    </row>
    <row r="859" spans="5:12">
      <c r="E859" s="9" t="str">
        <f>IFERROR(IF(ISERROR(MATCH(F859,'Windows CPU Tracker'!B:B,0)),"Match not found",INDEX('Windows CPU Tracker'!A:A,MATCH(F859,'Windows CPU Tracker'!B:B,0))),"")</f>
        <v>Match not found</v>
      </c>
      <c r="G859" s="9" t="str">
        <f t="shared" si="14"/>
        <v>Match Not Found</v>
      </c>
      <c r="L859" s="8" t="str">
        <f>IFERROR(INDEX('Windows 11 Compliance'!A:A, MATCH(M859, 'Windows 11 Compliance'!B:B, 0)), "Match not found")</f>
        <v>Match not found</v>
      </c>
    </row>
    <row r="860" spans="5:12">
      <c r="E860" s="9" t="str">
        <f>IFERROR(IF(ISERROR(MATCH(F860,'Windows CPU Tracker'!B:B,0)),"Match not found",INDEX('Windows CPU Tracker'!A:A,MATCH(F860,'Windows CPU Tracker'!B:B,0))),"")</f>
        <v>Match not found</v>
      </c>
      <c r="G860" s="9" t="str">
        <f t="shared" si="14"/>
        <v>Match Not Found</v>
      </c>
      <c r="L860" s="8" t="str">
        <f>IFERROR(INDEX('Windows 11 Compliance'!A:A, MATCH(M860, 'Windows 11 Compliance'!B:B, 0)), "Match not found")</f>
        <v>Match not found</v>
      </c>
    </row>
    <row r="861" spans="5:12">
      <c r="E861" s="9" t="str">
        <f>IFERROR(IF(ISERROR(MATCH(F861,'Windows CPU Tracker'!B:B,0)),"Match not found",INDEX('Windows CPU Tracker'!A:A,MATCH(F861,'Windows CPU Tracker'!B:B,0))),"")</f>
        <v>Match not found</v>
      </c>
      <c r="G861" s="9" t="str">
        <f t="shared" si="14"/>
        <v>Match Not Found</v>
      </c>
      <c r="L861" s="8" t="str">
        <f>IFERROR(INDEX('Windows 11 Compliance'!A:A, MATCH(M861, 'Windows 11 Compliance'!B:B, 0)), "Match not found")</f>
        <v>Match not found</v>
      </c>
    </row>
    <row r="862" spans="5:12">
      <c r="E862" s="9" t="str">
        <f>IFERROR(IF(ISERROR(MATCH(F862,'Windows CPU Tracker'!B:B,0)),"Match not found",INDEX('Windows CPU Tracker'!A:A,MATCH(F862,'Windows CPU Tracker'!B:B,0))),"")</f>
        <v>Match not found</v>
      </c>
      <c r="G862" s="9" t="str">
        <f t="shared" si="14"/>
        <v>Match Not Found</v>
      </c>
      <c r="L862" s="8" t="str">
        <f>IFERROR(INDEX('Windows 11 Compliance'!A:A, MATCH(M862, 'Windows 11 Compliance'!B:B, 0)), "Match not found")</f>
        <v>Match not found</v>
      </c>
    </row>
    <row r="863" spans="5:12">
      <c r="E863" s="9" t="str">
        <f>IFERROR(IF(ISERROR(MATCH(F863,'Windows CPU Tracker'!B:B,0)),"Match not found",INDEX('Windows CPU Tracker'!A:A,MATCH(F863,'Windows CPU Tracker'!B:B,0))),"")</f>
        <v>Match not found</v>
      </c>
      <c r="G863" s="9" t="str">
        <f t="shared" si="14"/>
        <v>Match Not Found</v>
      </c>
      <c r="L863" s="8" t="str">
        <f>IFERROR(INDEX('Windows 11 Compliance'!A:A, MATCH(M863, 'Windows 11 Compliance'!B:B, 0)), "Match not found")</f>
        <v>Match not found</v>
      </c>
    </row>
    <row r="864" spans="5:12">
      <c r="E864" s="9" t="str">
        <f>IFERROR(IF(ISERROR(MATCH(F864,'Windows CPU Tracker'!B:B,0)),"Match not found",INDEX('Windows CPU Tracker'!A:A,MATCH(F864,'Windows CPU Tracker'!B:B,0))),"")</f>
        <v>Match not found</v>
      </c>
      <c r="G864" s="9" t="str">
        <f t="shared" si="14"/>
        <v>Match Not Found</v>
      </c>
      <c r="L864" s="8" t="str">
        <f>IFERROR(INDEX('Windows 11 Compliance'!A:A, MATCH(M864, 'Windows 11 Compliance'!B:B, 0)), "Match not found")</f>
        <v>Match not found</v>
      </c>
    </row>
    <row r="865" spans="5:12">
      <c r="E865" s="9" t="str">
        <f>IFERROR(IF(ISERROR(MATCH(F865,'Windows CPU Tracker'!B:B,0)),"Match not found",INDEX('Windows CPU Tracker'!A:A,MATCH(F865,'Windows CPU Tracker'!B:B,0))),"")</f>
        <v>Match not found</v>
      </c>
      <c r="G865" s="9" t="str">
        <f t="shared" si="14"/>
        <v>Match Not Found</v>
      </c>
      <c r="L865" s="8" t="str">
        <f>IFERROR(INDEX('Windows 11 Compliance'!A:A, MATCH(M865, 'Windows 11 Compliance'!B:B, 0)), "Match not found")</f>
        <v>Match not found</v>
      </c>
    </row>
    <row r="866" spans="5:12">
      <c r="E866" s="9" t="str">
        <f>IFERROR(IF(ISERROR(MATCH(F866,'Windows CPU Tracker'!B:B,0)),"Match not found",INDEX('Windows CPU Tracker'!A:A,MATCH(F866,'Windows CPU Tracker'!B:B,0))),"")</f>
        <v>Match not found</v>
      </c>
      <c r="G866" s="9" t="str">
        <f t="shared" si="14"/>
        <v>Match Not Found</v>
      </c>
      <c r="L866" s="8" t="str">
        <f>IFERROR(INDEX('Windows 11 Compliance'!A:A, MATCH(M866, 'Windows 11 Compliance'!B:B, 0)), "Match not found")</f>
        <v>Match not found</v>
      </c>
    </row>
    <row r="867" spans="5:12">
      <c r="E867" s="9" t="str">
        <f>IFERROR(IF(ISERROR(MATCH(F867,'Windows CPU Tracker'!B:B,0)),"Match not found",INDEX('Windows CPU Tracker'!A:A,MATCH(F867,'Windows CPU Tracker'!B:B,0))),"")</f>
        <v>Match not found</v>
      </c>
      <c r="G867" s="9" t="str">
        <f t="shared" si="14"/>
        <v>Match Not Found</v>
      </c>
      <c r="L867" s="8" t="str">
        <f>IFERROR(INDEX('Windows 11 Compliance'!A:A, MATCH(M867, 'Windows 11 Compliance'!B:B, 0)), "Match not found")</f>
        <v>Match not found</v>
      </c>
    </row>
    <row r="868" spans="5:12">
      <c r="E868" s="9" t="str">
        <f>IFERROR(IF(ISERROR(MATCH(F868,'Windows CPU Tracker'!B:B,0)),"Match not found",INDEX('Windows CPU Tracker'!A:A,MATCH(F868,'Windows CPU Tracker'!B:B,0))),"")</f>
        <v>Match not found</v>
      </c>
      <c r="G868" s="9" t="str">
        <f t="shared" si="14"/>
        <v>Match Not Found</v>
      </c>
      <c r="L868" s="8" t="str">
        <f>IFERROR(INDEX('Windows 11 Compliance'!A:A, MATCH(M868, 'Windows 11 Compliance'!B:B, 0)), "Match not found")</f>
        <v>Match not found</v>
      </c>
    </row>
    <row r="869" spans="5:12">
      <c r="E869" s="9" t="str">
        <f>IFERROR(IF(ISERROR(MATCH(F869,'Windows CPU Tracker'!B:B,0)),"Match not found",INDEX('Windows CPU Tracker'!A:A,MATCH(F869,'Windows CPU Tracker'!B:B,0))),"")</f>
        <v>Match not found</v>
      </c>
      <c r="G869" s="9" t="str">
        <f t="shared" si="14"/>
        <v>Match Not Found</v>
      </c>
      <c r="L869" s="8" t="str">
        <f>IFERROR(INDEX('Windows 11 Compliance'!A:A, MATCH(M869, 'Windows 11 Compliance'!B:B, 0)), "Match not found")</f>
        <v>Match not found</v>
      </c>
    </row>
    <row r="870" spans="5:12">
      <c r="E870" s="9" t="str">
        <f>IFERROR(IF(ISERROR(MATCH(F870,'Windows CPU Tracker'!B:B,0)),"Match not found",INDEX('Windows CPU Tracker'!A:A,MATCH(F870,'Windows CPU Tracker'!B:B,0))),"")</f>
        <v>Match not found</v>
      </c>
      <c r="G870" s="9" t="str">
        <f t="shared" si="14"/>
        <v>Match Not Found</v>
      </c>
      <c r="L870" s="8" t="str">
        <f>IFERROR(INDEX('Windows 11 Compliance'!A:A, MATCH(M870, 'Windows 11 Compliance'!B:B, 0)), "Match not found")</f>
        <v>Match not found</v>
      </c>
    </row>
    <row r="871" spans="5:12">
      <c r="E871" s="9" t="str">
        <f>IFERROR(IF(ISERROR(MATCH(F871,'Windows CPU Tracker'!B:B,0)),"Match not found",INDEX('Windows CPU Tracker'!A:A,MATCH(F871,'Windows CPU Tracker'!B:B,0))),"")</f>
        <v>Match not found</v>
      </c>
      <c r="G871" s="9" t="str">
        <f t="shared" si="14"/>
        <v>Match Not Found</v>
      </c>
      <c r="L871" s="8" t="str">
        <f>IFERROR(INDEX('Windows 11 Compliance'!A:A, MATCH(M871, 'Windows 11 Compliance'!B:B, 0)), "Match not found")</f>
        <v>Match not found</v>
      </c>
    </row>
    <row r="872" spans="5:12">
      <c r="E872" s="9" t="str">
        <f>IFERROR(IF(ISERROR(MATCH(F872,'Windows CPU Tracker'!B:B,0)),"Match not found",INDEX('Windows CPU Tracker'!A:A,MATCH(F872,'Windows CPU Tracker'!B:B,0))),"")</f>
        <v>Match not found</v>
      </c>
      <c r="G872" s="9" t="str">
        <f t="shared" si="14"/>
        <v>Match Not Found</v>
      </c>
      <c r="L872" s="8" t="str">
        <f>IFERROR(INDEX('Windows 11 Compliance'!A:A, MATCH(M872, 'Windows 11 Compliance'!B:B, 0)), "Match not found")</f>
        <v>Match not found</v>
      </c>
    </row>
    <row r="873" spans="5:12">
      <c r="E873" s="9" t="str">
        <f>IFERROR(IF(ISERROR(MATCH(F873,'Windows CPU Tracker'!B:B,0)),"Match not found",INDEX('Windows CPU Tracker'!A:A,MATCH(F873,'Windows CPU Tracker'!B:B,0))),"")</f>
        <v>Match not found</v>
      </c>
      <c r="G873" s="9" t="str">
        <f t="shared" si="14"/>
        <v>Match Not Found</v>
      </c>
      <c r="L873" s="8" t="str">
        <f>IFERROR(INDEX('Windows 11 Compliance'!A:A, MATCH(M873, 'Windows 11 Compliance'!B:B, 0)), "Match not found")</f>
        <v>Match not found</v>
      </c>
    </row>
    <row r="874" spans="5:12">
      <c r="E874" s="9" t="str">
        <f>IFERROR(IF(ISERROR(MATCH(F874,'Windows CPU Tracker'!B:B,0)),"Match not found",INDEX('Windows CPU Tracker'!A:A,MATCH(F874,'Windows CPU Tracker'!B:B,0))),"")</f>
        <v>Match not found</v>
      </c>
      <c r="G874" s="9" t="str">
        <f t="shared" si="14"/>
        <v>Match Not Found</v>
      </c>
      <c r="L874" s="8" t="str">
        <f>IFERROR(INDEX('Windows 11 Compliance'!A:A, MATCH(M874, 'Windows 11 Compliance'!B:B, 0)), "Match not found")</f>
        <v>Match not found</v>
      </c>
    </row>
    <row r="875" spans="5:12">
      <c r="E875" s="9" t="str">
        <f>IFERROR(IF(ISERROR(MATCH(F875,'Windows CPU Tracker'!B:B,0)),"Match not found",INDEX('Windows CPU Tracker'!A:A,MATCH(F875,'Windows CPU Tracker'!B:B,0))),"")</f>
        <v>Match not found</v>
      </c>
      <c r="G875" s="9" t="str">
        <f t="shared" si="14"/>
        <v>Match Not Found</v>
      </c>
      <c r="L875" s="8" t="str">
        <f>IFERROR(INDEX('Windows 11 Compliance'!A:A, MATCH(M875, 'Windows 11 Compliance'!B:B, 0)), "Match not found")</f>
        <v>Match not found</v>
      </c>
    </row>
    <row r="876" spans="5:12">
      <c r="E876" s="9" t="str">
        <f>IFERROR(IF(ISERROR(MATCH(F876,'Windows CPU Tracker'!B:B,0)),"Match not found",INDEX('Windows CPU Tracker'!A:A,MATCH(F876,'Windows CPU Tracker'!B:B,0))),"")</f>
        <v>Match not found</v>
      </c>
      <c r="G876" s="9" t="str">
        <f t="shared" si="14"/>
        <v>Match Not Found</v>
      </c>
      <c r="L876" s="8" t="str">
        <f>IFERROR(INDEX('Windows 11 Compliance'!A:A, MATCH(M876, 'Windows 11 Compliance'!B:B, 0)), "Match not found")</f>
        <v>Match not found</v>
      </c>
    </row>
    <row r="877" spans="5:12">
      <c r="E877" s="9" t="str">
        <f>IFERROR(IF(ISERROR(MATCH(F877,'Windows CPU Tracker'!B:B,0)),"Match not found",INDEX('Windows CPU Tracker'!A:A,MATCH(F877,'Windows CPU Tracker'!B:B,0))),"")</f>
        <v>Match not found</v>
      </c>
      <c r="G877" s="9" t="str">
        <f t="shared" si="14"/>
        <v>Match Not Found</v>
      </c>
      <c r="L877" s="8" t="str">
        <f>IFERROR(INDEX('Windows 11 Compliance'!A:A, MATCH(M877, 'Windows 11 Compliance'!B:B, 0)), "Match not found")</f>
        <v>Match not found</v>
      </c>
    </row>
    <row r="878" spans="5:12">
      <c r="E878" s="9" t="str">
        <f>IFERROR(IF(ISERROR(MATCH(F878,'Windows CPU Tracker'!B:B,0)),"Match not found",INDEX('Windows CPU Tracker'!A:A,MATCH(F878,'Windows CPU Tracker'!B:B,0))),"")</f>
        <v>Match not found</v>
      </c>
      <c r="G878" s="9" t="str">
        <f t="shared" si="14"/>
        <v>Match Not Found</v>
      </c>
      <c r="L878" s="8" t="str">
        <f>IFERROR(INDEX('Windows 11 Compliance'!A:A, MATCH(M878, 'Windows 11 Compliance'!B:B, 0)), "Match not found")</f>
        <v>Match not found</v>
      </c>
    </row>
    <row r="879" spans="5:12">
      <c r="E879" s="9" t="str">
        <f>IFERROR(IF(ISERROR(MATCH(F879,'Windows CPU Tracker'!B:B,0)),"Match not found",INDEX('Windows CPU Tracker'!A:A,MATCH(F879,'Windows CPU Tracker'!B:B,0))),"")</f>
        <v>Match not found</v>
      </c>
      <c r="G879" s="9" t="str">
        <f t="shared" si="14"/>
        <v>Match Not Found</v>
      </c>
      <c r="L879" s="8" t="str">
        <f>IFERROR(INDEX('Windows 11 Compliance'!A:A, MATCH(M879, 'Windows 11 Compliance'!B:B, 0)), "Match not found")</f>
        <v>Match not found</v>
      </c>
    </row>
    <row r="880" spans="5:12">
      <c r="E880" s="9" t="str">
        <f>IFERROR(IF(ISERROR(MATCH(F880,'Windows CPU Tracker'!B:B,0)),"Match not found",INDEX('Windows CPU Tracker'!A:A,MATCH(F880,'Windows CPU Tracker'!B:B,0))),"")</f>
        <v>Match not found</v>
      </c>
      <c r="G880" s="9" t="str">
        <f t="shared" si="14"/>
        <v>Match Not Found</v>
      </c>
      <c r="L880" s="8" t="str">
        <f>IFERROR(INDEX('Windows 11 Compliance'!A:A, MATCH(M880, 'Windows 11 Compliance'!B:B, 0)), "Match not found")</f>
        <v>Match not found</v>
      </c>
    </row>
    <row r="881" spans="5:12">
      <c r="E881" s="9" t="str">
        <f>IFERROR(IF(ISERROR(MATCH(F881,'Windows CPU Tracker'!B:B,0)),"Match not found",INDEX('Windows CPU Tracker'!A:A,MATCH(F881,'Windows CPU Tracker'!B:B,0))),"")</f>
        <v>Match not found</v>
      </c>
      <c r="G881" s="9" t="str">
        <f t="shared" si="14"/>
        <v>Match Not Found</v>
      </c>
      <c r="L881" s="8" t="str">
        <f>IFERROR(INDEX('Windows 11 Compliance'!A:A, MATCH(M881, 'Windows 11 Compliance'!B:B, 0)), "Match not found")</f>
        <v>Match not found</v>
      </c>
    </row>
    <row r="882" spans="5:12">
      <c r="E882" s="9" t="str">
        <f>IFERROR(IF(ISERROR(MATCH(F882,'Windows CPU Tracker'!B:B,0)),"Match not found",INDEX('Windows CPU Tracker'!A:A,MATCH(F882,'Windows CPU Tracker'!B:B,0))),"")</f>
        <v>Match not found</v>
      </c>
      <c r="G882" s="9" t="str">
        <f t="shared" si="14"/>
        <v>Match Not Found</v>
      </c>
      <c r="L882" s="8" t="str">
        <f>IFERROR(INDEX('Windows 11 Compliance'!A:A, MATCH(M882, 'Windows 11 Compliance'!B:B, 0)), "Match not found")</f>
        <v>Match not found</v>
      </c>
    </row>
    <row r="883" spans="5:12">
      <c r="E883" s="9" t="str">
        <f>IFERROR(IF(ISERROR(MATCH(F883,'Windows CPU Tracker'!B:B,0)),"Match not found",INDEX('Windows CPU Tracker'!A:A,MATCH(F883,'Windows CPU Tracker'!B:B,0))),"")</f>
        <v>Match not found</v>
      </c>
      <c r="G883" s="9" t="str">
        <f t="shared" si="14"/>
        <v>Match Not Found</v>
      </c>
      <c r="L883" s="8" t="str">
        <f>IFERROR(INDEX('Windows 11 Compliance'!A:A, MATCH(M883, 'Windows 11 Compliance'!B:B, 0)), "Match not found")</f>
        <v>Match not found</v>
      </c>
    </row>
    <row r="884" spans="5:12">
      <c r="E884" s="9" t="str">
        <f>IFERROR(IF(ISERROR(MATCH(F884,'Windows CPU Tracker'!B:B,0)),"Match not found",INDEX('Windows CPU Tracker'!A:A,MATCH(F884,'Windows CPU Tracker'!B:B,0))),"")</f>
        <v>Match not found</v>
      </c>
      <c r="G884" s="9" t="str">
        <f t="shared" si="14"/>
        <v>Match Not Found</v>
      </c>
      <c r="L884" s="8" t="str">
        <f>IFERROR(INDEX('Windows 11 Compliance'!A:A, MATCH(M884, 'Windows 11 Compliance'!B:B, 0)), "Match not found")</f>
        <v>Match not found</v>
      </c>
    </row>
    <row r="885" spans="5:12">
      <c r="E885" s="9" t="str">
        <f>IFERROR(IF(ISERROR(MATCH(F885,'Windows CPU Tracker'!B:B,0)),"Match not found",INDEX('Windows CPU Tracker'!A:A,MATCH(F885,'Windows CPU Tracker'!B:B,0))),"")</f>
        <v>Match not found</v>
      </c>
      <c r="G885" s="9" t="str">
        <f t="shared" si="14"/>
        <v>Match Not Found</v>
      </c>
      <c r="L885" s="8" t="str">
        <f>IFERROR(INDEX('Windows 11 Compliance'!A:A, MATCH(M885, 'Windows 11 Compliance'!B:B, 0)), "Match not found")</f>
        <v>Match not found</v>
      </c>
    </row>
    <row r="886" spans="5:12">
      <c r="E886" s="9" t="str">
        <f>IFERROR(IF(ISERROR(MATCH(F886,'Windows CPU Tracker'!B:B,0)),"Match not found",INDEX('Windows CPU Tracker'!A:A,MATCH(F886,'Windows CPU Tracker'!B:B,0))),"")</f>
        <v>Match not found</v>
      </c>
      <c r="G886" s="9" t="str">
        <f t="shared" si="14"/>
        <v>Match Not Found</v>
      </c>
      <c r="L886" s="8" t="str">
        <f>IFERROR(INDEX('Windows 11 Compliance'!A:A, MATCH(M886, 'Windows 11 Compliance'!B:B, 0)), "Match not found")</f>
        <v>Match not found</v>
      </c>
    </row>
    <row r="887" spans="5:12">
      <c r="E887" s="9" t="str">
        <f>IFERROR(IF(ISERROR(MATCH(F887,'Windows CPU Tracker'!B:B,0)),"Match not found",INDEX('Windows CPU Tracker'!A:A,MATCH(F887,'Windows CPU Tracker'!B:B,0))),"")</f>
        <v>Match not found</v>
      </c>
      <c r="G887" s="9" t="str">
        <f t="shared" si="14"/>
        <v>Match Not Found</v>
      </c>
      <c r="L887" s="8" t="str">
        <f>IFERROR(INDEX('Windows 11 Compliance'!A:A, MATCH(M887, 'Windows 11 Compliance'!B:B, 0)), "Match not found")</f>
        <v>Match not found</v>
      </c>
    </row>
    <row r="888" spans="5:12">
      <c r="E888" s="9" t="str">
        <f>IFERROR(IF(ISERROR(MATCH(F888,'Windows CPU Tracker'!B:B,0)),"Match not found",INDEX('Windows CPU Tracker'!A:A,MATCH(F888,'Windows CPU Tracker'!B:B,0))),"")</f>
        <v>Match not found</v>
      </c>
      <c r="G888" s="9" t="str">
        <f t="shared" si="14"/>
        <v>Match Not Found</v>
      </c>
      <c r="L888" s="8" t="str">
        <f>IFERROR(INDEX('Windows 11 Compliance'!A:A, MATCH(M888, 'Windows 11 Compliance'!B:B, 0)), "Match not found")</f>
        <v>Match not found</v>
      </c>
    </row>
    <row r="889" spans="5:12">
      <c r="E889" s="9" t="str">
        <f>IFERROR(IF(ISERROR(MATCH(F889,'Windows CPU Tracker'!B:B,0)),"Match not found",INDEX('Windows CPU Tracker'!A:A,MATCH(F889,'Windows CPU Tracker'!B:B,0))),"")</f>
        <v>Match not found</v>
      </c>
      <c r="G889" s="9" t="str">
        <f t="shared" si="14"/>
        <v>Match Not Found</v>
      </c>
      <c r="L889" s="8" t="str">
        <f>IFERROR(INDEX('Windows 11 Compliance'!A:A, MATCH(M889, 'Windows 11 Compliance'!B:B, 0)), "Match not found")</f>
        <v>Match not found</v>
      </c>
    </row>
    <row r="890" spans="5:12">
      <c r="E890" s="9" t="str">
        <f>IFERROR(IF(ISERROR(MATCH(F890,'Windows CPU Tracker'!B:B,0)),"Match not found",INDEX('Windows CPU Tracker'!A:A,MATCH(F890,'Windows CPU Tracker'!B:B,0))),"")</f>
        <v>Match not found</v>
      </c>
      <c r="G890" s="9" t="str">
        <f t="shared" si="14"/>
        <v>Match Not Found</v>
      </c>
      <c r="L890" s="8" t="str">
        <f>IFERROR(INDEX('Windows 11 Compliance'!A:A, MATCH(M890, 'Windows 11 Compliance'!B:B, 0)), "Match not found")</f>
        <v>Match not found</v>
      </c>
    </row>
    <row r="891" spans="5:12">
      <c r="E891" s="9" t="str">
        <f>IFERROR(IF(ISERROR(MATCH(F891,'Windows CPU Tracker'!B:B,0)),"Match not found",INDEX('Windows CPU Tracker'!A:A,MATCH(F891,'Windows CPU Tracker'!B:B,0))),"")</f>
        <v>Match not found</v>
      </c>
      <c r="G891" s="9" t="str">
        <f t="shared" si="14"/>
        <v>Match Not Found</v>
      </c>
      <c r="L891" s="8" t="str">
        <f>IFERROR(INDEX('Windows 11 Compliance'!A:A, MATCH(M891, 'Windows 11 Compliance'!B:B, 0)), "Match not found")</f>
        <v>Match not found</v>
      </c>
    </row>
    <row r="892" spans="5:12">
      <c r="E892" s="9" t="str">
        <f>IFERROR(IF(ISERROR(MATCH(F892,'Windows CPU Tracker'!B:B,0)),"Match not found",INDEX('Windows CPU Tracker'!A:A,MATCH(F892,'Windows CPU Tracker'!B:B,0))),"")</f>
        <v>Match not found</v>
      </c>
      <c r="G892" s="9" t="str">
        <f t="shared" si="14"/>
        <v>Match Not Found</v>
      </c>
      <c r="L892" s="8" t="str">
        <f>IFERROR(INDEX('Windows 11 Compliance'!A:A, MATCH(M892, 'Windows 11 Compliance'!B:B, 0)), "Match not found")</f>
        <v>Match not found</v>
      </c>
    </row>
    <row r="893" spans="5:12">
      <c r="E893" s="9" t="str">
        <f>IFERROR(IF(ISERROR(MATCH(F893,'Windows CPU Tracker'!B:B,0)),"Match not found",INDEX('Windows CPU Tracker'!A:A,MATCH(F893,'Windows CPU Tracker'!B:B,0))),"")</f>
        <v>Match not found</v>
      </c>
      <c r="G893" s="9" t="str">
        <f t="shared" si="14"/>
        <v>Match Not Found</v>
      </c>
      <c r="L893" s="8" t="str">
        <f>IFERROR(INDEX('Windows 11 Compliance'!A:A, MATCH(M893, 'Windows 11 Compliance'!B:B, 0)), "Match not found")</f>
        <v>Match not found</v>
      </c>
    </row>
    <row r="894" spans="5:12">
      <c r="E894" s="9" t="str">
        <f>IFERROR(IF(ISERROR(MATCH(F894,'Windows CPU Tracker'!B:B,0)),"Match not found",INDEX('Windows CPU Tracker'!A:A,MATCH(F894,'Windows CPU Tracker'!B:B,0))),"")</f>
        <v>Match not found</v>
      </c>
      <c r="G894" s="9" t="str">
        <f t="shared" si="14"/>
        <v>Match Not Found</v>
      </c>
      <c r="L894" s="8" t="str">
        <f>IFERROR(INDEX('Windows 11 Compliance'!A:A, MATCH(M894, 'Windows 11 Compliance'!B:B, 0)), "Match not found")</f>
        <v>Match not found</v>
      </c>
    </row>
    <row r="895" spans="5:12">
      <c r="E895" s="9" t="str">
        <f>IFERROR(IF(ISERROR(MATCH(F895,'Windows CPU Tracker'!B:B,0)),"Match not found",INDEX('Windows CPU Tracker'!A:A,MATCH(F895,'Windows CPU Tracker'!B:B,0))),"")</f>
        <v>Match not found</v>
      </c>
      <c r="G895" s="9" t="str">
        <f t="shared" si="14"/>
        <v>Match Not Found</v>
      </c>
      <c r="L895" s="8" t="str">
        <f>IFERROR(INDEX('Windows 11 Compliance'!A:A, MATCH(M895, 'Windows 11 Compliance'!B:B, 0)), "Match not found")</f>
        <v>Match not found</v>
      </c>
    </row>
    <row r="896" spans="5:12">
      <c r="E896" s="9" t="str">
        <f>IFERROR(IF(ISERROR(MATCH(F896,'Windows CPU Tracker'!B:B,0)),"Match not found",INDEX('Windows CPU Tracker'!A:A,MATCH(F896,'Windows CPU Tracker'!B:B,0))),"")</f>
        <v>Match not found</v>
      </c>
      <c r="G896" s="9" t="str">
        <f t="shared" si="14"/>
        <v>Match Not Found</v>
      </c>
      <c r="L896" s="8" t="str">
        <f>IFERROR(INDEX('Windows 11 Compliance'!A:A, MATCH(M896, 'Windows 11 Compliance'!B:B, 0)), "Match not found")</f>
        <v>Match not found</v>
      </c>
    </row>
    <row r="897" spans="5:12">
      <c r="E897" s="9" t="str">
        <f>IFERROR(IF(ISERROR(MATCH(F897,'Windows CPU Tracker'!B:B,0)),"Match not found",INDEX('Windows CPU Tracker'!A:A,MATCH(F897,'Windows CPU Tracker'!B:B,0))),"")</f>
        <v>Match not found</v>
      </c>
      <c r="G897" s="9" t="str">
        <f t="shared" si="14"/>
        <v>Match Not Found</v>
      </c>
      <c r="L897" s="8" t="str">
        <f>IFERROR(INDEX('Windows 11 Compliance'!A:A, MATCH(M897, 'Windows 11 Compliance'!B:B, 0)), "Match not found")</f>
        <v>Match not found</v>
      </c>
    </row>
    <row r="898" spans="5:12">
      <c r="E898" s="9" t="str">
        <f>IFERROR(IF(ISERROR(MATCH(F898,'Windows CPU Tracker'!B:B,0)),"Match not found",INDEX('Windows CPU Tracker'!A:A,MATCH(F898,'Windows CPU Tracker'!B:B,0))),"")</f>
        <v>Match not found</v>
      </c>
      <c r="G898" s="9" t="str">
        <f t="shared" si="14"/>
        <v>Match Not Found</v>
      </c>
      <c r="L898" s="8" t="str">
        <f>IFERROR(INDEX('Windows 11 Compliance'!A:A, MATCH(M898, 'Windows 11 Compliance'!B:B, 0)), "Match not found")</f>
        <v>Match not found</v>
      </c>
    </row>
    <row r="899" spans="5:12">
      <c r="E899" s="9" t="str">
        <f>IFERROR(IF(ISERROR(MATCH(F899,'Windows CPU Tracker'!B:B,0)),"Match not found",INDEX('Windows CPU Tracker'!A:A,MATCH(F899,'Windows CPU Tracker'!B:B,0))),"")</f>
        <v>Match not found</v>
      </c>
      <c r="G899" s="9" t="str">
        <f t="shared" ref="G899:G962" si="15">IF(H899="", "Match Not Found", TEXT(ROUNDUP(VALUE(LEFT(H899, LEN(H899)-3)), 0), "0") &amp; " GB")</f>
        <v>Match Not Found</v>
      </c>
      <c r="L899" s="8" t="str">
        <f>IFERROR(INDEX('Windows 11 Compliance'!A:A, MATCH(M899, 'Windows 11 Compliance'!B:B, 0)), "Match not found")</f>
        <v>Match not found</v>
      </c>
    </row>
    <row r="900" spans="5:12">
      <c r="E900" s="9" t="str">
        <f>IFERROR(IF(ISERROR(MATCH(F900,'Windows CPU Tracker'!B:B,0)),"Match not found",INDEX('Windows CPU Tracker'!A:A,MATCH(F900,'Windows CPU Tracker'!B:B,0))),"")</f>
        <v>Match not found</v>
      </c>
      <c r="G900" s="9" t="str">
        <f t="shared" si="15"/>
        <v>Match Not Found</v>
      </c>
      <c r="L900" s="8" t="str">
        <f>IFERROR(INDEX('Windows 11 Compliance'!A:A, MATCH(M900, 'Windows 11 Compliance'!B:B, 0)), "Match not found")</f>
        <v>Match not found</v>
      </c>
    </row>
    <row r="901" spans="5:12">
      <c r="E901" s="9" t="str">
        <f>IFERROR(IF(ISERROR(MATCH(F901,'Windows CPU Tracker'!B:B,0)),"Match not found",INDEX('Windows CPU Tracker'!A:A,MATCH(F901,'Windows CPU Tracker'!B:B,0))),"")</f>
        <v>Match not found</v>
      </c>
      <c r="G901" s="9" t="str">
        <f t="shared" si="15"/>
        <v>Match Not Found</v>
      </c>
      <c r="L901" s="8" t="str">
        <f>IFERROR(INDEX('Windows 11 Compliance'!A:A, MATCH(M901, 'Windows 11 Compliance'!B:B, 0)), "Match not found")</f>
        <v>Match not found</v>
      </c>
    </row>
    <row r="902" spans="5:12">
      <c r="E902" s="9" t="str">
        <f>IFERROR(IF(ISERROR(MATCH(F902,'Windows CPU Tracker'!B:B,0)),"Match not found",INDEX('Windows CPU Tracker'!A:A,MATCH(F902,'Windows CPU Tracker'!B:B,0))),"")</f>
        <v>Match not found</v>
      </c>
      <c r="G902" s="9" t="str">
        <f t="shared" si="15"/>
        <v>Match Not Found</v>
      </c>
      <c r="L902" s="8" t="str">
        <f>IFERROR(INDEX('Windows 11 Compliance'!A:A, MATCH(M902, 'Windows 11 Compliance'!B:B, 0)), "Match not found")</f>
        <v>Match not found</v>
      </c>
    </row>
    <row r="903" spans="5:12">
      <c r="E903" s="9" t="str">
        <f>IFERROR(IF(ISERROR(MATCH(F903,'Windows CPU Tracker'!B:B,0)),"Match not found",INDEX('Windows CPU Tracker'!A:A,MATCH(F903,'Windows CPU Tracker'!B:B,0))),"")</f>
        <v>Match not found</v>
      </c>
      <c r="G903" s="9" t="str">
        <f t="shared" si="15"/>
        <v>Match Not Found</v>
      </c>
      <c r="L903" s="8" t="str">
        <f>IFERROR(INDEX('Windows 11 Compliance'!A:A, MATCH(M903, 'Windows 11 Compliance'!B:B, 0)), "Match not found")</f>
        <v>Match not found</v>
      </c>
    </row>
    <row r="904" spans="5:12">
      <c r="E904" s="9" t="str">
        <f>IFERROR(IF(ISERROR(MATCH(F904,'Windows CPU Tracker'!B:B,0)),"Match not found",INDEX('Windows CPU Tracker'!A:A,MATCH(F904,'Windows CPU Tracker'!B:B,0))),"")</f>
        <v>Match not found</v>
      </c>
      <c r="G904" s="9" t="str">
        <f t="shared" si="15"/>
        <v>Match Not Found</v>
      </c>
      <c r="L904" s="8" t="str">
        <f>IFERROR(INDEX('Windows 11 Compliance'!A:A, MATCH(M904, 'Windows 11 Compliance'!B:B, 0)), "Match not found")</f>
        <v>Match not found</v>
      </c>
    </row>
    <row r="905" spans="5:12">
      <c r="E905" s="9" t="str">
        <f>IFERROR(IF(ISERROR(MATCH(F905,'Windows CPU Tracker'!B:B,0)),"Match not found",INDEX('Windows CPU Tracker'!A:A,MATCH(F905,'Windows CPU Tracker'!B:B,0))),"")</f>
        <v>Match not found</v>
      </c>
      <c r="G905" s="9" t="str">
        <f t="shared" si="15"/>
        <v>Match Not Found</v>
      </c>
      <c r="L905" s="8" t="str">
        <f>IFERROR(INDEX('Windows 11 Compliance'!A:A, MATCH(M905, 'Windows 11 Compliance'!B:B, 0)), "Match not found")</f>
        <v>Match not found</v>
      </c>
    </row>
    <row r="906" spans="5:12">
      <c r="E906" s="9" t="str">
        <f>IFERROR(IF(ISERROR(MATCH(F906,'Windows CPU Tracker'!B:B,0)),"Match not found",INDEX('Windows CPU Tracker'!A:A,MATCH(F906,'Windows CPU Tracker'!B:B,0))),"")</f>
        <v>Match not found</v>
      </c>
      <c r="G906" s="9" t="str">
        <f t="shared" si="15"/>
        <v>Match Not Found</v>
      </c>
      <c r="L906" s="8" t="str">
        <f>IFERROR(INDEX('Windows 11 Compliance'!A:A, MATCH(M906, 'Windows 11 Compliance'!B:B, 0)), "Match not found")</f>
        <v>Match not found</v>
      </c>
    </row>
    <row r="907" spans="5:12">
      <c r="E907" s="9" t="str">
        <f>IFERROR(IF(ISERROR(MATCH(F907,'Windows CPU Tracker'!B:B,0)),"Match not found",INDEX('Windows CPU Tracker'!A:A,MATCH(F907,'Windows CPU Tracker'!B:B,0))),"")</f>
        <v>Match not found</v>
      </c>
      <c r="G907" s="9" t="str">
        <f t="shared" si="15"/>
        <v>Match Not Found</v>
      </c>
      <c r="L907" s="8" t="str">
        <f>IFERROR(INDEX('Windows 11 Compliance'!A:A, MATCH(M907, 'Windows 11 Compliance'!B:B, 0)), "Match not found")</f>
        <v>Match not found</v>
      </c>
    </row>
    <row r="908" spans="5:12">
      <c r="E908" s="9" t="str">
        <f>IFERROR(IF(ISERROR(MATCH(F908,'Windows CPU Tracker'!B:B,0)),"Match not found",INDEX('Windows CPU Tracker'!A:A,MATCH(F908,'Windows CPU Tracker'!B:B,0))),"")</f>
        <v>Match not found</v>
      </c>
      <c r="G908" s="9" t="str">
        <f t="shared" si="15"/>
        <v>Match Not Found</v>
      </c>
      <c r="L908" s="8" t="str">
        <f>IFERROR(INDEX('Windows 11 Compliance'!A:A, MATCH(M908, 'Windows 11 Compliance'!B:B, 0)), "Match not found")</f>
        <v>Match not found</v>
      </c>
    </row>
    <row r="909" spans="5:12">
      <c r="E909" s="9" t="str">
        <f>IFERROR(IF(ISERROR(MATCH(F909,'Windows CPU Tracker'!B:B,0)),"Match not found",INDEX('Windows CPU Tracker'!A:A,MATCH(F909,'Windows CPU Tracker'!B:B,0))),"")</f>
        <v>Match not found</v>
      </c>
      <c r="G909" s="9" t="str">
        <f t="shared" si="15"/>
        <v>Match Not Found</v>
      </c>
      <c r="L909" s="8" t="str">
        <f>IFERROR(INDEX('Windows 11 Compliance'!A:A, MATCH(M909, 'Windows 11 Compliance'!B:B, 0)), "Match not found")</f>
        <v>Match not found</v>
      </c>
    </row>
    <row r="910" spans="5:12">
      <c r="E910" s="9" t="str">
        <f>IFERROR(IF(ISERROR(MATCH(F910,'Windows CPU Tracker'!B:B,0)),"Match not found",INDEX('Windows CPU Tracker'!A:A,MATCH(F910,'Windows CPU Tracker'!B:B,0))),"")</f>
        <v>Match not found</v>
      </c>
      <c r="G910" s="9" t="str">
        <f t="shared" si="15"/>
        <v>Match Not Found</v>
      </c>
      <c r="L910" s="8" t="str">
        <f>IFERROR(INDEX('Windows 11 Compliance'!A:A, MATCH(M910, 'Windows 11 Compliance'!B:B, 0)), "Match not found")</f>
        <v>Match not found</v>
      </c>
    </row>
    <row r="911" spans="5:12">
      <c r="E911" s="9" t="str">
        <f>IFERROR(IF(ISERROR(MATCH(F911,'Windows CPU Tracker'!B:B,0)),"Match not found",INDEX('Windows CPU Tracker'!A:A,MATCH(F911,'Windows CPU Tracker'!B:B,0))),"")</f>
        <v>Match not found</v>
      </c>
      <c r="G911" s="9" t="str">
        <f t="shared" si="15"/>
        <v>Match Not Found</v>
      </c>
      <c r="L911" s="8" t="str">
        <f>IFERROR(INDEX('Windows 11 Compliance'!A:A, MATCH(M911, 'Windows 11 Compliance'!B:B, 0)), "Match not found")</f>
        <v>Match not found</v>
      </c>
    </row>
    <row r="912" spans="5:12">
      <c r="E912" s="9" t="str">
        <f>IFERROR(IF(ISERROR(MATCH(F912,'Windows CPU Tracker'!B:B,0)),"Match not found",INDEX('Windows CPU Tracker'!A:A,MATCH(F912,'Windows CPU Tracker'!B:B,0))),"")</f>
        <v>Match not found</v>
      </c>
      <c r="G912" s="9" t="str">
        <f t="shared" si="15"/>
        <v>Match Not Found</v>
      </c>
      <c r="L912" s="8" t="str">
        <f>IFERROR(INDEX('Windows 11 Compliance'!A:A, MATCH(M912, 'Windows 11 Compliance'!B:B, 0)), "Match not found")</f>
        <v>Match not found</v>
      </c>
    </row>
    <row r="913" spans="5:12">
      <c r="E913" s="9" t="str">
        <f>IFERROR(IF(ISERROR(MATCH(F913,'Windows CPU Tracker'!B:B,0)),"Match not found",INDEX('Windows CPU Tracker'!A:A,MATCH(F913,'Windows CPU Tracker'!B:B,0))),"")</f>
        <v>Match not found</v>
      </c>
      <c r="G913" s="9" t="str">
        <f t="shared" si="15"/>
        <v>Match Not Found</v>
      </c>
      <c r="L913" s="8" t="str">
        <f>IFERROR(INDEX('Windows 11 Compliance'!A:A, MATCH(M913, 'Windows 11 Compliance'!B:B, 0)), "Match not found")</f>
        <v>Match not found</v>
      </c>
    </row>
    <row r="914" spans="5:12">
      <c r="E914" s="9" t="str">
        <f>IFERROR(IF(ISERROR(MATCH(F914,'Windows CPU Tracker'!B:B,0)),"Match not found",INDEX('Windows CPU Tracker'!A:A,MATCH(F914,'Windows CPU Tracker'!B:B,0))),"")</f>
        <v>Match not found</v>
      </c>
      <c r="G914" s="9" t="str">
        <f t="shared" si="15"/>
        <v>Match Not Found</v>
      </c>
      <c r="L914" s="8" t="str">
        <f>IFERROR(INDEX('Windows 11 Compliance'!A:A, MATCH(M914, 'Windows 11 Compliance'!B:B, 0)), "Match not found")</f>
        <v>Match not found</v>
      </c>
    </row>
    <row r="915" spans="5:12">
      <c r="E915" s="9" t="str">
        <f>IFERROR(IF(ISERROR(MATCH(F915,'Windows CPU Tracker'!B:B,0)),"Match not found",INDEX('Windows CPU Tracker'!A:A,MATCH(F915,'Windows CPU Tracker'!B:B,0))),"")</f>
        <v>Match not found</v>
      </c>
      <c r="G915" s="9" t="str">
        <f t="shared" si="15"/>
        <v>Match Not Found</v>
      </c>
      <c r="L915" s="8" t="str">
        <f>IFERROR(INDEX('Windows 11 Compliance'!A:A, MATCH(M915, 'Windows 11 Compliance'!B:B, 0)), "Match not found")</f>
        <v>Match not found</v>
      </c>
    </row>
    <row r="916" spans="5:12">
      <c r="E916" s="9" t="str">
        <f>IFERROR(IF(ISERROR(MATCH(F916,'Windows CPU Tracker'!B:B,0)),"Match not found",INDEX('Windows CPU Tracker'!A:A,MATCH(F916,'Windows CPU Tracker'!B:B,0))),"")</f>
        <v>Match not found</v>
      </c>
      <c r="G916" s="9" t="str">
        <f t="shared" si="15"/>
        <v>Match Not Found</v>
      </c>
      <c r="L916" s="8" t="str">
        <f>IFERROR(INDEX('Windows 11 Compliance'!A:A, MATCH(M916, 'Windows 11 Compliance'!B:B, 0)), "Match not found")</f>
        <v>Match not found</v>
      </c>
    </row>
    <row r="917" spans="5:12">
      <c r="E917" s="9" t="str">
        <f>IFERROR(IF(ISERROR(MATCH(F917,'Windows CPU Tracker'!B:B,0)),"Match not found",INDEX('Windows CPU Tracker'!A:A,MATCH(F917,'Windows CPU Tracker'!B:B,0))),"")</f>
        <v>Match not found</v>
      </c>
      <c r="G917" s="9" t="str">
        <f t="shared" si="15"/>
        <v>Match Not Found</v>
      </c>
      <c r="L917" s="8" t="str">
        <f>IFERROR(INDEX('Windows 11 Compliance'!A:A, MATCH(M917, 'Windows 11 Compliance'!B:B, 0)), "Match not found")</f>
        <v>Match not found</v>
      </c>
    </row>
    <row r="918" spans="5:12">
      <c r="E918" s="9" t="str">
        <f>IFERROR(IF(ISERROR(MATCH(F918,'Windows CPU Tracker'!B:B,0)),"Match not found",INDEX('Windows CPU Tracker'!A:A,MATCH(F918,'Windows CPU Tracker'!B:B,0))),"")</f>
        <v>Match not found</v>
      </c>
      <c r="G918" s="9" t="str">
        <f t="shared" si="15"/>
        <v>Match Not Found</v>
      </c>
      <c r="L918" s="8" t="str">
        <f>IFERROR(INDEX('Windows 11 Compliance'!A:A, MATCH(M918, 'Windows 11 Compliance'!B:B, 0)), "Match not found")</f>
        <v>Match not found</v>
      </c>
    </row>
    <row r="919" spans="5:12">
      <c r="E919" s="9" t="str">
        <f>IFERROR(IF(ISERROR(MATCH(F919,'Windows CPU Tracker'!B:B,0)),"Match not found",INDEX('Windows CPU Tracker'!A:A,MATCH(F919,'Windows CPU Tracker'!B:B,0))),"")</f>
        <v>Match not found</v>
      </c>
      <c r="G919" s="9" t="str">
        <f t="shared" si="15"/>
        <v>Match Not Found</v>
      </c>
      <c r="L919" s="8" t="str">
        <f>IFERROR(INDEX('Windows 11 Compliance'!A:A, MATCH(M919, 'Windows 11 Compliance'!B:B, 0)), "Match not found")</f>
        <v>Match not found</v>
      </c>
    </row>
    <row r="920" spans="5:12">
      <c r="E920" s="9" t="str">
        <f>IFERROR(IF(ISERROR(MATCH(F920,'Windows CPU Tracker'!B:B,0)),"Match not found",INDEX('Windows CPU Tracker'!A:A,MATCH(F920,'Windows CPU Tracker'!B:B,0))),"")</f>
        <v>Match not found</v>
      </c>
      <c r="G920" s="9" t="str">
        <f t="shared" si="15"/>
        <v>Match Not Found</v>
      </c>
      <c r="L920" s="8" t="str">
        <f>IFERROR(INDEX('Windows 11 Compliance'!A:A, MATCH(M920, 'Windows 11 Compliance'!B:B, 0)), "Match not found")</f>
        <v>Match not found</v>
      </c>
    </row>
    <row r="921" spans="5:12">
      <c r="E921" s="9" t="str">
        <f>IFERROR(IF(ISERROR(MATCH(F921,'Windows CPU Tracker'!B:B,0)),"Match not found",INDEX('Windows CPU Tracker'!A:A,MATCH(F921,'Windows CPU Tracker'!B:B,0))),"")</f>
        <v>Match not found</v>
      </c>
      <c r="G921" s="9" t="str">
        <f t="shared" si="15"/>
        <v>Match Not Found</v>
      </c>
      <c r="L921" s="8" t="str">
        <f>IFERROR(INDEX('Windows 11 Compliance'!A:A, MATCH(M921, 'Windows 11 Compliance'!B:B, 0)), "Match not found")</f>
        <v>Match not found</v>
      </c>
    </row>
    <row r="922" spans="5:12">
      <c r="E922" s="9" t="str">
        <f>IFERROR(IF(ISERROR(MATCH(F922,'Windows CPU Tracker'!B:B,0)),"Match not found",INDEX('Windows CPU Tracker'!A:A,MATCH(F922,'Windows CPU Tracker'!B:B,0))),"")</f>
        <v>Match not found</v>
      </c>
      <c r="G922" s="9" t="str">
        <f t="shared" si="15"/>
        <v>Match Not Found</v>
      </c>
      <c r="L922" s="8" t="str">
        <f>IFERROR(INDEX('Windows 11 Compliance'!A:A, MATCH(M922, 'Windows 11 Compliance'!B:B, 0)), "Match not found")</f>
        <v>Match not found</v>
      </c>
    </row>
    <row r="923" spans="5:12">
      <c r="E923" s="9" t="str">
        <f>IFERROR(IF(ISERROR(MATCH(F923,'Windows CPU Tracker'!B:B,0)),"Match not found",INDEX('Windows CPU Tracker'!A:A,MATCH(F923,'Windows CPU Tracker'!B:B,0))),"")</f>
        <v>Match not found</v>
      </c>
      <c r="G923" s="9" t="str">
        <f t="shared" si="15"/>
        <v>Match Not Found</v>
      </c>
      <c r="L923" s="8" t="str">
        <f>IFERROR(INDEX('Windows 11 Compliance'!A:A, MATCH(M923, 'Windows 11 Compliance'!B:B, 0)), "Match not found")</f>
        <v>Match not found</v>
      </c>
    </row>
    <row r="924" spans="5:12">
      <c r="E924" s="9" t="str">
        <f>IFERROR(IF(ISERROR(MATCH(F924,'Windows CPU Tracker'!B:B,0)),"Match not found",INDEX('Windows CPU Tracker'!A:A,MATCH(F924,'Windows CPU Tracker'!B:B,0))),"")</f>
        <v>Match not found</v>
      </c>
      <c r="G924" s="9" t="str">
        <f t="shared" si="15"/>
        <v>Match Not Found</v>
      </c>
      <c r="L924" s="8" t="str">
        <f>IFERROR(INDEX('Windows 11 Compliance'!A:A, MATCH(M924, 'Windows 11 Compliance'!B:B, 0)), "Match not found")</f>
        <v>Match not found</v>
      </c>
    </row>
    <row r="925" spans="5:12">
      <c r="E925" s="9" t="str">
        <f>IFERROR(IF(ISERROR(MATCH(F925,'Windows CPU Tracker'!B:B,0)),"Match not found",INDEX('Windows CPU Tracker'!A:A,MATCH(F925,'Windows CPU Tracker'!B:B,0))),"")</f>
        <v>Match not found</v>
      </c>
      <c r="G925" s="9" t="str">
        <f t="shared" si="15"/>
        <v>Match Not Found</v>
      </c>
      <c r="L925" s="8" t="str">
        <f>IFERROR(INDEX('Windows 11 Compliance'!A:A, MATCH(M925, 'Windows 11 Compliance'!B:B, 0)), "Match not found")</f>
        <v>Match not found</v>
      </c>
    </row>
    <row r="926" spans="5:12">
      <c r="E926" s="9" t="str">
        <f>IFERROR(IF(ISERROR(MATCH(F926,'Windows CPU Tracker'!B:B,0)),"Match not found",INDEX('Windows CPU Tracker'!A:A,MATCH(F926,'Windows CPU Tracker'!B:B,0))),"")</f>
        <v>Match not found</v>
      </c>
      <c r="G926" s="9" t="str">
        <f t="shared" si="15"/>
        <v>Match Not Found</v>
      </c>
      <c r="L926" s="8" t="str">
        <f>IFERROR(INDEX('Windows 11 Compliance'!A:A, MATCH(M926, 'Windows 11 Compliance'!B:B, 0)), "Match not found")</f>
        <v>Match not found</v>
      </c>
    </row>
    <row r="927" spans="5:12">
      <c r="E927" s="9" t="str">
        <f>IFERROR(IF(ISERROR(MATCH(F927,'Windows CPU Tracker'!B:B,0)),"Match not found",INDEX('Windows CPU Tracker'!A:A,MATCH(F927,'Windows CPU Tracker'!B:B,0))),"")</f>
        <v>Match not found</v>
      </c>
      <c r="G927" s="9" t="str">
        <f t="shared" si="15"/>
        <v>Match Not Found</v>
      </c>
      <c r="L927" s="8" t="str">
        <f>IFERROR(INDEX('Windows 11 Compliance'!A:A, MATCH(M927, 'Windows 11 Compliance'!B:B, 0)), "Match not found")</f>
        <v>Match not found</v>
      </c>
    </row>
    <row r="928" spans="5:12">
      <c r="E928" s="9" t="str">
        <f>IFERROR(IF(ISERROR(MATCH(F928,'Windows CPU Tracker'!B:B,0)),"Match not found",INDEX('Windows CPU Tracker'!A:A,MATCH(F928,'Windows CPU Tracker'!B:B,0))),"")</f>
        <v>Match not found</v>
      </c>
      <c r="G928" s="9" t="str">
        <f t="shared" si="15"/>
        <v>Match Not Found</v>
      </c>
      <c r="L928" s="8" t="str">
        <f>IFERROR(INDEX('Windows 11 Compliance'!A:A, MATCH(M928, 'Windows 11 Compliance'!B:B, 0)), "Match not found")</f>
        <v>Match not found</v>
      </c>
    </row>
    <row r="929" spans="5:12">
      <c r="E929" s="9" t="str">
        <f>IFERROR(IF(ISERROR(MATCH(F929,'Windows CPU Tracker'!B:B,0)),"Match not found",INDEX('Windows CPU Tracker'!A:A,MATCH(F929,'Windows CPU Tracker'!B:B,0))),"")</f>
        <v>Match not found</v>
      </c>
      <c r="G929" s="9" t="str">
        <f t="shared" si="15"/>
        <v>Match Not Found</v>
      </c>
      <c r="L929" s="8" t="str">
        <f>IFERROR(INDEX('Windows 11 Compliance'!A:A, MATCH(M929, 'Windows 11 Compliance'!B:B, 0)), "Match not found")</f>
        <v>Match not found</v>
      </c>
    </row>
    <row r="930" spans="5:12">
      <c r="E930" s="9" t="str">
        <f>IFERROR(IF(ISERROR(MATCH(F930,'Windows CPU Tracker'!B:B,0)),"Match not found",INDEX('Windows CPU Tracker'!A:A,MATCH(F930,'Windows CPU Tracker'!B:B,0))),"")</f>
        <v>Match not found</v>
      </c>
      <c r="G930" s="9" t="str">
        <f t="shared" si="15"/>
        <v>Match Not Found</v>
      </c>
      <c r="L930" s="8" t="str">
        <f>IFERROR(INDEX('Windows 11 Compliance'!A:A, MATCH(M930, 'Windows 11 Compliance'!B:B, 0)), "Match not found")</f>
        <v>Match not found</v>
      </c>
    </row>
    <row r="931" spans="5:12">
      <c r="E931" s="9" t="str">
        <f>IFERROR(IF(ISERROR(MATCH(F931,'Windows CPU Tracker'!B:B,0)),"Match not found",INDEX('Windows CPU Tracker'!A:A,MATCH(F931,'Windows CPU Tracker'!B:B,0))),"")</f>
        <v>Match not found</v>
      </c>
      <c r="G931" s="9" t="str">
        <f t="shared" si="15"/>
        <v>Match Not Found</v>
      </c>
      <c r="L931" s="8" t="str">
        <f>IFERROR(INDEX('Windows 11 Compliance'!A:A, MATCH(M931, 'Windows 11 Compliance'!B:B, 0)), "Match not found")</f>
        <v>Match not found</v>
      </c>
    </row>
    <row r="932" spans="5:12">
      <c r="E932" s="9" t="str">
        <f>IFERROR(IF(ISERROR(MATCH(F932,'Windows CPU Tracker'!B:B,0)),"Match not found",INDEX('Windows CPU Tracker'!A:A,MATCH(F932,'Windows CPU Tracker'!B:B,0))),"")</f>
        <v>Match not found</v>
      </c>
      <c r="G932" s="9" t="str">
        <f t="shared" si="15"/>
        <v>Match Not Found</v>
      </c>
      <c r="L932" s="8" t="str">
        <f>IFERROR(INDEX('Windows 11 Compliance'!A:A, MATCH(M932, 'Windows 11 Compliance'!B:B, 0)), "Match not found")</f>
        <v>Match not found</v>
      </c>
    </row>
    <row r="933" spans="5:12">
      <c r="E933" s="9" t="str">
        <f>IFERROR(IF(ISERROR(MATCH(F933,'Windows CPU Tracker'!B:B,0)),"Match not found",INDEX('Windows CPU Tracker'!A:A,MATCH(F933,'Windows CPU Tracker'!B:B,0))),"")</f>
        <v>Match not found</v>
      </c>
      <c r="G933" s="9" t="str">
        <f t="shared" si="15"/>
        <v>Match Not Found</v>
      </c>
      <c r="L933" s="8" t="str">
        <f>IFERROR(INDEX('Windows 11 Compliance'!A:A, MATCH(M933, 'Windows 11 Compliance'!B:B, 0)), "Match not found")</f>
        <v>Match not found</v>
      </c>
    </row>
    <row r="934" spans="5:12">
      <c r="E934" s="9" t="str">
        <f>IFERROR(IF(ISERROR(MATCH(F934,'Windows CPU Tracker'!B:B,0)),"Match not found",INDEX('Windows CPU Tracker'!A:A,MATCH(F934,'Windows CPU Tracker'!B:B,0))),"")</f>
        <v>Match not found</v>
      </c>
      <c r="G934" s="9" t="str">
        <f t="shared" si="15"/>
        <v>Match Not Found</v>
      </c>
      <c r="L934" s="8" t="str">
        <f>IFERROR(INDEX('Windows 11 Compliance'!A:A, MATCH(M934, 'Windows 11 Compliance'!B:B, 0)), "Match not found")</f>
        <v>Match not found</v>
      </c>
    </row>
    <row r="935" spans="5:12">
      <c r="E935" s="9" t="str">
        <f>IFERROR(IF(ISERROR(MATCH(F935,'Windows CPU Tracker'!B:B,0)),"Match not found",INDEX('Windows CPU Tracker'!A:A,MATCH(F935,'Windows CPU Tracker'!B:B,0))),"")</f>
        <v>Match not found</v>
      </c>
      <c r="G935" s="9" t="str">
        <f t="shared" si="15"/>
        <v>Match Not Found</v>
      </c>
      <c r="L935" s="8" t="str">
        <f>IFERROR(INDEX('Windows 11 Compliance'!A:A, MATCH(M935, 'Windows 11 Compliance'!B:B, 0)), "Match not found")</f>
        <v>Match not found</v>
      </c>
    </row>
    <row r="936" spans="5:12">
      <c r="E936" s="9" t="str">
        <f>IFERROR(IF(ISERROR(MATCH(F936,'Windows CPU Tracker'!B:B,0)),"Match not found",INDEX('Windows CPU Tracker'!A:A,MATCH(F936,'Windows CPU Tracker'!B:B,0))),"")</f>
        <v>Match not found</v>
      </c>
      <c r="G936" s="9" t="str">
        <f t="shared" si="15"/>
        <v>Match Not Found</v>
      </c>
      <c r="L936" s="8" t="str">
        <f>IFERROR(INDEX('Windows 11 Compliance'!A:A, MATCH(M936, 'Windows 11 Compliance'!B:B, 0)), "Match not found")</f>
        <v>Match not found</v>
      </c>
    </row>
    <row r="937" spans="5:12">
      <c r="E937" s="9" t="str">
        <f>IFERROR(IF(ISERROR(MATCH(F937,'Windows CPU Tracker'!B:B,0)),"Match not found",INDEX('Windows CPU Tracker'!A:A,MATCH(F937,'Windows CPU Tracker'!B:B,0))),"")</f>
        <v>Match not found</v>
      </c>
      <c r="G937" s="9" t="str">
        <f t="shared" si="15"/>
        <v>Match Not Found</v>
      </c>
      <c r="L937" s="8" t="str">
        <f>IFERROR(INDEX('Windows 11 Compliance'!A:A, MATCH(M937, 'Windows 11 Compliance'!B:B, 0)), "Match not found")</f>
        <v>Match not found</v>
      </c>
    </row>
    <row r="938" spans="5:12">
      <c r="E938" s="9" t="str">
        <f>IFERROR(IF(ISERROR(MATCH(F938,'Windows CPU Tracker'!B:B,0)),"Match not found",INDEX('Windows CPU Tracker'!A:A,MATCH(F938,'Windows CPU Tracker'!B:B,0))),"")</f>
        <v>Match not found</v>
      </c>
      <c r="G938" s="9" t="str">
        <f t="shared" si="15"/>
        <v>Match Not Found</v>
      </c>
      <c r="L938" s="8" t="str">
        <f>IFERROR(INDEX('Windows 11 Compliance'!A:A, MATCH(M938, 'Windows 11 Compliance'!B:B, 0)), "Match not found")</f>
        <v>Match not found</v>
      </c>
    </row>
    <row r="939" spans="5:12">
      <c r="E939" s="9" t="str">
        <f>IFERROR(IF(ISERROR(MATCH(F939,'Windows CPU Tracker'!B:B,0)),"Match not found",INDEX('Windows CPU Tracker'!A:A,MATCH(F939,'Windows CPU Tracker'!B:B,0))),"")</f>
        <v>Match not found</v>
      </c>
      <c r="G939" s="9" t="str">
        <f t="shared" si="15"/>
        <v>Match Not Found</v>
      </c>
      <c r="L939" s="8" t="str">
        <f>IFERROR(INDEX('Windows 11 Compliance'!A:A, MATCH(M939, 'Windows 11 Compliance'!B:B, 0)), "Match not found")</f>
        <v>Match not found</v>
      </c>
    </row>
    <row r="940" spans="5:12">
      <c r="E940" s="9" t="str">
        <f>IFERROR(IF(ISERROR(MATCH(F940,'Windows CPU Tracker'!B:B,0)),"Match not found",INDEX('Windows CPU Tracker'!A:A,MATCH(F940,'Windows CPU Tracker'!B:B,0))),"")</f>
        <v>Match not found</v>
      </c>
      <c r="G940" s="9" t="str">
        <f t="shared" si="15"/>
        <v>Match Not Found</v>
      </c>
      <c r="L940" s="8" t="str">
        <f>IFERROR(INDEX('Windows 11 Compliance'!A:A, MATCH(M940, 'Windows 11 Compliance'!B:B, 0)), "Match not found")</f>
        <v>Match not found</v>
      </c>
    </row>
    <row r="941" spans="5:12">
      <c r="E941" s="9" t="str">
        <f>IFERROR(IF(ISERROR(MATCH(F941,'Windows CPU Tracker'!B:B,0)),"Match not found",INDEX('Windows CPU Tracker'!A:A,MATCH(F941,'Windows CPU Tracker'!B:B,0))),"")</f>
        <v>Match not found</v>
      </c>
      <c r="G941" s="9" t="str">
        <f t="shared" si="15"/>
        <v>Match Not Found</v>
      </c>
      <c r="L941" s="8" t="str">
        <f>IFERROR(INDEX('Windows 11 Compliance'!A:A, MATCH(M941, 'Windows 11 Compliance'!B:B, 0)), "Match not found")</f>
        <v>Match not found</v>
      </c>
    </row>
    <row r="942" spans="5:12">
      <c r="E942" s="9" t="str">
        <f>IFERROR(IF(ISERROR(MATCH(F942,'Windows CPU Tracker'!B:B,0)),"Match not found",INDEX('Windows CPU Tracker'!A:A,MATCH(F942,'Windows CPU Tracker'!B:B,0))),"")</f>
        <v>Match not found</v>
      </c>
      <c r="G942" s="9" t="str">
        <f t="shared" si="15"/>
        <v>Match Not Found</v>
      </c>
      <c r="L942" s="8" t="str">
        <f>IFERROR(INDEX('Windows 11 Compliance'!A:A, MATCH(M942, 'Windows 11 Compliance'!B:B, 0)), "Match not found")</f>
        <v>Match not found</v>
      </c>
    </row>
    <row r="943" spans="5:12">
      <c r="E943" s="9" t="str">
        <f>IFERROR(IF(ISERROR(MATCH(F943,'Windows CPU Tracker'!B:B,0)),"Match not found",INDEX('Windows CPU Tracker'!A:A,MATCH(F943,'Windows CPU Tracker'!B:B,0))),"")</f>
        <v>Match not found</v>
      </c>
      <c r="G943" s="9" t="str">
        <f t="shared" si="15"/>
        <v>Match Not Found</v>
      </c>
      <c r="L943" s="8" t="str">
        <f>IFERROR(INDEX('Windows 11 Compliance'!A:A, MATCH(M943, 'Windows 11 Compliance'!B:B, 0)), "Match not found")</f>
        <v>Match not found</v>
      </c>
    </row>
    <row r="944" spans="5:12">
      <c r="E944" s="9" t="str">
        <f>IFERROR(IF(ISERROR(MATCH(F944,'Windows CPU Tracker'!B:B,0)),"Match not found",INDEX('Windows CPU Tracker'!A:A,MATCH(F944,'Windows CPU Tracker'!B:B,0))),"")</f>
        <v>Match not found</v>
      </c>
      <c r="G944" s="9" t="str">
        <f t="shared" si="15"/>
        <v>Match Not Found</v>
      </c>
      <c r="L944" s="8" t="str">
        <f>IFERROR(INDEX('Windows 11 Compliance'!A:A, MATCH(M944, 'Windows 11 Compliance'!B:B, 0)), "Match not found")</f>
        <v>Match not found</v>
      </c>
    </row>
    <row r="945" spans="5:12">
      <c r="E945" s="9" t="str">
        <f>IFERROR(IF(ISERROR(MATCH(F945,'Windows CPU Tracker'!B:B,0)),"Match not found",INDEX('Windows CPU Tracker'!A:A,MATCH(F945,'Windows CPU Tracker'!B:B,0))),"")</f>
        <v>Match not found</v>
      </c>
      <c r="G945" s="9" t="str">
        <f t="shared" si="15"/>
        <v>Match Not Found</v>
      </c>
      <c r="L945" s="8" t="str">
        <f>IFERROR(INDEX('Windows 11 Compliance'!A:A, MATCH(M945, 'Windows 11 Compliance'!B:B, 0)), "Match not found")</f>
        <v>Match not found</v>
      </c>
    </row>
    <row r="946" spans="5:12">
      <c r="E946" s="9" t="str">
        <f>IFERROR(IF(ISERROR(MATCH(F946,'Windows CPU Tracker'!B:B,0)),"Match not found",INDEX('Windows CPU Tracker'!A:A,MATCH(F946,'Windows CPU Tracker'!B:B,0))),"")</f>
        <v>Match not found</v>
      </c>
      <c r="G946" s="9" t="str">
        <f t="shared" si="15"/>
        <v>Match Not Found</v>
      </c>
      <c r="L946" s="8" t="str">
        <f>IFERROR(INDEX('Windows 11 Compliance'!A:A, MATCH(M946, 'Windows 11 Compliance'!B:B, 0)), "Match not found")</f>
        <v>Match not found</v>
      </c>
    </row>
    <row r="947" spans="5:12">
      <c r="E947" s="9" t="str">
        <f>IFERROR(IF(ISERROR(MATCH(F947,'Windows CPU Tracker'!B:B,0)),"Match not found",INDEX('Windows CPU Tracker'!A:A,MATCH(F947,'Windows CPU Tracker'!B:B,0))),"")</f>
        <v>Match not found</v>
      </c>
      <c r="G947" s="9" t="str">
        <f t="shared" si="15"/>
        <v>Match Not Found</v>
      </c>
      <c r="L947" s="8" t="str">
        <f>IFERROR(INDEX('Windows 11 Compliance'!A:A, MATCH(M947, 'Windows 11 Compliance'!B:B, 0)), "Match not found")</f>
        <v>Match not found</v>
      </c>
    </row>
    <row r="948" spans="5:12">
      <c r="E948" s="9" t="str">
        <f>IFERROR(IF(ISERROR(MATCH(F948,'Windows CPU Tracker'!B:B,0)),"Match not found",INDEX('Windows CPU Tracker'!A:A,MATCH(F948,'Windows CPU Tracker'!B:B,0))),"")</f>
        <v>Match not found</v>
      </c>
      <c r="G948" s="9" t="str">
        <f t="shared" si="15"/>
        <v>Match Not Found</v>
      </c>
      <c r="L948" s="8" t="str">
        <f>IFERROR(INDEX('Windows 11 Compliance'!A:A, MATCH(M948, 'Windows 11 Compliance'!B:B, 0)), "Match not found")</f>
        <v>Match not found</v>
      </c>
    </row>
    <row r="949" spans="5:12">
      <c r="E949" s="9" t="str">
        <f>IFERROR(IF(ISERROR(MATCH(F949,'Windows CPU Tracker'!B:B,0)),"Match not found",INDEX('Windows CPU Tracker'!A:A,MATCH(F949,'Windows CPU Tracker'!B:B,0))),"")</f>
        <v>Match not found</v>
      </c>
      <c r="G949" s="9" t="str">
        <f t="shared" si="15"/>
        <v>Match Not Found</v>
      </c>
      <c r="L949" s="8" t="str">
        <f>IFERROR(INDEX('Windows 11 Compliance'!A:A, MATCH(M949, 'Windows 11 Compliance'!B:B, 0)), "Match not found")</f>
        <v>Match not found</v>
      </c>
    </row>
    <row r="950" spans="5:12">
      <c r="E950" s="9" t="str">
        <f>IFERROR(IF(ISERROR(MATCH(F950,'Windows CPU Tracker'!B:B,0)),"Match not found",INDEX('Windows CPU Tracker'!A:A,MATCH(F950,'Windows CPU Tracker'!B:B,0))),"")</f>
        <v>Match not found</v>
      </c>
      <c r="G950" s="9" t="str">
        <f t="shared" si="15"/>
        <v>Match Not Found</v>
      </c>
      <c r="L950" s="8" t="str">
        <f>IFERROR(INDEX('Windows 11 Compliance'!A:A, MATCH(M950, 'Windows 11 Compliance'!B:B, 0)), "Match not found")</f>
        <v>Match not found</v>
      </c>
    </row>
    <row r="951" spans="5:12">
      <c r="E951" s="9" t="str">
        <f>IFERROR(IF(ISERROR(MATCH(F951,'Windows CPU Tracker'!B:B,0)),"Match not found",INDEX('Windows CPU Tracker'!A:A,MATCH(F951,'Windows CPU Tracker'!B:B,0))),"")</f>
        <v>Match not found</v>
      </c>
      <c r="G951" s="9" t="str">
        <f t="shared" si="15"/>
        <v>Match Not Found</v>
      </c>
      <c r="L951" s="8" t="str">
        <f>IFERROR(INDEX('Windows 11 Compliance'!A:A, MATCH(M951, 'Windows 11 Compliance'!B:B, 0)), "Match not found")</f>
        <v>Match not found</v>
      </c>
    </row>
    <row r="952" spans="5:12">
      <c r="E952" s="9" t="str">
        <f>IFERROR(IF(ISERROR(MATCH(F952,'Windows CPU Tracker'!B:B,0)),"Match not found",INDEX('Windows CPU Tracker'!A:A,MATCH(F952,'Windows CPU Tracker'!B:B,0))),"")</f>
        <v>Match not found</v>
      </c>
      <c r="G952" s="9" t="str">
        <f t="shared" si="15"/>
        <v>Match Not Found</v>
      </c>
      <c r="L952" s="8" t="str">
        <f>IFERROR(INDEX('Windows 11 Compliance'!A:A, MATCH(M952, 'Windows 11 Compliance'!B:B, 0)), "Match not found")</f>
        <v>Match not found</v>
      </c>
    </row>
    <row r="953" spans="5:12">
      <c r="E953" s="9" t="str">
        <f>IFERROR(IF(ISERROR(MATCH(F953,'Windows CPU Tracker'!B:B,0)),"Match not found",INDEX('Windows CPU Tracker'!A:A,MATCH(F953,'Windows CPU Tracker'!B:B,0))),"")</f>
        <v>Match not found</v>
      </c>
      <c r="G953" s="9" t="str">
        <f t="shared" si="15"/>
        <v>Match Not Found</v>
      </c>
      <c r="L953" s="8" t="str">
        <f>IFERROR(INDEX('Windows 11 Compliance'!A:A, MATCH(M953, 'Windows 11 Compliance'!B:B, 0)), "Match not found")</f>
        <v>Match not found</v>
      </c>
    </row>
    <row r="954" spans="5:12">
      <c r="E954" s="9" t="str">
        <f>IFERROR(IF(ISERROR(MATCH(F954,'Windows CPU Tracker'!B:B,0)),"Match not found",INDEX('Windows CPU Tracker'!A:A,MATCH(F954,'Windows CPU Tracker'!B:B,0))),"")</f>
        <v>Match not found</v>
      </c>
      <c r="G954" s="9" t="str">
        <f t="shared" si="15"/>
        <v>Match Not Found</v>
      </c>
      <c r="L954" s="8" t="str">
        <f>IFERROR(INDEX('Windows 11 Compliance'!A:A, MATCH(M954, 'Windows 11 Compliance'!B:B, 0)), "Match not found")</f>
        <v>Match not found</v>
      </c>
    </row>
    <row r="955" spans="5:12">
      <c r="E955" s="9" t="str">
        <f>IFERROR(IF(ISERROR(MATCH(F955,'Windows CPU Tracker'!B:B,0)),"Match not found",INDEX('Windows CPU Tracker'!A:A,MATCH(F955,'Windows CPU Tracker'!B:B,0))),"")</f>
        <v>Match not found</v>
      </c>
      <c r="G955" s="9" t="str">
        <f t="shared" si="15"/>
        <v>Match Not Found</v>
      </c>
      <c r="L955" s="8" t="str">
        <f>IFERROR(INDEX('Windows 11 Compliance'!A:A, MATCH(M955, 'Windows 11 Compliance'!B:B, 0)), "Match not found")</f>
        <v>Match not found</v>
      </c>
    </row>
    <row r="956" spans="5:12">
      <c r="E956" s="9" t="str">
        <f>IFERROR(IF(ISERROR(MATCH(F956,'Windows CPU Tracker'!B:B,0)),"Match not found",INDEX('Windows CPU Tracker'!A:A,MATCH(F956,'Windows CPU Tracker'!B:B,0))),"")</f>
        <v>Match not found</v>
      </c>
      <c r="G956" s="9" t="str">
        <f t="shared" si="15"/>
        <v>Match Not Found</v>
      </c>
      <c r="L956" s="8" t="str">
        <f>IFERROR(INDEX('Windows 11 Compliance'!A:A, MATCH(M956, 'Windows 11 Compliance'!B:B, 0)), "Match not found")</f>
        <v>Match not found</v>
      </c>
    </row>
    <row r="957" spans="5:12">
      <c r="E957" s="9" t="str">
        <f>IFERROR(IF(ISERROR(MATCH(F957,'Windows CPU Tracker'!B:B,0)),"Match not found",INDEX('Windows CPU Tracker'!A:A,MATCH(F957,'Windows CPU Tracker'!B:B,0))),"")</f>
        <v>Match not found</v>
      </c>
      <c r="G957" s="9" t="str">
        <f t="shared" si="15"/>
        <v>Match Not Found</v>
      </c>
      <c r="L957" s="8" t="str">
        <f>IFERROR(INDEX('Windows 11 Compliance'!A:A, MATCH(M957, 'Windows 11 Compliance'!B:B, 0)), "Match not found")</f>
        <v>Match not found</v>
      </c>
    </row>
    <row r="958" spans="5:12">
      <c r="E958" s="9" t="str">
        <f>IFERROR(IF(ISERROR(MATCH(F958,'Windows CPU Tracker'!B:B,0)),"Match not found",INDEX('Windows CPU Tracker'!A:A,MATCH(F958,'Windows CPU Tracker'!B:B,0))),"")</f>
        <v>Match not found</v>
      </c>
      <c r="G958" s="9" t="str">
        <f t="shared" si="15"/>
        <v>Match Not Found</v>
      </c>
      <c r="L958" s="8" t="str">
        <f>IFERROR(INDEX('Windows 11 Compliance'!A:A, MATCH(M958, 'Windows 11 Compliance'!B:B, 0)), "Match not found")</f>
        <v>Match not found</v>
      </c>
    </row>
    <row r="959" spans="5:12">
      <c r="E959" s="9" t="str">
        <f>IFERROR(IF(ISERROR(MATCH(F959,'Windows CPU Tracker'!B:B,0)),"Match not found",INDEX('Windows CPU Tracker'!A:A,MATCH(F959,'Windows CPU Tracker'!B:B,0))),"")</f>
        <v>Match not found</v>
      </c>
      <c r="G959" s="9" t="str">
        <f t="shared" si="15"/>
        <v>Match Not Found</v>
      </c>
      <c r="L959" s="8" t="str">
        <f>IFERROR(INDEX('Windows 11 Compliance'!A:A, MATCH(M959, 'Windows 11 Compliance'!B:B, 0)), "Match not found")</f>
        <v>Match not found</v>
      </c>
    </row>
    <row r="960" spans="5:12">
      <c r="E960" s="9" t="str">
        <f>IFERROR(IF(ISERROR(MATCH(F960,'Windows CPU Tracker'!B:B,0)),"Match not found",INDEX('Windows CPU Tracker'!A:A,MATCH(F960,'Windows CPU Tracker'!B:B,0))),"")</f>
        <v>Match not found</v>
      </c>
      <c r="G960" s="9" t="str">
        <f t="shared" si="15"/>
        <v>Match Not Found</v>
      </c>
      <c r="L960" s="8" t="str">
        <f>IFERROR(INDEX('Windows 11 Compliance'!A:A, MATCH(M960, 'Windows 11 Compliance'!B:B, 0)), "Match not found")</f>
        <v>Match not found</v>
      </c>
    </row>
    <row r="961" spans="5:12">
      <c r="E961" s="9" t="str">
        <f>IFERROR(IF(ISERROR(MATCH(F961,'Windows CPU Tracker'!B:B,0)),"Match not found",INDEX('Windows CPU Tracker'!A:A,MATCH(F961,'Windows CPU Tracker'!B:B,0))),"")</f>
        <v>Match not found</v>
      </c>
      <c r="G961" s="9" t="str">
        <f t="shared" si="15"/>
        <v>Match Not Found</v>
      </c>
      <c r="L961" s="8" t="str">
        <f>IFERROR(INDEX('Windows 11 Compliance'!A:A, MATCH(M961, 'Windows 11 Compliance'!B:B, 0)), "Match not found")</f>
        <v>Match not found</v>
      </c>
    </row>
    <row r="962" spans="5:12">
      <c r="E962" s="9" t="str">
        <f>IFERROR(IF(ISERROR(MATCH(F962,'Windows CPU Tracker'!B:B,0)),"Match not found",INDEX('Windows CPU Tracker'!A:A,MATCH(F962,'Windows CPU Tracker'!B:B,0))),"")</f>
        <v>Match not found</v>
      </c>
      <c r="G962" s="9" t="str">
        <f t="shared" si="15"/>
        <v>Match Not Found</v>
      </c>
      <c r="L962" s="8" t="str">
        <f>IFERROR(INDEX('Windows 11 Compliance'!A:A, MATCH(M962, 'Windows 11 Compliance'!B:B, 0)), "Match not found")</f>
        <v>Match not found</v>
      </c>
    </row>
    <row r="963" spans="5:12">
      <c r="E963" s="9" t="str">
        <f>IFERROR(IF(ISERROR(MATCH(F963,'Windows CPU Tracker'!B:B,0)),"Match not found",INDEX('Windows CPU Tracker'!A:A,MATCH(F963,'Windows CPU Tracker'!B:B,0))),"")</f>
        <v>Match not found</v>
      </c>
      <c r="G963" s="9" t="str">
        <f t="shared" ref="G963:G964" si="16">IF(H963="", "Match Not Found", TEXT(ROUNDUP(VALUE(LEFT(H963, LEN(H963)-3)), 0), "0") &amp; " GB")</f>
        <v>Match Not Found</v>
      </c>
      <c r="L963" s="8" t="str">
        <f>IFERROR(INDEX('Windows 11 Compliance'!A:A, MATCH(M963, 'Windows 11 Compliance'!B:B, 0)), "Match not found")</f>
        <v>Match not found</v>
      </c>
    </row>
    <row r="964" spans="5:12">
      <c r="E964" s="9" t="str">
        <f>IFERROR(IF(ISERROR(MATCH(F964,'Windows CPU Tracker'!B:B,0)),"Match not found",INDEX('Windows CPU Tracker'!A:A,MATCH(F964,'Windows CPU Tracker'!B:B,0))),"")</f>
        <v>Match not found</v>
      </c>
      <c r="G964" s="9" t="str">
        <f t="shared" si="16"/>
        <v>Match Not Found</v>
      </c>
      <c r="L964" s="8" t="str">
        <f>IFERROR(INDEX('Windows 11 Compliance'!A:A, MATCH(M964, 'Windows 11 Compliance'!B:B, 0)), "Match not found")</f>
        <v>Match not found</v>
      </c>
    </row>
    <row r="965" spans="5:12">
      <c r="E965" s="9" t="str">
        <f>IFERROR(IF(ISERROR(MATCH(F965,'Windows CPU Tracker'!B:B,0)),"Match not found",INDEX('Windows CPU Tracker'!A:A,MATCH(F965,'Windows CPU Tracker'!B:B,0))),"")</f>
        <v>Match not found</v>
      </c>
      <c r="G965" s="9" t="str">
        <f>IF(H965="", "Match Not Found", TEXT(ROUNDUP(VALUE(LEFT(H965, LEN(H965)-3)), 0), "0") &amp; " GB")</f>
        <v>Match Not Found</v>
      </c>
      <c r="L965" s="8" t="str">
        <f>IFERROR(INDEX('Windows 11 Compliance'!A:A, MATCH(M965, 'Windows 11 Compliance'!B:B, 0)), "Match not found")</f>
        <v>Match not found</v>
      </c>
    </row>
    <row r="966" spans="5:12">
      <c r="E966" s="9" t="str">
        <f>IFERROR(IF(ISERROR(MATCH(F966,'Windows CPU Tracker'!B:B,0)),"Match not found",INDEX('Windows CPU Tracker'!A:A,MATCH(F966,'Windows CPU Tracker'!B:B,0))),"")</f>
        <v>Match not found</v>
      </c>
      <c r="G966" s="9" t="str">
        <f t="shared" ref="G966:G1000" si="17">IF(H966="", "Match Not Found", TEXT(ROUNDUP(VALUE(LEFT(H966, LEN(H966)-3)), 0), "0") &amp; " GB")</f>
        <v>Match Not Found</v>
      </c>
      <c r="L966" s="8" t="str">
        <f>IFERROR(INDEX('Windows 11 Compliance'!A:A, MATCH(M966, 'Windows 11 Compliance'!B:B, 0)), "Match not found")</f>
        <v>Match not found</v>
      </c>
    </row>
    <row r="967" spans="5:12">
      <c r="E967" s="9" t="str">
        <f>IFERROR(IF(ISERROR(MATCH(F967,'Windows CPU Tracker'!B:B,0)),"Match not found",INDEX('Windows CPU Tracker'!A:A,MATCH(F967,'Windows CPU Tracker'!B:B,0))),"")</f>
        <v>Match not found</v>
      </c>
      <c r="G967" s="9" t="str">
        <f t="shared" si="17"/>
        <v>Match Not Found</v>
      </c>
      <c r="L967" s="8" t="str">
        <f>IFERROR(INDEX('Windows 11 Compliance'!A:A, MATCH(M967, 'Windows 11 Compliance'!B:B, 0)), "Match not found")</f>
        <v>Match not found</v>
      </c>
    </row>
    <row r="968" spans="5:12">
      <c r="E968" s="9" t="str">
        <f>IFERROR(IF(ISERROR(MATCH(F968,'Windows CPU Tracker'!B:B,0)),"Match not found",INDEX('Windows CPU Tracker'!A:A,MATCH(F968,'Windows CPU Tracker'!B:B,0))),"")</f>
        <v>Match not found</v>
      </c>
      <c r="G968" s="9" t="str">
        <f t="shared" si="17"/>
        <v>Match Not Found</v>
      </c>
      <c r="L968" s="8" t="str">
        <f>IFERROR(INDEX('Windows 11 Compliance'!A:A, MATCH(M968, 'Windows 11 Compliance'!B:B, 0)), "Match not found")</f>
        <v>Match not found</v>
      </c>
    </row>
    <row r="969" spans="5:12">
      <c r="E969" s="9" t="str">
        <f>IFERROR(IF(ISERROR(MATCH(F969,'Windows CPU Tracker'!B:B,0)),"Match not found",INDEX('Windows CPU Tracker'!A:A,MATCH(F969,'Windows CPU Tracker'!B:B,0))),"")</f>
        <v>Match not found</v>
      </c>
      <c r="G969" s="9" t="str">
        <f t="shared" si="17"/>
        <v>Match Not Found</v>
      </c>
      <c r="L969" s="8" t="str">
        <f>IFERROR(INDEX('Windows 11 Compliance'!A:A, MATCH(M969, 'Windows 11 Compliance'!B:B, 0)), "Match not found")</f>
        <v>Match not found</v>
      </c>
    </row>
    <row r="970" spans="5:12">
      <c r="E970" s="9" t="str">
        <f>IFERROR(IF(ISERROR(MATCH(F970,'Windows CPU Tracker'!B:B,0)),"Match not found",INDEX('Windows CPU Tracker'!A:A,MATCH(F970,'Windows CPU Tracker'!B:B,0))),"")</f>
        <v>Match not found</v>
      </c>
      <c r="G970" s="9" t="str">
        <f t="shared" si="17"/>
        <v>Match Not Found</v>
      </c>
      <c r="L970" s="8" t="str">
        <f>IFERROR(INDEX('Windows 11 Compliance'!A:A, MATCH(M970, 'Windows 11 Compliance'!B:B, 0)), "Match not found")</f>
        <v>Match not found</v>
      </c>
    </row>
    <row r="971" spans="5:12">
      <c r="E971" s="9" t="str">
        <f>IFERROR(IF(ISERROR(MATCH(F971,'Windows CPU Tracker'!B:B,0)),"Match not found",INDEX('Windows CPU Tracker'!A:A,MATCH(F971,'Windows CPU Tracker'!B:B,0))),"")</f>
        <v>Match not found</v>
      </c>
      <c r="G971" s="9" t="str">
        <f t="shared" si="17"/>
        <v>Match Not Found</v>
      </c>
      <c r="L971" s="8" t="str">
        <f>IFERROR(INDEX('Windows 11 Compliance'!A:A, MATCH(M971, 'Windows 11 Compliance'!B:B, 0)), "Match not found")</f>
        <v>Match not found</v>
      </c>
    </row>
    <row r="972" spans="5:12">
      <c r="E972" s="9" t="str">
        <f>IFERROR(IF(ISERROR(MATCH(F972,'Windows CPU Tracker'!B:B,0)),"Match not found",INDEX('Windows CPU Tracker'!A:A,MATCH(F972,'Windows CPU Tracker'!B:B,0))),"")</f>
        <v>Match not found</v>
      </c>
      <c r="G972" s="9" t="str">
        <f t="shared" si="17"/>
        <v>Match Not Found</v>
      </c>
      <c r="L972" s="8" t="str">
        <f>IFERROR(INDEX('Windows 11 Compliance'!A:A, MATCH(M972, 'Windows 11 Compliance'!B:B, 0)), "Match not found")</f>
        <v>Match not found</v>
      </c>
    </row>
    <row r="973" spans="5:12">
      <c r="E973" s="9" t="str">
        <f>IFERROR(IF(ISERROR(MATCH(F973,'Windows CPU Tracker'!B:B,0)),"Match not found",INDEX('Windows CPU Tracker'!A:A,MATCH(F973,'Windows CPU Tracker'!B:B,0))),"")</f>
        <v>Match not found</v>
      </c>
      <c r="G973" s="9" t="str">
        <f t="shared" si="17"/>
        <v>Match Not Found</v>
      </c>
      <c r="L973" s="8" t="str">
        <f>IFERROR(INDEX('Windows 11 Compliance'!A:A, MATCH(M973, 'Windows 11 Compliance'!B:B, 0)), "Match not found")</f>
        <v>Match not found</v>
      </c>
    </row>
    <row r="974" spans="5:12">
      <c r="E974" s="9" t="str">
        <f>IFERROR(IF(ISERROR(MATCH(F974,'Windows CPU Tracker'!B:B,0)),"Match not found",INDEX('Windows CPU Tracker'!A:A,MATCH(F974,'Windows CPU Tracker'!B:B,0))),"")</f>
        <v>Match not found</v>
      </c>
      <c r="G974" s="9" t="str">
        <f t="shared" si="17"/>
        <v>Match Not Found</v>
      </c>
      <c r="L974" s="8" t="str">
        <f>IFERROR(INDEX('Windows 11 Compliance'!A:A, MATCH(M974, 'Windows 11 Compliance'!B:B, 0)), "Match not found")</f>
        <v>Match not found</v>
      </c>
    </row>
    <row r="975" spans="5:12">
      <c r="E975" s="9" t="str">
        <f>IFERROR(IF(ISERROR(MATCH(F975,'Windows CPU Tracker'!B:B,0)),"Match not found",INDEX('Windows CPU Tracker'!A:A,MATCH(F975,'Windows CPU Tracker'!B:B,0))),"")</f>
        <v>Match not found</v>
      </c>
      <c r="G975" s="9" t="str">
        <f t="shared" si="17"/>
        <v>Match Not Found</v>
      </c>
      <c r="L975" s="8" t="str">
        <f>IFERROR(INDEX('Windows 11 Compliance'!A:A, MATCH(M975, 'Windows 11 Compliance'!B:B, 0)), "Match not found")</f>
        <v>Match not found</v>
      </c>
    </row>
    <row r="976" spans="5:12">
      <c r="E976" s="9" t="str">
        <f>IFERROR(IF(ISERROR(MATCH(F976,'Windows CPU Tracker'!B:B,0)),"Match not found",INDEX('Windows CPU Tracker'!A:A,MATCH(F976,'Windows CPU Tracker'!B:B,0))),"")</f>
        <v>Match not found</v>
      </c>
      <c r="G976" s="9" t="str">
        <f t="shared" si="17"/>
        <v>Match Not Found</v>
      </c>
      <c r="L976" s="8" t="str">
        <f>IFERROR(INDEX('Windows 11 Compliance'!A:A, MATCH(M976, 'Windows 11 Compliance'!B:B, 0)), "Match not found")</f>
        <v>Match not found</v>
      </c>
    </row>
    <row r="977" spans="5:12">
      <c r="E977" s="9" t="str">
        <f>IFERROR(IF(ISERROR(MATCH(F977,'Windows CPU Tracker'!B:B,0)),"Match not found",INDEX('Windows CPU Tracker'!A:A,MATCH(F977,'Windows CPU Tracker'!B:B,0))),"")</f>
        <v>Match not found</v>
      </c>
      <c r="G977" s="9" t="str">
        <f t="shared" si="17"/>
        <v>Match Not Found</v>
      </c>
      <c r="L977" s="8" t="str">
        <f>IFERROR(INDEX('Windows 11 Compliance'!A:A, MATCH(M977, 'Windows 11 Compliance'!B:B, 0)), "Match not found")</f>
        <v>Match not found</v>
      </c>
    </row>
    <row r="978" spans="5:12">
      <c r="E978" s="9" t="str">
        <f>IFERROR(IF(ISERROR(MATCH(F978,'Windows CPU Tracker'!B:B,0)),"Match not found",INDEX('Windows CPU Tracker'!A:A,MATCH(F978,'Windows CPU Tracker'!B:B,0))),"")</f>
        <v>Match not found</v>
      </c>
      <c r="G978" s="9" t="str">
        <f t="shared" si="17"/>
        <v>Match Not Found</v>
      </c>
      <c r="L978" s="8" t="str">
        <f>IFERROR(INDEX('Windows 11 Compliance'!A:A, MATCH(M978, 'Windows 11 Compliance'!B:B, 0)), "Match not found")</f>
        <v>Match not found</v>
      </c>
    </row>
    <row r="979" spans="5:12">
      <c r="E979" s="9" t="str">
        <f>IFERROR(IF(ISERROR(MATCH(F979,'Windows CPU Tracker'!B:B,0)),"Match not found",INDEX('Windows CPU Tracker'!A:A,MATCH(F979,'Windows CPU Tracker'!B:B,0))),"")</f>
        <v>Match not found</v>
      </c>
      <c r="G979" s="9" t="str">
        <f t="shared" si="17"/>
        <v>Match Not Found</v>
      </c>
      <c r="L979" s="8" t="str">
        <f>IFERROR(INDEX('Windows 11 Compliance'!A:A, MATCH(M979, 'Windows 11 Compliance'!B:B, 0)), "Match not found")</f>
        <v>Match not found</v>
      </c>
    </row>
    <row r="980" spans="5:12">
      <c r="E980" s="9" t="str">
        <f>IFERROR(IF(ISERROR(MATCH(F980,'Windows CPU Tracker'!B:B,0)),"Match not found",INDEX('Windows CPU Tracker'!A:A,MATCH(F980,'Windows CPU Tracker'!B:B,0))),"")</f>
        <v>Match not found</v>
      </c>
      <c r="G980" s="9" t="str">
        <f t="shared" si="17"/>
        <v>Match Not Found</v>
      </c>
      <c r="L980" s="8" t="str">
        <f>IFERROR(INDEX('Windows 11 Compliance'!A:A, MATCH(M980, 'Windows 11 Compliance'!B:B, 0)), "Match not found")</f>
        <v>Match not found</v>
      </c>
    </row>
    <row r="981" spans="5:12">
      <c r="E981" s="9" t="str">
        <f>IFERROR(IF(ISERROR(MATCH(F981,'Windows CPU Tracker'!B:B,0)),"Match not found",INDEX('Windows CPU Tracker'!A:A,MATCH(F981,'Windows CPU Tracker'!B:B,0))),"")</f>
        <v>Match not found</v>
      </c>
      <c r="G981" s="9" t="str">
        <f t="shared" si="17"/>
        <v>Match Not Found</v>
      </c>
      <c r="L981" s="8" t="str">
        <f>IFERROR(INDEX('Windows 11 Compliance'!A:A, MATCH(M981, 'Windows 11 Compliance'!B:B, 0)), "Match not found")</f>
        <v>Match not found</v>
      </c>
    </row>
    <row r="982" spans="5:12">
      <c r="E982" s="9" t="str">
        <f>IFERROR(IF(ISERROR(MATCH(F982,'Windows CPU Tracker'!B:B,0)),"Match not found",INDEX('Windows CPU Tracker'!A:A,MATCH(F982,'Windows CPU Tracker'!B:B,0))),"")</f>
        <v>Match not found</v>
      </c>
      <c r="G982" s="9" t="str">
        <f t="shared" si="17"/>
        <v>Match Not Found</v>
      </c>
      <c r="L982" s="8" t="str">
        <f>IFERROR(INDEX('Windows 11 Compliance'!A:A, MATCH(M982, 'Windows 11 Compliance'!B:B, 0)), "Match not found")</f>
        <v>Match not found</v>
      </c>
    </row>
    <row r="983" spans="5:12">
      <c r="E983" s="9" t="str">
        <f>IFERROR(IF(ISERROR(MATCH(F983,'Windows CPU Tracker'!B:B,0)),"Match not found",INDEX('Windows CPU Tracker'!A:A,MATCH(F983,'Windows CPU Tracker'!B:B,0))),"")</f>
        <v>Match not found</v>
      </c>
      <c r="G983" s="9" t="str">
        <f t="shared" si="17"/>
        <v>Match Not Found</v>
      </c>
      <c r="L983" s="8" t="str">
        <f>IFERROR(INDEX('Windows 11 Compliance'!A:A, MATCH(M983, 'Windows 11 Compliance'!B:B, 0)), "Match not found")</f>
        <v>Match not found</v>
      </c>
    </row>
    <row r="984" spans="5:12">
      <c r="E984" s="9" t="str">
        <f>IFERROR(IF(ISERROR(MATCH(F984,'Windows CPU Tracker'!B:B,0)),"Match not found",INDEX('Windows CPU Tracker'!A:A,MATCH(F984,'Windows CPU Tracker'!B:B,0))),"")</f>
        <v>Match not found</v>
      </c>
      <c r="G984" s="9" t="str">
        <f t="shared" si="17"/>
        <v>Match Not Found</v>
      </c>
      <c r="L984" s="8" t="str">
        <f>IFERROR(INDEX('Windows 11 Compliance'!A:A, MATCH(M984, 'Windows 11 Compliance'!B:B, 0)), "Match not found")</f>
        <v>Match not found</v>
      </c>
    </row>
    <row r="985" spans="5:12">
      <c r="E985" s="9" t="str">
        <f>IFERROR(IF(ISERROR(MATCH(F985,'Windows CPU Tracker'!B:B,0)),"Match not found",INDEX('Windows CPU Tracker'!A:A,MATCH(F985,'Windows CPU Tracker'!B:B,0))),"")</f>
        <v>Match not found</v>
      </c>
      <c r="G985" s="9" t="str">
        <f t="shared" si="17"/>
        <v>Match Not Found</v>
      </c>
      <c r="L985" s="8" t="str">
        <f>IFERROR(INDEX('Windows 11 Compliance'!A:A, MATCH(M985, 'Windows 11 Compliance'!B:B, 0)), "Match not found")</f>
        <v>Match not found</v>
      </c>
    </row>
    <row r="986" spans="5:12">
      <c r="E986" s="9" t="str">
        <f>IFERROR(IF(ISERROR(MATCH(F986,'Windows CPU Tracker'!B:B,0)),"Match not found",INDEX('Windows CPU Tracker'!A:A,MATCH(F986,'Windows CPU Tracker'!B:B,0))),"")</f>
        <v>Match not found</v>
      </c>
      <c r="G986" s="9" t="str">
        <f t="shared" si="17"/>
        <v>Match Not Found</v>
      </c>
      <c r="L986" s="8" t="str">
        <f>IFERROR(INDEX('Windows 11 Compliance'!A:A, MATCH(M986, 'Windows 11 Compliance'!B:B, 0)), "Match not found")</f>
        <v>Match not found</v>
      </c>
    </row>
    <row r="987" spans="5:12">
      <c r="E987" s="9" t="str">
        <f>IFERROR(IF(ISERROR(MATCH(F987,'Windows CPU Tracker'!B:B,0)),"Match not found",INDEX('Windows CPU Tracker'!A:A,MATCH(F987,'Windows CPU Tracker'!B:B,0))),"")</f>
        <v>Match not found</v>
      </c>
      <c r="G987" s="9" t="str">
        <f t="shared" si="17"/>
        <v>Match Not Found</v>
      </c>
      <c r="L987" s="8" t="str">
        <f>IFERROR(INDEX('Windows 11 Compliance'!A:A, MATCH(M987, 'Windows 11 Compliance'!B:B, 0)), "Match not found")</f>
        <v>Match not found</v>
      </c>
    </row>
    <row r="988" spans="5:12">
      <c r="E988" s="9" t="str">
        <f>IFERROR(IF(ISERROR(MATCH(F988,'Windows CPU Tracker'!B:B,0)),"Match not found",INDEX('Windows CPU Tracker'!A:A,MATCH(F988,'Windows CPU Tracker'!B:B,0))),"")</f>
        <v>Match not found</v>
      </c>
      <c r="G988" s="9" t="str">
        <f t="shared" si="17"/>
        <v>Match Not Found</v>
      </c>
      <c r="L988" s="8" t="str">
        <f>IFERROR(INDEX('Windows 11 Compliance'!A:A, MATCH(M988, 'Windows 11 Compliance'!B:B, 0)), "Match not found")</f>
        <v>Match not found</v>
      </c>
    </row>
    <row r="989" spans="5:12">
      <c r="E989" s="9" t="str">
        <f>IFERROR(IF(ISERROR(MATCH(F989,'Windows CPU Tracker'!B:B,0)),"Match not found",INDEX('Windows CPU Tracker'!A:A,MATCH(F989,'Windows CPU Tracker'!B:B,0))),"")</f>
        <v>Match not found</v>
      </c>
      <c r="G989" s="9" t="str">
        <f t="shared" si="17"/>
        <v>Match Not Found</v>
      </c>
      <c r="L989" s="8" t="str">
        <f>IFERROR(INDEX('Windows 11 Compliance'!A:A, MATCH(M989, 'Windows 11 Compliance'!B:B, 0)), "Match not found")</f>
        <v>Match not found</v>
      </c>
    </row>
    <row r="990" spans="5:12">
      <c r="E990" s="9" t="str">
        <f>IFERROR(IF(ISERROR(MATCH(F990,'Windows CPU Tracker'!B:B,0)),"Match not found",INDEX('Windows CPU Tracker'!A:A,MATCH(F990,'Windows CPU Tracker'!B:B,0))),"")</f>
        <v>Match not found</v>
      </c>
      <c r="G990" s="9" t="str">
        <f t="shared" si="17"/>
        <v>Match Not Found</v>
      </c>
      <c r="L990" s="8" t="str">
        <f>IFERROR(INDEX('Windows 11 Compliance'!A:A, MATCH(M990, 'Windows 11 Compliance'!B:B, 0)), "Match not found")</f>
        <v>Match not found</v>
      </c>
    </row>
    <row r="991" spans="5:12">
      <c r="E991" s="9" t="str">
        <f>IFERROR(IF(ISERROR(MATCH(F991,'Windows CPU Tracker'!B:B,0)),"Match not found",INDEX('Windows CPU Tracker'!A:A,MATCH(F991,'Windows CPU Tracker'!B:B,0))),"")</f>
        <v>Match not found</v>
      </c>
      <c r="G991" s="9" t="str">
        <f t="shared" si="17"/>
        <v>Match Not Found</v>
      </c>
      <c r="L991" s="8" t="str">
        <f>IFERROR(INDEX('Windows 11 Compliance'!A:A, MATCH(M991, 'Windows 11 Compliance'!B:B, 0)), "Match not found")</f>
        <v>Match not found</v>
      </c>
    </row>
    <row r="992" spans="5:12">
      <c r="E992" s="9" t="str">
        <f>IFERROR(IF(ISERROR(MATCH(F992,'Windows CPU Tracker'!B:B,0)),"Match not found",INDEX('Windows CPU Tracker'!A:A,MATCH(F992,'Windows CPU Tracker'!B:B,0))),"")</f>
        <v>Match not found</v>
      </c>
      <c r="G992" s="9" t="str">
        <f t="shared" si="17"/>
        <v>Match Not Found</v>
      </c>
      <c r="L992" s="8" t="str">
        <f>IFERROR(INDEX('Windows 11 Compliance'!A:A, MATCH(M992, 'Windows 11 Compliance'!B:B, 0)), "Match not found")</f>
        <v>Match not found</v>
      </c>
    </row>
    <row r="993" spans="5:12">
      <c r="E993" s="9" t="str">
        <f>IFERROR(IF(ISERROR(MATCH(F993,'Windows CPU Tracker'!B:B,0)),"Match not found",INDEX('Windows CPU Tracker'!A:A,MATCH(F993,'Windows CPU Tracker'!B:B,0))),"")</f>
        <v>Match not found</v>
      </c>
      <c r="G993" s="9" t="str">
        <f t="shared" si="17"/>
        <v>Match Not Found</v>
      </c>
      <c r="L993" s="8" t="str">
        <f>IFERROR(INDEX('Windows 11 Compliance'!A:A, MATCH(M993, 'Windows 11 Compliance'!B:B, 0)), "Match not found")</f>
        <v>Match not found</v>
      </c>
    </row>
    <row r="994" spans="5:12">
      <c r="E994" s="9" t="str">
        <f>IFERROR(IF(ISERROR(MATCH(F994,'Windows CPU Tracker'!B:B,0)),"Match not found",INDEX('Windows CPU Tracker'!A:A,MATCH(F994,'Windows CPU Tracker'!B:B,0))),"")</f>
        <v>Match not found</v>
      </c>
      <c r="G994" s="9" t="str">
        <f t="shared" si="17"/>
        <v>Match Not Found</v>
      </c>
      <c r="L994" s="8" t="str">
        <f>IFERROR(INDEX('Windows 11 Compliance'!A:A, MATCH(M994, 'Windows 11 Compliance'!B:B, 0)), "Match not found")</f>
        <v>Match not found</v>
      </c>
    </row>
    <row r="995" spans="5:12">
      <c r="E995" s="9" t="str">
        <f>IFERROR(IF(ISERROR(MATCH(F995,'Windows CPU Tracker'!B:B,0)),"Match not found",INDEX('Windows CPU Tracker'!A:A,MATCH(F995,'Windows CPU Tracker'!B:B,0))),"")</f>
        <v>Match not found</v>
      </c>
      <c r="G995" s="9" t="str">
        <f t="shared" si="17"/>
        <v>Match Not Found</v>
      </c>
      <c r="L995" s="8" t="str">
        <f>IFERROR(INDEX('Windows 11 Compliance'!A:A, MATCH(M995, 'Windows 11 Compliance'!B:B, 0)), "Match not found")</f>
        <v>Match not found</v>
      </c>
    </row>
    <row r="996" spans="5:12">
      <c r="E996" s="9" t="str">
        <f>IFERROR(IF(ISERROR(MATCH(F996,'Windows CPU Tracker'!B:B,0)),"Match not found",INDEX('Windows CPU Tracker'!A:A,MATCH(F996,'Windows CPU Tracker'!B:B,0))),"")</f>
        <v>Match not found</v>
      </c>
      <c r="G996" s="9" t="str">
        <f t="shared" si="17"/>
        <v>Match Not Found</v>
      </c>
      <c r="L996" s="8" t="str">
        <f>IFERROR(INDEX('Windows 11 Compliance'!A:A, MATCH(M996, 'Windows 11 Compliance'!B:B, 0)), "Match not found")</f>
        <v>Match not found</v>
      </c>
    </row>
    <row r="997" spans="5:12">
      <c r="E997" s="9" t="str">
        <f>IFERROR(IF(ISERROR(MATCH(F997,'Windows CPU Tracker'!B:B,0)),"Match not found",INDEX('Windows CPU Tracker'!A:A,MATCH(F997,'Windows CPU Tracker'!B:B,0))),"")</f>
        <v>Match not found</v>
      </c>
      <c r="G997" s="9" t="str">
        <f t="shared" si="17"/>
        <v>Match Not Found</v>
      </c>
      <c r="L997" s="8" t="str">
        <f>IFERROR(INDEX('Windows 11 Compliance'!A:A, MATCH(M997, 'Windows 11 Compliance'!B:B, 0)), "Match not found")</f>
        <v>Match not found</v>
      </c>
    </row>
    <row r="998" spans="5:12">
      <c r="E998" s="9" t="str">
        <f>IFERROR(IF(ISERROR(MATCH(F998,'Windows CPU Tracker'!B:B,0)),"Match not found",INDEX('Windows CPU Tracker'!A:A,MATCH(F998,'Windows CPU Tracker'!B:B,0))),"")</f>
        <v>Match not found</v>
      </c>
      <c r="G998" s="9" t="str">
        <f t="shared" si="17"/>
        <v>Match Not Found</v>
      </c>
      <c r="L998" s="8" t="str">
        <f>IFERROR(INDEX('Windows 11 Compliance'!A:A, MATCH(M998, 'Windows 11 Compliance'!B:B, 0)), "Match not found")</f>
        <v>Match not found</v>
      </c>
    </row>
    <row r="999" spans="5:12">
      <c r="E999" s="9" t="str">
        <f>IFERROR(IF(ISERROR(MATCH(F999,'Windows CPU Tracker'!B:B,0)),"Match not found",INDEX('Windows CPU Tracker'!A:A,MATCH(F999,'Windows CPU Tracker'!B:B,0))),"")</f>
        <v>Match not found</v>
      </c>
      <c r="G999" s="9" t="str">
        <f t="shared" si="17"/>
        <v>Match Not Found</v>
      </c>
      <c r="L999" s="8" t="str">
        <f>IFERROR(INDEX('Windows 11 Compliance'!A:A, MATCH(M999, 'Windows 11 Compliance'!B:B, 0)), "Match not found")</f>
        <v>Match not found</v>
      </c>
    </row>
    <row r="1000" spans="5:12">
      <c r="E1000" s="9" t="str">
        <f>IFERROR(IF(ISERROR(MATCH(F1000,'Windows CPU Tracker'!B:B,0)),"Match not found",INDEX('Windows CPU Tracker'!A:A,MATCH(F1000,'Windows CPU Tracker'!B:B,0))),"")</f>
        <v>Match not found</v>
      </c>
      <c r="G1000" s="9" t="str">
        <f t="shared" si="17"/>
        <v>Match Not Found</v>
      </c>
      <c r="L1000" s="8" t="str">
        <f>IFERROR(INDEX('Windows 11 Compliance'!A:A, MATCH(M1000, 'Windows 11 Compliance'!B:B, 0)), "Match not found")</f>
        <v>Match not found</v>
      </c>
    </row>
  </sheetData>
  <autoFilter ref="D1:D1000" xr:uid="{EA937E4E-6B61-4435-9C9C-D726D91859E8}"/>
  <sortState xmlns:xlrd2="http://schemas.microsoft.com/office/spreadsheetml/2017/richdata2" ref="A3:Y41">
    <sortCondition ref="C3:C41"/>
  </sortState>
  <dataConsolidate/>
  <conditionalFormatting sqref="A2:L252">
    <cfRule type="cellIs" dxfId="337" priority="1" operator="equal">
      <formula>"No (OSDiskSize Failed)"</formula>
    </cfRule>
    <cfRule type="cellIs" dxfId="336" priority="2" operator="equal">
      <formula>"No (Processor Failed)"</formula>
    </cfRule>
    <cfRule type="cellIs" dxfId="335" priority="3" operator="equal">
      <formula>"No (TPM Failed)"</formula>
    </cfRule>
    <cfRule type="cellIs" dxfId="334" priority="4" operator="equal">
      <formula>"No (OSDisk &amp; Processor Failed)"</formula>
    </cfRule>
    <cfRule type="cellIs" dxfId="333" priority="5" operator="equal">
      <formula>"No (TPM Failed &amp; Memory)"</formula>
    </cfRule>
    <cfRule type="cellIs" dxfId="332" priority="6" operator="equal">
      <formula>"6 GB"</formula>
    </cfRule>
    <cfRule type="cellIs" dxfId="331" priority="7" operator="equal">
      <formula>"4 GB"</formula>
    </cfRule>
    <cfRule type="cellIs" dxfId="330" priority="8" operator="equal">
      <formula>"2 GB"</formula>
    </cfRule>
    <cfRule type="cellIs" dxfId="329" priority="9" operator="equal">
      <formula>"1 GB"</formula>
    </cfRule>
    <cfRule type="cellIs" dxfId="328" priority="10" operator="equal">
      <formula>2017</formula>
    </cfRule>
    <cfRule type="cellIs" dxfId="327" priority="11" operator="equal">
      <formula>2016</formula>
    </cfRule>
    <cfRule type="cellIs" dxfId="326" priority="12" operator="equal">
      <formula>2015</formula>
    </cfRule>
    <cfRule type="cellIs" dxfId="325" priority="13" operator="equal">
      <formula>2014</formula>
    </cfRule>
    <cfRule type="cellIs" dxfId="324" priority="14" operator="equal">
      <formula>2013</formula>
    </cfRule>
    <cfRule type="cellIs" dxfId="323" priority="15" operator="equal">
      <formula>2012</formula>
    </cfRule>
    <cfRule type="cellIs" dxfId="322" priority="16" operator="equal">
      <formula>2011</formula>
    </cfRule>
    <cfRule type="containsText" dxfId="321" priority="17" operator="containsText" text="2010">
      <formula>NOT(ISERROR(SEARCH("2010",A2)))</formula>
    </cfRule>
    <cfRule type="containsText" dxfId="320" priority="18" operator="containsText" text="2009">
      <formula>NOT(ISERROR(SEARCH("2009",A2)))</formula>
    </cfRule>
    <cfRule type="containsText" dxfId="319" priority="19" operator="containsText" text="2008">
      <formula>NOT(ISERROR(SEARCH("2008",A2)))</formula>
    </cfRule>
    <cfRule type="containsText" dxfId="318" priority="20" operator="containsText" text="2007">
      <formula>NOT(ISERROR(SEARCH("2007",A2)))</formula>
    </cfRule>
    <cfRule type="containsText" dxfId="317" priority="21" operator="containsText" text="2006">
      <formula>NOT(ISERROR(SEARCH("2006",A2)))</formula>
    </cfRule>
  </conditionalFormatting>
  <conditionalFormatting sqref="A1:XFD1 N2:XFD252 A253:XFD1048576">
    <cfRule type="cellIs" dxfId="316" priority="127" operator="equal">
      <formula>"No (OSDiskSize Failed)"</formula>
    </cfRule>
    <cfRule type="cellIs" dxfId="315" priority="128" operator="equal">
      <formula>"No (Processor Failed)"</formula>
    </cfRule>
    <cfRule type="cellIs" dxfId="314" priority="129" operator="equal">
      <formula>"No (TPM Failed)"</formula>
    </cfRule>
    <cfRule type="cellIs" dxfId="313" priority="130" operator="equal">
      <formula>"No (OSDisk &amp; Processor Failed)"</formula>
    </cfRule>
    <cfRule type="cellIs" dxfId="312" priority="131" operator="equal">
      <formula>"No (TPM Failed &amp; Memory)"</formula>
    </cfRule>
    <cfRule type="cellIs" dxfId="311" priority="132" operator="equal">
      <formula>"6 GB"</formula>
    </cfRule>
    <cfRule type="cellIs" dxfId="310" priority="133" operator="equal">
      <formula>"4 GB"</formula>
    </cfRule>
    <cfRule type="cellIs" dxfId="309" priority="134" operator="equal">
      <formula>"2 GB"</formula>
    </cfRule>
    <cfRule type="cellIs" dxfId="308" priority="135" operator="equal">
      <formula>"1 GB"</formula>
    </cfRule>
    <cfRule type="cellIs" dxfId="307" priority="136" operator="equal">
      <formula>2017</formula>
    </cfRule>
    <cfRule type="cellIs" dxfId="306" priority="137" operator="equal">
      <formula>2016</formula>
    </cfRule>
    <cfRule type="cellIs" dxfId="305" priority="138" operator="equal">
      <formula>2015</formula>
    </cfRule>
    <cfRule type="cellIs" dxfId="304" priority="139" operator="equal">
      <formula>2014</formula>
    </cfRule>
    <cfRule type="cellIs" dxfId="303" priority="140" operator="equal">
      <formula>2013</formula>
    </cfRule>
    <cfRule type="cellIs" dxfId="302" priority="141" operator="equal">
      <formula>2012</formula>
    </cfRule>
    <cfRule type="cellIs" dxfId="301" priority="142" operator="equal">
      <formula>2011</formula>
    </cfRule>
    <cfRule type="containsText" dxfId="300" priority="143" operator="containsText" text="2010">
      <formula>NOT(ISERROR(SEARCH("2010",A1)))</formula>
    </cfRule>
    <cfRule type="containsText" dxfId="299" priority="144" operator="containsText" text="2009">
      <formula>NOT(ISERROR(SEARCH("2009",A1)))</formula>
    </cfRule>
    <cfRule type="containsText" dxfId="298" priority="145" operator="containsText" text="2008">
      <formula>NOT(ISERROR(SEARCH("2008",A1)))</formula>
    </cfRule>
    <cfRule type="containsText" dxfId="297" priority="146" operator="containsText" text="2007">
      <formula>NOT(ISERROR(SEARCH("2007",A1)))</formula>
    </cfRule>
    <cfRule type="containsText" dxfId="296" priority="147" operator="containsText" text="2006">
      <formula>NOT(ISERROR(SEARCH("2006",A1)))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6574-D1E6-4B7C-BDBC-7DA71D636972}">
  <dimension ref="A1:J44"/>
  <sheetViews>
    <sheetView tabSelected="1" topLeftCell="A10" zoomScaleNormal="100" workbookViewId="0">
      <selection activeCell="B33" sqref="B33"/>
    </sheetView>
  </sheetViews>
  <sheetFormatPr defaultRowHeight="15"/>
  <cols>
    <col min="1" max="1" width="49.85546875" bestFit="1" customWidth="1"/>
    <col min="2" max="2" width="16.140625" customWidth="1"/>
    <col min="3" max="5" width="14.140625" customWidth="1"/>
    <col min="7" max="7" width="79.42578125" bestFit="1" customWidth="1"/>
    <col min="9" max="9" width="24.7109375" bestFit="1" customWidth="1"/>
    <col min="10" max="10" width="14.42578125" bestFit="1" customWidth="1"/>
    <col min="11" max="11" width="49.42578125" bestFit="1" customWidth="1"/>
    <col min="12" max="12" width="11" customWidth="1"/>
  </cols>
  <sheetData>
    <row r="1" spans="1:9">
      <c r="A1" s="41" t="s">
        <v>1913</v>
      </c>
      <c r="B1" s="41"/>
      <c r="C1" s="41"/>
      <c r="D1" s="41"/>
      <c r="G1" s="41" t="s">
        <v>1914</v>
      </c>
      <c r="H1" s="41"/>
      <c r="I1" s="41"/>
    </row>
    <row r="2" spans="1:9">
      <c r="A2" t="s">
        <v>522</v>
      </c>
      <c r="B2" t="s">
        <v>1980</v>
      </c>
      <c r="C2" t="s">
        <v>1981</v>
      </c>
      <c r="D2" t="s">
        <v>523</v>
      </c>
      <c r="G2" t="s">
        <v>522</v>
      </c>
      <c r="H2" t="s">
        <v>523</v>
      </c>
      <c r="I2" t="s">
        <v>1961</v>
      </c>
    </row>
    <row r="3" spans="1:9">
      <c r="A3" t="s">
        <v>521</v>
      </c>
      <c r="B3">
        <f>COUNTIFS('Windows Datto Template'!B:B, "*Acer*", 'Windows Datto Template'!I:I, "Desktop")</f>
        <v>33</v>
      </c>
      <c r="C3">
        <f>COUNTIFS('Windows Datto Template'!B:B, "*Acer*", 'Windows Datto Template'!I:I, "Laptop")</f>
        <v>0</v>
      </c>
      <c r="D3">
        <f>COUNTIF('Windows Datto Template'!B:B, "Acer")</f>
        <v>33</v>
      </c>
      <c r="G3" s="35" t="s">
        <v>1948</v>
      </c>
      <c r="H3" s="35">
        <f>COUNTIF('Chromebook Template'!B:B, "ASUS Chromebook C204")</f>
        <v>64</v>
      </c>
      <c r="I3" s="35" t="s">
        <v>1915</v>
      </c>
    </row>
    <row r="4" spans="1:9">
      <c r="A4" s="36" t="s">
        <v>1975</v>
      </c>
      <c r="B4">
        <f>COUNTIFS('Windows Datto Template'!B:B, "*Dell Inc.*", 'Windows Datto Template'!I:I, "Desktop")</f>
        <v>1</v>
      </c>
      <c r="C4">
        <f>COUNTIFS('Windows Datto Template'!B:B, "*Dell Inc.*", 'Windows Datto Template'!I:I, "Laptop")</f>
        <v>4</v>
      </c>
      <c r="D4">
        <f>COUNTIF('Windows Datto Template'!B:B, "Dell Inc.")</f>
        <v>5</v>
      </c>
      <c r="G4" s="35" t="s">
        <v>1955</v>
      </c>
      <c r="H4" s="35">
        <f>COUNTIF('Chromebook Template'!B:B, "ASUS Chromebook Flip C213")</f>
        <v>0</v>
      </c>
      <c r="I4" s="35" t="s">
        <v>1956</v>
      </c>
    </row>
    <row r="5" spans="1:9">
      <c r="A5" s="36" t="s">
        <v>2152</v>
      </c>
      <c r="B5">
        <f>COUNTIFS('Windows Datto Template'!B:B, "*Dynabook Inc.*", 'Windows Datto Template'!I:I, "Desktop")</f>
        <v>0</v>
      </c>
      <c r="C5">
        <f>COUNTIFS('Windows Datto Template'!B:B, "*Dynabook Inc.*", 'Windows Datto Template'!I:I, "Laptop")</f>
        <v>0</v>
      </c>
      <c r="D5">
        <f>COUNTIF('Windows Datto Template'!B:B, "Dynabook Inc.")</f>
        <v>0</v>
      </c>
      <c r="G5" s="35" t="s">
        <v>1957</v>
      </c>
      <c r="H5" s="35">
        <f>COUNTIF('Chromebook Template'!B:B, "ASUS Chromebook Flip C214 (EDU), ASUS Chromebook Flip C234 (CANADA CONSUMER)")</f>
        <v>29</v>
      </c>
      <c r="I5" s="35" t="s">
        <v>1915</v>
      </c>
    </row>
    <row r="6" spans="1:9">
      <c r="A6" s="36" t="s">
        <v>1976</v>
      </c>
      <c r="B6">
        <f>COUNTIFS('Windows Datto Template'!B:B, "*Eduthing*", 'Windows Datto Template'!I:I, "Desktop")</f>
        <v>45</v>
      </c>
      <c r="C6">
        <f>COUNTIFS('Windows Datto Template'!B:B, "*Eduthing*", 'Windows Datto Template'!I:I, "Laptop")</f>
        <v>0</v>
      </c>
      <c r="D6">
        <f>COUNTIF('Windows Datto Template'!B:B, "Eduthing")</f>
        <v>45</v>
      </c>
      <c r="G6" s="35" t="s">
        <v>607</v>
      </c>
      <c r="H6" s="35">
        <f>COUNTIF('Chromebook Template'!B:B, "Chromebook 14 G6")</f>
        <v>15</v>
      </c>
      <c r="I6" s="35" t="s">
        <v>1915</v>
      </c>
    </row>
    <row r="7" spans="1:9">
      <c r="A7" s="36" t="s">
        <v>2154</v>
      </c>
      <c r="B7">
        <f>COUNTIFS('Windows Datto Template'!B:B, "*FUJITSU*", 'Windows Datto Template'!I:I, "Desktop")</f>
        <v>0</v>
      </c>
      <c r="C7">
        <f>COUNTIFS('Windows Datto Template'!B:B, "*FUJITSU*", 'Windows Datto Template'!I:I, "Laptop")</f>
        <v>0</v>
      </c>
      <c r="D7">
        <f>COUNTIF('Windows Datto Template'!B:B, "FUJITSU")</f>
        <v>0</v>
      </c>
      <c r="G7" s="35" t="s">
        <v>1958</v>
      </c>
      <c r="H7" s="35">
        <f>COUNTIF('Chromebook Template'!B:B, "Chromebook 14-db0")</f>
        <v>3</v>
      </c>
      <c r="I7" s="35" t="s">
        <v>1916</v>
      </c>
    </row>
    <row r="8" spans="1:9">
      <c r="A8" s="36" t="s">
        <v>1977</v>
      </c>
      <c r="B8">
        <f>COUNTIFS('Windows Datto Template'!B:B, "*GEO*", 'Windows Datto Template'!I:I, "Desktop")</f>
        <v>0</v>
      </c>
      <c r="C8">
        <f>COUNTIFS('Windows Datto Template'!B:B, "*GEO*", 'Windows Datto Template'!I:I, "Laptop")</f>
        <v>0</v>
      </c>
      <c r="D8">
        <f>COUNTIF('Windows Datto Template'!B:B, "GEO")</f>
        <v>0</v>
      </c>
      <c r="G8" s="35" t="s">
        <v>606</v>
      </c>
      <c r="H8" s="35">
        <f>COUNTIF('Chromebook Template'!B:B, "Dell Chromebook 11 (3180)")</f>
        <v>0</v>
      </c>
      <c r="I8" s="35"/>
    </row>
    <row r="9" spans="1:9">
      <c r="A9" s="39" t="s">
        <v>2232</v>
      </c>
      <c r="B9">
        <f>COUNTIFS('Windows Datto Template'!B:B, "*Hewlett-Packard*", 'Windows Datto Template'!I:I, "Desktop")</f>
        <v>4</v>
      </c>
      <c r="C9">
        <f>COUNTIFS('Windows Datto Template'!B:B, "*Hewlett-Packard*", 'Windows Datto Template'!I:I, "Laptop")</f>
        <v>2</v>
      </c>
      <c r="D9">
        <f>COUNTIF('Windows Datto Template'!B:B, "Hewlett-Packard")</f>
        <v>6</v>
      </c>
      <c r="G9" s="35" t="s">
        <v>1909</v>
      </c>
      <c r="H9" s="35">
        <f>COUNTIF('Chromebook Template'!B:B, "Dell Chromebook 3100")</f>
        <v>32</v>
      </c>
      <c r="I9" t="s">
        <v>1915</v>
      </c>
    </row>
    <row r="10" spans="1:9">
      <c r="A10" t="s">
        <v>526</v>
      </c>
      <c r="B10">
        <f>COUNTIFS('Windows Datto Template'!B:B, "*HP*", 'Windows Datto Template'!I:I, "Desktop")</f>
        <v>18</v>
      </c>
      <c r="C10">
        <f>COUNTIFS('Windows Datto Template'!B:B, "*HP*", 'Windows Datto Template'!I:I, "Laptop")</f>
        <v>62</v>
      </c>
      <c r="D10">
        <f>COUNTIF('Windows Datto Template'!B:B, "HP")</f>
        <v>80</v>
      </c>
      <c r="G10" s="35" t="s">
        <v>1910</v>
      </c>
      <c r="H10" s="35">
        <f>COUNTIF('Chromebook Template'!B:B, "HP Chromebook 11 G7 EE")</f>
        <v>0</v>
      </c>
      <c r="I10" s="35"/>
    </row>
    <row r="11" spans="1:9">
      <c r="A11" t="s">
        <v>524</v>
      </c>
      <c r="B11">
        <f>COUNTIFS('Windows Datto Template'!B:B, "*LENOVO*", 'Windows Datto Template'!I:I, "Desktop")</f>
        <v>64</v>
      </c>
      <c r="C11">
        <f>COUNTIFS('Windows Datto Template'!B:B, "*LENOVO*", 'Windows Datto Template'!I:I, "Laptop")</f>
        <v>3</v>
      </c>
      <c r="D11">
        <f>COUNTIF('Windows Datto Template'!B:B, "LENOVO")</f>
        <v>67</v>
      </c>
      <c r="G11" s="35" t="s">
        <v>1911</v>
      </c>
      <c r="H11" s="35">
        <f>COUNTIF('Chromebook Template'!B:B, "HP Chromebook 11A G6 EE/ HP Chromebook 11A G8 EE")</f>
        <v>0</v>
      </c>
      <c r="I11" s="35"/>
    </row>
    <row r="12" spans="1:9">
      <c r="A12" s="39" t="s">
        <v>2340</v>
      </c>
      <c r="B12">
        <f>COUNTIFS('Windows Datto Template'!B:B, "*Microsoft Corporation*", 'Windows Datto Template'!I:I, "Desktop")</f>
        <v>0</v>
      </c>
      <c r="C12">
        <f>COUNTIFS('Windows Datto Template'!B:B, "*Microsoft Corporation*", 'Windows Datto Template'!I:I, "Laptop")</f>
        <v>13</v>
      </c>
      <c r="D12">
        <f>COUNTIF('Windows Datto Template'!B:B, "Microsoft Corporation")</f>
        <v>13</v>
      </c>
      <c r="G12" s="35" t="s">
        <v>1912</v>
      </c>
      <c r="H12" s="35">
        <f>COUNTIF('Chromebook Template'!B:B, "HP Chromebook 11MK G9 EE")</f>
        <v>0</v>
      </c>
      <c r="I12" s="35"/>
    </row>
    <row r="13" spans="1:9">
      <c r="A13" t="s">
        <v>528</v>
      </c>
      <c r="B13">
        <f>COUNTIFS('Windows Datto Template'!B:B, "*System manufacturer*", 'Windows Datto Template'!I:I, "Desktop")</f>
        <v>0</v>
      </c>
      <c r="C13">
        <f>COUNTIFS('Windows Datto Template'!B:B, "*System manufacturer*", 'Windows Datto Template'!I:I, "Laptop")</f>
        <v>0</v>
      </c>
      <c r="D13">
        <f>COUNTIF('Windows Datto Template'!B:B, "System manufacturer")</f>
        <v>0</v>
      </c>
      <c r="G13" s="35" t="s">
        <v>605</v>
      </c>
      <c r="H13" s="35">
        <f>COUNTIF('Chromebook Template'!B:B, "Lenovo 100e Chromebook 2nd Gen")</f>
        <v>8</v>
      </c>
      <c r="I13" s="35" t="s">
        <v>1915</v>
      </c>
    </row>
    <row r="14" spans="1:9">
      <c r="A14" t="s">
        <v>2156</v>
      </c>
      <c r="B14">
        <f>COUNTIFS('Windows Datto Template'!B:B, "*Unknown*", 'Windows Datto Template'!I:I, "Desktop")</f>
        <v>0</v>
      </c>
      <c r="C14">
        <f>COUNTIFS('Windows Datto Template'!B:B, "*Unknown*", 'Windows Datto Template'!I:I, "Laptop")</f>
        <v>0</v>
      </c>
      <c r="D14">
        <f>COUNTIF('Windows Datto Template'!B:B, "Unknown")</f>
        <v>0</v>
      </c>
      <c r="G14" s="35" t="s">
        <v>604</v>
      </c>
      <c r="H14" s="35">
        <f>COUNTIF('Chromebook Template'!B:B, "Lenovo 300e/500e Chromebook 2nd Gen")</f>
        <v>0</v>
      </c>
      <c r="I14" s="35" t="s">
        <v>1915</v>
      </c>
    </row>
    <row r="15" spans="1:9">
      <c r="A15" t="s">
        <v>527</v>
      </c>
      <c r="B15">
        <f>COUNTIFS('Windows Datto Template'!B:B, "*VeryPC*", 'Windows Datto Template'!I:I, "Desktop")</f>
        <v>0</v>
      </c>
      <c r="C15">
        <f>COUNTIFS('Windows Datto Template'!B:B, "*VeryPC*", 'Windows Datto Template'!I:I, "Laptop")</f>
        <v>0</v>
      </c>
      <c r="D15">
        <f>COUNTIF('Windows Datto Template'!B:B, "VeryPC")</f>
        <v>0</v>
      </c>
      <c r="G15" s="35" t="s">
        <v>603</v>
      </c>
      <c r="H15" s="35">
        <f>COUNTIF('Chromebook Template'!B:B, "Samsung Chromebook 4")</f>
        <v>0</v>
      </c>
      <c r="I15" s="35" t="s">
        <v>1915</v>
      </c>
    </row>
    <row r="16" spans="1:9">
      <c r="A16" t="s">
        <v>525</v>
      </c>
      <c r="B16">
        <f>COUNTIFS('Windows Datto Template'!B:B, "*Viglen*", 'Windows Datto Template'!I:I, "Desktop")</f>
        <v>0</v>
      </c>
      <c r="C16">
        <f>COUNTIFS('Windows Datto Template'!B:B, "*Viglen*", 'Windows Datto Template'!I:I, "Laptop")</f>
        <v>0</v>
      </c>
      <c r="D16">
        <f>COUNTIF('Windows Datto Template'!B:B, "Viglen")</f>
        <v>0</v>
      </c>
      <c r="G16" s="35"/>
      <c r="H16" s="35"/>
      <c r="I16" s="35"/>
    </row>
    <row r="17" spans="1:9">
      <c r="A17" s="36"/>
    </row>
    <row r="18" spans="1:9">
      <c r="A18" s="31" t="s">
        <v>1949</v>
      </c>
      <c r="B18" s="32">
        <f>SUM(Table9[Desktop])</f>
        <v>165</v>
      </c>
      <c r="C18" s="32">
        <f>SUM(Table9[Laptop])</f>
        <v>84</v>
      </c>
      <c r="D18" s="32">
        <f>SUM(B18:C18)</f>
        <v>249</v>
      </c>
    </row>
    <row r="20" spans="1:9">
      <c r="A20" s="41" t="s">
        <v>0</v>
      </c>
      <c r="B20" s="41"/>
      <c r="G20" s="42" t="s">
        <v>1959</v>
      </c>
      <c r="H20" s="42"/>
    </row>
    <row r="21" spans="1:9">
      <c r="A21" t="s">
        <v>1990</v>
      </c>
      <c r="B21" t="s">
        <v>1987</v>
      </c>
      <c r="G21" t="s">
        <v>1960</v>
      </c>
      <c r="H21" t="s">
        <v>523</v>
      </c>
    </row>
    <row r="22" spans="1:9">
      <c r="A22" s="4">
        <v>2011</v>
      </c>
      <c r="B22" cm="1">
        <f t="array" ref="B22">SUMPRODUCT(--(ISNUMBER(SEARCH("2011", 'Windows Datto Template'!E:E))))</f>
        <v>0</v>
      </c>
      <c r="D22" s="9"/>
      <c r="G22" s="31" t="s">
        <v>1956</v>
      </c>
      <c r="H22" s="32">
        <f>COUNTIF('Chromebook Template'!D:D, "2024-05")</f>
        <v>0</v>
      </c>
    </row>
    <row r="23" spans="1:9">
      <c r="A23" s="4">
        <v>2012</v>
      </c>
      <c r="B23" cm="1">
        <f t="array" ref="B23">SUMPRODUCT(--(ISNUMBER(SEARCH("2012", 'Windows Datto Template'!E:E))))</f>
        <v>0</v>
      </c>
      <c r="G23" s="33" t="s">
        <v>1916</v>
      </c>
      <c r="H23" s="34">
        <f>COUNTIF('Chromebook Template'!D:D, "2026-06")</f>
        <v>3</v>
      </c>
    </row>
    <row r="24" spans="1:9">
      <c r="A24" s="4">
        <v>2013</v>
      </c>
      <c r="B24" cm="1">
        <f t="array" ref="B24">SUMPRODUCT(--(ISNUMBER(SEARCH("2013", 'Windows Datto Template'!E:E))))</f>
        <v>3</v>
      </c>
      <c r="G24" s="31" t="s">
        <v>1915</v>
      </c>
      <c r="H24" s="32">
        <f>COUNTIF('Chromebook Template'!D:D, "2029-06")</f>
        <v>149</v>
      </c>
    </row>
    <row r="25" spans="1:9">
      <c r="A25" s="4">
        <v>2014</v>
      </c>
      <c r="B25" cm="1">
        <f t="array" ref="B25">SUMPRODUCT(--(ISNUMBER(SEARCH("2014", 'Windows Datto Template'!E:E))))</f>
        <v>8</v>
      </c>
      <c r="G25" s="31" t="s">
        <v>1917</v>
      </c>
      <c r="H25" s="32">
        <f>COUNTIF('Chromebook Template'!D:D, "2030-06")</f>
        <v>0</v>
      </c>
    </row>
    <row r="26" spans="1:9">
      <c r="A26" s="4">
        <v>2015</v>
      </c>
      <c r="B26" cm="1">
        <f t="array" ref="B26">SUMPRODUCT(--(ISNUMBER(SEARCH("2015", 'Windows Datto Template'!E:E))))</f>
        <v>17</v>
      </c>
      <c r="G26" s="33" t="s">
        <v>1949</v>
      </c>
      <c r="H26" s="34">
        <f>SUM(H22:H24)</f>
        <v>152</v>
      </c>
    </row>
    <row r="27" spans="1:9">
      <c r="A27" s="4">
        <v>2016</v>
      </c>
      <c r="B27" cm="1">
        <f t="array" ref="B27">SUMPRODUCT(--(ISNUMBER(SEARCH("2016", 'Windows Datto Template'!E:E))))</f>
        <v>30</v>
      </c>
    </row>
    <row r="28" spans="1:9">
      <c r="A28" s="4">
        <v>2017</v>
      </c>
      <c r="B28" cm="1">
        <f t="array" ref="B28">SUMPRODUCT(--(ISNUMBER(SEARCH("2017", 'Windows Datto Template'!E:E))))</f>
        <v>59</v>
      </c>
    </row>
    <row r="29" spans="1:9">
      <c r="A29" s="4">
        <v>2018</v>
      </c>
      <c r="B29" cm="1">
        <f t="array" ref="B29">SUMPRODUCT(--(ISNUMBER(SEARCH("2018", 'Windows Datto Template'!E:E))))</f>
        <v>17</v>
      </c>
    </row>
    <row r="30" spans="1:9">
      <c r="A30" s="4">
        <v>2019</v>
      </c>
      <c r="B30" cm="1">
        <f t="array" ref="B30">SUMPRODUCT(--(ISNUMBER(SEARCH("2019", 'Windows Datto Template'!E:E))))</f>
        <v>15</v>
      </c>
      <c r="G30" s="41" t="s">
        <v>1913</v>
      </c>
      <c r="H30" s="41"/>
      <c r="I30" s="41"/>
    </row>
    <row r="31" spans="1:9">
      <c r="A31" s="4">
        <v>2020</v>
      </c>
      <c r="B31" cm="1">
        <f t="array" ref="B31">SUMPRODUCT(--(ISNUMBER(SEARCH("2020", 'Windows Datto Template'!E:E))))</f>
        <v>29</v>
      </c>
      <c r="G31" t="s">
        <v>1978</v>
      </c>
      <c r="H31" t="s">
        <v>1979</v>
      </c>
      <c r="I31" t="s">
        <v>1982</v>
      </c>
    </row>
    <row r="32" spans="1:9">
      <c r="A32" s="4">
        <v>2021</v>
      </c>
      <c r="B32" cm="1">
        <f t="array" ref="B32">SUMPRODUCT(--(ISNUMBER(SEARCH("2021", 'Windows Datto Template'!E:E))))</f>
        <v>1</v>
      </c>
      <c r="G32">
        <f>COUNTIF('Windows Datto Template'!I:I, "*Laptop*")</f>
        <v>84</v>
      </c>
      <c r="H32">
        <f>COUNTIF('Windows Datto Template'!I:I, "*Desktop*")</f>
        <v>165</v>
      </c>
      <c r="I32">
        <f>SUM(G32:H32)</f>
        <v>249</v>
      </c>
    </row>
    <row r="33" spans="1:10">
      <c r="A33" s="4">
        <v>2022</v>
      </c>
      <c r="B33" cm="1">
        <f t="array" ref="B33">SUMPRODUCT(--(ISNUMBER(SEARCH("2022", 'Windows Datto Template'!E:E))))</f>
        <v>69</v>
      </c>
    </row>
    <row r="34" spans="1:10">
      <c r="A34" s="4">
        <v>2023</v>
      </c>
      <c r="B34" cm="1">
        <f t="array" ref="B34">SUMPRODUCT(--(ISNUMBER(SEARCH("2023", 'Windows Datto Template'!E:E))))</f>
        <v>1</v>
      </c>
      <c r="G34" s="41" t="s">
        <v>1992</v>
      </c>
      <c r="H34" s="41"/>
      <c r="I34" s="41"/>
      <c r="J34" s="41"/>
    </row>
    <row r="35" spans="1:10">
      <c r="A35" t="s">
        <v>1949</v>
      </c>
      <c r="B35">
        <f>SUM(B22:B34)</f>
        <v>249</v>
      </c>
      <c r="G35" t="s">
        <v>1993</v>
      </c>
      <c r="H35" t="s">
        <v>1979</v>
      </c>
      <c r="I35" t="s">
        <v>1981</v>
      </c>
      <c r="J35" t="s">
        <v>1982</v>
      </c>
    </row>
    <row r="36" spans="1:10">
      <c r="A36" t="s">
        <v>1991</v>
      </c>
      <c r="B36">
        <f>SUM(B22:B28)</f>
        <v>117</v>
      </c>
      <c r="G36" t="s">
        <v>1995</v>
      </c>
      <c r="H36">
        <f>COUNTIFS('Windows Datto Template'!D:D, "*Microsoft Windows 10 Education*", 'Windows Datto Template'!I:I, "Desktop")</f>
        <v>164</v>
      </c>
      <c r="I36">
        <f>COUNTIFS('Windows Datto Template'!D:D, "*Microsoft Windows 10 Education*", 'Windows Datto Template'!I:I, "Laptop")</f>
        <v>69</v>
      </c>
      <c r="J36">
        <f>SUM(Table1014[[#This Row],[Desktop Count]:[Laptop]])</f>
        <v>233</v>
      </c>
    </row>
    <row r="37" spans="1:10">
      <c r="G37" t="s">
        <v>1994</v>
      </c>
      <c r="H37">
        <f>COUNTIFS('Windows Datto Template'!D:D, "*Microsoft Windows 10 Enterprise 2016 LTSB*", 'Windows Datto Template'!I:I, "Desktop")</f>
        <v>0</v>
      </c>
      <c r="I37">
        <f>COUNTIFS('Windows Datto Template'!D:D, "*Microsoft Windows 10 Enterprise 2016 LTSB*", 'Windows Datto Template'!I:I, "Laptop")</f>
        <v>2</v>
      </c>
      <c r="J37">
        <f>SUM(Table1014[[#This Row],[Desktop Count]:[Laptop]])</f>
        <v>2</v>
      </c>
    </row>
    <row r="38" spans="1:10">
      <c r="A38" s="41" t="s">
        <v>1983</v>
      </c>
      <c r="B38" s="41"/>
      <c r="G38" t="s">
        <v>2640</v>
      </c>
      <c r="H38">
        <f>COUNTIFS('Windows Datto Template'!D:D, "*Microsoft Windows 10 Pro*", 'Windows Datto Template'!I:I, "Desktop")</f>
        <v>1</v>
      </c>
      <c r="I38">
        <f>COUNTIFS('Windows Datto Template'!D:D, "*Microsoft Windows 10 Pro*", 'Windows Datto Template'!I:I, "Laptop")</f>
        <v>6</v>
      </c>
      <c r="J38">
        <f>SUM(Table1014[[#This Row],[Desktop Count]:[Laptop]])</f>
        <v>7</v>
      </c>
    </row>
    <row r="39" spans="1:10">
      <c r="A39" t="s">
        <v>1986</v>
      </c>
      <c r="B39" t="s">
        <v>1987</v>
      </c>
      <c r="G39" t="s">
        <v>2641</v>
      </c>
      <c r="H39">
        <f>COUNTIFS('Windows Datto Template'!D:D, "*Microsoft Windows 11 Home*", 'Windows Datto Template'!I:I, "Desktop")</f>
        <v>0</v>
      </c>
      <c r="I39">
        <f>COUNTIFS('Windows Datto Template'!D:D, "*Microsoft Windows 11 Home*", 'Windows Datto Template'!I:I, "Laptop")</f>
        <v>1</v>
      </c>
      <c r="J39">
        <f>SUM(Table1014[[#This Row],[Desktop Count]:[Laptop]])</f>
        <v>1</v>
      </c>
    </row>
    <row r="40" spans="1:10">
      <c r="A40" t="s">
        <v>1988</v>
      </c>
      <c r="B40">
        <f>COUNTIF('Windows Datto Template'!G:G, "*2 GB*")</f>
        <v>0</v>
      </c>
      <c r="G40" t="s">
        <v>2642</v>
      </c>
      <c r="H40">
        <f>COUNTIFS('Windows Datto Template'!D:D, "*Microsoft Windows 11 Business*", 'Windows Datto Template'!I:I, "Desktop")</f>
        <v>0</v>
      </c>
      <c r="I40">
        <f>COUNTIFS('Windows Datto Template'!D:D, "*Microsoft Windows 11 Business*", 'Windows Datto Template'!I:I, "Laptop")</f>
        <v>1</v>
      </c>
      <c r="J40">
        <f>SUM(Table1014[[#This Row],[Desktop Count]:[Laptop]])</f>
        <v>1</v>
      </c>
    </row>
    <row r="41" spans="1:10">
      <c r="A41" t="s">
        <v>1984</v>
      </c>
      <c r="B41">
        <f>COUNTIF('Windows Datto Template'!G:G, "*4 GB*")</f>
        <v>12</v>
      </c>
      <c r="G41" t="s">
        <v>2644</v>
      </c>
      <c r="H41">
        <f>COUNTIFS('Windows Datto Template'!D:D, "*Microsoft Windows 8.1 Pro*", 'Windows Datto Template'!I:I, "Desktop")</f>
        <v>0</v>
      </c>
      <c r="I41">
        <f>COUNTIFS('Windows Datto Template'!D:D, "*Microsoft Windows 8.1 Pro*", 'Windows Datto Template'!I:I, "Laptop")</f>
        <v>1</v>
      </c>
      <c r="J41">
        <f>SUM(Table1014[[#This Row],[Desktop Count]:[Laptop]])</f>
        <v>1</v>
      </c>
    </row>
    <row r="42" spans="1:10">
      <c r="A42" t="s">
        <v>1989</v>
      </c>
      <c r="B42">
        <f>COUNTIF('Windows Datto Template'!G:G, "*6 GB*")</f>
        <v>100</v>
      </c>
      <c r="G42" t="s">
        <v>2645</v>
      </c>
      <c r="H42">
        <f>COUNTIFS('Windows Datto Template'!D:D, "*Microsoft Windows 11 Pro*", 'Windows Datto Template'!I:I, "Desktop")</f>
        <v>0</v>
      </c>
      <c r="I42">
        <f>COUNTIFS('Windows Datto Template'!D:D, "*Microsoft Windows 11 Pro*", 'Windows Datto Template'!I:I, "Laptop")</f>
        <v>4</v>
      </c>
      <c r="J42">
        <f>SUM(Table1014[[#This Row],[Desktop Count]:[Laptop]])</f>
        <v>4</v>
      </c>
    </row>
    <row r="43" spans="1:10">
      <c r="A43" t="s">
        <v>1985</v>
      </c>
      <c r="B43">
        <f>COUNTIF('Windows Datto Template'!G:G, "**8 GB*")</f>
        <v>137</v>
      </c>
      <c r="G43" t="s">
        <v>1996</v>
      </c>
      <c r="H43">
        <f>COUNTIFS('Windows Datto Template'!D:D, "*Microsoft Windows 10 Enterprise LTSC*", 'Windows Datto Template'!I:I, "Desktop")</f>
        <v>0</v>
      </c>
      <c r="I43">
        <f>COUNTIFS('Windows Datto Template'!D:D, "*Microsoft Windows 10 Enterprise LTSC*", 'Windows Datto Template'!I:I, "Laptop")</f>
        <v>0</v>
      </c>
      <c r="J43">
        <f>SUM(Table1014[[#This Row],[Desktop Count]:[Laptop]])</f>
        <v>0</v>
      </c>
    </row>
    <row r="44" spans="1:10">
      <c r="A44" t="s">
        <v>1949</v>
      </c>
      <c r="B44">
        <f>SUM(B40:B43)</f>
        <v>249</v>
      </c>
      <c r="G44" t="s">
        <v>1949</v>
      </c>
      <c r="H44">
        <f>SUM(H36:H43)</f>
        <v>165</v>
      </c>
      <c r="I44">
        <f>SUM(I36:I43)</f>
        <v>84</v>
      </c>
      <c r="J44">
        <f>SUM(J36:J43)</f>
        <v>249</v>
      </c>
    </row>
  </sheetData>
  <mergeCells count="7">
    <mergeCell ref="A38:B38"/>
    <mergeCell ref="G30:I30"/>
    <mergeCell ref="G34:J34"/>
    <mergeCell ref="A1:D1"/>
    <mergeCell ref="A20:B20"/>
    <mergeCell ref="G1:I1"/>
    <mergeCell ref="G20:H20"/>
  </mergeCells>
  <phoneticPr fontId="19" type="noConversion"/>
  <conditionalFormatting sqref="A11:A15">
    <cfRule type="cellIs" dxfId="295" priority="22" operator="equal">
      <formula>"No (OSDiskSize Failed)"</formula>
    </cfRule>
    <cfRule type="cellIs" dxfId="294" priority="23" operator="equal">
      <formula>"No (Processor Failed)"</formula>
    </cfRule>
    <cfRule type="cellIs" dxfId="293" priority="24" operator="equal">
      <formula>"No (TPM Failed)"</formula>
    </cfRule>
    <cfRule type="cellIs" dxfId="292" priority="25" operator="equal">
      <formula>"No (OSDisk &amp; Processor Failed)"</formula>
    </cfRule>
    <cfRule type="cellIs" dxfId="291" priority="26" operator="equal">
      <formula>"No (TPM Failed &amp; Memory)"</formula>
    </cfRule>
    <cfRule type="cellIs" dxfId="290" priority="27" operator="equal">
      <formula>"6 GB"</formula>
    </cfRule>
    <cfRule type="cellIs" dxfId="289" priority="28" operator="equal">
      <formula>"4 GB"</formula>
    </cfRule>
    <cfRule type="cellIs" dxfId="288" priority="29" operator="equal">
      <formula>"2 GB"</formula>
    </cfRule>
    <cfRule type="cellIs" dxfId="287" priority="30" operator="equal">
      <formula>"1 GB"</formula>
    </cfRule>
    <cfRule type="cellIs" dxfId="286" priority="31" operator="equal">
      <formula>2017</formula>
    </cfRule>
    <cfRule type="cellIs" dxfId="285" priority="32" operator="equal">
      <formula>2016</formula>
    </cfRule>
    <cfRule type="cellIs" dxfId="284" priority="33" operator="equal">
      <formula>2015</formula>
    </cfRule>
    <cfRule type="cellIs" dxfId="283" priority="34" operator="equal">
      <formula>2014</formula>
    </cfRule>
    <cfRule type="cellIs" dxfId="282" priority="35" operator="equal">
      <formula>2013</formula>
    </cfRule>
    <cfRule type="cellIs" dxfId="281" priority="36" operator="equal">
      <formula>2012</formula>
    </cfRule>
    <cfRule type="cellIs" dxfId="280" priority="37" operator="equal">
      <formula>2011</formula>
    </cfRule>
    <cfRule type="containsText" dxfId="279" priority="38" operator="containsText" text="2010">
      <formula>NOT(ISERROR(SEARCH("2010",A11)))</formula>
    </cfRule>
    <cfRule type="containsText" dxfId="278" priority="39" operator="containsText" text="2009">
      <formula>NOT(ISERROR(SEARCH("2009",A11)))</formula>
    </cfRule>
    <cfRule type="containsText" dxfId="277" priority="40" operator="containsText" text="2008">
      <formula>NOT(ISERROR(SEARCH("2008",A11)))</formula>
    </cfRule>
    <cfRule type="containsText" dxfId="276" priority="41" operator="containsText" text="2007">
      <formula>NOT(ISERROR(SEARCH("2007",A11)))</formula>
    </cfRule>
    <cfRule type="containsText" dxfId="275" priority="42" operator="containsText" text="2006">
      <formula>NOT(ISERROR(SEARCH("2006",A11)))</formula>
    </cfRule>
  </conditionalFormatting>
  <conditionalFormatting sqref="A16:A17">
    <cfRule type="cellIs" dxfId="274" priority="64" operator="equal">
      <formula>"No (OSDiskSize Failed)"</formula>
    </cfRule>
    <cfRule type="cellIs" dxfId="273" priority="65" operator="equal">
      <formula>"No (Processor Failed)"</formula>
    </cfRule>
    <cfRule type="cellIs" dxfId="272" priority="66" operator="equal">
      <formula>"No (TPM Failed)"</formula>
    </cfRule>
    <cfRule type="cellIs" dxfId="271" priority="67" operator="equal">
      <formula>"No (OSDisk &amp; Processor Failed)"</formula>
    </cfRule>
    <cfRule type="cellIs" dxfId="270" priority="68" operator="equal">
      <formula>"No (TPM Failed &amp; Memory)"</formula>
    </cfRule>
    <cfRule type="cellIs" dxfId="269" priority="69" operator="equal">
      <formula>"6 GB"</formula>
    </cfRule>
    <cfRule type="cellIs" dxfId="268" priority="70" operator="equal">
      <formula>"4 GB"</formula>
    </cfRule>
    <cfRule type="cellIs" dxfId="267" priority="71" operator="equal">
      <formula>"2 GB"</formula>
    </cfRule>
    <cfRule type="cellIs" dxfId="266" priority="72" operator="equal">
      <formula>"1 GB"</formula>
    </cfRule>
    <cfRule type="cellIs" dxfId="265" priority="73" operator="equal">
      <formula>2017</formula>
    </cfRule>
    <cfRule type="cellIs" dxfId="264" priority="74" operator="equal">
      <formula>2016</formula>
    </cfRule>
    <cfRule type="cellIs" dxfId="263" priority="75" operator="equal">
      <formula>2015</formula>
    </cfRule>
    <cfRule type="cellIs" dxfId="262" priority="76" operator="equal">
      <formula>2014</formula>
    </cfRule>
    <cfRule type="cellIs" dxfId="261" priority="77" operator="equal">
      <formula>2013</formula>
    </cfRule>
    <cfRule type="cellIs" dxfId="260" priority="78" operator="equal">
      <formula>2012</formula>
    </cfRule>
    <cfRule type="cellIs" dxfId="259" priority="79" operator="equal">
      <formula>2011</formula>
    </cfRule>
    <cfRule type="containsText" dxfId="258" priority="80" operator="containsText" text="2010">
      <formula>NOT(ISERROR(SEARCH("2010",A16)))</formula>
    </cfRule>
    <cfRule type="containsText" dxfId="257" priority="81" operator="containsText" text="2009">
      <formula>NOT(ISERROR(SEARCH("2009",A16)))</formula>
    </cfRule>
    <cfRule type="containsText" dxfId="256" priority="82" operator="containsText" text="2008">
      <formula>NOT(ISERROR(SEARCH("2008",A16)))</formula>
    </cfRule>
    <cfRule type="containsText" dxfId="255" priority="83" operator="containsText" text="2007">
      <formula>NOT(ISERROR(SEARCH("2007",A16)))</formula>
    </cfRule>
    <cfRule type="containsText" dxfId="254" priority="84" operator="containsText" text="2006">
      <formula>NOT(ISERROR(SEARCH("2006",A16)))</formula>
    </cfRule>
  </conditionalFormatting>
  <conditionalFormatting sqref="D22">
    <cfRule type="cellIs" dxfId="253" priority="1" operator="equal">
      <formula>"No (OSDiskSize Failed)"</formula>
    </cfRule>
    <cfRule type="cellIs" dxfId="252" priority="2" operator="equal">
      <formula>"No (Processor Failed)"</formula>
    </cfRule>
    <cfRule type="cellIs" dxfId="251" priority="3" operator="equal">
      <formula>"No (TPM Failed)"</formula>
    </cfRule>
    <cfRule type="cellIs" dxfId="250" priority="4" operator="equal">
      <formula>"No (OSDisk &amp; Processor Failed)"</formula>
    </cfRule>
    <cfRule type="cellIs" dxfId="249" priority="5" operator="equal">
      <formula>"No (TPM Failed &amp; Memory)"</formula>
    </cfRule>
    <cfRule type="cellIs" dxfId="248" priority="6" operator="equal">
      <formula>"6 GB"</formula>
    </cfRule>
    <cfRule type="cellIs" dxfId="247" priority="7" operator="equal">
      <formula>"4 GB"</formula>
    </cfRule>
    <cfRule type="cellIs" dxfId="246" priority="8" operator="equal">
      <formula>"2 GB"</formula>
    </cfRule>
    <cfRule type="cellIs" dxfId="245" priority="9" operator="equal">
      <formula>"1 GB"</formula>
    </cfRule>
    <cfRule type="cellIs" dxfId="244" priority="10" operator="equal">
      <formula>2017</formula>
    </cfRule>
    <cfRule type="cellIs" dxfId="243" priority="11" operator="equal">
      <formula>2016</formula>
    </cfRule>
    <cfRule type="cellIs" dxfId="242" priority="12" operator="equal">
      <formula>2015</formula>
    </cfRule>
    <cfRule type="cellIs" dxfId="241" priority="13" operator="equal">
      <formula>2014</formula>
    </cfRule>
    <cfRule type="cellIs" dxfId="240" priority="14" operator="equal">
      <formula>2013</formula>
    </cfRule>
    <cfRule type="cellIs" dxfId="239" priority="15" operator="equal">
      <formula>2012</formula>
    </cfRule>
    <cfRule type="cellIs" dxfId="238" priority="16" operator="equal">
      <formula>2011</formula>
    </cfRule>
    <cfRule type="containsText" dxfId="237" priority="17" operator="containsText" text="2010">
      <formula>NOT(ISERROR(SEARCH("2010",D22)))</formula>
    </cfRule>
    <cfRule type="containsText" dxfId="236" priority="18" operator="containsText" text="2009">
      <formula>NOT(ISERROR(SEARCH("2009",D22)))</formula>
    </cfRule>
    <cfRule type="containsText" dxfId="235" priority="19" operator="containsText" text="2008">
      <formula>NOT(ISERROR(SEARCH("2008",D22)))</formula>
    </cfRule>
    <cfRule type="containsText" dxfId="234" priority="20" operator="containsText" text="2007">
      <formula>NOT(ISERROR(SEARCH("2007",D22)))</formula>
    </cfRule>
    <cfRule type="containsText" dxfId="233" priority="21" operator="containsText" text="2006">
      <formula>NOT(ISERROR(SEARCH("2006",D22)))</formula>
    </cfRule>
  </conditionalFormatting>
  <pageMargins left="0.7" right="0.7" top="0.75" bottom="0.75" header="0.3" footer="0.3"/>
  <pageSetup paperSize="9" orientation="portrait" r:id="rId1"/>
  <ignoredErrors>
    <ignoredError sqref="B23:B36 H43:H44 H36:H37 H41:H42 H38:H40" calculatedColumn="1"/>
  </ignoredError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DB7A-91BC-4F17-8F0C-457CED51384D}">
  <dimension ref="A1:I229"/>
  <sheetViews>
    <sheetView topLeftCell="A202" workbookViewId="0">
      <selection activeCell="A228" sqref="A228"/>
    </sheetView>
  </sheetViews>
  <sheetFormatPr defaultRowHeight="15"/>
  <cols>
    <col min="1" max="1" width="19.140625" style="2" customWidth="1"/>
    <col min="2" max="2" width="58" style="2" customWidth="1"/>
    <col min="6" max="6" width="35.42578125" customWidth="1"/>
  </cols>
  <sheetData>
    <row r="1" spans="1:6">
      <c r="A1" s="1" t="s">
        <v>0</v>
      </c>
      <c r="B1" s="1" t="s">
        <v>1</v>
      </c>
    </row>
    <row r="2" spans="1:6" ht="15.75">
      <c r="A2" s="6">
        <v>2006</v>
      </c>
      <c r="B2" s="7" t="s">
        <v>416</v>
      </c>
    </row>
    <row r="3" spans="1:6" ht="15.75">
      <c r="A3" s="6">
        <v>2008</v>
      </c>
      <c r="B3" s="6" t="s">
        <v>150</v>
      </c>
    </row>
    <row r="4" spans="1:6" ht="15.75">
      <c r="A4" s="6">
        <v>2008</v>
      </c>
      <c r="B4" s="7" t="s">
        <v>415</v>
      </c>
      <c r="F4" t="s">
        <v>571</v>
      </c>
    </row>
    <row r="5" spans="1:6" ht="15.75">
      <c r="A5" s="6">
        <v>2009</v>
      </c>
      <c r="B5" s="6" t="s">
        <v>85</v>
      </c>
      <c r="F5" t="str">
        <f>IFERROR(IF(ISERROR(MATCH(F2,'Windows CPU Tracker'!B:B,0)),"Match not found",INDEX('Windows CPU Tracker'!A:A,MATCH(F2,'Windows CPU Tracker'!B:B,0))),"")</f>
        <v>Match not found</v>
      </c>
    </row>
    <row r="6" spans="1:6" ht="15.75">
      <c r="A6" s="6">
        <v>2009</v>
      </c>
      <c r="B6" s="6" t="s">
        <v>125</v>
      </c>
    </row>
    <row r="7" spans="1:6" ht="15.75">
      <c r="A7" s="6">
        <v>2010</v>
      </c>
      <c r="B7" s="6" t="s">
        <v>69</v>
      </c>
      <c r="F7" t="s">
        <v>572</v>
      </c>
    </row>
    <row r="8" spans="1:6" ht="15.75">
      <c r="A8" s="6">
        <v>2010</v>
      </c>
      <c r="B8" s="6" t="s">
        <v>90</v>
      </c>
      <c r="F8" t="str">
        <f>IFERROR(INDEX('Windows 11 Compliance'!A:A, MATCH(M2, 'Windows 11 Compliance'!B:B, 0)), "Match not found")</f>
        <v>Match not found</v>
      </c>
    </row>
    <row r="9" spans="1:6" ht="15.75">
      <c r="A9" s="6">
        <v>2010</v>
      </c>
      <c r="B9" s="6" t="s">
        <v>111</v>
      </c>
    </row>
    <row r="10" spans="1:6" ht="15.75">
      <c r="A10" s="6">
        <v>2010</v>
      </c>
      <c r="B10" s="6" t="s">
        <v>188</v>
      </c>
    </row>
    <row r="11" spans="1:6" ht="15.75">
      <c r="A11" s="6">
        <v>2010</v>
      </c>
      <c r="B11" s="8" t="s">
        <v>419</v>
      </c>
    </row>
    <row r="12" spans="1:6" ht="15.75">
      <c r="A12" s="6">
        <v>2011</v>
      </c>
      <c r="B12" s="6" t="s">
        <v>8</v>
      </c>
    </row>
    <row r="13" spans="1:6" ht="15.75">
      <c r="A13" s="6">
        <v>2011</v>
      </c>
      <c r="B13" s="6" t="s">
        <v>61</v>
      </c>
    </row>
    <row r="14" spans="1:6" ht="15.75">
      <c r="A14" s="6">
        <v>2011</v>
      </c>
      <c r="B14" s="6" t="s">
        <v>62</v>
      </c>
    </row>
    <row r="15" spans="1:6" ht="15.75">
      <c r="A15" s="6">
        <v>2011</v>
      </c>
      <c r="B15" s="6" t="s">
        <v>72</v>
      </c>
    </row>
    <row r="16" spans="1:6" ht="15.75">
      <c r="A16" s="6">
        <v>2011</v>
      </c>
      <c r="B16" s="6" t="s">
        <v>73</v>
      </c>
    </row>
    <row r="17" spans="1:2" ht="15.75">
      <c r="A17" s="6">
        <v>2011</v>
      </c>
      <c r="B17" s="6" t="s">
        <v>98</v>
      </c>
    </row>
    <row r="18" spans="1:2" ht="15.75">
      <c r="A18" s="6">
        <v>2011</v>
      </c>
      <c r="B18" s="6" t="s">
        <v>158</v>
      </c>
    </row>
    <row r="19" spans="1:2" ht="15.75">
      <c r="A19" s="6">
        <v>2011</v>
      </c>
      <c r="B19" s="6" t="s">
        <v>176</v>
      </c>
    </row>
    <row r="20" spans="1:2" ht="15.75">
      <c r="A20" s="6">
        <v>2011</v>
      </c>
      <c r="B20" s="6" t="s">
        <v>191</v>
      </c>
    </row>
    <row r="21" spans="1:2" ht="15.75">
      <c r="A21" s="6">
        <v>2011</v>
      </c>
      <c r="B21" s="23" t="s">
        <v>777</v>
      </c>
    </row>
    <row r="22" spans="1:2" ht="15.75">
      <c r="A22" s="6">
        <v>2011</v>
      </c>
      <c r="B22" s="5" t="s">
        <v>306</v>
      </c>
    </row>
    <row r="23" spans="1:2" ht="15.75">
      <c r="A23" s="6">
        <v>2011</v>
      </c>
      <c r="B23" s="8" t="s">
        <v>423</v>
      </c>
    </row>
    <row r="24" spans="1:2" ht="15.75">
      <c r="A24" s="6">
        <v>2012</v>
      </c>
      <c r="B24" s="6" t="s">
        <v>9</v>
      </c>
    </row>
    <row r="25" spans="1:2" ht="15.75">
      <c r="A25" s="6">
        <v>2012</v>
      </c>
      <c r="B25" s="5" t="s">
        <v>48</v>
      </c>
    </row>
    <row r="26" spans="1:2" ht="15.75">
      <c r="A26" s="6">
        <v>2012</v>
      </c>
      <c r="B26" s="6" t="s">
        <v>63</v>
      </c>
    </row>
    <row r="27" spans="1:2" ht="15.75">
      <c r="A27" s="6">
        <v>2012</v>
      </c>
      <c r="B27" s="6" t="s">
        <v>64</v>
      </c>
    </row>
    <row r="28" spans="1:2" ht="15.75">
      <c r="A28" s="6">
        <v>2012</v>
      </c>
      <c r="B28" s="6" t="s">
        <v>65</v>
      </c>
    </row>
    <row r="29" spans="1:2" ht="15.75">
      <c r="A29" s="6">
        <v>2012</v>
      </c>
      <c r="B29" s="6" t="s">
        <v>75</v>
      </c>
    </row>
    <row r="30" spans="1:2" ht="15.75">
      <c r="A30" s="6">
        <v>2012</v>
      </c>
      <c r="B30" s="6" t="s">
        <v>132</v>
      </c>
    </row>
    <row r="31" spans="1:2" ht="15.75">
      <c r="A31" s="6">
        <v>2012</v>
      </c>
      <c r="B31" s="6" t="s">
        <v>137</v>
      </c>
    </row>
    <row r="32" spans="1:2" ht="15.75">
      <c r="A32" s="6">
        <v>2012</v>
      </c>
      <c r="B32" s="6" t="s">
        <v>143</v>
      </c>
    </row>
    <row r="33" spans="1:2" ht="15.75">
      <c r="A33" s="6">
        <v>2012</v>
      </c>
      <c r="B33" s="6" t="s">
        <v>149</v>
      </c>
    </row>
    <row r="34" spans="1:2" ht="15.75">
      <c r="A34" s="6">
        <v>2012</v>
      </c>
      <c r="B34" s="5" t="s">
        <v>156</v>
      </c>
    </row>
    <row r="35" spans="1:2" ht="15.75">
      <c r="A35" s="6">
        <v>2012</v>
      </c>
      <c r="B35" s="6" t="s">
        <v>161</v>
      </c>
    </row>
    <row r="36" spans="1:2" ht="15.75">
      <c r="A36" s="6">
        <v>2012</v>
      </c>
      <c r="B36" s="6" t="s">
        <v>169</v>
      </c>
    </row>
    <row r="37" spans="1:2" ht="15.75">
      <c r="A37" s="6">
        <v>2012</v>
      </c>
      <c r="B37" s="6" t="s">
        <v>177</v>
      </c>
    </row>
    <row r="38" spans="1:2" ht="15.75">
      <c r="A38" s="6">
        <v>2012</v>
      </c>
      <c r="B38" s="6" t="s">
        <v>178</v>
      </c>
    </row>
    <row r="39" spans="1:2" ht="15.75">
      <c r="A39" s="6">
        <v>2012</v>
      </c>
      <c r="B39" s="5" t="s">
        <v>303</v>
      </c>
    </row>
    <row r="40" spans="1:2" ht="15.75">
      <c r="A40" s="6">
        <v>2012</v>
      </c>
      <c r="B40" s="5" t="s">
        <v>310</v>
      </c>
    </row>
    <row r="41" spans="1:2" ht="15.75">
      <c r="A41" s="6">
        <v>2012</v>
      </c>
      <c r="B41" s="8" t="s">
        <v>421</v>
      </c>
    </row>
    <row r="42" spans="1:2" ht="15.75">
      <c r="A42" s="6">
        <v>2013</v>
      </c>
      <c r="B42" s="6" t="s">
        <v>11</v>
      </c>
    </row>
    <row r="43" spans="1:2" ht="15.75">
      <c r="A43" s="6">
        <v>2013</v>
      </c>
      <c r="B43" s="5" t="s">
        <v>37</v>
      </c>
    </row>
    <row r="44" spans="1:2" ht="15.75">
      <c r="A44" s="6">
        <v>2013</v>
      </c>
      <c r="B44" s="6" t="s">
        <v>41</v>
      </c>
    </row>
    <row r="45" spans="1:2" ht="15.75">
      <c r="A45" s="6">
        <v>2013</v>
      </c>
      <c r="B45" s="6" t="s">
        <v>44</v>
      </c>
    </row>
    <row r="46" spans="1:2" ht="15.75">
      <c r="A46" s="6">
        <v>2013</v>
      </c>
      <c r="B46" s="5" t="s">
        <v>50</v>
      </c>
    </row>
    <row r="47" spans="1:2" ht="15.75">
      <c r="A47" s="6">
        <v>2013</v>
      </c>
      <c r="B47" s="5" t="s">
        <v>51</v>
      </c>
    </row>
    <row r="48" spans="1:2" ht="15.75">
      <c r="A48" s="6">
        <v>2013</v>
      </c>
      <c r="B48" s="6" t="s">
        <v>57</v>
      </c>
    </row>
    <row r="49" spans="1:2" ht="15.75">
      <c r="A49" s="6">
        <v>2013</v>
      </c>
      <c r="B49" s="6" t="s">
        <v>66</v>
      </c>
    </row>
    <row r="50" spans="1:2" ht="15.75">
      <c r="A50" s="6">
        <v>2013</v>
      </c>
      <c r="B50" s="6" t="s">
        <v>67</v>
      </c>
    </row>
    <row r="51" spans="1:2" ht="15.75">
      <c r="A51" s="6">
        <v>2013</v>
      </c>
      <c r="B51" s="6" t="s">
        <v>74</v>
      </c>
    </row>
    <row r="52" spans="1:2" ht="15.75">
      <c r="A52" s="6">
        <v>2013</v>
      </c>
      <c r="B52" s="6" t="s">
        <v>76</v>
      </c>
    </row>
    <row r="53" spans="1:2" ht="15.75">
      <c r="A53" s="6">
        <v>2013</v>
      </c>
      <c r="B53" s="6" t="s">
        <v>77</v>
      </c>
    </row>
    <row r="54" spans="1:2" ht="15.75">
      <c r="A54" s="6">
        <v>2013</v>
      </c>
      <c r="B54" s="6" t="s">
        <v>88</v>
      </c>
    </row>
    <row r="55" spans="1:2" ht="15.75">
      <c r="A55" s="6">
        <v>2013</v>
      </c>
      <c r="B55" s="6" t="s">
        <v>94</v>
      </c>
    </row>
    <row r="56" spans="1:2" ht="15.75">
      <c r="A56" s="6">
        <v>2013</v>
      </c>
      <c r="B56" s="6" t="s">
        <v>95</v>
      </c>
    </row>
    <row r="57" spans="1:2" ht="15.75">
      <c r="A57" s="6">
        <v>2013</v>
      </c>
      <c r="B57" s="6" t="s">
        <v>101</v>
      </c>
    </row>
    <row r="58" spans="1:2" ht="15.75">
      <c r="A58" s="6">
        <v>2013</v>
      </c>
      <c r="B58" s="6" t="s">
        <v>138</v>
      </c>
    </row>
    <row r="59" spans="1:2" ht="15.75">
      <c r="A59" s="6">
        <v>2013</v>
      </c>
      <c r="B59" s="6" t="s">
        <v>140</v>
      </c>
    </row>
    <row r="60" spans="1:2" ht="15.75">
      <c r="A60" s="6">
        <v>2013</v>
      </c>
      <c r="B60" s="6" t="s">
        <v>142</v>
      </c>
    </row>
    <row r="61" spans="1:2" ht="15.75">
      <c r="A61" s="6">
        <v>2013</v>
      </c>
      <c r="B61" s="6" t="s">
        <v>170</v>
      </c>
    </row>
    <row r="62" spans="1:2" ht="15.75">
      <c r="A62" s="6">
        <v>2013</v>
      </c>
      <c r="B62" s="6" t="s">
        <v>179</v>
      </c>
    </row>
    <row r="63" spans="1:2" ht="15.75">
      <c r="A63" s="6">
        <v>2013</v>
      </c>
      <c r="B63" s="5" t="s">
        <v>302</v>
      </c>
    </row>
    <row r="64" spans="1:2" ht="15.75">
      <c r="A64" s="6">
        <v>2014</v>
      </c>
      <c r="B64" s="6" t="s">
        <v>10</v>
      </c>
    </row>
    <row r="65" spans="1:2" ht="15.75">
      <c r="A65" s="6">
        <v>2014</v>
      </c>
      <c r="B65" s="6" t="s">
        <v>12</v>
      </c>
    </row>
    <row r="66" spans="1:2" ht="15.75">
      <c r="A66" s="6">
        <v>2014</v>
      </c>
      <c r="B66" s="5" t="s">
        <v>24</v>
      </c>
    </row>
    <row r="67" spans="1:2" ht="15.75">
      <c r="A67" s="6">
        <v>2014</v>
      </c>
      <c r="B67" s="5" t="s">
        <v>25</v>
      </c>
    </row>
    <row r="68" spans="1:2" ht="15.75">
      <c r="A68" s="6">
        <v>2014</v>
      </c>
      <c r="B68" s="5" t="s">
        <v>26</v>
      </c>
    </row>
    <row r="69" spans="1:2" ht="15.75">
      <c r="A69" s="6">
        <v>2014</v>
      </c>
      <c r="B69" s="5" t="s">
        <v>27</v>
      </c>
    </row>
    <row r="70" spans="1:2" ht="15.75">
      <c r="A70" s="6">
        <v>2014</v>
      </c>
      <c r="B70" s="6" t="s">
        <v>45</v>
      </c>
    </row>
    <row r="71" spans="1:2" ht="15.75">
      <c r="A71" s="6">
        <v>2014</v>
      </c>
      <c r="B71" s="5" t="s">
        <v>47</v>
      </c>
    </row>
    <row r="72" spans="1:2" ht="15.75">
      <c r="A72" s="6">
        <v>2014</v>
      </c>
      <c r="B72" s="6" t="s">
        <v>55</v>
      </c>
    </row>
    <row r="73" spans="1:2" ht="15.75">
      <c r="A73" s="6">
        <v>2014</v>
      </c>
      <c r="B73" s="6" t="s">
        <v>93</v>
      </c>
    </row>
    <row r="74" spans="1:2" ht="15.75">
      <c r="A74" s="6">
        <v>2014</v>
      </c>
      <c r="B74" s="6" t="s">
        <v>99</v>
      </c>
    </row>
    <row r="75" spans="1:2" ht="15.75">
      <c r="A75" s="6">
        <v>2014</v>
      </c>
      <c r="B75" s="6" t="s">
        <v>104</v>
      </c>
    </row>
    <row r="76" spans="1:2" ht="15.75">
      <c r="A76" s="6">
        <v>2014</v>
      </c>
      <c r="B76" s="6" t="s">
        <v>108</v>
      </c>
    </row>
    <row r="77" spans="1:2" ht="15.75">
      <c r="A77" s="6">
        <v>2014</v>
      </c>
      <c r="B77" s="6" t="s">
        <v>127</v>
      </c>
    </row>
    <row r="78" spans="1:2" ht="15.75">
      <c r="A78" s="6">
        <v>2014</v>
      </c>
      <c r="B78" s="6" t="s">
        <v>134</v>
      </c>
    </row>
    <row r="79" spans="1:2" ht="15.75">
      <c r="A79" s="6">
        <v>2014</v>
      </c>
      <c r="B79" s="6" t="s">
        <v>141</v>
      </c>
    </row>
    <row r="80" spans="1:2" ht="15.75">
      <c r="A80" s="6">
        <v>2014</v>
      </c>
      <c r="B80" s="6" t="s">
        <v>145</v>
      </c>
    </row>
    <row r="81" spans="1:5" ht="15.75">
      <c r="A81" s="6">
        <v>2014</v>
      </c>
      <c r="B81" s="6" t="s">
        <v>148</v>
      </c>
    </row>
    <row r="82" spans="1:5" ht="15.75">
      <c r="A82" s="6">
        <v>2014</v>
      </c>
      <c r="B82" s="24" t="s">
        <v>774</v>
      </c>
    </row>
    <row r="83" spans="1:5" ht="15.75">
      <c r="A83" s="6">
        <v>2014</v>
      </c>
      <c r="B83" s="6" t="s">
        <v>157</v>
      </c>
    </row>
    <row r="84" spans="1:5" ht="15.75">
      <c r="A84" s="6">
        <v>2014</v>
      </c>
      <c r="B84" s="6" t="s">
        <v>171</v>
      </c>
    </row>
    <row r="85" spans="1:5" ht="15.75">
      <c r="A85" s="6">
        <v>2014</v>
      </c>
      <c r="B85" s="7" t="s">
        <v>414</v>
      </c>
    </row>
    <row r="86" spans="1:5" ht="15.75">
      <c r="A86" s="6">
        <v>2015</v>
      </c>
      <c r="B86" s="6" t="s">
        <v>6</v>
      </c>
    </row>
    <row r="87" spans="1:5" ht="15.75">
      <c r="A87" s="6">
        <v>2015</v>
      </c>
      <c r="B87" s="9" t="s">
        <v>776</v>
      </c>
    </row>
    <row r="88" spans="1:5" ht="15.75">
      <c r="A88" s="6">
        <v>2015</v>
      </c>
      <c r="B88" s="9" t="s">
        <v>775</v>
      </c>
      <c r="E88" s="9"/>
    </row>
    <row r="89" spans="1:5" ht="15.75">
      <c r="A89" s="6">
        <v>2015</v>
      </c>
      <c r="B89" s="6" t="s">
        <v>13</v>
      </c>
    </row>
    <row r="90" spans="1:5" ht="15.75">
      <c r="A90" s="6">
        <v>2015</v>
      </c>
      <c r="B90" s="6" t="s">
        <v>14</v>
      </c>
    </row>
    <row r="91" spans="1:5" ht="15.75">
      <c r="A91" s="6">
        <v>2015</v>
      </c>
      <c r="B91" s="6" t="s">
        <v>18</v>
      </c>
    </row>
    <row r="92" spans="1:5" ht="15.75">
      <c r="A92" s="6">
        <v>2015</v>
      </c>
      <c r="B92" s="5" t="s">
        <v>21</v>
      </c>
    </row>
    <row r="93" spans="1:5" ht="15.75">
      <c r="A93" s="6">
        <v>2015</v>
      </c>
      <c r="B93" s="5" t="s">
        <v>28</v>
      </c>
    </row>
    <row r="94" spans="1:5" ht="15.75">
      <c r="A94" s="6">
        <v>2015</v>
      </c>
      <c r="B94" s="5" t="s">
        <v>29</v>
      </c>
    </row>
    <row r="95" spans="1:5" ht="15.75">
      <c r="A95" s="6">
        <v>2015</v>
      </c>
      <c r="B95" s="5" t="s">
        <v>49</v>
      </c>
    </row>
    <row r="96" spans="1:5" ht="15.75">
      <c r="A96" s="6">
        <v>2015</v>
      </c>
      <c r="B96" s="6" t="s">
        <v>68</v>
      </c>
    </row>
    <row r="97" spans="1:2" ht="15.75">
      <c r="A97" s="6">
        <v>2015</v>
      </c>
      <c r="B97" s="6" t="s">
        <v>78</v>
      </c>
    </row>
    <row r="98" spans="1:2" ht="15.75">
      <c r="A98" s="6">
        <v>2015</v>
      </c>
      <c r="B98" s="6" t="s">
        <v>79</v>
      </c>
    </row>
    <row r="99" spans="1:2" ht="15.75">
      <c r="A99" s="6">
        <v>2015</v>
      </c>
      <c r="B99" s="6" t="s">
        <v>80</v>
      </c>
    </row>
    <row r="100" spans="1:2" ht="15.75">
      <c r="A100" s="6">
        <v>2015</v>
      </c>
      <c r="B100" s="6" t="s">
        <v>91</v>
      </c>
    </row>
    <row r="101" spans="1:2" ht="15.75">
      <c r="A101" s="6">
        <v>2015</v>
      </c>
      <c r="B101" s="6" t="s">
        <v>96</v>
      </c>
    </row>
    <row r="102" spans="1:2" ht="15.75">
      <c r="A102" s="6">
        <v>2015</v>
      </c>
      <c r="B102" s="6" t="s">
        <v>106</v>
      </c>
    </row>
    <row r="103" spans="1:2" ht="15.75">
      <c r="A103" s="6">
        <v>2015</v>
      </c>
      <c r="B103" s="6" t="s">
        <v>112</v>
      </c>
    </row>
    <row r="104" spans="1:2" ht="15.75">
      <c r="A104" s="6">
        <v>2015</v>
      </c>
      <c r="B104" s="6" t="s">
        <v>116</v>
      </c>
    </row>
    <row r="105" spans="1:2" ht="15.75">
      <c r="A105" s="6">
        <v>2015</v>
      </c>
      <c r="B105" s="6" t="s">
        <v>128</v>
      </c>
    </row>
    <row r="106" spans="1:2" ht="15.75">
      <c r="A106" s="6">
        <v>2015</v>
      </c>
      <c r="B106" s="6" t="s">
        <v>135</v>
      </c>
    </row>
    <row r="107" spans="1:2" ht="15.75">
      <c r="A107" s="6">
        <v>2015</v>
      </c>
      <c r="B107" s="6" t="s">
        <v>146</v>
      </c>
    </row>
    <row r="108" spans="1:2" ht="15.75">
      <c r="A108" s="6">
        <v>2015</v>
      </c>
      <c r="B108" s="6" t="s">
        <v>165</v>
      </c>
    </row>
    <row r="109" spans="1:2" ht="15.75">
      <c r="A109" s="6">
        <v>2015</v>
      </c>
      <c r="B109" s="6" t="s">
        <v>175</v>
      </c>
    </row>
    <row r="110" spans="1:2" ht="15.75">
      <c r="A110" s="6">
        <v>2015</v>
      </c>
      <c r="B110" s="6" t="s">
        <v>182</v>
      </c>
    </row>
    <row r="111" spans="1:2" ht="15.75">
      <c r="A111" s="6">
        <v>2015</v>
      </c>
      <c r="B111" s="6" t="s">
        <v>183</v>
      </c>
    </row>
    <row r="112" spans="1:2" ht="15.75">
      <c r="A112" s="6">
        <v>2015</v>
      </c>
      <c r="B112" s="6" t="s">
        <v>184</v>
      </c>
    </row>
    <row r="113" spans="1:2" ht="15.75">
      <c r="A113" s="6">
        <v>2015</v>
      </c>
      <c r="B113" s="5" t="s">
        <v>301</v>
      </c>
    </row>
    <row r="114" spans="1:2" ht="15.75">
      <c r="A114" s="6">
        <v>2015</v>
      </c>
      <c r="B114" s="5" t="s">
        <v>308</v>
      </c>
    </row>
    <row r="115" spans="1:2" ht="15.75">
      <c r="A115" s="6">
        <v>2016</v>
      </c>
      <c r="B115" s="6" t="s">
        <v>5</v>
      </c>
    </row>
    <row r="116" spans="1:2" ht="15.75">
      <c r="A116" s="6">
        <v>2016</v>
      </c>
      <c r="B116" s="5" t="s">
        <v>19</v>
      </c>
    </row>
    <row r="117" spans="1:2" ht="15.75">
      <c r="A117" s="6">
        <v>2016</v>
      </c>
      <c r="B117" s="5" t="s">
        <v>30</v>
      </c>
    </row>
    <row r="118" spans="1:2" ht="15.75">
      <c r="A118" s="6">
        <v>2016</v>
      </c>
      <c r="B118" s="6" t="s">
        <v>114</v>
      </c>
    </row>
    <row r="119" spans="1:2" ht="15.75">
      <c r="A119" s="6">
        <v>2016</v>
      </c>
      <c r="B119" s="6" t="s">
        <v>124</v>
      </c>
    </row>
    <row r="120" spans="1:2" ht="15.75">
      <c r="A120" s="6">
        <v>2016</v>
      </c>
      <c r="B120" s="6" t="s">
        <v>147</v>
      </c>
    </row>
    <row r="121" spans="1:2" ht="15.75">
      <c r="A121" s="6">
        <v>2016</v>
      </c>
      <c r="B121" s="6" t="s">
        <v>160</v>
      </c>
    </row>
    <row r="122" spans="1:2" ht="15.75">
      <c r="A122" s="6">
        <v>2016</v>
      </c>
      <c r="B122" s="6" t="s">
        <v>163</v>
      </c>
    </row>
    <row r="123" spans="1:2" ht="15.75">
      <c r="A123" s="6">
        <v>2016</v>
      </c>
      <c r="B123" s="6" t="s">
        <v>173</v>
      </c>
    </row>
    <row r="124" spans="1:2" ht="15.75">
      <c r="A124" s="6">
        <v>2016</v>
      </c>
      <c r="B124" s="6" t="s">
        <v>187</v>
      </c>
    </row>
    <row r="125" spans="1:2" ht="15.75">
      <c r="A125" s="6">
        <v>2016</v>
      </c>
      <c r="B125" s="6" t="s">
        <v>189</v>
      </c>
    </row>
    <row r="126" spans="1:2" ht="15.75">
      <c r="A126" s="6">
        <v>2016</v>
      </c>
      <c r="B126" s="5" t="s">
        <v>299</v>
      </c>
    </row>
    <row r="127" spans="1:2" ht="15.75">
      <c r="A127" s="6">
        <v>2016</v>
      </c>
      <c r="B127" s="6" t="s">
        <v>2445</v>
      </c>
    </row>
    <row r="128" spans="1:2" ht="15.75">
      <c r="A128" s="6">
        <v>2017</v>
      </c>
      <c r="B128" s="6" t="s">
        <v>15</v>
      </c>
    </row>
    <row r="129" spans="1:2" ht="15.75">
      <c r="A129" s="6">
        <v>2017</v>
      </c>
      <c r="B129" s="5" t="s">
        <v>31</v>
      </c>
    </row>
    <row r="130" spans="1:2" ht="15.75">
      <c r="A130" s="6">
        <v>2017</v>
      </c>
      <c r="B130" s="5" t="s">
        <v>32</v>
      </c>
    </row>
    <row r="131" spans="1:2" ht="15.75">
      <c r="A131" s="6">
        <v>2017</v>
      </c>
      <c r="B131" s="5" t="s">
        <v>33</v>
      </c>
    </row>
    <row r="132" spans="1:2" ht="15.75">
      <c r="A132" s="6">
        <v>2017</v>
      </c>
      <c r="B132" s="5" t="s">
        <v>38</v>
      </c>
    </row>
    <row r="133" spans="1:2" ht="15.75">
      <c r="A133" s="6">
        <v>2017</v>
      </c>
      <c r="B133" s="7" t="s">
        <v>773</v>
      </c>
    </row>
    <row r="134" spans="1:2" ht="15.75">
      <c r="A134" s="6">
        <v>2017</v>
      </c>
      <c r="B134" s="6" t="s">
        <v>43</v>
      </c>
    </row>
    <row r="135" spans="1:2" ht="15.75">
      <c r="A135" s="6">
        <v>2017</v>
      </c>
      <c r="B135" s="6" t="s">
        <v>82</v>
      </c>
    </row>
    <row r="136" spans="1:2" ht="15.75">
      <c r="A136" s="6">
        <v>2017</v>
      </c>
      <c r="B136" s="6" t="s">
        <v>86</v>
      </c>
    </row>
    <row r="137" spans="1:2" ht="15.75">
      <c r="A137" s="6">
        <v>2017</v>
      </c>
      <c r="B137" s="6" t="s">
        <v>87</v>
      </c>
    </row>
    <row r="138" spans="1:2" ht="15.75">
      <c r="A138" s="6">
        <v>2017</v>
      </c>
      <c r="B138" s="6" t="s">
        <v>92</v>
      </c>
    </row>
    <row r="139" spans="1:2" ht="15.75">
      <c r="A139" s="6">
        <v>2017</v>
      </c>
      <c r="B139" s="6" t="s">
        <v>107</v>
      </c>
    </row>
    <row r="140" spans="1:2" ht="15.75">
      <c r="A140" s="6">
        <v>2017</v>
      </c>
      <c r="B140" s="6" t="s">
        <v>109</v>
      </c>
    </row>
    <row r="141" spans="1:2" ht="15.75">
      <c r="A141" s="6">
        <v>2017</v>
      </c>
      <c r="B141" s="6" t="s">
        <v>129</v>
      </c>
    </row>
    <row r="142" spans="1:2" ht="15.75">
      <c r="A142" s="6">
        <v>2017</v>
      </c>
      <c r="B142" s="6" t="s">
        <v>136</v>
      </c>
    </row>
    <row r="143" spans="1:2" ht="15.75">
      <c r="A143" s="6">
        <v>2017</v>
      </c>
      <c r="B143" s="6" t="s">
        <v>152</v>
      </c>
    </row>
    <row r="144" spans="1:2" ht="15.75">
      <c r="A144" s="6">
        <v>2017</v>
      </c>
      <c r="B144" s="6" t="s">
        <v>159</v>
      </c>
    </row>
    <row r="145" spans="1:2" ht="15.75">
      <c r="A145" s="6">
        <v>2017</v>
      </c>
      <c r="B145" s="6" t="s">
        <v>180</v>
      </c>
    </row>
    <row r="146" spans="1:2" ht="15.75">
      <c r="A146" s="6">
        <v>2017</v>
      </c>
      <c r="B146" s="6" t="s">
        <v>185</v>
      </c>
    </row>
    <row r="147" spans="1:2" ht="15.75">
      <c r="A147" s="6">
        <v>2017</v>
      </c>
      <c r="B147" s="6" t="s">
        <v>186</v>
      </c>
    </row>
    <row r="148" spans="1:2" ht="15.75">
      <c r="A148" s="6">
        <v>2017</v>
      </c>
      <c r="B148" s="6" t="s">
        <v>192</v>
      </c>
    </row>
    <row r="149" spans="1:2" ht="15.75">
      <c r="A149" s="6">
        <v>2017</v>
      </c>
      <c r="B149" s="7" t="s">
        <v>417</v>
      </c>
    </row>
    <row r="150" spans="1:2" ht="15.75">
      <c r="A150" s="6">
        <v>2017</v>
      </c>
      <c r="B150" s="8" t="s">
        <v>418</v>
      </c>
    </row>
    <row r="151" spans="1:2" ht="15.75">
      <c r="A151" s="6">
        <v>2018</v>
      </c>
      <c r="B151" s="6" t="s">
        <v>3</v>
      </c>
    </row>
    <row r="152" spans="1:2" ht="15.75">
      <c r="A152" s="6">
        <v>2018</v>
      </c>
      <c r="B152" s="6" t="s">
        <v>16</v>
      </c>
    </row>
    <row r="153" spans="1:2" ht="15.75">
      <c r="A153" s="6">
        <v>2018</v>
      </c>
      <c r="B153" s="5" t="s">
        <v>34</v>
      </c>
    </row>
    <row r="154" spans="1:2" ht="15.75">
      <c r="A154" s="6">
        <v>2018</v>
      </c>
      <c r="B154" s="5" t="s">
        <v>39</v>
      </c>
    </row>
    <row r="155" spans="1:2" ht="15.75">
      <c r="A155" s="6">
        <v>2018</v>
      </c>
      <c r="B155" s="6" t="s">
        <v>42</v>
      </c>
    </row>
    <row r="156" spans="1:2" ht="15.75">
      <c r="A156" s="6">
        <v>2018</v>
      </c>
      <c r="B156" s="6" t="s">
        <v>46</v>
      </c>
    </row>
    <row r="157" spans="1:2" ht="15.75">
      <c r="A157" s="6">
        <v>2018</v>
      </c>
      <c r="B157" s="6" t="s">
        <v>81</v>
      </c>
    </row>
    <row r="158" spans="1:2" ht="15.75">
      <c r="A158" s="6">
        <v>2018</v>
      </c>
      <c r="B158" s="6" t="s">
        <v>84</v>
      </c>
    </row>
    <row r="159" spans="1:2" ht="15.75">
      <c r="A159" s="6">
        <v>2018</v>
      </c>
      <c r="B159" s="6" t="s">
        <v>97</v>
      </c>
    </row>
    <row r="160" spans="1:2" ht="15.75">
      <c r="A160" s="6">
        <v>2018</v>
      </c>
      <c r="B160" s="6" t="s">
        <v>102</v>
      </c>
    </row>
    <row r="161" spans="1:3" ht="15.75">
      <c r="A161" s="6">
        <v>2018</v>
      </c>
      <c r="B161" s="6" t="s">
        <v>115</v>
      </c>
      <c r="C161" s="3"/>
    </row>
    <row r="162" spans="1:3" ht="15.75">
      <c r="A162" s="6">
        <v>2018</v>
      </c>
      <c r="B162" s="6" t="s">
        <v>139</v>
      </c>
    </row>
    <row r="163" spans="1:3" ht="15.75">
      <c r="A163" s="6">
        <v>2018</v>
      </c>
      <c r="B163" s="6" t="s">
        <v>172</v>
      </c>
    </row>
    <row r="164" spans="1:3" ht="15.75">
      <c r="A164" s="6">
        <v>2018</v>
      </c>
      <c r="B164" s="6" t="s">
        <v>190</v>
      </c>
    </row>
    <row r="165" spans="1:3" ht="15.75">
      <c r="A165" s="6">
        <v>2018</v>
      </c>
      <c r="B165" s="9" t="s">
        <v>422</v>
      </c>
    </row>
    <row r="166" spans="1:3" ht="15.75">
      <c r="A166" s="6">
        <v>2019</v>
      </c>
      <c r="B166" s="6" t="s">
        <v>4</v>
      </c>
    </row>
    <row r="167" spans="1:3" ht="15.75">
      <c r="A167" s="6">
        <v>2019</v>
      </c>
      <c r="B167" s="6" t="s">
        <v>17</v>
      </c>
    </row>
    <row r="168" spans="1:3" ht="15.75">
      <c r="A168" s="6">
        <v>2019</v>
      </c>
      <c r="B168" s="5" t="s">
        <v>22</v>
      </c>
    </row>
    <row r="169" spans="1:3" ht="15.75">
      <c r="A169" s="6">
        <v>2019</v>
      </c>
      <c r="B169" s="5" t="s">
        <v>23</v>
      </c>
    </row>
    <row r="170" spans="1:3" ht="15.75">
      <c r="A170" s="6">
        <v>2019</v>
      </c>
      <c r="B170" s="5" t="s">
        <v>35</v>
      </c>
    </row>
    <row r="171" spans="1:3" ht="15.75">
      <c r="A171" s="6">
        <v>2019</v>
      </c>
      <c r="B171" s="5" t="s">
        <v>36</v>
      </c>
    </row>
    <row r="172" spans="1:3" ht="15.75">
      <c r="A172" s="6">
        <v>2019</v>
      </c>
      <c r="B172" s="5" t="s">
        <v>40</v>
      </c>
    </row>
    <row r="173" spans="1:3" ht="15.75">
      <c r="A173" s="6">
        <v>2019</v>
      </c>
      <c r="B173" s="5" t="s">
        <v>52</v>
      </c>
    </row>
    <row r="174" spans="1:3" ht="15.75">
      <c r="A174" s="6">
        <v>2019</v>
      </c>
      <c r="B174" s="6" t="s">
        <v>59</v>
      </c>
    </row>
    <row r="175" spans="1:3" ht="15.75">
      <c r="A175" s="6">
        <v>2019</v>
      </c>
      <c r="B175" s="6" t="s">
        <v>60</v>
      </c>
    </row>
    <row r="176" spans="1:3" ht="15.75">
      <c r="A176" s="6">
        <v>2019</v>
      </c>
      <c r="B176" s="6" t="s">
        <v>70</v>
      </c>
    </row>
    <row r="177" spans="1:2" ht="15.75">
      <c r="A177" s="6">
        <v>2019</v>
      </c>
      <c r="B177" s="6" t="s">
        <v>83</v>
      </c>
    </row>
    <row r="178" spans="1:2" ht="15.75">
      <c r="A178" s="6">
        <v>2019</v>
      </c>
      <c r="B178" s="6" t="s">
        <v>89</v>
      </c>
    </row>
    <row r="179" spans="1:2" ht="15.75">
      <c r="A179" s="6">
        <v>2019</v>
      </c>
      <c r="B179" s="6" t="s">
        <v>105</v>
      </c>
    </row>
    <row r="180" spans="1:2" ht="15.75">
      <c r="A180" s="6">
        <v>2019</v>
      </c>
      <c r="B180" s="6" t="s">
        <v>117</v>
      </c>
    </row>
    <row r="181" spans="1:2" ht="15.75">
      <c r="A181" s="6">
        <v>2019</v>
      </c>
      <c r="B181" s="6" t="s">
        <v>126</v>
      </c>
    </row>
    <row r="182" spans="1:2" ht="15.75">
      <c r="A182" s="6">
        <v>2019</v>
      </c>
      <c r="B182" s="6" t="s">
        <v>130</v>
      </c>
    </row>
    <row r="183" spans="1:2" ht="15.75">
      <c r="A183" s="6">
        <v>2019</v>
      </c>
      <c r="B183" s="6" t="s">
        <v>144</v>
      </c>
    </row>
    <row r="184" spans="1:2" ht="15.75">
      <c r="A184" s="6">
        <v>2019</v>
      </c>
      <c r="B184" s="6" t="s">
        <v>151</v>
      </c>
    </row>
    <row r="185" spans="1:2" ht="15.75">
      <c r="A185" s="6">
        <v>2019</v>
      </c>
      <c r="B185" s="6" t="s">
        <v>154</v>
      </c>
    </row>
    <row r="186" spans="1:2" ht="15.75">
      <c r="A186" s="6">
        <v>2019</v>
      </c>
      <c r="B186" s="6" t="s">
        <v>155</v>
      </c>
    </row>
    <row r="187" spans="1:2" ht="15.75">
      <c r="A187" s="6">
        <v>2019</v>
      </c>
      <c r="B187" s="6" t="s">
        <v>181</v>
      </c>
    </row>
    <row r="188" spans="1:2" ht="15.75">
      <c r="A188" s="6">
        <v>2019</v>
      </c>
      <c r="B188" s="5" t="s">
        <v>304</v>
      </c>
    </row>
    <row r="189" spans="1:2" ht="15.75">
      <c r="A189" s="6">
        <v>2019</v>
      </c>
      <c r="B189" s="5" t="s">
        <v>312</v>
      </c>
    </row>
    <row r="190" spans="1:2" ht="15.75">
      <c r="A190" s="6">
        <v>2019</v>
      </c>
      <c r="B190" s="5" t="s">
        <v>313</v>
      </c>
    </row>
    <row r="191" spans="1:2" ht="15.75">
      <c r="A191" s="6">
        <v>2020</v>
      </c>
      <c r="B191" s="6" t="s">
        <v>2</v>
      </c>
    </row>
    <row r="192" spans="1:2" ht="15.75">
      <c r="A192" s="6">
        <v>2020</v>
      </c>
      <c r="B192" s="6" t="s">
        <v>7</v>
      </c>
    </row>
    <row r="193" spans="1:2" ht="15.75">
      <c r="A193" s="6">
        <v>2020</v>
      </c>
      <c r="B193" s="5" t="s">
        <v>20</v>
      </c>
    </row>
    <row r="194" spans="1:2" ht="15.75">
      <c r="A194" s="6">
        <v>2020</v>
      </c>
      <c r="B194" s="6" t="s">
        <v>53</v>
      </c>
    </row>
    <row r="195" spans="1:2" ht="15.75">
      <c r="A195" s="6">
        <v>2020</v>
      </c>
      <c r="B195" s="6" t="s">
        <v>56</v>
      </c>
    </row>
    <row r="196" spans="1:2" ht="15.75">
      <c r="A196" s="6">
        <v>2020</v>
      </c>
      <c r="B196" s="6" t="s">
        <v>58</v>
      </c>
    </row>
    <row r="197" spans="1:2" ht="15.75">
      <c r="A197" s="6">
        <v>2020</v>
      </c>
      <c r="B197" s="6" t="s">
        <v>71</v>
      </c>
    </row>
    <row r="198" spans="1:2" ht="15.75">
      <c r="A198" s="6">
        <v>2020</v>
      </c>
      <c r="B198" s="6" t="s">
        <v>100</v>
      </c>
    </row>
    <row r="199" spans="1:2" ht="15.75">
      <c r="A199" s="6">
        <v>2020</v>
      </c>
      <c r="B199" s="6" t="s">
        <v>103</v>
      </c>
    </row>
    <row r="200" spans="1:2" ht="15.75">
      <c r="A200" s="6">
        <v>2020</v>
      </c>
      <c r="B200" s="6" t="s">
        <v>119</v>
      </c>
    </row>
    <row r="201" spans="1:2" ht="15.75">
      <c r="A201" s="6">
        <v>2020</v>
      </c>
      <c r="B201" s="6" t="s">
        <v>123</v>
      </c>
    </row>
    <row r="202" spans="1:2" ht="15.75">
      <c r="A202" s="6">
        <v>2020</v>
      </c>
      <c r="B202" s="6" t="s">
        <v>131</v>
      </c>
    </row>
    <row r="203" spans="1:2" ht="15.75">
      <c r="A203" s="6">
        <v>2020</v>
      </c>
      <c r="B203" s="6" t="s">
        <v>133</v>
      </c>
    </row>
    <row r="204" spans="1:2" ht="15.75">
      <c r="A204" s="6">
        <v>2020</v>
      </c>
      <c r="B204" s="6" t="s">
        <v>167</v>
      </c>
    </row>
    <row r="205" spans="1:2" ht="15.75">
      <c r="A205" s="6">
        <v>2020</v>
      </c>
      <c r="B205" s="6" t="s">
        <v>297</v>
      </c>
    </row>
    <row r="206" spans="1:2" ht="15.75">
      <c r="A206" s="6">
        <v>2020</v>
      </c>
      <c r="B206" s="5" t="s">
        <v>305</v>
      </c>
    </row>
    <row r="207" spans="1:2" ht="15.75">
      <c r="A207" s="6">
        <v>2020</v>
      </c>
      <c r="B207" s="5" t="s">
        <v>311</v>
      </c>
    </row>
    <row r="208" spans="1:2" ht="15.75">
      <c r="A208" s="6">
        <v>2021</v>
      </c>
      <c r="B208" s="7" t="s">
        <v>772</v>
      </c>
    </row>
    <row r="209" spans="1:9" ht="15.75">
      <c r="A209" s="6">
        <v>2021</v>
      </c>
      <c r="B209" s="6" t="s">
        <v>110</v>
      </c>
    </row>
    <row r="210" spans="1:9" ht="15.75">
      <c r="A210" s="6">
        <v>2021</v>
      </c>
      <c r="B210" s="6" t="s">
        <v>113</v>
      </c>
    </row>
    <row r="211" spans="1:9" ht="15.75">
      <c r="A211" s="6">
        <v>2021</v>
      </c>
      <c r="B211" s="6" t="s">
        <v>120</v>
      </c>
    </row>
    <row r="212" spans="1:9" ht="15.75">
      <c r="A212" s="6">
        <v>2021</v>
      </c>
      <c r="B212" s="6" t="s">
        <v>121</v>
      </c>
    </row>
    <row r="213" spans="1:9" ht="15.75">
      <c r="A213" s="6">
        <v>2021</v>
      </c>
      <c r="B213" s="6" t="s">
        <v>122</v>
      </c>
    </row>
    <row r="214" spans="1:9" ht="15.75">
      <c r="A214" s="6">
        <v>2021</v>
      </c>
      <c r="B214" s="6" t="s">
        <v>153</v>
      </c>
    </row>
    <row r="215" spans="1:9" ht="15.75">
      <c r="A215" s="6">
        <v>2021</v>
      </c>
      <c r="B215" s="6" t="s">
        <v>166</v>
      </c>
    </row>
    <row r="216" spans="1:9" ht="15.75">
      <c r="A216" s="6">
        <v>2021</v>
      </c>
      <c r="B216" s="6" t="s">
        <v>168</v>
      </c>
    </row>
    <row r="217" spans="1:9" ht="15.75">
      <c r="A217" s="6">
        <v>2021</v>
      </c>
      <c r="B217" s="6" t="s">
        <v>174</v>
      </c>
    </row>
    <row r="218" spans="1:9" ht="15.75">
      <c r="A218" s="6">
        <v>2021</v>
      </c>
      <c r="B218" s="5" t="s">
        <v>298</v>
      </c>
      <c r="F218" s="5"/>
      <c r="G218" s="8"/>
    </row>
    <row r="219" spans="1:9" ht="15.75">
      <c r="A219" s="6">
        <v>2021</v>
      </c>
      <c r="B219" s="5" t="s">
        <v>307</v>
      </c>
      <c r="I219" s="4"/>
    </row>
    <row r="220" spans="1:9" ht="15.75">
      <c r="A220" s="6">
        <v>2022</v>
      </c>
      <c r="B220" s="6" t="s">
        <v>54</v>
      </c>
      <c r="F220" s="8" t="s">
        <v>2444</v>
      </c>
    </row>
    <row r="221" spans="1:9" ht="15.75">
      <c r="A221" s="6">
        <v>2022</v>
      </c>
      <c r="B221" s="6" t="s">
        <v>118</v>
      </c>
    </row>
    <row r="222" spans="1:9" ht="15.75">
      <c r="A222" s="6">
        <v>2022</v>
      </c>
      <c r="B222" s="6" t="s">
        <v>162</v>
      </c>
    </row>
    <row r="223" spans="1:9" ht="15.75">
      <c r="A223" s="6">
        <v>2022</v>
      </c>
      <c r="B223" s="6" t="s">
        <v>164</v>
      </c>
    </row>
    <row r="224" spans="1:9" ht="15.75">
      <c r="A224" s="6">
        <v>2022</v>
      </c>
      <c r="B224" s="5" t="s">
        <v>300</v>
      </c>
    </row>
    <row r="225" spans="1:2" ht="15.75">
      <c r="A225" s="6">
        <v>2022</v>
      </c>
      <c r="B225" s="8" t="s">
        <v>420</v>
      </c>
    </row>
    <row r="226" spans="1:2" ht="15.75">
      <c r="A226" s="6">
        <v>2022</v>
      </c>
      <c r="B226" s="8" t="s">
        <v>2443</v>
      </c>
    </row>
    <row r="227" spans="1:2" ht="15.75">
      <c r="A227" s="6">
        <v>2022</v>
      </c>
      <c r="B227" s="8" t="s">
        <v>2444</v>
      </c>
    </row>
    <row r="228" spans="1:2" ht="15.75">
      <c r="A228" s="6">
        <v>2022</v>
      </c>
      <c r="B228" s="5" t="s">
        <v>309</v>
      </c>
    </row>
    <row r="229" spans="1:2" ht="15.75">
      <c r="A229" s="6">
        <v>2023</v>
      </c>
      <c r="B229" s="8" t="s">
        <v>2446</v>
      </c>
    </row>
  </sheetData>
  <conditionalFormatting sqref="B1">
    <cfRule type="duplicateValues" dxfId="232" priority="216"/>
    <cfRule type="duplicateValues" dxfId="231" priority="217"/>
  </conditionalFormatting>
  <conditionalFormatting sqref="B2:B20 B22:B81 B83:B86 B89:B131 B133:B140 B142:B160">
    <cfRule type="duplicateValues" dxfId="230" priority="204"/>
    <cfRule type="duplicateValues" dxfId="229" priority="205"/>
  </conditionalFormatting>
  <conditionalFormatting sqref="B87:B88 E88">
    <cfRule type="containsText" dxfId="228" priority="167" operator="containsText" text="6 GB">
      <formula>NOT(ISERROR(SEARCH("6 GB",B87)))</formula>
    </cfRule>
    <cfRule type="containsText" dxfId="227" priority="168" operator="containsText" text="4 GB">
      <formula>NOT(ISERROR(SEARCH("4 GB",B87)))</formula>
    </cfRule>
    <cfRule type="containsText" dxfId="226" priority="169" operator="containsText" text="2 GB">
      <formula>NOT(ISERROR(SEARCH("2 GB",B87)))</formula>
    </cfRule>
    <cfRule type="containsText" dxfId="225" priority="170" operator="containsText" text="1 GB">
      <formula>NOT(ISERROR(SEARCH("1 GB",B87)))</formula>
    </cfRule>
    <cfRule type="containsText" dxfId="224" priority="171" operator="containsText" text="No (TPM Failed)">
      <formula>NOT(ISERROR(SEARCH("No (TPM Failed)",B87)))</formula>
    </cfRule>
    <cfRule type="containsText" dxfId="223" priority="172" operator="containsText" text="No (OS Disk Size Failed)">
      <formula>NOT(ISERROR(SEARCH("No (OS Disk Size Failed)",B87)))</formula>
    </cfRule>
    <cfRule type="containsText" dxfId="222" priority="173" operator="containsText" text="No (Processor Failed)">
      <formula>NOT(ISERROR(SEARCH("No (Processor Failed)",B87)))</formula>
    </cfRule>
    <cfRule type="containsText" dxfId="221" priority="174" operator="containsText" text="2017">
      <formula>NOT(ISERROR(SEARCH("2017",B87)))</formula>
    </cfRule>
    <cfRule type="containsText" dxfId="220" priority="175" operator="containsText" text="2016">
      <formula>NOT(ISERROR(SEARCH("2016",B87)))</formula>
    </cfRule>
    <cfRule type="containsText" dxfId="219" priority="176" operator="containsText" text="2015">
      <formula>NOT(ISERROR(SEARCH("2015",B87)))</formula>
    </cfRule>
    <cfRule type="containsText" dxfId="218" priority="177" operator="containsText" text="2014">
      <formula>NOT(ISERROR(SEARCH("2014",B87)))</formula>
    </cfRule>
    <cfRule type="containsText" dxfId="217" priority="178" operator="containsText" text="2013">
      <formula>NOT(ISERROR(SEARCH("2013",B87)))</formula>
    </cfRule>
    <cfRule type="containsText" dxfId="216" priority="179" operator="containsText" text="2012">
      <formula>NOT(ISERROR(SEARCH("2012",B87)))</formula>
    </cfRule>
    <cfRule type="containsText" dxfId="215" priority="180" operator="containsText" text="2011">
      <formula>NOT(ISERROR(SEARCH("2011",B87)))</formula>
    </cfRule>
    <cfRule type="containsText" dxfId="214" priority="181" operator="containsText" text="2010">
      <formula>NOT(ISERROR(SEARCH("2010",B87)))</formula>
    </cfRule>
    <cfRule type="containsText" dxfId="213" priority="182" operator="containsText" text="2009">
      <formula>NOT(ISERROR(SEARCH("2009",B87)))</formula>
    </cfRule>
    <cfRule type="containsText" dxfId="212" priority="183" operator="containsText" text="2008">
      <formula>NOT(ISERROR(SEARCH("2008",B87)))</formula>
    </cfRule>
    <cfRule type="containsText" dxfId="211" priority="184" operator="containsText" text="2007">
      <formula>NOT(ISERROR(SEARCH("2007",B87)))</formula>
    </cfRule>
    <cfRule type="containsText" dxfId="210" priority="185" operator="containsText" text="2006">
      <formula>NOT(ISERROR(SEARCH("2006",B87)))</formula>
    </cfRule>
  </conditionalFormatting>
  <conditionalFormatting sqref="B123:B131 B133:B140 B142:B160 B162:B197">
    <cfRule type="duplicateValues" dxfId="209" priority="206"/>
    <cfRule type="duplicateValues" dxfId="208" priority="207"/>
  </conditionalFormatting>
  <conditionalFormatting sqref="B141">
    <cfRule type="duplicateValues" dxfId="207" priority="200"/>
    <cfRule type="duplicateValues" dxfId="206" priority="201"/>
    <cfRule type="duplicateValues" dxfId="205" priority="202"/>
    <cfRule type="duplicateValues" dxfId="204" priority="203"/>
  </conditionalFormatting>
  <conditionalFormatting sqref="B198:B206 B229 B208:B216">
    <cfRule type="duplicateValues" dxfId="203" priority="208"/>
    <cfRule type="duplicateValues" dxfId="202" priority="209"/>
  </conditionalFormatting>
  <conditionalFormatting sqref="B217">
    <cfRule type="duplicateValues" dxfId="201" priority="198"/>
    <cfRule type="duplicateValues" dxfId="200" priority="199"/>
  </conditionalFormatting>
  <conditionalFormatting sqref="B218:B219">
    <cfRule type="duplicateValues" dxfId="199" priority="196"/>
    <cfRule type="duplicateValues" dxfId="198" priority="197"/>
  </conditionalFormatting>
  <conditionalFormatting sqref="B220">
    <cfRule type="duplicateValues" dxfId="197" priority="194"/>
    <cfRule type="duplicateValues" dxfId="196" priority="195"/>
  </conditionalFormatting>
  <conditionalFormatting sqref="B221">
    <cfRule type="duplicateValues" dxfId="195" priority="190"/>
    <cfRule type="duplicateValues" dxfId="194" priority="191"/>
  </conditionalFormatting>
  <conditionalFormatting sqref="B222">
    <cfRule type="duplicateValues" dxfId="193" priority="192"/>
    <cfRule type="duplicateValues" dxfId="192" priority="193"/>
  </conditionalFormatting>
  <conditionalFormatting sqref="B223:B224">
    <cfRule type="duplicateValues" dxfId="191" priority="186"/>
    <cfRule type="duplicateValues" dxfId="190" priority="187"/>
  </conditionalFormatting>
  <conditionalFormatting sqref="B225">
    <cfRule type="duplicateValues" dxfId="189" priority="188"/>
    <cfRule type="duplicateValues" dxfId="188" priority="189"/>
  </conditionalFormatting>
  <conditionalFormatting sqref="B228">
    <cfRule type="cellIs" dxfId="187" priority="85" operator="equal">
      <formula>"No (OSDiskSize Failed)"</formula>
    </cfRule>
    <cfRule type="cellIs" dxfId="186" priority="86" operator="equal">
      <formula>"No (Processor Failed)"</formula>
    </cfRule>
    <cfRule type="cellIs" dxfId="185" priority="87" operator="equal">
      <formula>"No (TPM Failed)"</formula>
    </cfRule>
    <cfRule type="cellIs" dxfId="184" priority="88" operator="equal">
      <formula>"No (OSDisk &amp; Processor Failed)"</formula>
    </cfRule>
    <cfRule type="cellIs" dxfId="183" priority="89" operator="equal">
      <formula>"No (TPM Failed &amp; Memory)"</formula>
    </cfRule>
    <cfRule type="cellIs" dxfId="182" priority="90" operator="equal">
      <formula>"6 GB"</formula>
    </cfRule>
    <cfRule type="cellIs" dxfId="181" priority="91" operator="equal">
      <formula>"4 GB"</formula>
    </cfRule>
    <cfRule type="cellIs" dxfId="180" priority="92" operator="equal">
      <formula>"2 GB"</formula>
    </cfRule>
    <cfRule type="cellIs" dxfId="179" priority="93" operator="equal">
      <formula>"1 GB"</formula>
    </cfRule>
    <cfRule type="cellIs" dxfId="178" priority="94" operator="equal">
      <formula>2017</formula>
    </cfRule>
    <cfRule type="cellIs" dxfId="177" priority="95" operator="equal">
      <formula>2016</formula>
    </cfRule>
    <cfRule type="cellIs" dxfId="176" priority="96" operator="equal">
      <formula>2015</formula>
    </cfRule>
    <cfRule type="cellIs" dxfId="175" priority="97" operator="equal">
      <formula>2014</formula>
    </cfRule>
    <cfRule type="cellIs" dxfId="174" priority="98" operator="equal">
      <formula>2013</formula>
    </cfRule>
    <cfRule type="cellIs" dxfId="173" priority="99" operator="equal">
      <formula>2012</formula>
    </cfRule>
    <cfRule type="cellIs" dxfId="172" priority="100" operator="equal">
      <formula>2011</formula>
    </cfRule>
    <cfRule type="containsText" dxfId="171" priority="101" operator="containsText" text="2010">
      <formula>NOT(ISERROR(SEARCH("2010",B228)))</formula>
    </cfRule>
    <cfRule type="containsText" dxfId="170" priority="102" operator="containsText" text="2009">
      <formula>NOT(ISERROR(SEARCH("2009",B228)))</formula>
    </cfRule>
    <cfRule type="containsText" dxfId="169" priority="103" operator="containsText" text="2008">
      <formula>NOT(ISERROR(SEARCH("2008",B228)))</formula>
    </cfRule>
    <cfRule type="containsText" dxfId="168" priority="104" operator="containsText" text="2007">
      <formula>NOT(ISERROR(SEARCH("2007",B228)))</formula>
    </cfRule>
    <cfRule type="containsText" dxfId="167" priority="105" operator="containsText" text="2006">
      <formula>NOT(ISERROR(SEARCH("2006",B228)))</formula>
    </cfRule>
  </conditionalFormatting>
  <conditionalFormatting sqref="B230:B232 B234:B1048576 B21">
    <cfRule type="duplicateValues" dxfId="166" priority="218"/>
    <cfRule type="duplicateValues" dxfId="165" priority="219"/>
  </conditionalFormatting>
  <conditionalFormatting sqref="G218">
    <cfRule type="cellIs" dxfId="164" priority="106" operator="equal">
      <formula>"No (OSDiskSize Failed)"</formula>
    </cfRule>
    <cfRule type="cellIs" dxfId="163" priority="107" operator="equal">
      <formula>"No (Processor Failed)"</formula>
    </cfRule>
    <cfRule type="cellIs" dxfId="162" priority="108" operator="equal">
      <formula>"No (TPM Failed)"</formula>
    </cfRule>
    <cfRule type="cellIs" dxfId="161" priority="109" operator="equal">
      <formula>"No (OSDisk &amp; Processor Failed)"</formula>
    </cfRule>
    <cfRule type="cellIs" dxfId="160" priority="110" operator="equal">
      <formula>"No (TPM Failed &amp; Memory)"</formula>
    </cfRule>
    <cfRule type="cellIs" dxfId="159" priority="111" operator="equal">
      <formula>"6 GB"</formula>
    </cfRule>
    <cfRule type="cellIs" dxfId="158" priority="112" operator="equal">
      <formula>"4 GB"</formula>
    </cfRule>
    <cfRule type="cellIs" dxfId="157" priority="113" operator="equal">
      <formula>"2 GB"</formula>
    </cfRule>
    <cfRule type="cellIs" dxfId="156" priority="114" operator="equal">
      <formula>"1 GB"</formula>
    </cfRule>
    <cfRule type="cellIs" dxfId="155" priority="115" operator="equal">
      <formula>2017</formula>
    </cfRule>
    <cfRule type="cellIs" dxfId="154" priority="116" operator="equal">
      <formula>2016</formula>
    </cfRule>
    <cfRule type="cellIs" dxfId="153" priority="117" operator="equal">
      <formula>2015</formula>
    </cfRule>
    <cfRule type="cellIs" dxfId="152" priority="118" operator="equal">
      <formula>2014</formula>
    </cfRule>
    <cfRule type="cellIs" dxfId="151" priority="119" operator="equal">
      <formula>2013</formula>
    </cfRule>
    <cfRule type="cellIs" dxfId="150" priority="120" operator="equal">
      <formula>2012</formula>
    </cfRule>
    <cfRule type="cellIs" dxfId="149" priority="121" operator="equal">
      <formula>2011</formula>
    </cfRule>
    <cfRule type="containsText" dxfId="148" priority="122" operator="containsText" text="2010">
      <formula>NOT(ISERROR(SEARCH("2010",G218)))</formula>
    </cfRule>
    <cfRule type="containsText" dxfId="147" priority="123" operator="containsText" text="2009">
      <formula>NOT(ISERROR(SEARCH("2009",G218)))</formula>
    </cfRule>
    <cfRule type="containsText" dxfId="146" priority="124" operator="containsText" text="2008">
      <formula>NOT(ISERROR(SEARCH("2008",G218)))</formula>
    </cfRule>
    <cfRule type="containsText" dxfId="145" priority="125" operator="containsText" text="2007">
      <formula>NOT(ISERROR(SEARCH("2007",G218)))</formula>
    </cfRule>
    <cfRule type="containsText" dxfId="144" priority="126" operator="containsText" text="2006">
      <formula>NOT(ISERROR(SEARCH("2006",G218)))</formula>
    </cfRule>
  </conditionalFormatting>
  <conditionalFormatting sqref="I219">
    <cfRule type="cellIs" dxfId="143" priority="127" operator="equal">
      <formula>"No (OSDiskSize Failed)"</formula>
    </cfRule>
    <cfRule type="cellIs" dxfId="142" priority="128" operator="equal">
      <formula>"No (Processor Failed)"</formula>
    </cfRule>
    <cfRule type="cellIs" dxfId="141" priority="129" operator="equal">
      <formula>"No (TPM Failed)"</formula>
    </cfRule>
    <cfRule type="cellIs" dxfId="140" priority="130" operator="equal">
      <formula>"No (OSDisk &amp; Processor Failed)"</formula>
    </cfRule>
    <cfRule type="cellIs" dxfId="139" priority="131" operator="equal">
      <formula>"No (TPM Failed &amp; Memory)"</formula>
    </cfRule>
    <cfRule type="cellIs" dxfId="138" priority="132" operator="equal">
      <formula>"6 GB"</formula>
    </cfRule>
    <cfRule type="cellIs" dxfId="137" priority="133" operator="equal">
      <formula>"4 GB"</formula>
    </cfRule>
    <cfRule type="cellIs" dxfId="136" priority="134" operator="equal">
      <formula>"2 GB"</formula>
    </cfRule>
    <cfRule type="cellIs" dxfId="135" priority="135" operator="equal">
      <formula>"1 GB"</formula>
    </cfRule>
    <cfRule type="cellIs" dxfId="134" priority="136" operator="equal">
      <formula>2017</formula>
    </cfRule>
    <cfRule type="cellIs" dxfId="133" priority="137" operator="equal">
      <formula>2016</formula>
    </cfRule>
    <cfRule type="cellIs" dxfId="132" priority="138" operator="equal">
      <formula>2015</formula>
    </cfRule>
    <cfRule type="cellIs" dxfId="131" priority="139" operator="equal">
      <formula>2014</formula>
    </cfRule>
    <cfRule type="cellIs" dxfId="130" priority="140" operator="equal">
      <formula>2013</formula>
    </cfRule>
    <cfRule type="cellIs" dxfId="129" priority="141" operator="equal">
      <formula>2012</formula>
    </cfRule>
    <cfRule type="cellIs" dxfId="128" priority="142" operator="equal">
      <formula>2011</formula>
    </cfRule>
    <cfRule type="containsText" dxfId="127" priority="143" operator="containsText" text="2010">
      <formula>NOT(ISERROR(SEARCH("2010",I219)))</formula>
    </cfRule>
    <cfRule type="containsText" dxfId="126" priority="144" operator="containsText" text="2009">
      <formula>NOT(ISERROR(SEARCH("2009",I219)))</formula>
    </cfRule>
    <cfRule type="containsText" dxfId="125" priority="145" operator="containsText" text="2008">
      <formula>NOT(ISERROR(SEARCH("2008",I219)))</formula>
    </cfRule>
    <cfRule type="containsText" dxfId="124" priority="146" operator="containsText" text="2007">
      <formula>NOT(ISERROR(SEARCH("2007",I219)))</formula>
    </cfRule>
    <cfRule type="containsText" dxfId="123" priority="147" operator="containsText" text="2006">
      <formula>NOT(ISERROR(SEARCH("2006",I219)))</formula>
    </cfRule>
  </conditionalFormatting>
  <conditionalFormatting sqref="B226">
    <cfRule type="cellIs" dxfId="122" priority="43" operator="equal">
      <formula>"No (OSDiskSize Failed)"</formula>
    </cfRule>
    <cfRule type="cellIs" dxfId="121" priority="44" operator="equal">
      <formula>"No (Processor Failed)"</formula>
    </cfRule>
    <cfRule type="cellIs" dxfId="120" priority="45" operator="equal">
      <formula>"No (TPM Failed)"</formula>
    </cfRule>
    <cfRule type="cellIs" dxfId="119" priority="46" operator="equal">
      <formula>"No (OSDisk &amp; Processor Failed)"</formula>
    </cfRule>
    <cfRule type="cellIs" dxfId="118" priority="47" operator="equal">
      <formula>"No (TPM Failed &amp; Memory)"</formula>
    </cfRule>
    <cfRule type="cellIs" dxfId="117" priority="48" operator="equal">
      <formula>"6 GB"</formula>
    </cfRule>
    <cfRule type="cellIs" dxfId="116" priority="49" operator="equal">
      <formula>"4 GB"</formula>
    </cfRule>
    <cfRule type="cellIs" dxfId="115" priority="50" operator="equal">
      <formula>"2 GB"</formula>
    </cfRule>
    <cfRule type="cellIs" dxfId="114" priority="51" operator="equal">
      <formula>"1 GB"</formula>
    </cfRule>
    <cfRule type="cellIs" dxfId="113" priority="52" operator="equal">
      <formula>2017</formula>
    </cfRule>
    <cfRule type="cellIs" dxfId="112" priority="53" operator="equal">
      <formula>2016</formula>
    </cfRule>
    <cfRule type="cellIs" dxfId="111" priority="54" operator="equal">
      <formula>2015</formula>
    </cfRule>
    <cfRule type="cellIs" dxfId="110" priority="55" operator="equal">
      <formula>2014</formula>
    </cfRule>
    <cfRule type="cellIs" dxfId="109" priority="56" operator="equal">
      <formula>2013</formula>
    </cfRule>
    <cfRule type="cellIs" dxfId="108" priority="57" operator="equal">
      <formula>2012</formula>
    </cfRule>
    <cfRule type="cellIs" dxfId="107" priority="58" operator="equal">
      <formula>2011</formula>
    </cfRule>
    <cfRule type="containsText" dxfId="106" priority="59" operator="containsText" text="2010">
      <formula>NOT(ISERROR(SEARCH("2010",B226)))</formula>
    </cfRule>
    <cfRule type="containsText" dxfId="105" priority="60" operator="containsText" text="2009">
      <formula>NOT(ISERROR(SEARCH("2009",B226)))</formula>
    </cfRule>
    <cfRule type="containsText" dxfId="104" priority="61" operator="containsText" text="2008">
      <formula>NOT(ISERROR(SEARCH("2008",B226)))</formula>
    </cfRule>
    <cfRule type="containsText" dxfId="103" priority="62" operator="containsText" text="2007">
      <formula>NOT(ISERROR(SEARCH("2007",B226)))</formula>
    </cfRule>
    <cfRule type="containsText" dxfId="102" priority="63" operator="containsText" text="2006">
      <formula>NOT(ISERROR(SEARCH("2006",B226)))</formula>
    </cfRule>
  </conditionalFormatting>
  <conditionalFormatting sqref="F220">
    <cfRule type="cellIs" dxfId="101" priority="22" operator="equal">
      <formula>"No (OSDiskSize Failed)"</formula>
    </cfRule>
    <cfRule type="cellIs" dxfId="100" priority="23" operator="equal">
      <formula>"No (Processor Failed)"</formula>
    </cfRule>
    <cfRule type="cellIs" dxfId="99" priority="24" operator="equal">
      <formula>"No (TPM Failed)"</formula>
    </cfRule>
    <cfRule type="cellIs" dxfId="98" priority="25" operator="equal">
      <formula>"No (OSDisk &amp; Processor Failed)"</formula>
    </cfRule>
    <cfRule type="cellIs" dxfId="97" priority="26" operator="equal">
      <formula>"No (TPM Failed &amp; Memory)"</formula>
    </cfRule>
    <cfRule type="cellIs" dxfId="96" priority="27" operator="equal">
      <formula>"6 GB"</formula>
    </cfRule>
    <cfRule type="cellIs" dxfId="95" priority="28" operator="equal">
      <formula>"4 GB"</formula>
    </cfRule>
    <cfRule type="cellIs" dxfId="94" priority="29" operator="equal">
      <formula>"2 GB"</formula>
    </cfRule>
    <cfRule type="cellIs" dxfId="93" priority="30" operator="equal">
      <formula>"1 GB"</formula>
    </cfRule>
    <cfRule type="cellIs" dxfId="92" priority="31" operator="equal">
      <formula>2017</formula>
    </cfRule>
    <cfRule type="cellIs" dxfId="91" priority="32" operator="equal">
      <formula>2016</formula>
    </cfRule>
    <cfRule type="cellIs" dxfId="90" priority="33" operator="equal">
      <formula>2015</formula>
    </cfRule>
    <cfRule type="cellIs" dxfId="89" priority="34" operator="equal">
      <formula>2014</formula>
    </cfRule>
    <cfRule type="cellIs" dxfId="88" priority="35" operator="equal">
      <formula>2013</formula>
    </cfRule>
    <cfRule type="cellIs" dxfId="87" priority="36" operator="equal">
      <formula>2012</formula>
    </cfRule>
    <cfRule type="cellIs" dxfId="86" priority="37" operator="equal">
      <formula>2011</formula>
    </cfRule>
    <cfRule type="containsText" dxfId="85" priority="38" operator="containsText" text="2010">
      <formula>NOT(ISERROR(SEARCH("2010",F220)))</formula>
    </cfRule>
    <cfRule type="containsText" dxfId="84" priority="39" operator="containsText" text="2009">
      <formula>NOT(ISERROR(SEARCH("2009",F220)))</formula>
    </cfRule>
    <cfRule type="containsText" dxfId="83" priority="40" operator="containsText" text="2008">
      <formula>NOT(ISERROR(SEARCH("2008",F220)))</formula>
    </cfRule>
    <cfRule type="containsText" dxfId="82" priority="41" operator="containsText" text="2007">
      <formula>NOT(ISERROR(SEARCH("2007",F220)))</formula>
    </cfRule>
    <cfRule type="containsText" dxfId="81" priority="42" operator="containsText" text="2006">
      <formula>NOT(ISERROR(SEARCH("2006",F220)))</formula>
    </cfRule>
  </conditionalFormatting>
  <conditionalFormatting sqref="B227">
    <cfRule type="cellIs" dxfId="20" priority="1" operator="equal">
      <formula>"No (OSDiskSize Failed)"</formula>
    </cfRule>
    <cfRule type="cellIs" dxfId="19" priority="2" operator="equal">
      <formula>"No (Processor Failed)"</formula>
    </cfRule>
    <cfRule type="cellIs" dxfId="18" priority="3" operator="equal">
      <formula>"No (TPM Failed)"</formula>
    </cfRule>
    <cfRule type="cellIs" dxfId="17" priority="4" operator="equal">
      <formula>"No (OSDisk &amp; Processor Failed)"</formula>
    </cfRule>
    <cfRule type="cellIs" dxfId="16" priority="5" operator="equal">
      <formula>"No (TPM Failed &amp; Memory)"</formula>
    </cfRule>
    <cfRule type="cellIs" dxfId="15" priority="6" operator="equal">
      <formula>"6 GB"</formula>
    </cfRule>
    <cfRule type="cellIs" dxfId="14" priority="7" operator="equal">
      <formula>"4 GB"</formula>
    </cfRule>
    <cfRule type="cellIs" dxfId="13" priority="8" operator="equal">
      <formula>"2 GB"</formula>
    </cfRule>
    <cfRule type="cellIs" dxfId="12" priority="9" operator="equal">
      <formula>"1 GB"</formula>
    </cfRule>
    <cfRule type="cellIs" dxfId="11" priority="10" operator="equal">
      <formula>2017</formula>
    </cfRule>
    <cfRule type="cellIs" dxfId="10" priority="11" operator="equal">
      <formula>2016</formula>
    </cfRule>
    <cfRule type="cellIs" dxfId="9" priority="12" operator="equal">
      <formula>2015</formula>
    </cfRule>
    <cfRule type="cellIs" dxfId="8" priority="13" operator="equal">
      <formula>2014</formula>
    </cfRule>
    <cfRule type="cellIs" dxfId="7" priority="14" operator="equal">
      <formula>2013</formula>
    </cfRule>
    <cfRule type="cellIs" dxfId="6" priority="15" operator="equal">
      <formula>2012</formula>
    </cfRule>
    <cfRule type="cellIs" dxfId="5" priority="16" operator="equal">
      <formula>2011</formula>
    </cfRule>
    <cfRule type="containsText" dxfId="4" priority="17" operator="containsText" text="2010">
      <formula>NOT(ISERROR(SEARCH("2010",B227)))</formula>
    </cfRule>
    <cfRule type="containsText" dxfId="3" priority="18" operator="containsText" text="2009">
      <formula>NOT(ISERROR(SEARCH("2009",B227)))</formula>
    </cfRule>
    <cfRule type="containsText" dxfId="2" priority="19" operator="containsText" text="2008">
      <formula>NOT(ISERROR(SEARCH("2008",B227)))</formula>
    </cfRule>
    <cfRule type="containsText" dxfId="1" priority="20" operator="containsText" text="2007">
      <formula>NOT(ISERROR(SEARCH("2007",B227)))</formula>
    </cfRule>
    <cfRule type="containsText" dxfId="0" priority="21" operator="containsText" text="2006">
      <formula>NOT(ISERROR(SEARCH("2006",B227)))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A718-BE51-42D8-9B44-1A116D90C107}">
  <dimension ref="A1:G100"/>
  <sheetViews>
    <sheetView workbookViewId="0">
      <selection activeCell="D25" sqref="D25"/>
    </sheetView>
  </sheetViews>
  <sheetFormatPr defaultRowHeight="15"/>
  <cols>
    <col min="1" max="1" width="16.28515625" style="19" bestFit="1" customWidth="1"/>
    <col min="2" max="2" width="14.5703125" style="19" bestFit="1" customWidth="1"/>
    <col min="3" max="3" width="21.5703125" style="19" bestFit="1" customWidth="1"/>
    <col min="4" max="4" width="21.140625" style="19" bestFit="1" customWidth="1"/>
    <col min="5" max="5" width="22.5703125" style="19" bestFit="1" customWidth="1"/>
    <col min="6" max="6" width="8.7109375" style="19" bestFit="1" customWidth="1"/>
    <col min="7" max="7" width="19.28515625" style="19" bestFit="1" customWidth="1"/>
    <col min="8" max="16384" width="9.140625" style="7"/>
  </cols>
  <sheetData>
    <row r="1" spans="1:7">
      <c r="A1" s="17" t="s">
        <v>534</v>
      </c>
      <c r="B1" s="17" t="s">
        <v>544</v>
      </c>
      <c r="C1" s="17" t="s">
        <v>197</v>
      </c>
      <c r="D1" s="17" t="s">
        <v>546</v>
      </c>
      <c r="E1" s="17" t="s">
        <v>193</v>
      </c>
      <c r="F1" s="17" t="s">
        <v>545</v>
      </c>
      <c r="G1" s="17" t="s">
        <v>195</v>
      </c>
    </row>
    <row r="2" spans="1:7">
      <c r="D2" s="8"/>
      <c r="E2" s="19" t="b">
        <f>IFERROR(IF(ISNUMBER(MATCH(C2, 'iPad Tracker'!E$2:E$407, 0)), INDEX('iPad Tracker'!B$2:B$407, MATCH(C2, 'iPad Tracker'!E$2:E$407, 0))), "Match not found")</f>
        <v>0</v>
      </c>
      <c r="F2" s="19" t="b">
        <f>IFERROR(IF(ISNUMBER(MATCH(C2, 'iPad Tracker'!E$2:E$407, 0)), INDEX('iPad Tracker'!D$2:D$407, MATCH(C2, 'iPad Tracker'!E$2:E$407, 0))), "Match not found")</f>
        <v>0</v>
      </c>
      <c r="G2" s="19" t="b">
        <f>IFERROR(IF(ISNUMBER(MATCH(C2, 'iPad Tracker'!E$2:E$407, 0)), INDEX('iPad Tracker'!C$2:C$407, MATCH(C2, 'iPad Tracker'!E$2:E$407, 0))), "Match not found")</f>
        <v>0</v>
      </c>
    </row>
    <row r="3" spans="1:7">
      <c r="E3" s="19" t="b">
        <f>IFERROR(IF(ISNUMBER(MATCH(C3, 'iPad Tracker'!E$2:E$407, 0)), INDEX('iPad Tracker'!B$2:B$407, MATCH(C3, 'iPad Tracker'!E$2:E$407, 0))), "Match not found")</f>
        <v>0</v>
      </c>
      <c r="F3" s="19" t="b">
        <f>IFERROR(IF(ISNUMBER(MATCH(C3, 'iPad Tracker'!E$2:E$407, 0)), INDEX('iPad Tracker'!D$2:D$407, MATCH(C3, 'iPad Tracker'!E$2:E$407, 0))), "Match not found")</f>
        <v>0</v>
      </c>
      <c r="G3" s="19" t="b">
        <f>IFERROR(IF(ISNUMBER(MATCH(C3, 'iPad Tracker'!E$2:E$407, 0)), INDEX('iPad Tracker'!C$2:C$407, MATCH(C3, 'iPad Tracker'!E$2:E$407, 0))), "Match not found")</f>
        <v>0</v>
      </c>
    </row>
    <row r="4" spans="1:7">
      <c r="E4" s="19" t="b">
        <f>IFERROR(IF(ISNUMBER(MATCH(C4, 'iPad Tracker'!E$2:E$407, 0)), INDEX('iPad Tracker'!B$2:B$407, MATCH(C4, 'iPad Tracker'!E$2:E$407, 0))), "Match not found")</f>
        <v>0</v>
      </c>
      <c r="F4" s="19" t="b">
        <f>IFERROR(IF(ISNUMBER(MATCH(C4, 'iPad Tracker'!E$2:E$407, 0)), INDEX('iPad Tracker'!D$2:D$407, MATCH(C4, 'iPad Tracker'!E$2:E$407, 0))), "Match not found")</f>
        <v>0</v>
      </c>
      <c r="G4" s="19" t="b">
        <f>IFERROR(IF(ISNUMBER(MATCH(C4, 'iPad Tracker'!E$2:E$407, 0)), INDEX('iPad Tracker'!C$2:C$407, MATCH(C4, 'iPad Tracker'!E$2:E$407, 0))), "Match not found")</f>
        <v>0</v>
      </c>
    </row>
    <row r="5" spans="1:7">
      <c r="E5" s="19" t="b">
        <f>IFERROR(IF(ISNUMBER(MATCH(C5, 'iPad Tracker'!E$2:E$407, 0)), INDEX('iPad Tracker'!B$2:B$407, MATCH(C5, 'iPad Tracker'!E$2:E$407, 0))), "Match not found")</f>
        <v>0</v>
      </c>
      <c r="F5" s="19" t="b">
        <f>IFERROR(IF(ISNUMBER(MATCH(C5, 'iPad Tracker'!E$2:E$407, 0)), INDEX('iPad Tracker'!D$2:D$407, MATCH(C5, 'iPad Tracker'!E$2:E$407, 0))), "Match not found")</f>
        <v>0</v>
      </c>
      <c r="G5" s="19" t="b">
        <f>IFERROR(IF(ISNUMBER(MATCH(C5, 'iPad Tracker'!E$2:E$407, 0)), INDEX('iPad Tracker'!C$2:C$407, MATCH(C5, 'iPad Tracker'!E$2:E$407, 0))), "Match not found")</f>
        <v>0</v>
      </c>
    </row>
    <row r="6" spans="1:7">
      <c r="E6" s="19" t="b">
        <f>IFERROR(IF(ISNUMBER(MATCH(C6, 'iPad Tracker'!E$2:E$407, 0)), INDEX('iPad Tracker'!B$2:B$407, MATCH(C6, 'iPad Tracker'!E$2:E$407, 0))), "Match not found")</f>
        <v>0</v>
      </c>
      <c r="F6" s="19" t="b">
        <f>IFERROR(IF(ISNUMBER(MATCH(C6, 'iPad Tracker'!E$2:E$407, 0)), INDEX('iPad Tracker'!D$2:D$407, MATCH(C6, 'iPad Tracker'!E$2:E$407, 0))), "Match not found")</f>
        <v>0</v>
      </c>
      <c r="G6" s="19" t="b">
        <f>IFERROR(IF(ISNUMBER(MATCH(C6, 'iPad Tracker'!E$2:E$407, 0)), INDEX('iPad Tracker'!C$2:C$407, MATCH(C6, 'iPad Tracker'!E$2:E$407, 0))), "Match not found")</f>
        <v>0</v>
      </c>
    </row>
    <row r="7" spans="1:7">
      <c r="D7" s="8"/>
      <c r="E7" s="19" t="b">
        <f>IFERROR(IF(ISNUMBER(MATCH(C7, 'iPad Tracker'!E$2:E$407, 0)), INDEX('iPad Tracker'!B$2:B$407, MATCH(C7, 'iPad Tracker'!E$2:E$407, 0))), "Match not found")</f>
        <v>0</v>
      </c>
      <c r="F7" s="19" t="b">
        <f>IFERROR(IF(ISNUMBER(MATCH(C7, 'iPad Tracker'!E$2:E$407, 0)), INDEX('iPad Tracker'!D$2:D$407, MATCH(C7, 'iPad Tracker'!E$2:E$407, 0))), "Match not found")</f>
        <v>0</v>
      </c>
      <c r="G7" s="19" t="b">
        <f>IFERROR(IF(ISNUMBER(MATCH(C7, 'iPad Tracker'!E$2:E$407, 0)), INDEX('iPad Tracker'!C$2:C$407, MATCH(C7, 'iPad Tracker'!E$2:E$407, 0))), "Match not found")</f>
        <v>0</v>
      </c>
    </row>
    <row r="8" spans="1:7">
      <c r="E8" s="19" t="b">
        <f>IFERROR(IF(ISNUMBER(MATCH(C8, 'iPad Tracker'!E$2:E$407, 0)), INDEX('iPad Tracker'!B$2:B$407, MATCH(C8, 'iPad Tracker'!E$2:E$407, 0))), "Match not found")</f>
        <v>0</v>
      </c>
      <c r="F8" s="19" t="b">
        <f>IFERROR(IF(ISNUMBER(MATCH(C8, 'iPad Tracker'!E$2:E$407, 0)), INDEX('iPad Tracker'!D$2:D$407, MATCH(C8, 'iPad Tracker'!E$2:E$407, 0))), "Match not found")</f>
        <v>0</v>
      </c>
      <c r="G8" s="19" t="b">
        <f>IFERROR(IF(ISNUMBER(MATCH(C8, 'iPad Tracker'!E$2:E$407, 0)), INDEX('iPad Tracker'!C$2:C$407, MATCH(C8, 'iPad Tracker'!E$2:E$407, 0))), "Match not found")</f>
        <v>0</v>
      </c>
    </row>
    <row r="9" spans="1:7">
      <c r="E9" s="19" t="b">
        <f>IFERROR(IF(ISNUMBER(MATCH(C9, 'iPad Tracker'!E$2:E$407, 0)), INDEX('iPad Tracker'!B$2:B$407, MATCH(C9, 'iPad Tracker'!E$2:E$407, 0))), "Match not found")</f>
        <v>0</v>
      </c>
      <c r="F9" s="19" t="b">
        <f>IFERROR(IF(ISNUMBER(MATCH(C9, 'iPad Tracker'!E$2:E$407, 0)), INDEX('iPad Tracker'!D$2:D$407, MATCH(C9, 'iPad Tracker'!E$2:E$407, 0))), "Match not found")</f>
        <v>0</v>
      </c>
      <c r="G9" s="19" t="b">
        <f>IFERROR(IF(ISNUMBER(MATCH(C9, 'iPad Tracker'!E$2:E$407, 0)), INDEX('iPad Tracker'!C$2:C$407, MATCH(C9, 'iPad Tracker'!E$2:E$407, 0))), "Match not found")</f>
        <v>0</v>
      </c>
    </row>
    <row r="10" spans="1:7">
      <c r="E10" s="19" t="b">
        <f>IFERROR(IF(ISNUMBER(MATCH(C10, 'iPad Tracker'!E$2:E$407, 0)), INDEX('iPad Tracker'!B$2:B$407, MATCH(C10, 'iPad Tracker'!E$2:E$407, 0))), "Match not found")</f>
        <v>0</v>
      </c>
      <c r="F10" s="19" t="b">
        <f>IFERROR(IF(ISNUMBER(MATCH(C10, 'iPad Tracker'!E$2:E$407, 0)), INDEX('iPad Tracker'!D$2:D$407, MATCH(C10, 'iPad Tracker'!E$2:E$407, 0))), "Match not found")</f>
        <v>0</v>
      </c>
      <c r="G10" s="19" t="b">
        <f>IFERROR(IF(ISNUMBER(MATCH(C10, 'iPad Tracker'!E$2:E$407, 0)), INDEX('iPad Tracker'!C$2:C$407, MATCH(C10, 'iPad Tracker'!E$2:E$407, 0))), "Match not found")</f>
        <v>0</v>
      </c>
    </row>
    <row r="11" spans="1:7">
      <c r="E11" s="19" t="b">
        <f>IFERROR(IF(ISNUMBER(MATCH(C11, 'iPad Tracker'!E$2:E$407, 0)), INDEX('iPad Tracker'!B$2:B$407, MATCH(C11, 'iPad Tracker'!E$2:E$407, 0))), "Match not found")</f>
        <v>0</v>
      </c>
      <c r="F11" s="19" t="b">
        <f>IFERROR(IF(ISNUMBER(MATCH(C11, 'iPad Tracker'!E$2:E$407, 0)), INDEX('iPad Tracker'!D$2:D$407, MATCH(C11, 'iPad Tracker'!E$2:E$407, 0))), "Match not found")</f>
        <v>0</v>
      </c>
      <c r="G11" s="19" t="b">
        <f>IFERROR(IF(ISNUMBER(MATCH(C11, 'iPad Tracker'!E$2:E$407, 0)), INDEX('iPad Tracker'!C$2:C$407, MATCH(C11, 'iPad Tracker'!E$2:E$407, 0))), "Match not found")</f>
        <v>0</v>
      </c>
    </row>
    <row r="12" spans="1:7">
      <c r="E12" s="19" t="b">
        <f>IFERROR(IF(ISNUMBER(MATCH(C12, 'iPad Tracker'!E$2:E$407, 0)), INDEX('iPad Tracker'!B$2:B$407, MATCH(C12, 'iPad Tracker'!E$2:E$407, 0))), "Match not found")</f>
        <v>0</v>
      </c>
      <c r="F12" s="19" t="b">
        <f>IFERROR(IF(ISNUMBER(MATCH(C12, 'iPad Tracker'!E$2:E$407, 0)), INDEX('iPad Tracker'!D$2:D$407, MATCH(C12, 'iPad Tracker'!E$2:E$407, 0))), "Match not found")</f>
        <v>0</v>
      </c>
      <c r="G12" s="19" t="b">
        <f>IFERROR(IF(ISNUMBER(MATCH(C12, 'iPad Tracker'!E$2:E$407, 0)), INDEX('iPad Tracker'!C$2:C$407, MATCH(C12, 'iPad Tracker'!E$2:E$407, 0))), "Match not found")</f>
        <v>0</v>
      </c>
    </row>
    <row r="13" spans="1:7">
      <c r="E13" s="19" t="b">
        <f>IFERROR(IF(ISNUMBER(MATCH(C13, 'iPad Tracker'!E$2:E$407, 0)), INDEX('iPad Tracker'!B$2:B$407, MATCH(C13, 'iPad Tracker'!E$2:E$407, 0))), "Match not found")</f>
        <v>0</v>
      </c>
      <c r="F13" s="19" t="b">
        <f>IFERROR(IF(ISNUMBER(MATCH(C13, 'iPad Tracker'!E$2:E$407, 0)), INDEX('iPad Tracker'!D$2:D$407, MATCH(C13, 'iPad Tracker'!E$2:E$407, 0))), "Match not found")</f>
        <v>0</v>
      </c>
      <c r="G13" s="19" t="b">
        <f>IFERROR(IF(ISNUMBER(MATCH(C13, 'iPad Tracker'!E$2:E$407, 0)), INDEX('iPad Tracker'!C$2:C$407, MATCH(C13, 'iPad Tracker'!E$2:E$407, 0))), "Match not found")</f>
        <v>0</v>
      </c>
    </row>
    <row r="14" spans="1:7">
      <c r="E14" s="19" t="b">
        <f>IFERROR(IF(ISNUMBER(MATCH(C14, 'iPad Tracker'!E$2:E$407, 0)), INDEX('iPad Tracker'!B$2:B$407, MATCH(C14, 'iPad Tracker'!E$2:E$407, 0))), "Match not found")</f>
        <v>0</v>
      </c>
      <c r="F14" s="19" t="b">
        <f>IFERROR(IF(ISNUMBER(MATCH(C14, 'iPad Tracker'!E$2:E$407, 0)), INDEX('iPad Tracker'!D$2:D$407, MATCH(C14, 'iPad Tracker'!E$2:E$407, 0))), "Match not found")</f>
        <v>0</v>
      </c>
      <c r="G14" s="19" t="b">
        <f>IFERROR(IF(ISNUMBER(MATCH(C14, 'iPad Tracker'!E$2:E$407, 0)), INDEX('iPad Tracker'!C$2:C$407, MATCH(C14, 'iPad Tracker'!E$2:E$407, 0))), "Match not found")</f>
        <v>0</v>
      </c>
    </row>
    <row r="15" spans="1:7">
      <c r="E15" s="19" t="b">
        <f>IFERROR(IF(ISNUMBER(MATCH(C15, 'iPad Tracker'!E$2:E$407, 0)), INDEX('iPad Tracker'!B$2:B$407, MATCH(C15, 'iPad Tracker'!E$2:E$407, 0))), "Match not found")</f>
        <v>0</v>
      </c>
      <c r="F15" s="19" t="b">
        <f>IFERROR(IF(ISNUMBER(MATCH(C15, 'iPad Tracker'!E$2:E$407, 0)), INDEX('iPad Tracker'!D$2:D$407, MATCH(C15, 'iPad Tracker'!E$2:E$407, 0))), "Match not found")</f>
        <v>0</v>
      </c>
      <c r="G15" s="19" t="b">
        <f>IFERROR(IF(ISNUMBER(MATCH(C15, 'iPad Tracker'!E$2:E$407, 0)), INDEX('iPad Tracker'!C$2:C$407, MATCH(C15, 'iPad Tracker'!E$2:E$407, 0))), "Match not found")</f>
        <v>0</v>
      </c>
    </row>
    <row r="16" spans="1:7">
      <c r="E16" s="19" t="b">
        <f>IFERROR(IF(ISNUMBER(MATCH(C16, 'iPad Tracker'!E$2:E$407, 0)), INDEX('iPad Tracker'!B$2:B$407, MATCH(C16, 'iPad Tracker'!E$2:E$407, 0))), "Match not found")</f>
        <v>0</v>
      </c>
      <c r="F16" s="19" t="b">
        <f>IFERROR(IF(ISNUMBER(MATCH(C16, 'iPad Tracker'!E$2:E$407, 0)), INDEX('iPad Tracker'!D$2:D$407, MATCH(C16, 'iPad Tracker'!E$2:E$407, 0))), "Match not found")</f>
        <v>0</v>
      </c>
      <c r="G16" s="19" t="b">
        <f>IFERROR(IF(ISNUMBER(MATCH(C16, 'iPad Tracker'!E$2:E$407, 0)), INDEX('iPad Tracker'!C$2:C$407, MATCH(C16, 'iPad Tracker'!E$2:E$407, 0))), "Match not found")</f>
        <v>0</v>
      </c>
    </row>
    <row r="17" spans="5:7">
      <c r="E17" s="19" t="b">
        <f>IFERROR(IF(ISNUMBER(MATCH(C17, 'iPad Tracker'!E$2:E$407, 0)), INDEX('iPad Tracker'!B$2:B$407, MATCH(C17, 'iPad Tracker'!E$2:E$407, 0))), "Match not found")</f>
        <v>0</v>
      </c>
      <c r="F17" s="19" t="b">
        <f>IFERROR(IF(ISNUMBER(MATCH(C17, 'iPad Tracker'!E$2:E$407, 0)), INDEX('iPad Tracker'!D$2:D$407, MATCH(C17, 'iPad Tracker'!E$2:E$407, 0))), "Match not found")</f>
        <v>0</v>
      </c>
      <c r="G17" s="19" t="b">
        <f>IFERROR(IF(ISNUMBER(MATCH(C17, 'iPad Tracker'!E$2:E$407, 0)), INDEX('iPad Tracker'!C$2:C$407, MATCH(C17, 'iPad Tracker'!E$2:E$407, 0))), "Match not found")</f>
        <v>0</v>
      </c>
    </row>
    <row r="18" spans="5:7">
      <c r="E18" s="19" t="b">
        <f>IFERROR(IF(ISNUMBER(MATCH(C18, 'iPad Tracker'!E$2:E$407, 0)), INDEX('iPad Tracker'!B$2:B$407, MATCH(C18, 'iPad Tracker'!E$2:E$407, 0))), "Match not found")</f>
        <v>0</v>
      </c>
      <c r="F18" s="19" t="b">
        <f>IFERROR(IF(ISNUMBER(MATCH(C18, 'iPad Tracker'!E$2:E$407, 0)), INDEX('iPad Tracker'!D$2:D$407, MATCH(C18, 'iPad Tracker'!E$2:E$407, 0))), "Match not found")</f>
        <v>0</v>
      </c>
      <c r="G18" s="19" t="b">
        <f>IFERROR(IF(ISNUMBER(MATCH(C18, 'iPad Tracker'!E$2:E$407, 0)), INDEX('iPad Tracker'!C$2:C$407, MATCH(C18, 'iPad Tracker'!E$2:E$407, 0))), "Match not found")</f>
        <v>0</v>
      </c>
    </row>
    <row r="19" spans="5:7">
      <c r="E19" s="19" t="b">
        <f>IFERROR(IF(ISNUMBER(MATCH(C19, 'iPad Tracker'!E$2:E$407, 0)), INDEX('iPad Tracker'!B$2:B$407, MATCH(C19, 'iPad Tracker'!E$2:E$407, 0))), "Match not found")</f>
        <v>0</v>
      </c>
      <c r="F19" s="19" t="b">
        <f>IFERROR(IF(ISNUMBER(MATCH(C19, 'iPad Tracker'!E$2:E$407, 0)), INDEX('iPad Tracker'!D$2:D$407, MATCH(C19, 'iPad Tracker'!E$2:E$407, 0))), "Match not found")</f>
        <v>0</v>
      </c>
      <c r="G19" s="19" t="b">
        <f>IFERROR(IF(ISNUMBER(MATCH(C19, 'iPad Tracker'!E$2:E$407, 0)), INDEX('iPad Tracker'!C$2:C$407, MATCH(C19, 'iPad Tracker'!E$2:E$407, 0))), "Match not found")</f>
        <v>0</v>
      </c>
    </row>
    <row r="20" spans="5:7">
      <c r="E20" s="19" t="b">
        <f>IFERROR(IF(ISNUMBER(MATCH(C20, 'iPad Tracker'!E$2:E$407, 0)), INDEX('iPad Tracker'!B$2:B$407, MATCH(C20, 'iPad Tracker'!E$2:E$407, 0))), "Match not found")</f>
        <v>0</v>
      </c>
      <c r="F20" s="19" t="b">
        <f>IFERROR(IF(ISNUMBER(MATCH(C20, 'iPad Tracker'!E$2:E$407, 0)), INDEX('iPad Tracker'!D$2:D$407, MATCH(C20, 'iPad Tracker'!E$2:E$407, 0))), "Match not found")</f>
        <v>0</v>
      </c>
      <c r="G20" s="19" t="b">
        <f>IFERROR(IF(ISNUMBER(MATCH(C20, 'iPad Tracker'!E$2:E$407, 0)), INDEX('iPad Tracker'!C$2:C$407, MATCH(C20, 'iPad Tracker'!E$2:E$407, 0))), "Match not found")</f>
        <v>0</v>
      </c>
    </row>
    <row r="21" spans="5:7">
      <c r="E21" s="19" t="b">
        <f>IFERROR(IF(ISNUMBER(MATCH(C21, 'iPad Tracker'!E$2:E$407, 0)), INDEX('iPad Tracker'!B$2:B$407, MATCH(C21, 'iPad Tracker'!E$2:E$407, 0))), "Match not found")</f>
        <v>0</v>
      </c>
      <c r="F21" s="19" t="b">
        <f>IFERROR(IF(ISNUMBER(MATCH(C21, 'iPad Tracker'!E$2:E$407, 0)), INDEX('iPad Tracker'!D$2:D$407, MATCH(C21, 'iPad Tracker'!E$2:E$407, 0))), "Match not found")</f>
        <v>0</v>
      </c>
      <c r="G21" s="19" t="b">
        <f>IFERROR(IF(ISNUMBER(MATCH(C21, 'iPad Tracker'!E$2:E$407, 0)), INDEX('iPad Tracker'!C$2:C$407, MATCH(C21, 'iPad Tracker'!E$2:E$407, 0))), "Match not found")</f>
        <v>0</v>
      </c>
    </row>
    <row r="22" spans="5:7">
      <c r="E22" s="19" t="b">
        <f>IFERROR(IF(ISNUMBER(MATCH(C22, 'iPad Tracker'!E$2:E$407, 0)), INDEX('iPad Tracker'!B$2:B$407, MATCH(C22, 'iPad Tracker'!E$2:E$407, 0))), "Match not found")</f>
        <v>0</v>
      </c>
      <c r="F22" s="19" t="b">
        <f>IFERROR(IF(ISNUMBER(MATCH(C22, 'iPad Tracker'!E$2:E$407, 0)), INDEX('iPad Tracker'!D$2:D$407, MATCH(C22, 'iPad Tracker'!E$2:E$407, 0))), "Match not found")</f>
        <v>0</v>
      </c>
      <c r="G22" s="19" t="b">
        <f>IFERROR(IF(ISNUMBER(MATCH(C22, 'iPad Tracker'!E$2:E$407, 0)), INDEX('iPad Tracker'!C$2:C$407, MATCH(C22, 'iPad Tracker'!E$2:E$407, 0))), "Match not found")</f>
        <v>0</v>
      </c>
    </row>
    <row r="23" spans="5:7">
      <c r="E23" s="19" t="b">
        <f>IFERROR(IF(ISNUMBER(MATCH(C23, 'iPad Tracker'!E$2:E$407, 0)), INDEX('iPad Tracker'!B$2:B$407, MATCH(C23, 'iPad Tracker'!E$2:E$407, 0))), "Match not found")</f>
        <v>0</v>
      </c>
      <c r="F23" s="19" t="b">
        <f>IFERROR(IF(ISNUMBER(MATCH(C23, 'iPad Tracker'!E$2:E$407, 0)), INDEX('iPad Tracker'!D$2:D$407, MATCH(C23, 'iPad Tracker'!E$2:E$407, 0))), "Match not found")</f>
        <v>0</v>
      </c>
      <c r="G23" s="19" t="b">
        <f>IFERROR(IF(ISNUMBER(MATCH(C23, 'iPad Tracker'!E$2:E$407, 0)), INDEX('iPad Tracker'!C$2:C$407, MATCH(C23, 'iPad Tracker'!E$2:E$407, 0))), "Match not found")</f>
        <v>0</v>
      </c>
    </row>
    <row r="24" spans="5:7">
      <c r="E24" s="19" t="b">
        <f>IFERROR(IF(ISNUMBER(MATCH(C24, 'iPad Tracker'!E$2:E$407, 0)), INDEX('iPad Tracker'!B$2:B$407, MATCH(C24, 'iPad Tracker'!E$2:E$407, 0))), "Match not found")</f>
        <v>0</v>
      </c>
      <c r="F24" s="19" t="b">
        <f>IFERROR(IF(ISNUMBER(MATCH(C24, 'iPad Tracker'!E$2:E$407, 0)), INDEX('iPad Tracker'!D$2:D$407, MATCH(C24, 'iPad Tracker'!E$2:E$407, 0))), "Match not found")</f>
        <v>0</v>
      </c>
      <c r="G24" s="19" t="b">
        <f>IFERROR(IF(ISNUMBER(MATCH(C24, 'iPad Tracker'!E$2:E$407, 0)), INDEX('iPad Tracker'!C$2:C$407, MATCH(C24, 'iPad Tracker'!E$2:E$407, 0))), "Match not found")</f>
        <v>0</v>
      </c>
    </row>
    <row r="25" spans="5:7">
      <c r="E25" s="19" t="b">
        <f>IFERROR(IF(ISNUMBER(MATCH(C25, 'iPad Tracker'!E$2:E$407, 0)), INDEX('iPad Tracker'!B$2:B$407, MATCH(C25, 'iPad Tracker'!E$2:E$407, 0))), "Match not found")</f>
        <v>0</v>
      </c>
      <c r="F25" s="19" t="b">
        <f>IFERROR(IF(ISNUMBER(MATCH(C25, 'iPad Tracker'!E$2:E$407, 0)), INDEX('iPad Tracker'!D$2:D$407, MATCH(C25, 'iPad Tracker'!E$2:E$407, 0))), "Match not found")</f>
        <v>0</v>
      </c>
      <c r="G25" s="19" t="b">
        <f>IFERROR(IF(ISNUMBER(MATCH(C25, 'iPad Tracker'!E$2:E$407, 0)), INDEX('iPad Tracker'!C$2:C$407, MATCH(C25, 'iPad Tracker'!E$2:E$407, 0))), "Match not found")</f>
        <v>0</v>
      </c>
    </row>
    <row r="26" spans="5:7">
      <c r="E26" s="19" t="b">
        <f>IFERROR(IF(ISNUMBER(MATCH(C26, 'iPad Tracker'!E$2:E$407, 0)), INDEX('iPad Tracker'!B$2:B$407, MATCH(C26, 'iPad Tracker'!E$2:E$407, 0))), "Match not found")</f>
        <v>0</v>
      </c>
      <c r="F26" s="19" t="b">
        <f>IFERROR(IF(ISNUMBER(MATCH(C26, 'iPad Tracker'!E$2:E$407, 0)), INDEX('iPad Tracker'!D$2:D$407, MATCH(C26, 'iPad Tracker'!E$2:E$407, 0))), "Match not found")</f>
        <v>0</v>
      </c>
      <c r="G26" s="19" t="b">
        <f>IFERROR(IF(ISNUMBER(MATCH(C26, 'iPad Tracker'!E$2:E$407, 0)), INDEX('iPad Tracker'!C$2:C$407, MATCH(C26, 'iPad Tracker'!E$2:E$407, 0))), "Match not found")</f>
        <v>0</v>
      </c>
    </row>
    <row r="27" spans="5:7">
      <c r="E27" s="19" t="b">
        <f>IFERROR(IF(ISNUMBER(MATCH(C27, 'iPad Tracker'!E$2:E$407, 0)), INDEX('iPad Tracker'!B$2:B$407, MATCH(C27, 'iPad Tracker'!E$2:E$407, 0))), "Match not found")</f>
        <v>0</v>
      </c>
      <c r="F27" s="19" t="b">
        <f>IFERROR(IF(ISNUMBER(MATCH(C27, 'iPad Tracker'!E$2:E$407, 0)), INDEX('iPad Tracker'!D$2:D$407, MATCH(C27, 'iPad Tracker'!E$2:E$407, 0))), "Match not found")</f>
        <v>0</v>
      </c>
      <c r="G27" s="19" t="b">
        <f>IFERROR(IF(ISNUMBER(MATCH(C27, 'iPad Tracker'!E$2:E$407, 0)), INDEX('iPad Tracker'!C$2:C$407, MATCH(C27, 'iPad Tracker'!E$2:E$407, 0))), "Match not found")</f>
        <v>0</v>
      </c>
    </row>
    <row r="28" spans="5:7">
      <c r="E28" s="19" t="b">
        <f>IFERROR(IF(ISNUMBER(MATCH(C28, 'iPad Tracker'!E$2:E$407, 0)), INDEX('iPad Tracker'!B$2:B$407, MATCH(C28, 'iPad Tracker'!E$2:E$407, 0))), "Match not found")</f>
        <v>0</v>
      </c>
      <c r="F28" s="19" t="b">
        <f>IFERROR(IF(ISNUMBER(MATCH(C28, 'iPad Tracker'!E$2:E$407, 0)), INDEX('iPad Tracker'!D$2:D$407, MATCH(C28, 'iPad Tracker'!E$2:E$407, 0))), "Match not found")</f>
        <v>0</v>
      </c>
      <c r="G28" s="19" t="b">
        <f>IFERROR(IF(ISNUMBER(MATCH(C28, 'iPad Tracker'!E$2:E$407, 0)), INDEX('iPad Tracker'!C$2:C$407, MATCH(C28, 'iPad Tracker'!E$2:E$407, 0))), "Match not found")</f>
        <v>0</v>
      </c>
    </row>
    <row r="29" spans="5:7">
      <c r="E29" s="19" t="b">
        <f>IFERROR(IF(ISNUMBER(MATCH(C29, 'iPad Tracker'!E$2:E$407, 0)), INDEX('iPad Tracker'!B$2:B$407, MATCH(C29, 'iPad Tracker'!E$2:E$407, 0))), "Match not found")</f>
        <v>0</v>
      </c>
      <c r="F29" s="19" t="b">
        <f>IFERROR(IF(ISNUMBER(MATCH(C29, 'iPad Tracker'!E$2:E$407, 0)), INDEX('iPad Tracker'!D$2:D$407, MATCH(C29, 'iPad Tracker'!E$2:E$407, 0))), "Match not found")</f>
        <v>0</v>
      </c>
      <c r="G29" s="19" t="b">
        <f>IFERROR(IF(ISNUMBER(MATCH(C29, 'iPad Tracker'!E$2:E$407, 0)), INDEX('iPad Tracker'!C$2:C$407, MATCH(C29, 'iPad Tracker'!E$2:E$407, 0))), "Match not found")</f>
        <v>0</v>
      </c>
    </row>
    <row r="30" spans="5:7">
      <c r="E30" s="19" t="b">
        <f>IFERROR(IF(ISNUMBER(MATCH(C30, 'iPad Tracker'!E$2:E$407, 0)), INDEX('iPad Tracker'!B$2:B$407, MATCH(C30, 'iPad Tracker'!E$2:E$407, 0))), "Match not found")</f>
        <v>0</v>
      </c>
      <c r="F30" s="19" t="b">
        <f>IFERROR(IF(ISNUMBER(MATCH(C30, 'iPad Tracker'!E$2:E$407, 0)), INDEX('iPad Tracker'!D$2:D$407, MATCH(C30, 'iPad Tracker'!E$2:E$407, 0))), "Match not found")</f>
        <v>0</v>
      </c>
      <c r="G30" s="19" t="b">
        <f>IFERROR(IF(ISNUMBER(MATCH(C30, 'iPad Tracker'!E$2:E$407, 0)), INDEX('iPad Tracker'!C$2:C$407, MATCH(C30, 'iPad Tracker'!E$2:E$407, 0))), "Match not found")</f>
        <v>0</v>
      </c>
    </row>
    <row r="31" spans="5:7">
      <c r="E31" s="19" t="b">
        <f>IFERROR(IF(ISNUMBER(MATCH(C31, 'iPad Tracker'!E$2:E$407, 0)), INDEX('iPad Tracker'!B$2:B$407, MATCH(C31, 'iPad Tracker'!E$2:E$407, 0))), "Match not found")</f>
        <v>0</v>
      </c>
      <c r="F31" s="19" t="b">
        <f>IFERROR(IF(ISNUMBER(MATCH(C31, 'iPad Tracker'!E$2:E$407, 0)), INDEX('iPad Tracker'!D$2:D$407, MATCH(C31, 'iPad Tracker'!E$2:E$407, 0))), "Match not found")</f>
        <v>0</v>
      </c>
      <c r="G31" s="19" t="b">
        <f>IFERROR(IF(ISNUMBER(MATCH(C31, 'iPad Tracker'!E$2:E$407, 0)), INDEX('iPad Tracker'!C$2:C$407, MATCH(C31, 'iPad Tracker'!E$2:E$407, 0))), "Match not found")</f>
        <v>0</v>
      </c>
    </row>
    <row r="32" spans="5:7">
      <c r="E32" s="19" t="b">
        <f>IFERROR(IF(ISNUMBER(MATCH(C32, 'iPad Tracker'!E$2:E$407, 0)), INDEX('iPad Tracker'!B$2:B$407, MATCH(C32, 'iPad Tracker'!E$2:E$407, 0))), "Match not found")</f>
        <v>0</v>
      </c>
      <c r="F32" s="19" t="b">
        <f>IFERROR(IF(ISNUMBER(MATCH(C32, 'iPad Tracker'!E$2:E$407, 0)), INDEX('iPad Tracker'!D$2:D$407, MATCH(C32, 'iPad Tracker'!E$2:E$407, 0))), "Match not found")</f>
        <v>0</v>
      </c>
      <c r="G32" s="19" t="b">
        <f>IFERROR(IF(ISNUMBER(MATCH(C32, 'iPad Tracker'!E$2:E$407, 0)), INDEX('iPad Tracker'!C$2:C$407, MATCH(C32, 'iPad Tracker'!E$2:E$407, 0))), "Match not found")</f>
        <v>0</v>
      </c>
    </row>
    <row r="33" spans="5:7">
      <c r="E33" s="19" t="b">
        <f>IFERROR(IF(ISNUMBER(MATCH(C33, 'iPad Tracker'!E$2:E$407, 0)), INDEX('iPad Tracker'!B$2:B$407, MATCH(C33, 'iPad Tracker'!E$2:E$407, 0))), "Match not found")</f>
        <v>0</v>
      </c>
      <c r="F33" s="19" t="b">
        <f>IFERROR(IF(ISNUMBER(MATCH(C33, 'iPad Tracker'!E$2:E$407, 0)), INDEX('iPad Tracker'!D$2:D$407, MATCH(C33, 'iPad Tracker'!E$2:E$407, 0))), "Match not found")</f>
        <v>0</v>
      </c>
      <c r="G33" s="19" t="b">
        <f>IFERROR(IF(ISNUMBER(MATCH(C33, 'iPad Tracker'!E$2:E$407, 0)), INDEX('iPad Tracker'!C$2:C$407, MATCH(C33, 'iPad Tracker'!E$2:E$407, 0))), "Match not found")</f>
        <v>0</v>
      </c>
    </row>
    <row r="34" spans="5:7">
      <c r="E34" s="19" t="b">
        <f>IFERROR(IF(ISNUMBER(MATCH(C34, 'iPad Tracker'!E$2:E$407, 0)), INDEX('iPad Tracker'!B$2:B$407, MATCH(C34, 'iPad Tracker'!E$2:E$407, 0))), "Match not found")</f>
        <v>0</v>
      </c>
      <c r="F34" s="19" t="b">
        <f>IFERROR(IF(ISNUMBER(MATCH(C34, 'iPad Tracker'!E$2:E$407, 0)), INDEX('iPad Tracker'!D$2:D$407, MATCH(C34, 'iPad Tracker'!E$2:E$407, 0))), "Match not found")</f>
        <v>0</v>
      </c>
      <c r="G34" s="19" t="b">
        <f>IFERROR(IF(ISNUMBER(MATCH(C34, 'iPad Tracker'!E$2:E$407, 0)), INDEX('iPad Tracker'!C$2:C$407, MATCH(C34, 'iPad Tracker'!E$2:E$407, 0))), "Match not found")</f>
        <v>0</v>
      </c>
    </row>
    <row r="35" spans="5:7">
      <c r="E35" s="19" t="b">
        <f>IFERROR(IF(ISNUMBER(MATCH(C35, 'iPad Tracker'!E$2:E$407, 0)), INDEX('iPad Tracker'!B$2:B$407, MATCH(C35, 'iPad Tracker'!E$2:E$407, 0))), "Match not found")</f>
        <v>0</v>
      </c>
      <c r="F35" s="19" t="b">
        <f>IFERROR(IF(ISNUMBER(MATCH(C35, 'iPad Tracker'!E$2:E$407, 0)), INDEX('iPad Tracker'!D$2:D$407, MATCH(C35, 'iPad Tracker'!E$2:E$407, 0))), "Match not found")</f>
        <v>0</v>
      </c>
      <c r="G35" s="19" t="b">
        <f>IFERROR(IF(ISNUMBER(MATCH(C35, 'iPad Tracker'!E$2:E$407, 0)), INDEX('iPad Tracker'!C$2:C$407, MATCH(C35, 'iPad Tracker'!E$2:E$407, 0))), "Match not found")</f>
        <v>0</v>
      </c>
    </row>
    <row r="36" spans="5:7">
      <c r="E36" s="19" t="b">
        <f>IFERROR(IF(ISNUMBER(MATCH(C36, 'iPad Tracker'!E$2:E$407, 0)), INDEX('iPad Tracker'!B$2:B$407, MATCH(C36, 'iPad Tracker'!E$2:E$407, 0))), "Match not found")</f>
        <v>0</v>
      </c>
      <c r="F36" s="19" t="b">
        <f>IFERROR(IF(ISNUMBER(MATCH(C36, 'iPad Tracker'!E$2:E$407, 0)), INDEX('iPad Tracker'!D$2:D$407, MATCH(C36, 'iPad Tracker'!E$2:E$407, 0))), "Match not found")</f>
        <v>0</v>
      </c>
      <c r="G36" s="19" t="b">
        <f>IFERROR(IF(ISNUMBER(MATCH(C36, 'iPad Tracker'!E$2:E$407, 0)), INDEX('iPad Tracker'!C$2:C$407, MATCH(C36, 'iPad Tracker'!E$2:E$407, 0))), "Match not found")</f>
        <v>0</v>
      </c>
    </row>
    <row r="37" spans="5:7">
      <c r="E37" s="19" t="b">
        <f>IFERROR(IF(ISNUMBER(MATCH(C37, 'iPad Tracker'!E$2:E$407, 0)), INDEX('iPad Tracker'!B$2:B$407, MATCH(C37, 'iPad Tracker'!E$2:E$407, 0))), "Match not found")</f>
        <v>0</v>
      </c>
      <c r="F37" s="19" t="b">
        <f>IFERROR(IF(ISNUMBER(MATCH(C37, 'iPad Tracker'!E$2:E$407, 0)), INDEX('iPad Tracker'!D$2:D$407, MATCH(C37, 'iPad Tracker'!E$2:E$407, 0))), "Match not found")</f>
        <v>0</v>
      </c>
      <c r="G37" s="19" t="b">
        <f>IFERROR(IF(ISNUMBER(MATCH(C37, 'iPad Tracker'!E$2:E$407, 0)), INDEX('iPad Tracker'!C$2:C$407, MATCH(C37, 'iPad Tracker'!E$2:E$407, 0))), "Match not found")</f>
        <v>0</v>
      </c>
    </row>
    <row r="38" spans="5:7">
      <c r="E38" s="19" t="b">
        <f>IFERROR(IF(ISNUMBER(MATCH(C38, 'iPad Tracker'!E$2:E$407, 0)), INDEX('iPad Tracker'!B$2:B$407, MATCH(C38, 'iPad Tracker'!E$2:E$407, 0))), "Match not found")</f>
        <v>0</v>
      </c>
      <c r="F38" s="19" t="b">
        <f>IFERROR(IF(ISNUMBER(MATCH(C38, 'iPad Tracker'!E$2:E$407, 0)), INDEX('iPad Tracker'!D$2:D$407, MATCH(C38, 'iPad Tracker'!E$2:E$407, 0))), "Match not found")</f>
        <v>0</v>
      </c>
      <c r="G38" s="19" t="b">
        <f>IFERROR(IF(ISNUMBER(MATCH(C38, 'iPad Tracker'!E$2:E$407, 0)), INDEX('iPad Tracker'!C$2:C$407, MATCH(C38, 'iPad Tracker'!E$2:E$407, 0))), "Match not found")</f>
        <v>0</v>
      </c>
    </row>
    <row r="39" spans="5:7">
      <c r="E39" s="19" t="b">
        <f>IFERROR(IF(ISNUMBER(MATCH(C39, 'iPad Tracker'!E$2:E$407, 0)), INDEX('iPad Tracker'!B$2:B$407, MATCH(C39, 'iPad Tracker'!E$2:E$407, 0))), "Match not found")</f>
        <v>0</v>
      </c>
      <c r="F39" s="19" t="b">
        <f>IFERROR(IF(ISNUMBER(MATCH(C39, 'iPad Tracker'!E$2:E$407, 0)), INDEX('iPad Tracker'!D$2:D$407, MATCH(C39, 'iPad Tracker'!E$2:E$407, 0))), "Match not found")</f>
        <v>0</v>
      </c>
      <c r="G39" s="19" t="b">
        <f>IFERROR(IF(ISNUMBER(MATCH(C39, 'iPad Tracker'!E$2:E$407, 0)), INDEX('iPad Tracker'!C$2:C$407, MATCH(C39, 'iPad Tracker'!E$2:E$407, 0))), "Match not found")</f>
        <v>0</v>
      </c>
    </row>
    <row r="40" spans="5:7">
      <c r="E40" s="19" t="b">
        <f>IFERROR(IF(ISNUMBER(MATCH(C40, 'iPad Tracker'!E$2:E$407, 0)), INDEX('iPad Tracker'!B$2:B$407, MATCH(C40, 'iPad Tracker'!E$2:E$407, 0))), "Match not found")</f>
        <v>0</v>
      </c>
      <c r="F40" s="19" t="b">
        <f>IFERROR(IF(ISNUMBER(MATCH(C40, 'iPad Tracker'!E$2:E$407, 0)), INDEX('iPad Tracker'!D$2:D$407, MATCH(C40, 'iPad Tracker'!E$2:E$407, 0))), "Match not found")</f>
        <v>0</v>
      </c>
      <c r="G40" s="19" t="b">
        <f>IFERROR(IF(ISNUMBER(MATCH(C40, 'iPad Tracker'!E$2:E$407, 0)), INDEX('iPad Tracker'!C$2:C$407, MATCH(C40, 'iPad Tracker'!E$2:E$407, 0))), "Match not found")</f>
        <v>0</v>
      </c>
    </row>
    <row r="41" spans="5:7">
      <c r="E41" s="19" t="b">
        <f>IFERROR(IF(ISNUMBER(MATCH(C41, 'iPad Tracker'!E$2:E$407, 0)), INDEX('iPad Tracker'!B$2:B$407, MATCH(C41, 'iPad Tracker'!E$2:E$407, 0))), "Match not found")</f>
        <v>0</v>
      </c>
      <c r="F41" s="19" t="b">
        <f>IFERROR(IF(ISNUMBER(MATCH(C41, 'iPad Tracker'!E$2:E$407, 0)), INDEX('iPad Tracker'!D$2:D$407, MATCH(C41, 'iPad Tracker'!E$2:E$407, 0))), "Match not found")</f>
        <v>0</v>
      </c>
      <c r="G41" s="19" t="b">
        <f>IFERROR(IF(ISNUMBER(MATCH(C41, 'iPad Tracker'!E$2:E$407, 0)), INDEX('iPad Tracker'!C$2:C$407, MATCH(C41, 'iPad Tracker'!E$2:E$407, 0))), "Match not found")</f>
        <v>0</v>
      </c>
    </row>
    <row r="42" spans="5:7">
      <c r="E42" s="19" t="b">
        <f>IFERROR(IF(ISNUMBER(MATCH(C42, 'iPad Tracker'!E$2:E$407, 0)), INDEX('iPad Tracker'!B$2:B$407, MATCH(C42, 'iPad Tracker'!E$2:E$407, 0))), "Match not found")</f>
        <v>0</v>
      </c>
      <c r="F42" s="19" t="b">
        <f>IFERROR(IF(ISNUMBER(MATCH(C42, 'iPad Tracker'!E$2:E$407, 0)), INDEX('iPad Tracker'!D$2:D$407, MATCH(C42, 'iPad Tracker'!E$2:E$407, 0))), "Match not found")</f>
        <v>0</v>
      </c>
      <c r="G42" s="19" t="b">
        <f>IFERROR(IF(ISNUMBER(MATCH(C42, 'iPad Tracker'!E$2:E$407, 0)), INDEX('iPad Tracker'!C$2:C$407, MATCH(C42, 'iPad Tracker'!E$2:E$407, 0))), "Match not found")</f>
        <v>0</v>
      </c>
    </row>
    <row r="43" spans="5:7">
      <c r="E43" s="19" t="b">
        <f>IFERROR(IF(ISNUMBER(MATCH(C43, 'iPad Tracker'!E$2:E$407, 0)), INDEX('iPad Tracker'!B$2:B$407, MATCH(C43, 'iPad Tracker'!E$2:E$407, 0))), "Match not found")</f>
        <v>0</v>
      </c>
      <c r="F43" s="19" t="b">
        <f>IFERROR(IF(ISNUMBER(MATCH(C43, 'iPad Tracker'!E$2:E$407, 0)), INDEX('iPad Tracker'!D$2:D$407, MATCH(C43, 'iPad Tracker'!E$2:E$407, 0))), "Match not found")</f>
        <v>0</v>
      </c>
      <c r="G43" s="19" t="b">
        <f>IFERROR(IF(ISNUMBER(MATCH(C43, 'iPad Tracker'!E$2:E$407, 0)), INDEX('iPad Tracker'!C$2:C$407, MATCH(C43, 'iPad Tracker'!E$2:E$407, 0))), "Match not found")</f>
        <v>0</v>
      </c>
    </row>
    <row r="44" spans="5:7">
      <c r="E44" s="19" t="b">
        <f>IFERROR(IF(ISNUMBER(MATCH(C44, 'iPad Tracker'!E$2:E$407, 0)), INDEX('iPad Tracker'!B$2:B$407, MATCH(C44, 'iPad Tracker'!E$2:E$407, 0))), "Match not found")</f>
        <v>0</v>
      </c>
      <c r="F44" s="19" t="b">
        <f>IFERROR(IF(ISNUMBER(MATCH(C44, 'iPad Tracker'!E$2:E$407, 0)), INDEX('iPad Tracker'!D$2:D$407, MATCH(C44, 'iPad Tracker'!E$2:E$407, 0))), "Match not found")</f>
        <v>0</v>
      </c>
      <c r="G44" s="19" t="b">
        <f>IFERROR(IF(ISNUMBER(MATCH(C44, 'iPad Tracker'!E$2:E$407, 0)), INDEX('iPad Tracker'!C$2:C$407, MATCH(C44, 'iPad Tracker'!E$2:E$407, 0))), "Match not found")</f>
        <v>0</v>
      </c>
    </row>
    <row r="45" spans="5:7">
      <c r="E45" s="19" t="b">
        <f>IFERROR(IF(ISNUMBER(MATCH(C45, 'iPad Tracker'!E$2:E$407, 0)), INDEX('iPad Tracker'!B$2:B$407, MATCH(C45, 'iPad Tracker'!E$2:E$407, 0))), "Match not found")</f>
        <v>0</v>
      </c>
      <c r="F45" s="19" t="b">
        <f>IFERROR(IF(ISNUMBER(MATCH(C45, 'iPad Tracker'!E$2:E$407, 0)), INDEX('iPad Tracker'!D$2:D$407, MATCH(C45, 'iPad Tracker'!E$2:E$407, 0))), "Match not found")</f>
        <v>0</v>
      </c>
      <c r="G45" s="19" t="b">
        <f>IFERROR(IF(ISNUMBER(MATCH(C45, 'iPad Tracker'!E$2:E$407, 0)), INDEX('iPad Tracker'!C$2:C$407, MATCH(C45, 'iPad Tracker'!E$2:E$407, 0))), "Match not found")</f>
        <v>0</v>
      </c>
    </row>
    <row r="46" spans="5:7">
      <c r="E46" s="19" t="b">
        <f>IFERROR(IF(ISNUMBER(MATCH(C46, 'iPad Tracker'!E$2:E$407, 0)), INDEX('iPad Tracker'!B$2:B$407, MATCH(C46, 'iPad Tracker'!E$2:E$407, 0))), "Match not found")</f>
        <v>0</v>
      </c>
      <c r="F46" s="19" t="b">
        <f>IFERROR(IF(ISNUMBER(MATCH(C46, 'iPad Tracker'!E$2:E$407, 0)), INDEX('iPad Tracker'!D$2:D$407, MATCH(C46, 'iPad Tracker'!E$2:E$407, 0))), "Match not found")</f>
        <v>0</v>
      </c>
      <c r="G46" s="19" t="b">
        <f>IFERROR(IF(ISNUMBER(MATCH(C46, 'iPad Tracker'!E$2:E$407, 0)), INDEX('iPad Tracker'!C$2:C$407, MATCH(C46, 'iPad Tracker'!E$2:E$407, 0))), "Match not found")</f>
        <v>0</v>
      </c>
    </row>
    <row r="47" spans="5:7">
      <c r="E47" s="19" t="b">
        <f>IFERROR(IF(ISNUMBER(MATCH(C47, 'iPad Tracker'!E$2:E$407, 0)), INDEX('iPad Tracker'!B$2:B$407, MATCH(C47, 'iPad Tracker'!E$2:E$407, 0))), "Match not found")</f>
        <v>0</v>
      </c>
      <c r="F47" s="19" t="b">
        <f>IFERROR(IF(ISNUMBER(MATCH(C47, 'iPad Tracker'!E$2:E$407, 0)), INDEX('iPad Tracker'!D$2:D$407, MATCH(C47, 'iPad Tracker'!E$2:E$407, 0))), "Match not found")</f>
        <v>0</v>
      </c>
      <c r="G47" s="19" t="b">
        <f>IFERROR(IF(ISNUMBER(MATCH(C47, 'iPad Tracker'!E$2:E$407, 0)), INDEX('iPad Tracker'!C$2:C$407, MATCH(C47, 'iPad Tracker'!E$2:E$407, 0))), "Match not found")</f>
        <v>0</v>
      </c>
    </row>
    <row r="48" spans="5:7">
      <c r="E48" s="19" t="b">
        <f>IFERROR(IF(ISNUMBER(MATCH(C48, 'iPad Tracker'!E$2:E$407, 0)), INDEX('iPad Tracker'!B$2:B$407, MATCH(C48, 'iPad Tracker'!E$2:E$407, 0))), "Match not found")</f>
        <v>0</v>
      </c>
      <c r="F48" s="19" t="b">
        <f>IFERROR(IF(ISNUMBER(MATCH(C48, 'iPad Tracker'!E$2:E$407, 0)), INDEX('iPad Tracker'!D$2:D$407, MATCH(C48, 'iPad Tracker'!E$2:E$407, 0))), "Match not found")</f>
        <v>0</v>
      </c>
      <c r="G48" s="19" t="b">
        <f>IFERROR(IF(ISNUMBER(MATCH(C48, 'iPad Tracker'!E$2:E$407, 0)), INDEX('iPad Tracker'!C$2:C$407, MATCH(C48, 'iPad Tracker'!E$2:E$407, 0))), "Match not found")</f>
        <v>0</v>
      </c>
    </row>
    <row r="49" spans="5:7">
      <c r="E49" s="19" t="b">
        <f>IFERROR(IF(ISNUMBER(MATCH(C49, 'iPad Tracker'!E$2:E$407, 0)), INDEX('iPad Tracker'!B$2:B$407, MATCH(C49, 'iPad Tracker'!E$2:E$407, 0))), "Match not found")</f>
        <v>0</v>
      </c>
      <c r="F49" s="19" t="b">
        <f>IFERROR(IF(ISNUMBER(MATCH(C49, 'iPad Tracker'!E$2:E$407, 0)), INDEX('iPad Tracker'!D$2:D$407, MATCH(C49, 'iPad Tracker'!E$2:E$407, 0))), "Match not found")</f>
        <v>0</v>
      </c>
      <c r="G49" s="19" t="b">
        <f>IFERROR(IF(ISNUMBER(MATCH(C49, 'iPad Tracker'!E$2:E$407, 0)), INDEX('iPad Tracker'!C$2:C$407, MATCH(C49, 'iPad Tracker'!E$2:E$407, 0))), "Match not found")</f>
        <v>0</v>
      </c>
    </row>
    <row r="50" spans="5:7">
      <c r="E50" s="19" t="b">
        <f>IFERROR(IF(ISNUMBER(MATCH(C50, 'iPad Tracker'!E$2:E$407, 0)), INDEX('iPad Tracker'!B$2:B$407, MATCH(C50, 'iPad Tracker'!E$2:E$407, 0))), "Match not found")</f>
        <v>0</v>
      </c>
      <c r="F50" s="19" t="b">
        <f>IFERROR(IF(ISNUMBER(MATCH(C50, 'iPad Tracker'!E$2:E$407, 0)), INDEX('iPad Tracker'!D$2:D$407, MATCH(C50, 'iPad Tracker'!E$2:E$407, 0))), "Match not found")</f>
        <v>0</v>
      </c>
      <c r="G50" s="19" t="b">
        <f>IFERROR(IF(ISNUMBER(MATCH(C50, 'iPad Tracker'!E$2:E$407, 0)), INDEX('iPad Tracker'!C$2:C$407, MATCH(C50, 'iPad Tracker'!E$2:E$407, 0))), "Match not found")</f>
        <v>0</v>
      </c>
    </row>
    <row r="51" spans="5:7">
      <c r="E51" s="19" t="b">
        <f>IFERROR(IF(ISNUMBER(MATCH(C51, 'iPad Tracker'!E$2:E$407, 0)), INDEX('iPad Tracker'!B$2:B$407, MATCH(C51, 'iPad Tracker'!E$2:E$407, 0))), "Match not found")</f>
        <v>0</v>
      </c>
      <c r="F51" s="19" t="b">
        <f>IFERROR(IF(ISNUMBER(MATCH(C51, 'iPad Tracker'!E$2:E$407, 0)), INDEX('iPad Tracker'!D$2:D$407, MATCH(C51, 'iPad Tracker'!E$2:E$407, 0))), "Match not found")</f>
        <v>0</v>
      </c>
      <c r="G51" s="19" t="b">
        <f>IFERROR(IF(ISNUMBER(MATCH(C51, 'iPad Tracker'!E$2:E$407, 0)), INDEX('iPad Tracker'!C$2:C$407, MATCH(C51, 'iPad Tracker'!E$2:E$407, 0))), "Match not found")</f>
        <v>0</v>
      </c>
    </row>
    <row r="52" spans="5:7">
      <c r="E52" s="19" t="b">
        <f>IFERROR(IF(ISNUMBER(MATCH(C52, 'iPad Tracker'!E$2:E$407, 0)), INDEX('iPad Tracker'!B$2:B$407, MATCH(C52, 'iPad Tracker'!E$2:E$407, 0))), "Match not found")</f>
        <v>0</v>
      </c>
      <c r="F52" s="19" t="b">
        <f>IFERROR(IF(ISNUMBER(MATCH(C52, 'iPad Tracker'!E$2:E$407, 0)), INDEX('iPad Tracker'!D$2:D$407, MATCH(C52, 'iPad Tracker'!E$2:E$407, 0))), "Match not found")</f>
        <v>0</v>
      </c>
      <c r="G52" s="19" t="b">
        <f>IFERROR(IF(ISNUMBER(MATCH(C52, 'iPad Tracker'!E$2:E$407, 0)), INDEX('iPad Tracker'!C$2:C$407, MATCH(C52, 'iPad Tracker'!E$2:E$407, 0))), "Match not found")</f>
        <v>0</v>
      </c>
    </row>
    <row r="53" spans="5:7">
      <c r="E53" s="19" t="b">
        <f>IFERROR(IF(ISNUMBER(MATCH(C53, 'iPad Tracker'!E$2:E$407, 0)), INDEX('iPad Tracker'!B$2:B$407, MATCH(C53, 'iPad Tracker'!E$2:E$407, 0))), "Match not found")</f>
        <v>0</v>
      </c>
      <c r="F53" s="19" t="b">
        <f>IFERROR(IF(ISNUMBER(MATCH(C53, 'iPad Tracker'!E$2:E$407, 0)), INDEX('iPad Tracker'!D$2:D$407, MATCH(C53, 'iPad Tracker'!E$2:E$407, 0))), "Match not found")</f>
        <v>0</v>
      </c>
      <c r="G53" s="19" t="b">
        <f>IFERROR(IF(ISNUMBER(MATCH(C53, 'iPad Tracker'!E$2:E$407, 0)), INDEX('iPad Tracker'!C$2:C$407, MATCH(C53, 'iPad Tracker'!E$2:E$407, 0))), "Match not found")</f>
        <v>0</v>
      </c>
    </row>
    <row r="54" spans="5:7">
      <c r="E54" s="19" t="b">
        <f>IFERROR(IF(ISNUMBER(MATCH(C54, 'iPad Tracker'!E$2:E$407, 0)), INDEX('iPad Tracker'!B$2:B$407, MATCH(C54, 'iPad Tracker'!E$2:E$407, 0))), "Match not found")</f>
        <v>0</v>
      </c>
      <c r="F54" s="19" t="b">
        <f>IFERROR(IF(ISNUMBER(MATCH(C54, 'iPad Tracker'!E$2:E$407, 0)), INDEX('iPad Tracker'!D$2:D$407, MATCH(C54, 'iPad Tracker'!E$2:E$407, 0))), "Match not found")</f>
        <v>0</v>
      </c>
      <c r="G54" s="19" t="b">
        <f>IFERROR(IF(ISNUMBER(MATCH(C54, 'iPad Tracker'!E$2:E$407, 0)), INDEX('iPad Tracker'!C$2:C$407, MATCH(C54, 'iPad Tracker'!E$2:E$407, 0))), "Match not found")</f>
        <v>0</v>
      </c>
    </row>
    <row r="55" spans="5:7">
      <c r="E55" s="19" t="b">
        <f>IFERROR(IF(ISNUMBER(MATCH(C55, 'iPad Tracker'!E$2:E$407, 0)), INDEX('iPad Tracker'!B$2:B$407, MATCH(C55, 'iPad Tracker'!E$2:E$407, 0))), "Match not found")</f>
        <v>0</v>
      </c>
      <c r="F55" s="19" t="b">
        <f>IFERROR(IF(ISNUMBER(MATCH(C55, 'iPad Tracker'!E$2:E$407, 0)), INDEX('iPad Tracker'!D$2:D$407, MATCH(C55, 'iPad Tracker'!E$2:E$407, 0))), "Match not found")</f>
        <v>0</v>
      </c>
      <c r="G55" s="19" t="b">
        <f>IFERROR(IF(ISNUMBER(MATCH(C55, 'iPad Tracker'!E$2:E$407, 0)), INDEX('iPad Tracker'!C$2:C$407, MATCH(C55, 'iPad Tracker'!E$2:E$407, 0))), "Match not found")</f>
        <v>0</v>
      </c>
    </row>
    <row r="56" spans="5:7">
      <c r="E56" s="19" t="b">
        <f>IFERROR(IF(ISNUMBER(MATCH(C56, 'iPad Tracker'!E$2:E$407, 0)), INDEX('iPad Tracker'!B$2:B$407, MATCH(C56, 'iPad Tracker'!E$2:E$407, 0))), "Match not found")</f>
        <v>0</v>
      </c>
      <c r="F56" s="19" t="b">
        <f>IFERROR(IF(ISNUMBER(MATCH(C56, 'iPad Tracker'!E$2:E$407, 0)), INDEX('iPad Tracker'!D$2:D$407, MATCH(C56, 'iPad Tracker'!E$2:E$407, 0))), "Match not found")</f>
        <v>0</v>
      </c>
      <c r="G56" s="19" t="b">
        <f>IFERROR(IF(ISNUMBER(MATCH(C56, 'iPad Tracker'!E$2:E$407, 0)), INDEX('iPad Tracker'!C$2:C$407, MATCH(C56, 'iPad Tracker'!E$2:E$407, 0))), "Match not found")</f>
        <v>0</v>
      </c>
    </row>
    <row r="57" spans="5:7">
      <c r="E57" s="19" t="b">
        <f>IFERROR(IF(ISNUMBER(MATCH(C57, 'iPad Tracker'!E$2:E$407, 0)), INDEX('iPad Tracker'!B$2:B$407, MATCH(C57, 'iPad Tracker'!E$2:E$407, 0))), "Match not found")</f>
        <v>0</v>
      </c>
      <c r="F57" s="19" t="b">
        <f>IFERROR(IF(ISNUMBER(MATCH(C57, 'iPad Tracker'!E$2:E$407, 0)), INDEX('iPad Tracker'!D$2:D$407, MATCH(C57, 'iPad Tracker'!E$2:E$407, 0))), "Match not found")</f>
        <v>0</v>
      </c>
      <c r="G57" s="19" t="b">
        <f>IFERROR(IF(ISNUMBER(MATCH(C57, 'iPad Tracker'!E$2:E$407, 0)), INDEX('iPad Tracker'!C$2:C$407, MATCH(C57, 'iPad Tracker'!E$2:E$407, 0))), "Match not found")</f>
        <v>0</v>
      </c>
    </row>
    <row r="58" spans="5:7">
      <c r="E58" s="19" t="b">
        <f>IFERROR(IF(ISNUMBER(MATCH(C58, 'iPad Tracker'!E$2:E$407, 0)), INDEX('iPad Tracker'!B$2:B$407, MATCH(C58, 'iPad Tracker'!E$2:E$407, 0))), "Match not found")</f>
        <v>0</v>
      </c>
      <c r="F58" s="19" t="b">
        <f>IFERROR(IF(ISNUMBER(MATCH(C58, 'iPad Tracker'!E$2:E$407, 0)), INDEX('iPad Tracker'!D$2:D$407, MATCH(C58, 'iPad Tracker'!E$2:E$407, 0))), "Match not found")</f>
        <v>0</v>
      </c>
      <c r="G58" s="19" t="b">
        <f>IFERROR(IF(ISNUMBER(MATCH(C58, 'iPad Tracker'!E$2:E$407, 0)), INDEX('iPad Tracker'!C$2:C$407, MATCH(C58, 'iPad Tracker'!E$2:E$407, 0))), "Match not found")</f>
        <v>0</v>
      </c>
    </row>
    <row r="59" spans="5:7">
      <c r="E59" s="19" t="b">
        <f>IFERROR(IF(ISNUMBER(MATCH(C59, 'iPad Tracker'!E$2:E$407, 0)), INDEX('iPad Tracker'!B$2:B$407, MATCH(C59, 'iPad Tracker'!E$2:E$407, 0))), "Match not found")</f>
        <v>0</v>
      </c>
      <c r="F59" s="19" t="b">
        <f>IFERROR(IF(ISNUMBER(MATCH(C59, 'iPad Tracker'!E$2:E$407, 0)), INDEX('iPad Tracker'!D$2:D$407, MATCH(C59, 'iPad Tracker'!E$2:E$407, 0))), "Match not found")</f>
        <v>0</v>
      </c>
      <c r="G59" s="19" t="b">
        <f>IFERROR(IF(ISNUMBER(MATCH(C59, 'iPad Tracker'!E$2:E$407, 0)), INDEX('iPad Tracker'!C$2:C$407, MATCH(C59, 'iPad Tracker'!E$2:E$407, 0))), "Match not found")</f>
        <v>0</v>
      </c>
    </row>
    <row r="60" spans="5:7">
      <c r="E60" s="19" t="b">
        <f>IFERROR(IF(ISNUMBER(MATCH(C60, 'iPad Tracker'!E$2:E$407, 0)), INDEX('iPad Tracker'!B$2:B$407, MATCH(C60, 'iPad Tracker'!E$2:E$407, 0))), "Match not found")</f>
        <v>0</v>
      </c>
      <c r="F60" s="19" t="b">
        <f>IFERROR(IF(ISNUMBER(MATCH(C60, 'iPad Tracker'!E$2:E$407, 0)), INDEX('iPad Tracker'!D$2:D$407, MATCH(C60, 'iPad Tracker'!E$2:E$407, 0))), "Match not found")</f>
        <v>0</v>
      </c>
      <c r="G60" s="19" t="b">
        <f>IFERROR(IF(ISNUMBER(MATCH(C60, 'iPad Tracker'!E$2:E$407, 0)), INDEX('iPad Tracker'!C$2:C$407, MATCH(C60, 'iPad Tracker'!E$2:E$407, 0))), "Match not found")</f>
        <v>0</v>
      </c>
    </row>
    <row r="61" spans="5:7">
      <c r="E61" s="19" t="b">
        <f>IFERROR(IF(ISNUMBER(MATCH(C61, 'iPad Tracker'!E$2:E$407, 0)), INDEX('iPad Tracker'!B$2:B$407, MATCH(C61, 'iPad Tracker'!E$2:E$407, 0))), "Match not found")</f>
        <v>0</v>
      </c>
      <c r="F61" s="19" t="b">
        <f>IFERROR(IF(ISNUMBER(MATCH(C61, 'iPad Tracker'!E$2:E$407, 0)), INDEX('iPad Tracker'!D$2:D$407, MATCH(C61, 'iPad Tracker'!E$2:E$407, 0))), "Match not found")</f>
        <v>0</v>
      </c>
      <c r="G61" s="19" t="b">
        <f>IFERROR(IF(ISNUMBER(MATCH(C61, 'iPad Tracker'!E$2:E$407, 0)), INDEX('iPad Tracker'!C$2:C$407, MATCH(C61, 'iPad Tracker'!E$2:E$407, 0))), "Match not found")</f>
        <v>0</v>
      </c>
    </row>
    <row r="62" spans="5:7">
      <c r="E62" s="19" t="b">
        <f>IFERROR(IF(ISNUMBER(MATCH(C62, 'iPad Tracker'!E$2:E$407, 0)), INDEX('iPad Tracker'!B$2:B$407, MATCH(C62, 'iPad Tracker'!E$2:E$407, 0))), "Match not found")</f>
        <v>0</v>
      </c>
      <c r="F62" s="19" t="b">
        <f>IFERROR(IF(ISNUMBER(MATCH(C62, 'iPad Tracker'!E$2:E$407, 0)), INDEX('iPad Tracker'!D$2:D$407, MATCH(C62, 'iPad Tracker'!E$2:E$407, 0))), "Match not found")</f>
        <v>0</v>
      </c>
      <c r="G62" s="19" t="b">
        <f>IFERROR(IF(ISNUMBER(MATCH(C62, 'iPad Tracker'!E$2:E$407, 0)), INDEX('iPad Tracker'!C$2:C$407, MATCH(C62, 'iPad Tracker'!E$2:E$407, 0))), "Match not found")</f>
        <v>0</v>
      </c>
    </row>
    <row r="63" spans="5:7">
      <c r="E63" s="19" t="b">
        <f>IFERROR(IF(ISNUMBER(MATCH(C63, 'iPad Tracker'!E$2:E$407, 0)), INDEX('iPad Tracker'!B$2:B$407, MATCH(C63, 'iPad Tracker'!E$2:E$407, 0))), "Match not found")</f>
        <v>0</v>
      </c>
      <c r="F63" s="19" t="b">
        <f>IFERROR(IF(ISNUMBER(MATCH(C63, 'iPad Tracker'!E$2:E$407, 0)), INDEX('iPad Tracker'!D$2:D$407, MATCH(C63, 'iPad Tracker'!E$2:E$407, 0))), "Match not found")</f>
        <v>0</v>
      </c>
      <c r="G63" s="19" t="b">
        <f>IFERROR(IF(ISNUMBER(MATCH(C63, 'iPad Tracker'!E$2:E$407, 0)), INDEX('iPad Tracker'!C$2:C$407, MATCH(C63, 'iPad Tracker'!E$2:E$407, 0))), "Match not found")</f>
        <v>0</v>
      </c>
    </row>
    <row r="64" spans="5:7">
      <c r="E64" s="19" t="b">
        <f>IFERROR(IF(ISNUMBER(MATCH(C64, 'iPad Tracker'!E$2:E$407, 0)), INDEX('iPad Tracker'!B$2:B$407, MATCH(C64, 'iPad Tracker'!E$2:E$407, 0))), "Match not found")</f>
        <v>0</v>
      </c>
      <c r="F64" s="19" t="b">
        <f>IFERROR(IF(ISNUMBER(MATCH(C64, 'iPad Tracker'!E$2:E$407, 0)), INDEX('iPad Tracker'!D$2:D$407, MATCH(C64, 'iPad Tracker'!E$2:E$407, 0))), "Match not found")</f>
        <v>0</v>
      </c>
      <c r="G64" s="19" t="b">
        <f>IFERROR(IF(ISNUMBER(MATCH(C64, 'iPad Tracker'!E$2:E$407, 0)), INDEX('iPad Tracker'!C$2:C$407, MATCH(C64, 'iPad Tracker'!E$2:E$407, 0))), "Match not found")</f>
        <v>0</v>
      </c>
    </row>
    <row r="65" spans="5:7">
      <c r="E65" s="19" t="b">
        <f>IFERROR(IF(ISNUMBER(MATCH(C65, 'iPad Tracker'!E$2:E$407, 0)), INDEX('iPad Tracker'!B$2:B$407, MATCH(C65, 'iPad Tracker'!E$2:E$407, 0))), "Match not found")</f>
        <v>0</v>
      </c>
      <c r="F65" s="19" t="b">
        <f>IFERROR(IF(ISNUMBER(MATCH(C65, 'iPad Tracker'!E$2:E$407, 0)), INDEX('iPad Tracker'!D$2:D$407, MATCH(C65, 'iPad Tracker'!E$2:E$407, 0))), "Match not found")</f>
        <v>0</v>
      </c>
      <c r="G65" s="19" t="b">
        <f>IFERROR(IF(ISNUMBER(MATCH(C65, 'iPad Tracker'!E$2:E$407, 0)), INDEX('iPad Tracker'!C$2:C$407, MATCH(C65, 'iPad Tracker'!E$2:E$407, 0))), "Match not found")</f>
        <v>0</v>
      </c>
    </row>
    <row r="66" spans="5:7">
      <c r="E66" s="19" t="b">
        <f>IFERROR(IF(ISNUMBER(MATCH(C66, 'iPad Tracker'!E$2:E$407, 0)), INDEX('iPad Tracker'!B$2:B$407, MATCH(C66, 'iPad Tracker'!E$2:E$407, 0))), "Match not found")</f>
        <v>0</v>
      </c>
      <c r="F66" s="19" t="b">
        <f>IFERROR(IF(ISNUMBER(MATCH(C66, 'iPad Tracker'!E$2:E$407, 0)), INDEX('iPad Tracker'!D$2:D$407, MATCH(C66, 'iPad Tracker'!E$2:E$407, 0))), "Match not found")</f>
        <v>0</v>
      </c>
      <c r="G66" s="19" t="b">
        <f>IFERROR(IF(ISNUMBER(MATCH(C66, 'iPad Tracker'!E$2:E$407, 0)), INDEX('iPad Tracker'!C$2:C$407, MATCH(C66, 'iPad Tracker'!E$2:E$407, 0))), "Match not found")</f>
        <v>0</v>
      </c>
    </row>
    <row r="67" spans="5:7">
      <c r="E67" s="19" t="b">
        <f>IFERROR(IF(ISNUMBER(MATCH(C67, 'iPad Tracker'!E$2:E$407, 0)), INDEX('iPad Tracker'!B$2:B$407, MATCH(C67, 'iPad Tracker'!E$2:E$407, 0))), "Match not found")</f>
        <v>0</v>
      </c>
      <c r="F67" s="19" t="b">
        <f>IFERROR(IF(ISNUMBER(MATCH(C67, 'iPad Tracker'!E$2:E$407, 0)), INDEX('iPad Tracker'!D$2:D$407, MATCH(C67, 'iPad Tracker'!E$2:E$407, 0))), "Match not found")</f>
        <v>0</v>
      </c>
      <c r="G67" s="19" t="b">
        <f>IFERROR(IF(ISNUMBER(MATCH(C67, 'iPad Tracker'!E$2:E$407, 0)), INDEX('iPad Tracker'!C$2:C$407, MATCH(C67, 'iPad Tracker'!E$2:E$407, 0))), "Match not found")</f>
        <v>0</v>
      </c>
    </row>
    <row r="68" spans="5:7">
      <c r="E68" s="19" t="b">
        <f>IFERROR(IF(ISNUMBER(MATCH(C68, 'iPad Tracker'!E$2:E$407, 0)), INDEX('iPad Tracker'!B$2:B$407, MATCH(C68, 'iPad Tracker'!E$2:E$407, 0))), "Match not found")</f>
        <v>0</v>
      </c>
      <c r="F68" s="19" t="b">
        <f>IFERROR(IF(ISNUMBER(MATCH(C68, 'iPad Tracker'!E$2:E$407, 0)), INDEX('iPad Tracker'!D$2:D$407, MATCH(C68, 'iPad Tracker'!E$2:E$407, 0))), "Match not found")</f>
        <v>0</v>
      </c>
      <c r="G68" s="19" t="b">
        <f>IFERROR(IF(ISNUMBER(MATCH(C68, 'iPad Tracker'!E$2:E$407, 0)), INDEX('iPad Tracker'!C$2:C$407, MATCH(C68, 'iPad Tracker'!E$2:E$407, 0))), "Match not found")</f>
        <v>0</v>
      </c>
    </row>
    <row r="69" spans="5:7">
      <c r="E69" s="19" t="b">
        <f>IFERROR(IF(ISNUMBER(MATCH(C69, 'iPad Tracker'!E$2:E$407, 0)), INDEX('iPad Tracker'!B$2:B$407, MATCH(C69, 'iPad Tracker'!E$2:E$407, 0))), "Match not found")</f>
        <v>0</v>
      </c>
      <c r="F69" s="19" t="b">
        <f>IFERROR(IF(ISNUMBER(MATCH(C69, 'iPad Tracker'!E$2:E$407, 0)), INDEX('iPad Tracker'!D$2:D$407, MATCH(C69, 'iPad Tracker'!E$2:E$407, 0))), "Match not found")</f>
        <v>0</v>
      </c>
      <c r="G69" s="19" t="b">
        <f>IFERROR(IF(ISNUMBER(MATCH(C69, 'iPad Tracker'!E$2:E$407, 0)), INDEX('iPad Tracker'!C$2:C$407, MATCH(C69, 'iPad Tracker'!E$2:E$407, 0))), "Match not found")</f>
        <v>0</v>
      </c>
    </row>
    <row r="70" spans="5:7">
      <c r="E70" s="19" t="b">
        <f>IFERROR(IF(ISNUMBER(MATCH(C70, 'iPad Tracker'!E$2:E$407, 0)), INDEX('iPad Tracker'!B$2:B$407, MATCH(C70, 'iPad Tracker'!E$2:E$407, 0))), "Match not found")</f>
        <v>0</v>
      </c>
      <c r="F70" s="19" t="b">
        <f>IFERROR(IF(ISNUMBER(MATCH(C70, 'iPad Tracker'!E$2:E$407, 0)), INDEX('iPad Tracker'!D$2:D$407, MATCH(C70, 'iPad Tracker'!E$2:E$407, 0))), "Match not found")</f>
        <v>0</v>
      </c>
      <c r="G70" s="19" t="b">
        <f>IFERROR(IF(ISNUMBER(MATCH(C70, 'iPad Tracker'!E$2:E$407, 0)), INDEX('iPad Tracker'!C$2:C$407, MATCH(C70, 'iPad Tracker'!E$2:E$407, 0))), "Match not found")</f>
        <v>0</v>
      </c>
    </row>
    <row r="71" spans="5:7">
      <c r="E71" s="19" t="b">
        <f>IFERROR(IF(ISNUMBER(MATCH(C71, 'iPad Tracker'!E$2:E$407, 0)), INDEX('iPad Tracker'!B$2:B$407, MATCH(C71, 'iPad Tracker'!E$2:E$407, 0))), "Match not found")</f>
        <v>0</v>
      </c>
      <c r="F71" s="19" t="b">
        <f>IFERROR(IF(ISNUMBER(MATCH(C71, 'iPad Tracker'!E$2:E$407, 0)), INDEX('iPad Tracker'!D$2:D$407, MATCH(C71, 'iPad Tracker'!E$2:E$407, 0))), "Match not found")</f>
        <v>0</v>
      </c>
      <c r="G71" s="19" t="b">
        <f>IFERROR(IF(ISNUMBER(MATCH(C71, 'iPad Tracker'!E$2:E$407, 0)), INDEX('iPad Tracker'!C$2:C$407, MATCH(C71, 'iPad Tracker'!E$2:E$407, 0))), "Match not found")</f>
        <v>0</v>
      </c>
    </row>
    <row r="72" spans="5:7">
      <c r="E72" s="19" t="b">
        <f>IFERROR(IF(ISNUMBER(MATCH(C72, 'iPad Tracker'!E$2:E$407, 0)), INDEX('iPad Tracker'!B$2:B$407, MATCH(C72, 'iPad Tracker'!E$2:E$407, 0))), "Match not found")</f>
        <v>0</v>
      </c>
      <c r="F72" s="19" t="b">
        <f>IFERROR(IF(ISNUMBER(MATCH(C72, 'iPad Tracker'!E$2:E$407, 0)), INDEX('iPad Tracker'!D$2:D$407, MATCH(C72, 'iPad Tracker'!E$2:E$407, 0))), "Match not found")</f>
        <v>0</v>
      </c>
      <c r="G72" s="19" t="b">
        <f>IFERROR(IF(ISNUMBER(MATCH(C72, 'iPad Tracker'!E$2:E$407, 0)), INDEX('iPad Tracker'!C$2:C$407, MATCH(C72, 'iPad Tracker'!E$2:E$407, 0))), "Match not found")</f>
        <v>0</v>
      </c>
    </row>
    <row r="73" spans="5:7">
      <c r="E73" s="19" t="b">
        <f>IFERROR(IF(ISNUMBER(MATCH(C73, 'iPad Tracker'!E$2:E$407, 0)), INDEX('iPad Tracker'!B$2:B$407, MATCH(C73, 'iPad Tracker'!E$2:E$407, 0))), "Match not found")</f>
        <v>0</v>
      </c>
      <c r="F73" s="19" t="b">
        <f>IFERROR(IF(ISNUMBER(MATCH(C73, 'iPad Tracker'!E$2:E$407, 0)), INDEX('iPad Tracker'!D$2:D$407, MATCH(C73, 'iPad Tracker'!E$2:E$407, 0))), "Match not found")</f>
        <v>0</v>
      </c>
      <c r="G73" s="19" t="b">
        <f>IFERROR(IF(ISNUMBER(MATCH(C73, 'iPad Tracker'!E$2:E$407, 0)), INDEX('iPad Tracker'!C$2:C$407, MATCH(C73, 'iPad Tracker'!E$2:E$407, 0))), "Match not found")</f>
        <v>0</v>
      </c>
    </row>
    <row r="74" spans="5:7">
      <c r="E74" s="19" t="b">
        <f>IFERROR(IF(ISNUMBER(MATCH(C74, 'iPad Tracker'!E$2:E$407, 0)), INDEX('iPad Tracker'!B$2:B$407, MATCH(C74, 'iPad Tracker'!E$2:E$407, 0))), "Match not found")</f>
        <v>0</v>
      </c>
      <c r="F74" s="19" t="b">
        <f>IFERROR(IF(ISNUMBER(MATCH(C74, 'iPad Tracker'!E$2:E$407, 0)), INDEX('iPad Tracker'!D$2:D$407, MATCH(C74, 'iPad Tracker'!E$2:E$407, 0))), "Match not found")</f>
        <v>0</v>
      </c>
      <c r="G74" s="19" t="b">
        <f>IFERROR(IF(ISNUMBER(MATCH(C74, 'iPad Tracker'!E$2:E$407, 0)), INDEX('iPad Tracker'!C$2:C$407, MATCH(C74, 'iPad Tracker'!E$2:E$407, 0))), "Match not found")</f>
        <v>0</v>
      </c>
    </row>
    <row r="75" spans="5:7">
      <c r="E75" s="19" t="b">
        <f>IFERROR(IF(ISNUMBER(MATCH(C75, 'iPad Tracker'!E$2:E$407, 0)), INDEX('iPad Tracker'!B$2:B$407, MATCH(C75, 'iPad Tracker'!E$2:E$407, 0))), "Match not found")</f>
        <v>0</v>
      </c>
      <c r="F75" s="19" t="b">
        <f>IFERROR(IF(ISNUMBER(MATCH(C75, 'iPad Tracker'!E$2:E$407, 0)), INDEX('iPad Tracker'!D$2:D$407, MATCH(C75, 'iPad Tracker'!E$2:E$407, 0))), "Match not found")</f>
        <v>0</v>
      </c>
      <c r="G75" s="19" t="b">
        <f>IFERROR(IF(ISNUMBER(MATCH(C75, 'iPad Tracker'!E$2:E$407, 0)), INDEX('iPad Tracker'!C$2:C$407, MATCH(C75, 'iPad Tracker'!E$2:E$407, 0))), "Match not found")</f>
        <v>0</v>
      </c>
    </row>
    <row r="76" spans="5:7">
      <c r="E76" s="19" t="b">
        <f>IFERROR(IF(ISNUMBER(MATCH(C76, 'iPad Tracker'!E$2:E$407, 0)), INDEX('iPad Tracker'!B$2:B$407, MATCH(C76, 'iPad Tracker'!E$2:E$407, 0))), "Match not found")</f>
        <v>0</v>
      </c>
      <c r="F76" s="19" t="b">
        <f>IFERROR(IF(ISNUMBER(MATCH(C76, 'iPad Tracker'!E$2:E$407, 0)), INDEX('iPad Tracker'!D$2:D$407, MATCH(C76, 'iPad Tracker'!E$2:E$407, 0))), "Match not found")</f>
        <v>0</v>
      </c>
      <c r="G76" s="19" t="b">
        <f>IFERROR(IF(ISNUMBER(MATCH(C76, 'iPad Tracker'!E$2:E$407, 0)), INDEX('iPad Tracker'!C$2:C$407, MATCH(C76, 'iPad Tracker'!E$2:E$407, 0))), "Match not found")</f>
        <v>0</v>
      </c>
    </row>
    <row r="77" spans="5:7">
      <c r="E77" s="19" t="b">
        <f>IFERROR(IF(ISNUMBER(MATCH(C77, 'iPad Tracker'!E$2:E$407, 0)), INDEX('iPad Tracker'!B$2:B$407, MATCH(C77, 'iPad Tracker'!E$2:E$407, 0))), "Match not found")</f>
        <v>0</v>
      </c>
      <c r="F77" s="19" t="b">
        <f>IFERROR(IF(ISNUMBER(MATCH(C77, 'iPad Tracker'!E$2:E$407, 0)), INDEX('iPad Tracker'!D$2:D$407, MATCH(C77, 'iPad Tracker'!E$2:E$407, 0))), "Match not found")</f>
        <v>0</v>
      </c>
      <c r="G77" s="19" t="b">
        <f>IFERROR(IF(ISNUMBER(MATCH(C77, 'iPad Tracker'!E$2:E$407, 0)), INDEX('iPad Tracker'!C$2:C$407, MATCH(C77, 'iPad Tracker'!E$2:E$407, 0))), "Match not found")</f>
        <v>0</v>
      </c>
    </row>
    <row r="78" spans="5:7">
      <c r="E78" s="19" t="b">
        <f>IFERROR(IF(ISNUMBER(MATCH(C78, 'iPad Tracker'!E$2:E$407, 0)), INDEX('iPad Tracker'!B$2:B$407, MATCH(C78, 'iPad Tracker'!E$2:E$407, 0))), "Match not found")</f>
        <v>0</v>
      </c>
      <c r="F78" s="19" t="b">
        <f>IFERROR(IF(ISNUMBER(MATCH(C78, 'iPad Tracker'!E$2:E$407, 0)), INDEX('iPad Tracker'!D$2:D$407, MATCH(C78, 'iPad Tracker'!E$2:E$407, 0))), "Match not found")</f>
        <v>0</v>
      </c>
      <c r="G78" s="19" t="b">
        <f>IFERROR(IF(ISNUMBER(MATCH(C78, 'iPad Tracker'!E$2:E$407, 0)), INDEX('iPad Tracker'!C$2:C$407, MATCH(C78, 'iPad Tracker'!E$2:E$407, 0))), "Match not found")</f>
        <v>0</v>
      </c>
    </row>
    <row r="79" spans="5:7">
      <c r="E79" s="19" t="b">
        <f>IFERROR(IF(ISNUMBER(MATCH(C79, 'iPad Tracker'!E$2:E$407, 0)), INDEX('iPad Tracker'!B$2:B$407, MATCH(C79, 'iPad Tracker'!E$2:E$407, 0))), "Match not found")</f>
        <v>0</v>
      </c>
      <c r="F79" s="19" t="b">
        <f>IFERROR(IF(ISNUMBER(MATCH(C79, 'iPad Tracker'!E$2:E$407, 0)), INDEX('iPad Tracker'!D$2:D$407, MATCH(C79, 'iPad Tracker'!E$2:E$407, 0))), "Match not found")</f>
        <v>0</v>
      </c>
      <c r="G79" s="19" t="b">
        <f>IFERROR(IF(ISNUMBER(MATCH(C79, 'iPad Tracker'!E$2:E$407, 0)), INDEX('iPad Tracker'!C$2:C$407, MATCH(C79, 'iPad Tracker'!E$2:E$407, 0))), "Match not found")</f>
        <v>0</v>
      </c>
    </row>
    <row r="80" spans="5:7">
      <c r="E80" s="19" t="b">
        <f>IFERROR(IF(ISNUMBER(MATCH(C80, 'iPad Tracker'!E$2:E$407, 0)), INDEX('iPad Tracker'!B$2:B$407, MATCH(C80, 'iPad Tracker'!E$2:E$407, 0))), "Match not found")</f>
        <v>0</v>
      </c>
      <c r="F80" s="19" t="b">
        <f>IFERROR(IF(ISNUMBER(MATCH(C80, 'iPad Tracker'!E$2:E$407, 0)), INDEX('iPad Tracker'!D$2:D$407, MATCH(C80, 'iPad Tracker'!E$2:E$407, 0))), "Match not found")</f>
        <v>0</v>
      </c>
      <c r="G80" s="19" t="b">
        <f>IFERROR(IF(ISNUMBER(MATCH(C80, 'iPad Tracker'!E$2:E$407, 0)), INDEX('iPad Tracker'!C$2:C$407, MATCH(C80, 'iPad Tracker'!E$2:E$407, 0))), "Match not found")</f>
        <v>0</v>
      </c>
    </row>
    <row r="81" spans="5:7">
      <c r="E81" s="19" t="b">
        <f>IFERROR(IF(ISNUMBER(MATCH(C81, 'iPad Tracker'!E$2:E$407, 0)), INDEX('iPad Tracker'!B$2:B$407, MATCH(C81, 'iPad Tracker'!E$2:E$407, 0))), "Match not found")</f>
        <v>0</v>
      </c>
      <c r="F81" s="19" t="b">
        <f>IFERROR(IF(ISNUMBER(MATCH(C81, 'iPad Tracker'!E$2:E$407, 0)), INDEX('iPad Tracker'!D$2:D$407, MATCH(C81, 'iPad Tracker'!E$2:E$407, 0))), "Match not found")</f>
        <v>0</v>
      </c>
      <c r="G81" s="19" t="b">
        <f>IFERROR(IF(ISNUMBER(MATCH(C81, 'iPad Tracker'!E$2:E$407, 0)), INDEX('iPad Tracker'!C$2:C$407, MATCH(C81, 'iPad Tracker'!E$2:E$407, 0))), "Match not found")</f>
        <v>0</v>
      </c>
    </row>
    <row r="82" spans="5:7">
      <c r="E82" s="19" t="b">
        <f>IFERROR(IF(ISNUMBER(MATCH(C82, 'iPad Tracker'!E$2:E$407, 0)), INDEX('iPad Tracker'!B$2:B$407, MATCH(C82, 'iPad Tracker'!E$2:E$407, 0))), "Match not found")</f>
        <v>0</v>
      </c>
      <c r="F82" s="19" t="b">
        <f>IFERROR(IF(ISNUMBER(MATCH(C82, 'iPad Tracker'!E$2:E$407, 0)), INDEX('iPad Tracker'!D$2:D$407, MATCH(C82, 'iPad Tracker'!E$2:E$407, 0))), "Match not found")</f>
        <v>0</v>
      </c>
      <c r="G82" s="19" t="b">
        <f>IFERROR(IF(ISNUMBER(MATCH(C82, 'iPad Tracker'!E$2:E$407, 0)), INDEX('iPad Tracker'!C$2:C$407, MATCH(C82, 'iPad Tracker'!E$2:E$407, 0))), "Match not found")</f>
        <v>0</v>
      </c>
    </row>
    <row r="83" spans="5:7">
      <c r="E83" s="19" t="b">
        <f>IFERROR(IF(ISNUMBER(MATCH(C83, 'iPad Tracker'!E$2:E$407, 0)), INDEX('iPad Tracker'!B$2:B$407, MATCH(C83, 'iPad Tracker'!E$2:E$407, 0))), "Match not found")</f>
        <v>0</v>
      </c>
      <c r="F83" s="19" t="b">
        <f>IFERROR(IF(ISNUMBER(MATCH(C83, 'iPad Tracker'!E$2:E$407, 0)), INDEX('iPad Tracker'!D$2:D$407, MATCH(C83, 'iPad Tracker'!E$2:E$407, 0))), "Match not found")</f>
        <v>0</v>
      </c>
      <c r="G83" s="19" t="b">
        <f>IFERROR(IF(ISNUMBER(MATCH(C83, 'iPad Tracker'!E$2:E$407, 0)), INDEX('iPad Tracker'!C$2:C$407, MATCH(C83, 'iPad Tracker'!E$2:E$407, 0))), "Match not found")</f>
        <v>0</v>
      </c>
    </row>
    <row r="84" spans="5:7">
      <c r="E84" s="19" t="b">
        <f>IFERROR(IF(ISNUMBER(MATCH(C84, 'iPad Tracker'!E$2:E$407, 0)), INDEX('iPad Tracker'!B$2:B$407, MATCH(C84, 'iPad Tracker'!E$2:E$407, 0))), "Match not found")</f>
        <v>0</v>
      </c>
      <c r="F84" s="19" t="b">
        <f>IFERROR(IF(ISNUMBER(MATCH(C84, 'iPad Tracker'!E$2:E$407, 0)), INDEX('iPad Tracker'!D$2:D$407, MATCH(C84, 'iPad Tracker'!E$2:E$407, 0))), "Match not found")</f>
        <v>0</v>
      </c>
      <c r="G84" s="19" t="b">
        <f>IFERROR(IF(ISNUMBER(MATCH(C84, 'iPad Tracker'!E$2:E$407, 0)), INDEX('iPad Tracker'!C$2:C$407, MATCH(C84, 'iPad Tracker'!E$2:E$407, 0))), "Match not found")</f>
        <v>0</v>
      </c>
    </row>
    <row r="85" spans="5:7">
      <c r="E85" s="19" t="b">
        <f>IFERROR(IF(ISNUMBER(MATCH(C85, 'iPad Tracker'!E$2:E$407, 0)), INDEX('iPad Tracker'!B$2:B$407, MATCH(C85, 'iPad Tracker'!E$2:E$407, 0))), "Match not found")</f>
        <v>0</v>
      </c>
      <c r="F85" s="19" t="b">
        <f>IFERROR(IF(ISNUMBER(MATCH(C85, 'iPad Tracker'!E$2:E$407, 0)), INDEX('iPad Tracker'!D$2:D$407, MATCH(C85, 'iPad Tracker'!E$2:E$407, 0))), "Match not found")</f>
        <v>0</v>
      </c>
      <c r="G85" s="19" t="b">
        <f>IFERROR(IF(ISNUMBER(MATCH(C85, 'iPad Tracker'!E$2:E$407, 0)), INDEX('iPad Tracker'!C$2:C$407, MATCH(C85, 'iPad Tracker'!E$2:E$407, 0))), "Match not found")</f>
        <v>0</v>
      </c>
    </row>
    <row r="86" spans="5:7">
      <c r="E86" s="19" t="b">
        <f>IFERROR(IF(ISNUMBER(MATCH(C86, 'iPad Tracker'!E$2:E$407, 0)), INDEX('iPad Tracker'!B$2:B$407, MATCH(C86, 'iPad Tracker'!E$2:E$407, 0))), "Match not found")</f>
        <v>0</v>
      </c>
      <c r="F86" s="19" t="b">
        <f>IFERROR(IF(ISNUMBER(MATCH(C86, 'iPad Tracker'!E$2:E$407, 0)), INDEX('iPad Tracker'!D$2:D$407, MATCH(C86, 'iPad Tracker'!E$2:E$407, 0))), "Match not found")</f>
        <v>0</v>
      </c>
      <c r="G86" s="19" t="b">
        <f>IFERROR(IF(ISNUMBER(MATCH(C86, 'iPad Tracker'!E$2:E$407, 0)), INDEX('iPad Tracker'!C$2:C$407, MATCH(C86, 'iPad Tracker'!E$2:E$407, 0))), "Match not found")</f>
        <v>0</v>
      </c>
    </row>
    <row r="87" spans="5:7">
      <c r="E87" s="19" t="b">
        <f>IFERROR(IF(ISNUMBER(MATCH(C87, 'iPad Tracker'!E$2:E$407, 0)), INDEX('iPad Tracker'!B$2:B$407, MATCH(C87, 'iPad Tracker'!E$2:E$407, 0))), "Match not found")</f>
        <v>0</v>
      </c>
      <c r="F87" s="19" t="b">
        <f>IFERROR(IF(ISNUMBER(MATCH(C87, 'iPad Tracker'!E$2:E$407, 0)), INDEX('iPad Tracker'!D$2:D$407, MATCH(C87, 'iPad Tracker'!E$2:E$407, 0))), "Match not found")</f>
        <v>0</v>
      </c>
      <c r="G87" s="19" t="b">
        <f>IFERROR(IF(ISNUMBER(MATCH(C87, 'iPad Tracker'!E$2:E$407, 0)), INDEX('iPad Tracker'!C$2:C$407, MATCH(C87, 'iPad Tracker'!E$2:E$407, 0))), "Match not found")</f>
        <v>0</v>
      </c>
    </row>
    <row r="88" spans="5:7">
      <c r="E88" s="19" t="b">
        <f>IFERROR(IF(ISNUMBER(MATCH(C88, 'iPad Tracker'!E$2:E$407, 0)), INDEX('iPad Tracker'!B$2:B$407, MATCH(C88, 'iPad Tracker'!E$2:E$407, 0))), "Match not found")</f>
        <v>0</v>
      </c>
      <c r="F88" s="19" t="b">
        <f>IFERROR(IF(ISNUMBER(MATCH(C88, 'iPad Tracker'!E$2:E$407, 0)), INDEX('iPad Tracker'!D$2:D$407, MATCH(C88, 'iPad Tracker'!E$2:E$407, 0))), "Match not found")</f>
        <v>0</v>
      </c>
      <c r="G88" s="19" t="b">
        <f>IFERROR(IF(ISNUMBER(MATCH(C88, 'iPad Tracker'!E$2:E$407, 0)), INDEX('iPad Tracker'!C$2:C$407, MATCH(C88, 'iPad Tracker'!E$2:E$407, 0))), "Match not found")</f>
        <v>0</v>
      </c>
    </row>
    <row r="89" spans="5:7">
      <c r="E89" s="19" t="b">
        <f>IFERROR(IF(ISNUMBER(MATCH(C89, 'iPad Tracker'!E$2:E$407, 0)), INDEX('iPad Tracker'!B$2:B$407, MATCH(C89, 'iPad Tracker'!E$2:E$407, 0))), "Match not found")</f>
        <v>0</v>
      </c>
      <c r="F89" s="19" t="b">
        <f>IFERROR(IF(ISNUMBER(MATCH(C89, 'iPad Tracker'!E$2:E$407, 0)), INDEX('iPad Tracker'!D$2:D$407, MATCH(C89, 'iPad Tracker'!E$2:E$407, 0))), "Match not found")</f>
        <v>0</v>
      </c>
      <c r="G89" s="19" t="b">
        <f>IFERROR(IF(ISNUMBER(MATCH(C89, 'iPad Tracker'!E$2:E$407, 0)), INDEX('iPad Tracker'!C$2:C$407, MATCH(C89, 'iPad Tracker'!E$2:E$407, 0))), "Match not found")</f>
        <v>0</v>
      </c>
    </row>
    <row r="90" spans="5:7">
      <c r="E90" s="19" t="b">
        <f>IFERROR(IF(ISNUMBER(MATCH(C90, 'iPad Tracker'!E$2:E$407, 0)), INDEX('iPad Tracker'!B$2:B$407, MATCH(C90, 'iPad Tracker'!E$2:E$407, 0))), "Match not found")</f>
        <v>0</v>
      </c>
      <c r="F90" s="19" t="b">
        <f>IFERROR(IF(ISNUMBER(MATCH(C90, 'iPad Tracker'!E$2:E$407, 0)), INDEX('iPad Tracker'!D$2:D$407, MATCH(C90, 'iPad Tracker'!E$2:E$407, 0))), "Match not found")</f>
        <v>0</v>
      </c>
      <c r="G90" s="19" t="b">
        <f>IFERROR(IF(ISNUMBER(MATCH(C90, 'iPad Tracker'!E$2:E$407, 0)), INDEX('iPad Tracker'!C$2:C$407, MATCH(C90, 'iPad Tracker'!E$2:E$407, 0))), "Match not found")</f>
        <v>0</v>
      </c>
    </row>
    <row r="91" spans="5:7">
      <c r="E91" s="19" t="b">
        <f>IFERROR(IF(ISNUMBER(MATCH(C91, 'iPad Tracker'!E$2:E$407, 0)), INDEX('iPad Tracker'!B$2:B$407, MATCH(C91, 'iPad Tracker'!E$2:E$407, 0))), "Match not found")</f>
        <v>0</v>
      </c>
      <c r="F91" s="19" t="b">
        <f>IFERROR(IF(ISNUMBER(MATCH(C91, 'iPad Tracker'!E$2:E$407, 0)), INDEX('iPad Tracker'!D$2:D$407, MATCH(C91, 'iPad Tracker'!E$2:E$407, 0))), "Match not found")</f>
        <v>0</v>
      </c>
      <c r="G91" s="19" t="b">
        <f>IFERROR(IF(ISNUMBER(MATCH(C91, 'iPad Tracker'!E$2:E$407, 0)), INDEX('iPad Tracker'!C$2:C$407, MATCH(C91, 'iPad Tracker'!E$2:E$407, 0))), "Match not found")</f>
        <v>0</v>
      </c>
    </row>
    <row r="92" spans="5:7">
      <c r="E92" s="19" t="b">
        <f>IFERROR(IF(ISNUMBER(MATCH(C92, 'iPad Tracker'!E$2:E$407, 0)), INDEX('iPad Tracker'!B$2:B$407, MATCH(C92, 'iPad Tracker'!E$2:E$407, 0))), "Match not found")</f>
        <v>0</v>
      </c>
      <c r="F92" s="19" t="b">
        <f>IFERROR(IF(ISNUMBER(MATCH(C92, 'iPad Tracker'!E$2:E$407, 0)), INDEX('iPad Tracker'!D$2:D$407, MATCH(C92, 'iPad Tracker'!E$2:E$407, 0))), "Match not found")</f>
        <v>0</v>
      </c>
      <c r="G92" s="19" t="b">
        <f>IFERROR(IF(ISNUMBER(MATCH(C92, 'iPad Tracker'!E$2:E$407, 0)), INDEX('iPad Tracker'!C$2:C$407, MATCH(C92, 'iPad Tracker'!E$2:E$407, 0))), "Match not found")</f>
        <v>0</v>
      </c>
    </row>
    <row r="93" spans="5:7">
      <c r="E93" s="19" t="b">
        <f>IFERROR(IF(ISNUMBER(MATCH(C93, 'iPad Tracker'!E$2:E$407, 0)), INDEX('iPad Tracker'!B$2:B$407, MATCH(C93, 'iPad Tracker'!E$2:E$407, 0))), "Match not found")</f>
        <v>0</v>
      </c>
      <c r="F93" s="19" t="b">
        <f>IFERROR(IF(ISNUMBER(MATCH(C93, 'iPad Tracker'!E$2:E$407, 0)), INDEX('iPad Tracker'!D$2:D$407, MATCH(C93, 'iPad Tracker'!E$2:E$407, 0))), "Match not found")</f>
        <v>0</v>
      </c>
      <c r="G93" s="19" t="b">
        <f>IFERROR(IF(ISNUMBER(MATCH(C93, 'iPad Tracker'!E$2:E$407, 0)), INDEX('iPad Tracker'!C$2:C$407, MATCH(C93, 'iPad Tracker'!E$2:E$407, 0))), "Match not found")</f>
        <v>0</v>
      </c>
    </row>
    <row r="94" spans="5:7">
      <c r="E94" s="19" t="b">
        <f>IFERROR(IF(ISNUMBER(MATCH(C94, 'iPad Tracker'!E$2:E$407, 0)), INDEX('iPad Tracker'!B$2:B$407, MATCH(C94, 'iPad Tracker'!E$2:E$407, 0))), "Match not found")</f>
        <v>0</v>
      </c>
      <c r="F94" s="19" t="b">
        <f>IFERROR(IF(ISNUMBER(MATCH(C94, 'iPad Tracker'!E$2:E$407, 0)), INDEX('iPad Tracker'!D$2:D$407, MATCH(C94, 'iPad Tracker'!E$2:E$407, 0))), "Match not found")</f>
        <v>0</v>
      </c>
      <c r="G94" s="19" t="b">
        <f>IFERROR(IF(ISNUMBER(MATCH(C94, 'iPad Tracker'!E$2:E$407, 0)), INDEX('iPad Tracker'!C$2:C$407, MATCH(C94, 'iPad Tracker'!E$2:E$407, 0))), "Match not found")</f>
        <v>0</v>
      </c>
    </row>
    <row r="95" spans="5:7">
      <c r="E95" s="19" t="b">
        <f>IFERROR(IF(ISNUMBER(MATCH(C95, 'iPad Tracker'!E$2:E$407, 0)), INDEX('iPad Tracker'!B$2:B$407, MATCH(C95, 'iPad Tracker'!E$2:E$407, 0))), "Match not found")</f>
        <v>0</v>
      </c>
      <c r="F95" s="19" t="b">
        <f>IFERROR(IF(ISNUMBER(MATCH(C95, 'iPad Tracker'!E$2:E$407, 0)), INDEX('iPad Tracker'!D$2:D$407, MATCH(C95, 'iPad Tracker'!E$2:E$407, 0))), "Match not found")</f>
        <v>0</v>
      </c>
      <c r="G95" s="19" t="b">
        <f>IFERROR(IF(ISNUMBER(MATCH(C95, 'iPad Tracker'!E$2:E$407, 0)), INDEX('iPad Tracker'!C$2:C$407, MATCH(C95, 'iPad Tracker'!E$2:E$407, 0))), "Match not found")</f>
        <v>0</v>
      </c>
    </row>
    <row r="96" spans="5:7">
      <c r="E96" s="19" t="b">
        <f>IFERROR(IF(ISNUMBER(MATCH(C96, 'iPad Tracker'!E$2:E$407, 0)), INDEX('iPad Tracker'!B$2:B$407, MATCH(C96, 'iPad Tracker'!E$2:E$407, 0))), "Match not found")</f>
        <v>0</v>
      </c>
      <c r="F96" s="19" t="b">
        <f>IFERROR(IF(ISNUMBER(MATCH(C96, 'iPad Tracker'!E$2:E$407, 0)), INDEX('iPad Tracker'!D$2:D$407, MATCH(C96, 'iPad Tracker'!E$2:E$407, 0))), "Match not found")</f>
        <v>0</v>
      </c>
      <c r="G96" s="19" t="b">
        <f>IFERROR(IF(ISNUMBER(MATCH(C96, 'iPad Tracker'!E$2:E$407, 0)), INDEX('iPad Tracker'!C$2:C$407, MATCH(C96, 'iPad Tracker'!E$2:E$407, 0))), "Match not found")</f>
        <v>0</v>
      </c>
    </row>
    <row r="97" spans="5:7">
      <c r="E97" s="19" t="b">
        <f>IFERROR(IF(ISNUMBER(MATCH(C97, 'iPad Tracker'!E$2:E$407, 0)), INDEX('iPad Tracker'!B$2:B$407, MATCH(C97, 'iPad Tracker'!E$2:E$407, 0))), "Match not found")</f>
        <v>0</v>
      </c>
      <c r="F97" s="19" t="b">
        <f>IFERROR(IF(ISNUMBER(MATCH(C97, 'iPad Tracker'!E$2:E$407, 0)), INDEX('iPad Tracker'!D$2:D$407, MATCH(C97, 'iPad Tracker'!E$2:E$407, 0))), "Match not found")</f>
        <v>0</v>
      </c>
      <c r="G97" s="19" t="b">
        <f>IFERROR(IF(ISNUMBER(MATCH(C97, 'iPad Tracker'!E$2:E$407, 0)), INDEX('iPad Tracker'!C$2:C$407, MATCH(C97, 'iPad Tracker'!E$2:E$407, 0))), "Match not found")</f>
        <v>0</v>
      </c>
    </row>
    <row r="98" spans="5:7">
      <c r="E98" s="19" t="b">
        <f>IFERROR(IF(ISNUMBER(MATCH(C98, 'iPad Tracker'!E$2:E$407, 0)), INDEX('iPad Tracker'!B$2:B$407, MATCH(C98, 'iPad Tracker'!E$2:E$407, 0))), "Match not found")</f>
        <v>0</v>
      </c>
      <c r="F98" s="19" t="b">
        <f>IFERROR(IF(ISNUMBER(MATCH(C98, 'iPad Tracker'!E$2:E$407, 0)), INDEX('iPad Tracker'!D$2:D$407, MATCH(C98, 'iPad Tracker'!E$2:E$407, 0))), "Match not found")</f>
        <v>0</v>
      </c>
      <c r="G98" s="19" t="b">
        <f>IFERROR(IF(ISNUMBER(MATCH(C98, 'iPad Tracker'!E$2:E$407, 0)), INDEX('iPad Tracker'!C$2:C$407, MATCH(C98, 'iPad Tracker'!E$2:E$407, 0))), "Match not found")</f>
        <v>0</v>
      </c>
    </row>
    <row r="99" spans="5:7">
      <c r="E99" s="19" t="b">
        <f>IFERROR(IF(ISNUMBER(MATCH(C99, 'iPad Tracker'!E$2:E$407, 0)), INDEX('iPad Tracker'!B$2:B$407, MATCH(C99, 'iPad Tracker'!E$2:E$407, 0))), "Match not found")</f>
        <v>0</v>
      </c>
      <c r="F99" s="19" t="b">
        <f>IFERROR(IF(ISNUMBER(MATCH(C99, 'iPad Tracker'!E$2:E$407, 0)), INDEX('iPad Tracker'!D$2:D$407, MATCH(C99, 'iPad Tracker'!E$2:E$407, 0))), "Match not found")</f>
        <v>0</v>
      </c>
      <c r="G99" s="19" t="b">
        <f>IFERROR(IF(ISNUMBER(MATCH(C99, 'iPad Tracker'!E$2:E$407, 0)), INDEX('iPad Tracker'!C$2:C$407, MATCH(C99, 'iPad Tracker'!E$2:E$407, 0))), "Match not found")</f>
        <v>0</v>
      </c>
    </row>
    <row r="100" spans="5:7">
      <c r="E100" s="19" t="b">
        <f>IFERROR(IF(ISNUMBER(MATCH(C100, 'iPad Tracker'!E$2:E$407, 0)), INDEX('iPad Tracker'!B$2:B$407, MATCH(C100, 'iPad Tracker'!E$2:E$407, 0))), "Match not found")</f>
        <v>0</v>
      </c>
      <c r="F100" s="19" t="b">
        <f>IFERROR(IF(ISNUMBER(MATCH(C100, 'iPad Tracker'!E$2:E$407, 0)), INDEX('iPad Tracker'!D$2:D$407, MATCH(C100, 'iPad Tracker'!E$2:E$407, 0))), "Match not found")</f>
        <v>0</v>
      </c>
      <c r="G100" s="19" t="b">
        <f>IFERROR(IF(ISNUMBER(MATCH(C100, 'iPad Tracker'!E$2:E$407, 0)), INDEX('iPad Tracker'!C$2:C$407, MATCH(C100, 'iPad Tracker'!E$2:E$407, 0))), "Match not found")</f>
        <v>0</v>
      </c>
    </row>
  </sheetData>
  <conditionalFormatting sqref="A1:XFD1048576">
    <cfRule type="cellIs" dxfId="80" priority="1" operator="equal">
      <formula>"16.x*"</formula>
    </cfRule>
    <cfRule type="cellIs" dxfId="79" priority="2" operator="equal">
      <formula>"15.x*"</formula>
    </cfRule>
    <cfRule type="cellIs" dxfId="78" priority="3" operator="equal">
      <formula>"12.5.5*"</formula>
    </cfRule>
    <cfRule type="cellIs" dxfId="77" priority="4" operator="equal">
      <formula>"10.3.4*"</formula>
    </cfRule>
    <cfRule type="cellIs" dxfId="76" priority="5" operator="equal">
      <formula>"9.3.6*"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A7F-9208-4C8E-BF00-6239BB382BBE}">
  <dimension ref="A2:V65"/>
  <sheetViews>
    <sheetView zoomScaleNormal="100" workbookViewId="0">
      <selection activeCell="B23" sqref="B23"/>
    </sheetView>
  </sheetViews>
  <sheetFormatPr defaultRowHeight="15.75"/>
  <cols>
    <col min="1" max="1" width="13.85546875" style="10" bestFit="1" customWidth="1"/>
    <col min="2" max="2" width="32.140625" style="10" bestFit="1" customWidth="1"/>
    <col min="3" max="3" width="14.85546875" style="10" bestFit="1" customWidth="1"/>
    <col min="4" max="4" width="20" style="10" bestFit="1" customWidth="1"/>
    <col min="5" max="5" width="17" style="10" bestFit="1" customWidth="1"/>
    <col min="6" max="22" width="9.140625" style="10"/>
  </cols>
  <sheetData>
    <row r="2" spans="1:8">
      <c r="A2" s="12" t="s">
        <v>193</v>
      </c>
      <c r="B2" s="12" t="s">
        <v>194</v>
      </c>
      <c r="C2" s="12" t="s">
        <v>195</v>
      </c>
      <c r="D2" s="12" t="s">
        <v>196</v>
      </c>
      <c r="E2" s="12" t="s">
        <v>197</v>
      </c>
    </row>
    <row r="3" spans="1:8">
      <c r="A3" s="9" t="s">
        <v>287</v>
      </c>
      <c r="B3" s="6" t="s">
        <v>288</v>
      </c>
      <c r="C3" s="27" t="s">
        <v>199</v>
      </c>
      <c r="D3" s="6" t="s">
        <v>562</v>
      </c>
      <c r="E3" s="9" t="s">
        <v>287</v>
      </c>
    </row>
    <row r="4" spans="1:8">
      <c r="A4" s="6" t="s">
        <v>198</v>
      </c>
      <c r="B4" s="6" t="s">
        <v>556</v>
      </c>
      <c r="C4" s="27" t="s">
        <v>199</v>
      </c>
      <c r="D4" s="6" t="s">
        <v>562</v>
      </c>
      <c r="E4" s="6" t="s">
        <v>201</v>
      </c>
    </row>
    <row r="5" spans="1:8">
      <c r="A5" s="6" t="s">
        <v>242</v>
      </c>
      <c r="B5" s="6" t="s">
        <v>203</v>
      </c>
      <c r="C5" s="27" t="s">
        <v>204</v>
      </c>
      <c r="D5" s="6" t="s">
        <v>562</v>
      </c>
      <c r="E5" s="6" t="s">
        <v>205</v>
      </c>
    </row>
    <row r="6" spans="1:8">
      <c r="A6" s="6" t="s">
        <v>202</v>
      </c>
      <c r="B6" s="6" t="s">
        <v>203</v>
      </c>
      <c r="C6" s="27" t="s">
        <v>204</v>
      </c>
      <c r="D6" s="6" t="s">
        <v>562</v>
      </c>
      <c r="E6" s="6" t="s">
        <v>205</v>
      </c>
    </row>
    <row r="7" spans="1:8">
      <c r="A7" s="6" t="s">
        <v>206</v>
      </c>
      <c r="B7" s="6" t="s">
        <v>207</v>
      </c>
      <c r="C7" s="27" t="s">
        <v>208</v>
      </c>
      <c r="D7" s="6" t="s">
        <v>562</v>
      </c>
      <c r="E7" s="6" t="s">
        <v>209</v>
      </c>
    </row>
    <row r="8" spans="1:8">
      <c r="A8" s="6" t="s">
        <v>260</v>
      </c>
      <c r="B8" s="6" t="s">
        <v>555</v>
      </c>
      <c r="C8" s="27" t="s">
        <v>261</v>
      </c>
      <c r="D8" s="6" t="s">
        <v>562</v>
      </c>
      <c r="E8" s="6" t="s">
        <v>262</v>
      </c>
    </row>
    <row r="9" spans="1:8">
      <c r="A9" s="9" t="s">
        <v>290</v>
      </c>
      <c r="B9" s="6" t="s">
        <v>559</v>
      </c>
      <c r="C9" s="27" t="s">
        <v>560</v>
      </c>
      <c r="D9" s="6" t="s">
        <v>562</v>
      </c>
      <c r="E9" s="9" t="s">
        <v>291</v>
      </c>
      <c r="H9" s="10" t="s">
        <v>568</v>
      </c>
    </row>
    <row r="10" spans="1:8">
      <c r="A10" s="9" t="s">
        <v>266</v>
      </c>
      <c r="B10" s="6" t="s">
        <v>267</v>
      </c>
      <c r="C10" s="27" t="s">
        <v>268</v>
      </c>
      <c r="D10" s="6" t="s">
        <v>563</v>
      </c>
      <c r="E10" s="9" t="s">
        <v>269</v>
      </c>
      <c r="H10" s="10" t="b">
        <f>IFERROR(IF(ISNUMBER(MATCH(C2, 'iPad Tracker'!E$2:E$404, 0)), INDEX('iPad Tracker'!B$2:B$404, MATCH(C2, 'iPad Tracker'!E$2:E$404, 0))), "Match not found")</f>
        <v>0</v>
      </c>
    </row>
    <row r="11" spans="1:8">
      <c r="A11" s="9" t="s">
        <v>278</v>
      </c>
      <c r="B11" s="6" t="s">
        <v>267</v>
      </c>
      <c r="C11" s="27" t="s">
        <v>268</v>
      </c>
      <c r="D11" s="6" t="s">
        <v>563</v>
      </c>
      <c r="E11" s="9" t="s">
        <v>269</v>
      </c>
    </row>
    <row r="12" spans="1:8">
      <c r="A12" s="9" t="s">
        <v>276</v>
      </c>
      <c r="B12" s="6" t="s">
        <v>267</v>
      </c>
      <c r="C12" s="27" t="s">
        <v>268</v>
      </c>
      <c r="D12" s="6" t="s">
        <v>563</v>
      </c>
      <c r="E12" s="9" t="s">
        <v>269</v>
      </c>
      <c r="H12" s="10" t="s">
        <v>569</v>
      </c>
    </row>
    <row r="13" spans="1:8">
      <c r="A13" s="9" t="s">
        <v>277</v>
      </c>
      <c r="B13" s="6" t="s">
        <v>267</v>
      </c>
      <c r="C13" s="27" t="s">
        <v>268</v>
      </c>
      <c r="D13" s="6" t="s">
        <v>563</v>
      </c>
      <c r="E13" s="9" t="s">
        <v>269</v>
      </c>
      <c r="H13" s="10" t="b">
        <f>IFERROR(IF(ISNUMBER(MATCH(C2, 'iPad Tracker'!E$2:E$404, 0)), INDEX('iPad Tracker'!C$2:C$404, MATCH(C2, 'iPad Tracker'!E$2:E$404, 0))), "Match not found")</f>
        <v>0</v>
      </c>
    </row>
    <row r="14" spans="1:8">
      <c r="A14" s="9" t="s">
        <v>275</v>
      </c>
      <c r="B14" s="6" t="s">
        <v>267</v>
      </c>
      <c r="C14" s="27" t="s">
        <v>268</v>
      </c>
      <c r="D14" s="6" t="s">
        <v>563</v>
      </c>
      <c r="E14" s="9" t="s">
        <v>269</v>
      </c>
    </row>
    <row r="15" spans="1:8">
      <c r="A15" s="9" t="s">
        <v>296</v>
      </c>
      <c r="B15" s="6" t="s">
        <v>267</v>
      </c>
      <c r="C15" s="27" t="s">
        <v>268</v>
      </c>
      <c r="D15" s="6" t="s">
        <v>563</v>
      </c>
      <c r="E15" s="9" t="s">
        <v>269</v>
      </c>
      <c r="H15" s="10" t="s">
        <v>570</v>
      </c>
    </row>
    <row r="16" spans="1:8">
      <c r="A16" s="9" t="s">
        <v>272</v>
      </c>
      <c r="B16" s="6" t="s">
        <v>267</v>
      </c>
      <c r="C16" s="27" t="s">
        <v>268</v>
      </c>
      <c r="D16" s="6" t="s">
        <v>563</v>
      </c>
      <c r="E16" s="9" t="s">
        <v>269</v>
      </c>
      <c r="H16" s="10" t="b">
        <f>IFERROR(IF(ISNUMBER(MATCH(C2, 'iPad Tracker'!E$2:E$404, 0)), INDEX('iPad Tracker'!D$2:D$404, MATCH(C2, 'iPad Tracker'!E$2:E$404, 0))), "Match not found")</f>
        <v>0</v>
      </c>
    </row>
    <row r="17" spans="1:5">
      <c r="A17" s="9" t="s">
        <v>266</v>
      </c>
      <c r="B17" s="6" t="s">
        <v>267</v>
      </c>
      <c r="C17" s="27" t="s">
        <v>270</v>
      </c>
      <c r="D17" s="6" t="s">
        <v>563</v>
      </c>
      <c r="E17" s="9" t="s">
        <v>271</v>
      </c>
    </row>
    <row r="18" spans="1:5">
      <c r="A18" s="9" t="s">
        <v>275</v>
      </c>
      <c r="B18" s="6" t="s">
        <v>267</v>
      </c>
      <c r="C18" s="27" t="s">
        <v>270</v>
      </c>
      <c r="D18" s="6" t="s">
        <v>563</v>
      </c>
      <c r="E18" s="9" t="s">
        <v>271</v>
      </c>
    </row>
    <row r="19" spans="1:5">
      <c r="A19" s="6" t="s">
        <v>210</v>
      </c>
      <c r="B19" s="6" t="s">
        <v>211</v>
      </c>
      <c r="C19" s="27" t="s">
        <v>212</v>
      </c>
      <c r="D19" s="6" t="s">
        <v>563</v>
      </c>
      <c r="E19" s="6" t="s">
        <v>213</v>
      </c>
    </row>
    <row r="20" spans="1:5">
      <c r="A20" s="8" t="s">
        <v>552</v>
      </c>
      <c r="B20" s="6" t="s">
        <v>558</v>
      </c>
      <c r="C20" s="27" t="s">
        <v>212</v>
      </c>
      <c r="D20" s="6" t="s">
        <v>563</v>
      </c>
      <c r="E20" s="6" t="s">
        <v>551</v>
      </c>
    </row>
    <row r="21" spans="1:5">
      <c r="A21" s="8" t="s">
        <v>548</v>
      </c>
      <c r="B21" s="6" t="s">
        <v>557</v>
      </c>
      <c r="C21" s="27" t="s">
        <v>212</v>
      </c>
      <c r="D21" s="6" t="s">
        <v>567</v>
      </c>
      <c r="E21" s="6" t="s">
        <v>547</v>
      </c>
    </row>
    <row r="22" spans="1:5">
      <c r="A22" s="6" t="s">
        <v>214</v>
      </c>
      <c r="B22" s="6" t="s">
        <v>215</v>
      </c>
      <c r="C22" s="27" t="s">
        <v>216</v>
      </c>
      <c r="D22" s="6" t="s">
        <v>564</v>
      </c>
      <c r="E22" s="6" t="s">
        <v>217</v>
      </c>
    </row>
    <row r="23" spans="1:5">
      <c r="A23" s="6" t="s">
        <v>1963</v>
      </c>
      <c r="B23" s="6" t="s">
        <v>215</v>
      </c>
      <c r="C23" s="27" t="s">
        <v>216</v>
      </c>
      <c r="D23" s="6" t="s">
        <v>564</v>
      </c>
      <c r="E23" s="6" t="s">
        <v>1962</v>
      </c>
    </row>
    <row r="24" spans="1:5">
      <c r="A24" s="6" t="s">
        <v>250</v>
      </c>
      <c r="B24" s="6" t="s">
        <v>553</v>
      </c>
      <c r="C24" s="27" t="s">
        <v>216</v>
      </c>
      <c r="D24" s="6" t="s">
        <v>564</v>
      </c>
      <c r="E24" s="6" t="s">
        <v>219</v>
      </c>
    </row>
    <row r="25" spans="1:5">
      <c r="A25" s="6" t="s">
        <v>218</v>
      </c>
      <c r="B25" s="6" t="s">
        <v>553</v>
      </c>
      <c r="C25" s="27" t="s">
        <v>216</v>
      </c>
      <c r="D25" s="6" t="s">
        <v>564</v>
      </c>
      <c r="E25" s="6" t="s">
        <v>219</v>
      </c>
    </row>
    <row r="26" spans="1:5">
      <c r="A26" s="8" t="s">
        <v>550</v>
      </c>
      <c r="B26" s="6" t="s">
        <v>553</v>
      </c>
      <c r="C26" s="27" t="s">
        <v>216</v>
      </c>
      <c r="D26" s="6" t="s">
        <v>564</v>
      </c>
      <c r="E26" s="6" t="s">
        <v>549</v>
      </c>
    </row>
    <row r="27" spans="1:5">
      <c r="A27" s="6" t="s">
        <v>244</v>
      </c>
      <c r="B27" s="6" t="s">
        <v>245</v>
      </c>
      <c r="C27" s="27" t="s">
        <v>246</v>
      </c>
      <c r="D27" s="6" t="s">
        <v>565</v>
      </c>
      <c r="E27" s="6" t="s">
        <v>247</v>
      </c>
    </row>
    <row r="28" spans="1:5">
      <c r="A28" s="9" t="s">
        <v>273</v>
      </c>
      <c r="B28" s="6" t="s">
        <v>221</v>
      </c>
      <c r="C28" s="27" t="s">
        <v>274</v>
      </c>
      <c r="D28" s="6" t="s">
        <v>565</v>
      </c>
      <c r="E28" s="9" t="s">
        <v>223</v>
      </c>
    </row>
    <row r="29" spans="1:5">
      <c r="A29" s="6" t="s">
        <v>224</v>
      </c>
      <c r="B29" s="6" t="s">
        <v>221</v>
      </c>
      <c r="C29" s="27" t="s">
        <v>222</v>
      </c>
      <c r="D29" s="6" t="s">
        <v>565</v>
      </c>
      <c r="E29" s="6" t="s">
        <v>223</v>
      </c>
    </row>
    <row r="30" spans="1:5">
      <c r="A30" s="6" t="s">
        <v>258</v>
      </c>
      <c r="B30" s="6" t="s">
        <v>221</v>
      </c>
      <c r="C30" s="27" t="s">
        <v>222</v>
      </c>
      <c r="D30" s="6" t="s">
        <v>565</v>
      </c>
      <c r="E30" s="6" t="s">
        <v>223</v>
      </c>
    </row>
    <row r="31" spans="1:5">
      <c r="A31" s="9" t="s">
        <v>279</v>
      </c>
      <c r="B31" s="6" t="s">
        <v>221</v>
      </c>
      <c r="C31" s="27" t="s">
        <v>222</v>
      </c>
      <c r="D31" s="6" t="s">
        <v>565</v>
      </c>
      <c r="E31" s="6" t="s">
        <v>223</v>
      </c>
    </row>
    <row r="32" spans="1:5">
      <c r="A32" s="6" t="s">
        <v>220</v>
      </c>
      <c r="B32" s="6" t="s">
        <v>221</v>
      </c>
      <c r="C32" s="27" t="s">
        <v>222</v>
      </c>
      <c r="D32" s="6" t="s">
        <v>565</v>
      </c>
      <c r="E32" s="6" t="s">
        <v>223</v>
      </c>
    </row>
    <row r="33" spans="1:5">
      <c r="A33" s="9" t="s">
        <v>280</v>
      </c>
      <c r="B33" s="6" t="s">
        <v>221</v>
      </c>
      <c r="C33" s="27" t="s">
        <v>222</v>
      </c>
      <c r="D33" s="6" t="s">
        <v>565</v>
      </c>
      <c r="E33" s="6" t="s">
        <v>223</v>
      </c>
    </row>
    <row r="34" spans="1:5">
      <c r="A34" s="6" t="s">
        <v>225</v>
      </c>
      <c r="B34" s="6" t="s">
        <v>221</v>
      </c>
      <c r="C34" s="27" t="s">
        <v>222</v>
      </c>
      <c r="D34" s="6" t="s">
        <v>565</v>
      </c>
      <c r="E34" s="6" t="s">
        <v>226</v>
      </c>
    </row>
    <row r="35" spans="1:5">
      <c r="A35" s="6" t="s">
        <v>231</v>
      </c>
      <c r="B35" s="6" t="s">
        <v>228</v>
      </c>
      <c r="C35" s="27" t="s">
        <v>229</v>
      </c>
      <c r="D35" s="6" t="s">
        <v>561</v>
      </c>
      <c r="E35" s="6" t="s">
        <v>230</v>
      </c>
    </row>
    <row r="36" spans="1:5">
      <c r="A36" s="6" t="s">
        <v>227</v>
      </c>
      <c r="B36" s="6" t="s">
        <v>228</v>
      </c>
      <c r="C36" s="27" t="s">
        <v>229</v>
      </c>
      <c r="D36" s="6" t="s">
        <v>561</v>
      </c>
      <c r="E36" s="6" t="s">
        <v>230</v>
      </c>
    </row>
    <row r="37" spans="1:5">
      <c r="A37" s="6" t="s">
        <v>249</v>
      </c>
      <c r="B37" s="6" t="s">
        <v>228</v>
      </c>
      <c r="C37" s="27" t="s">
        <v>229</v>
      </c>
      <c r="D37" s="6" t="s">
        <v>561</v>
      </c>
      <c r="E37" s="6" t="s">
        <v>230</v>
      </c>
    </row>
    <row r="38" spans="1:5">
      <c r="A38" s="9" t="s">
        <v>284</v>
      </c>
      <c r="B38" s="6" t="s">
        <v>228</v>
      </c>
      <c r="C38" s="27" t="s">
        <v>229</v>
      </c>
      <c r="D38" s="6" t="s">
        <v>561</v>
      </c>
      <c r="E38" s="9" t="s">
        <v>230</v>
      </c>
    </row>
    <row r="39" spans="1:5">
      <c r="A39" s="6" t="s">
        <v>243</v>
      </c>
      <c r="B39" s="6" t="s">
        <v>233</v>
      </c>
      <c r="C39" s="27" t="s">
        <v>234</v>
      </c>
      <c r="D39" s="6" t="s">
        <v>562</v>
      </c>
      <c r="E39" s="6" t="s">
        <v>235</v>
      </c>
    </row>
    <row r="40" spans="1:5">
      <c r="A40" s="6" t="s">
        <v>232</v>
      </c>
      <c r="B40" s="6" t="s">
        <v>233</v>
      </c>
      <c r="C40" s="27" t="s">
        <v>234</v>
      </c>
      <c r="D40" s="6" t="s">
        <v>562</v>
      </c>
      <c r="E40" s="6" t="s">
        <v>235</v>
      </c>
    </row>
    <row r="41" spans="1:5">
      <c r="A41" s="6" t="s">
        <v>236</v>
      </c>
      <c r="B41" s="6" t="s">
        <v>237</v>
      </c>
      <c r="C41" s="27" t="s">
        <v>238</v>
      </c>
      <c r="D41" s="6" t="s">
        <v>562</v>
      </c>
      <c r="E41" s="6" t="s">
        <v>239</v>
      </c>
    </row>
    <row r="42" spans="1:5">
      <c r="A42" s="6" t="s">
        <v>240</v>
      </c>
      <c r="B42" s="6" t="s">
        <v>237</v>
      </c>
      <c r="C42" s="27" t="s">
        <v>238</v>
      </c>
      <c r="D42" s="6" t="s">
        <v>562</v>
      </c>
      <c r="E42" s="6" t="s">
        <v>239</v>
      </c>
    </row>
    <row r="43" spans="1:5">
      <c r="A43" s="6" t="s">
        <v>248</v>
      </c>
      <c r="B43" s="6" t="s">
        <v>237</v>
      </c>
      <c r="C43" s="27" t="s">
        <v>238</v>
      </c>
      <c r="D43" s="6" t="s">
        <v>562</v>
      </c>
      <c r="E43" s="6" t="s">
        <v>239</v>
      </c>
    </row>
    <row r="44" spans="1:5">
      <c r="A44" s="6" t="s">
        <v>241</v>
      </c>
      <c r="B44" s="6" t="s">
        <v>237</v>
      </c>
      <c r="C44" s="27" t="s">
        <v>238</v>
      </c>
      <c r="D44" s="6" t="s">
        <v>562</v>
      </c>
      <c r="E44" s="6" t="s">
        <v>239</v>
      </c>
    </row>
    <row r="45" spans="1:5">
      <c r="A45" s="9" t="s">
        <v>289</v>
      </c>
      <c r="B45" s="6" t="s">
        <v>237</v>
      </c>
      <c r="C45" s="27" t="s">
        <v>238</v>
      </c>
      <c r="D45" s="6" t="s">
        <v>562</v>
      </c>
      <c r="E45" s="9" t="s">
        <v>239</v>
      </c>
    </row>
    <row r="46" spans="1:5">
      <c r="A46" s="9" t="s">
        <v>281</v>
      </c>
      <c r="B46" s="6" t="s">
        <v>566</v>
      </c>
      <c r="C46" s="27" t="s">
        <v>282</v>
      </c>
      <c r="D46" s="6" t="s">
        <v>562</v>
      </c>
      <c r="E46" s="9" t="s">
        <v>283</v>
      </c>
    </row>
    <row r="47" spans="1:5">
      <c r="A47" s="9" t="s">
        <v>292</v>
      </c>
      <c r="B47" s="6" t="s">
        <v>1935</v>
      </c>
      <c r="C47" s="27" t="s">
        <v>293</v>
      </c>
      <c r="D47" s="6" t="s">
        <v>561</v>
      </c>
      <c r="E47" s="9" t="s">
        <v>295</v>
      </c>
    </row>
    <row r="48" spans="1:5">
      <c r="A48" s="9" t="s">
        <v>292</v>
      </c>
      <c r="B48" s="6" t="s">
        <v>1935</v>
      </c>
      <c r="C48" s="27" t="s">
        <v>293</v>
      </c>
      <c r="D48" s="6" t="s">
        <v>561</v>
      </c>
      <c r="E48" s="9" t="s">
        <v>294</v>
      </c>
    </row>
    <row r="49" spans="1:5">
      <c r="A49" s="6" t="s">
        <v>1936</v>
      </c>
      <c r="B49" s="6" t="s">
        <v>1934</v>
      </c>
      <c r="C49" s="27" t="s">
        <v>1932</v>
      </c>
      <c r="D49" s="6" t="s">
        <v>564</v>
      </c>
      <c r="E49" s="9" t="s">
        <v>1933</v>
      </c>
    </row>
    <row r="50" spans="1:5">
      <c r="A50" s="6" t="s">
        <v>1938</v>
      </c>
      <c r="B50" s="6" t="s">
        <v>1937</v>
      </c>
      <c r="C50" s="27" t="s">
        <v>246</v>
      </c>
      <c r="D50" s="6" t="s">
        <v>565</v>
      </c>
      <c r="E50" s="9" t="s">
        <v>1939</v>
      </c>
    </row>
    <row r="51" spans="1:5">
      <c r="A51" s="6" t="s">
        <v>1943</v>
      </c>
      <c r="B51" s="6" t="s">
        <v>1940</v>
      </c>
      <c r="C51" s="27" t="s">
        <v>1941</v>
      </c>
      <c r="D51" s="6" t="s">
        <v>565</v>
      </c>
      <c r="E51" s="6" t="s">
        <v>1942</v>
      </c>
    </row>
    <row r="52" spans="1:5">
      <c r="A52" s="6" t="s">
        <v>264</v>
      </c>
      <c r="B52" s="6" t="s">
        <v>265</v>
      </c>
      <c r="C52" s="27" t="s">
        <v>252</v>
      </c>
      <c r="D52" s="6" t="s">
        <v>564</v>
      </c>
      <c r="E52" s="6" t="s">
        <v>253</v>
      </c>
    </row>
    <row r="53" spans="1:5">
      <c r="A53" s="6" t="s">
        <v>251</v>
      </c>
      <c r="B53" s="6" t="s">
        <v>554</v>
      </c>
      <c r="C53" s="27" t="s">
        <v>252</v>
      </c>
      <c r="D53" s="6" t="s">
        <v>564</v>
      </c>
      <c r="E53" s="6" t="s">
        <v>253</v>
      </c>
    </row>
    <row r="54" spans="1:5">
      <c r="A54" s="6" t="s">
        <v>254</v>
      </c>
      <c r="B54" s="6" t="s">
        <v>255</v>
      </c>
      <c r="C54" s="27" t="s">
        <v>256</v>
      </c>
      <c r="D54" s="6" t="s">
        <v>565</v>
      </c>
      <c r="E54" s="6" t="s">
        <v>257</v>
      </c>
    </row>
    <row r="55" spans="1:5">
      <c r="A55" s="6" t="s">
        <v>263</v>
      </c>
      <c r="B55" s="6" t="s">
        <v>255</v>
      </c>
      <c r="C55" s="27" t="s">
        <v>256</v>
      </c>
      <c r="D55" s="6" t="s">
        <v>565</v>
      </c>
      <c r="E55" s="6" t="s">
        <v>257</v>
      </c>
    </row>
    <row r="56" spans="1:5">
      <c r="A56" s="6" t="s">
        <v>259</v>
      </c>
      <c r="B56" s="6" t="s">
        <v>255</v>
      </c>
      <c r="C56" s="27" t="s">
        <v>256</v>
      </c>
      <c r="D56" s="6" t="s">
        <v>565</v>
      </c>
      <c r="E56" s="6" t="s">
        <v>257</v>
      </c>
    </row>
    <row r="57" spans="1:5">
      <c r="A57" s="9" t="s">
        <v>285</v>
      </c>
      <c r="B57" s="9" t="s">
        <v>286</v>
      </c>
      <c r="C57" s="27" t="s">
        <v>282</v>
      </c>
      <c r="D57" s="6" t="s">
        <v>200</v>
      </c>
      <c r="E57" s="9" t="s">
        <v>285</v>
      </c>
    </row>
    <row r="59" spans="1:5">
      <c r="B59" s="4"/>
    </row>
    <row r="60" spans="1:5">
      <c r="D60" s="13"/>
    </row>
    <row r="61" spans="1:5">
      <c r="B61" s="4"/>
      <c r="D61" s="13"/>
    </row>
    <row r="62" spans="1:5">
      <c r="D62" s="13"/>
    </row>
    <row r="63" spans="1:5">
      <c r="B63" s="4"/>
    </row>
    <row r="65" spans="3:6">
      <c r="C65" s="13"/>
      <c r="F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A03B-4579-4DCD-863B-9968F31A6BE3}">
  <dimension ref="A1:I100"/>
  <sheetViews>
    <sheetView workbookViewId="0">
      <selection activeCell="A2" sqref="A2:D24"/>
    </sheetView>
  </sheetViews>
  <sheetFormatPr defaultRowHeight="15"/>
  <cols>
    <col min="1" max="1" width="21.42578125" style="19" bestFit="1" customWidth="1"/>
    <col min="2" max="2" width="63.7109375" style="19" bestFit="1" customWidth="1"/>
    <col min="3" max="4" width="20.5703125" style="19" bestFit="1" customWidth="1"/>
    <col min="5" max="5" width="16" style="19" bestFit="1" customWidth="1"/>
    <col min="6" max="6" width="22.140625" style="19" bestFit="1" customWidth="1"/>
    <col min="7" max="7" width="13.140625" style="19" bestFit="1" customWidth="1"/>
    <col min="8" max="8" width="8.140625" style="19" bestFit="1" customWidth="1"/>
    <col min="9" max="9" width="19.28515625" style="19" customWidth="1"/>
    <col min="10" max="10" width="13.85546875" style="7" bestFit="1" customWidth="1"/>
    <col min="11" max="16384" width="9.140625" style="7"/>
  </cols>
  <sheetData>
    <row r="1" spans="1:9">
      <c r="A1" s="17" t="s">
        <v>544</v>
      </c>
      <c r="B1" s="17" t="s">
        <v>1921</v>
      </c>
      <c r="C1" s="17" t="s">
        <v>197</v>
      </c>
      <c r="D1" s="26" t="s">
        <v>534</v>
      </c>
      <c r="E1" s="17" t="s">
        <v>193</v>
      </c>
      <c r="F1" s="17" t="s">
        <v>193</v>
      </c>
      <c r="G1" s="17" t="s">
        <v>195</v>
      </c>
      <c r="H1" s="17" t="s">
        <v>545</v>
      </c>
      <c r="I1" s="17"/>
    </row>
    <row r="2" spans="1:9">
      <c r="A2"/>
      <c r="B2" s="7"/>
      <c r="C2" s="7"/>
      <c r="D2"/>
      <c r="E2"/>
      <c r="F2" s="19" t="b">
        <f>IFERROR(IF(AND('iPad Meraki Template'!E2&lt;&gt;"", ISNUMBER(MATCH('iPad Meraki Template'!E2, 'iPad Meraki Tracker'!A$2:A$400, 0))), INDEX('iPad Meraki Tracker'!B$2:B$400, MATCH('iPad Meraki Template'!E2, 'iPad Meraki Tracker'!A$2:A$400, 0))), "Match not found")</f>
        <v>0</v>
      </c>
      <c r="G2" s="19" t="b">
        <f>IFERROR(IF(AND('iPad Meraki Template'!E2&lt;&gt;"", ISNUMBER(MATCH('iPad Meraki Template'!E2, 'iPad Meraki Tracker'!A$2:A$400, 0))), INDEX('iPad Meraki Tracker'!C$2:C$400, MATCH('iPad Meraki Template'!E2, 'iPad Meraki Tracker'!A$2:A$400, 0))), "Match not found")</f>
        <v>0</v>
      </c>
      <c r="H2" s="19" t="b">
        <f>IFERROR(IF(AND('iPad Meraki Template'!E2&lt;&gt;"", ISNUMBER(MATCH('iPad Meraki Template'!E2, 'iPad Meraki Tracker'!A$2:A$400, 0))), INDEX('iPad Meraki Tracker'!D$2:D$400, MATCH('iPad Meraki Template'!E2, 'iPad Meraki Tracker'!A$2:A$400, 0))), "Match not found")</f>
        <v>0</v>
      </c>
    </row>
    <row r="3" spans="1:9">
      <c r="A3"/>
      <c r="B3" s="7"/>
      <c r="C3" s="7"/>
      <c r="D3"/>
      <c r="E3"/>
      <c r="F3" s="19" t="b">
        <f>IFERROR(IF(AND('iPad Meraki Template'!E3&lt;&gt;"", ISNUMBER(MATCH('iPad Meraki Template'!E3, 'iPad Meraki Tracker'!A$2:A$400, 0))), INDEX('iPad Meraki Tracker'!B$2:B$400, MATCH('iPad Meraki Template'!E3, 'iPad Meraki Tracker'!A$2:A$400, 0))), "Match not found")</f>
        <v>0</v>
      </c>
      <c r="G3" s="19" t="b">
        <f>IFERROR(IF(AND('iPad Meraki Template'!E3&lt;&gt;"", ISNUMBER(MATCH('iPad Meraki Template'!E3, 'iPad Meraki Tracker'!A$2:A$400, 0))), INDEX('iPad Meraki Tracker'!C$2:C$400, MATCH('iPad Meraki Template'!E3, 'iPad Meraki Tracker'!A$2:A$400, 0))), "Match not found")</f>
        <v>0</v>
      </c>
      <c r="H3" s="19" t="b">
        <f>IFERROR(IF(AND('iPad Meraki Template'!E3&lt;&gt;"", ISNUMBER(MATCH('iPad Meraki Template'!E3, 'iPad Meraki Tracker'!A$2:A$400, 0))), INDEX('iPad Meraki Tracker'!D$2:D$400, MATCH('iPad Meraki Template'!E3, 'iPad Meraki Tracker'!A$2:A$400, 0))), "Match not found")</f>
        <v>0</v>
      </c>
    </row>
    <row r="4" spans="1:9">
      <c r="A4"/>
      <c r="B4" s="7"/>
      <c r="C4" s="7"/>
      <c r="D4"/>
      <c r="E4"/>
      <c r="F4" s="19" t="b">
        <f>IFERROR(IF(AND('iPad Meraki Template'!E4&lt;&gt;"", ISNUMBER(MATCH('iPad Meraki Template'!E4, 'iPad Meraki Tracker'!A$2:A$400, 0))), INDEX('iPad Meraki Tracker'!B$2:B$400, MATCH('iPad Meraki Template'!E4, 'iPad Meraki Tracker'!A$2:A$400, 0))), "Match not found")</f>
        <v>0</v>
      </c>
      <c r="G4" s="19" t="b">
        <f>IFERROR(IF(AND('iPad Meraki Template'!E4&lt;&gt;"", ISNUMBER(MATCH('iPad Meraki Template'!E4, 'iPad Meraki Tracker'!A$2:A$400, 0))), INDEX('iPad Meraki Tracker'!C$2:C$400, MATCH('iPad Meraki Template'!E4, 'iPad Meraki Tracker'!A$2:A$400, 0))), "Match not found")</f>
        <v>0</v>
      </c>
      <c r="H4" s="19" t="b">
        <f>IFERROR(IF(AND('iPad Meraki Template'!E4&lt;&gt;"", ISNUMBER(MATCH('iPad Meraki Template'!E4, 'iPad Meraki Tracker'!A$2:A$400, 0))), INDEX('iPad Meraki Tracker'!D$2:D$400, MATCH('iPad Meraki Template'!E4, 'iPad Meraki Tracker'!A$2:A$400, 0))), "Match not found")</f>
        <v>0</v>
      </c>
    </row>
    <row r="5" spans="1:9">
      <c r="A5"/>
      <c r="B5" s="7"/>
      <c r="C5" s="7"/>
      <c r="D5"/>
      <c r="E5"/>
      <c r="F5" s="19" t="b">
        <f>IFERROR(IF(AND('iPad Meraki Template'!E5&lt;&gt;"", ISNUMBER(MATCH('iPad Meraki Template'!E5, 'iPad Meraki Tracker'!A$2:A$400, 0))), INDEX('iPad Meraki Tracker'!B$2:B$400, MATCH('iPad Meraki Template'!E5, 'iPad Meraki Tracker'!A$2:A$400, 0))), "Match not found")</f>
        <v>0</v>
      </c>
      <c r="G5" s="19" t="b">
        <f>IFERROR(IF(AND('iPad Meraki Template'!E5&lt;&gt;"", ISNUMBER(MATCH('iPad Meraki Template'!E5, 'iPad Meraki Tracker'!A$2:A$400, 0))), INDEX('iPad Meraki Tracker'!C$2:C$400, MATCH('iPad Meraki Template'!E5, 'iPad Meraki Tracker'!A$2:A$400, 0))), "Match not found")</f>
        <v>0</v>
      </c>
      <c r="H5" s="19" t="b">
        <f>IFERROR(IF(AND('iPad Meraki Template'!E5&lt;&gt;"", ISNUMBER(MATCH('iPad Meraki Template'!E5, 'iPad Meraki Tracker'!A$2:A$400, 0))), INDEX('iPad Meraki Tracker'!D$2:D$400, MATCH('iPad Meraki Template'!E5, 'iPad Meraki Tracker'!A$2:A$400, 0))), "Match not found")</f>
        <v>0</v>
      </c>
    </row>
    <row r="6" spans="1:9">
      <c r="A6"/>
      <c r="B6" s="7"/>
      <c r="C6" s="7"/>
      <c r="D6"/>
      <c r="E6"/>
      <c r="F6" s="19" t="b">
        <f>IFERROR(IF(AND('iPad Meraki Template'!E6&lt;&gt;"", ISNUMBER(MATCH('iPad Meraki Template'!E6, 'iPad Meraki Tracker'!A$2:A$400, 0))), INDEX('iPad Meraki Tracker'!B$2:B$400, MATCH('iPad Meraki Template'!E6, 'iPad Meraki Tracker'!A$2:A$400, 0))), "Match not found")</f>
        <v>0</v>
      </c>
      <c r="G6" s="19" t="b">
        <f>IFERROR(IF(AND('iPad Meraki Template'!E6&lt;&gt;"", ISNUMBER(MATCH('iPad Meraki Template'!E6, 'iPad Meraki Tracker'!A$2:A$400, 0))), INDEX('iPad Meraki Tracker'!C$2:C$400, MATCH('iPad Meraki Template'!E6, 'iPad Meraki Tracker'!A$2:A$400, 0))), "Match not found")</f>
        <v>0</v>
      </c>
      <c r="H6" s="19" t="b">
        <f>IFERROR(IF(AND('iPad Meraki Template'!E6&lt;&gt;"", ISNUMBER(MATCH('iPad Meraki Template'!E6, 'iPad Meraki Tracker'!A$2:A$400, 0))), INDEX('iPad Meraki Tracker'!D$2:D$400, MATCH('iPad Meraki Template'!E6, 'iPad Meraki Tracker'!A$2:A$400, 0))), "Match not found")</f>
        <v>0</v>
      </c>
    </row>
    <row r="7" spans="1:9">
      <c r="A7"/>
      <c r="B7" s="29"/>
      <c r="C7" s="7"/>
      <c r="D7"/>
      <c r="E7"/>
      <c r="F7" s="19" t="b">
        <f>IFERROR(IF(AND('iPad Meraki Template'!E7&lt;&gt;"", ISNUMBER(MATCH('iPad Meraki Template'!E7, 'iPad Meraki Tracker'!A$2:A$400, 0))), INDEX('iPad Meraki Tracker'!B$2:B$400, MATCH('iPad Meraki Template'!E7, 'iPad Meraki Tracker'!A$2:A$400, 0))), "Match not found")</f>
        <v>0</v>
      </c>
      <c r="G7" s="19" t="b">
        <f>IFERROR(IF(AND('iPad Meraki Template'!E7&lt;&gt;"", ISNUMBER(MATCH('iPad Meraki Template'!E7, 'iPad Meraki Tracker'!A$2:A$400, 0))), INDEX('iPad Meraki Tracker'!C$2:C$400, MATCH('iPad Meraki Template'!E7, 'iPad Meraki Tracker'!A$2:A$400, 0))), "Match not found")</f>
        <v>0</v>
      </c>
      <c r="H7" s="19" t="b">
        <f>IFERROR(IF(AND('iPad Meraki Template'!E7&lt;&gt;"", ISNUMBER(MATCH('iPad Meraki Template'!E7, 'iPad Meraki Tracker'!A$2:A$400, 0))), INDEX('iPad Meraki Tracker'!D$2:D$400, MATCH('iPad Meraki Template'!E7, 'iPad Meraki Tracker'!A$2:A$400, 0))), "Match not found")</f>
        <v>0</v>
      </c>
    </row>
    <row r="8" spans="1:9">
      <c r="A8"/>
      <c r="B8" s="7"/>
      <c r="C8" s="7"/>
      <c r="D8"/>
      <c r="E8"/>
      <c r="F8" s="19" t="b">
        <f>IFERROR(IF(AND('iPad Meraki Template'!E8&lt;&gt;"", ISNUMBER(MATCH('iPad Meraki Template'!E8, 'iPad Meraki Tracker'!A$2:A$400, 0))), INDEX('iPad Meraki Tracker'!B$2:B$400, MATCH('iPad Meraki Template'!E8, 'iPad Meraki Tracker'!A$2:A$400, 0))), "Match not found")</f>
        <v>0</v>
      </c>
      <c r="G8" s="19" t="b">
        <f>IFERROR(IF(AND('iPad Meraki Template'!E8&lt;&gt;"", ISNUMBER(MATCH('iPad Meraki Template'!E8, 'iPad Meraki Tracker'!A$2:A$400, 0))), INDEX('iPad Meraki Tracker'!C$2:C$400, MATCH('iPad Meraki Template'!E8, 'iPad Meraki Tracker'!A$2:A$400, 0))), "Match not found")</f>
        <v>0</v>
      </c>
      <c r="H8" s="19" t="b">
        <f>IFERROR(IF(AND('iPad Meraki Template'!E8&lt;&gt;"", ISNUMBER(MATCH('iPad Meraki Template'!E8, 'iPad Meraki Tracker'!A$2:A$400, 0))), INDEX('iPad Meraki Tracker'!D$2:D$400, MATCH('iPad Meraki Template'!E8, 'iPad Meraki Tracker'!A$2:A$400, 0))), "Match not found")</f>
        <v>0</v>
      </c>
    </row>
    <row r="9" spans="1:9">
      <c r="A9"/>
      <c r="B9" s="7"/>
      <c r="C9" s="7"/>
      <c r="D9"/>
      <c r="E9"/>
      <c r="F9" s="19" t="b">
        <f>IFERROR(IF(AND('iPad Meraki Template'!E9&lt;&gt;"", ISNUMBER(MATCH('iPad Meraki Template'!E9, 'iPad Meraki Tracker'!A$2:A$400, 0))), INDEX('iPad Meraki Tracker'!B$2:B$400, MATCH('iPad Meraki Template'!E9, 'iPad Meraki Tracker'!A$2:A$400, 0))), "Match not found")</f>
        <v>0</v>
      </c>
      <c r="G9" s="19" t="b">
        <f>IFERROR(IF(AND('iPad Meraki Template'!E9&lt;&gt;"", ISNUMBER(MATCH('iPad Meraki Template'!E9, 'iPad Meraki Tracker'!A$2:A$400, 0))), INDEX('iPad Meraki Tracker'!C$2:C$400, MATCH('iPad Meraki Template'!E9, 'iPad Meraki Tracker'!A$2:A$400, 0))), "Match not found")</f>
        <v>0</v>
      </c>
      <c r="H9" s="19" t="b">
        <f>IFERROR(IF(AND('iPad Meraki Template'!E9&lt;&gt;"", ISNUMBER(MATCH('iPad Meraki Template'!E9, 'iPad Meraki Tracker'!A$2:A$400, 0))), INDEX('iPad Meraki Tracker'!D$2:D$400, MATCH('iPad Meraki Template'!E9, 'iPad Meraki Tracker'!A$2:A$400, 0))), "Match not found")</f>
        <v>0</v>
      </c>
    </row>
    <row r="10" spans="1:9">
      <c r="A10"/>
      <c r="B10" s="7"/>
      <c r="C10" s="7"/>
      <c r="D10"/>
      <c r="E10"/>
      <c r="F10" s="19" t="b">
        <f>IFERROR(IF(AND('iPad Meraki Template'!E10&lt;&gt;"", ISNUMBER(MATCH('iPad Meraki Template'!E10, 'iPad Meraki Tracker'!A$2:A$400, 0))), INDEX('iPad Meraki Tracker'!B$2:B$400, MATCH('iPad Meraki Template'!E10, 'iPad Meraki Tracker'!A$2:A$400, 0))), "Match not found")</f>
        <v>0</v>
      </c>
      <c r="G10" s="19" t="b">
        <f>IFERROR(IF(AND('iPad Meraki Template'!E10&lt;&gt;"", ISNUMBER(MATCH('iPad Meraki Template'!E10, 'iPad Meraki Tracker'!A$2:A$400, 0))), INDEX('iPad Meraki Tracker'!C$2:C$400, MATCH('iPad Meraki Template'!E10, 'iPad Meraki Tracker'!A$2:A$400, 0))), "Match not found")</f>
        <v>0</v>
      </c>
      <c r="H10" s="19" t="b">
        <f>IFERROR(IF(AND('iPad Meraki Template'!E10&lt;&gt;"", ISNUMBER(MATCH('iPad Meraki Template'!E10, 'iPad Meraki Tracker'!A$2:A$400, 0))), INDEX('iPad Meraki Tracker'!D$2:D$400, MATCH('iPad Meraki Template'!E10, 'iPad Meraki Tracker'!A$2:A$400, 0))), "Match not found")</f>
        <v>0</v>
      </c>
    </row>
    <row r="11" spans="1:9">
      <c r="A11"/>
      <c r="B11" s="7"/>
      <c r="C11" s="7"/>
      <c r="D11"/>
      <c r="E11"/>
      <c r="F11" s="19" t="b">
        <f>IFERROR(IF(AND('iPad Meraki Template'!E11&lt;&gt;"", ISNUMBER(MATCH('iPad Meraki Template'!E11, 'iPad Meraki Tracker'!A$2:A$400, 0))), INDEX('iPad Meraki Tracker'!B$2:B$400, MATCH('iPad Meraki Template'!E11, 'iPad Meraki Tracker'!A$2:A$400, 0))), "Match not found")</f>
        <v>0</v>
      </c>
      <c r="G11" s="19" t="b">
        <f>IFERROR(IF(AND('iPad Meraki Template'!E11&lt;&gt;"", ISNUMBER(MATCH('iPad Meraki Template'!E11, 'iPad Meraki Tracker'!A$2:A$400, 0))), INDEX('iPad Meraki Tracker'!C$2:C$400, MATCH('iPad Meraki Template'!E11, 'iPad Meraki Tracker'!A$2:A$400, 0))), "Match not found")</f>
        <v>0</v>
      </c>
      <c r="H11" s="19" t="b">
        <f>IFERROR(IF(AND('iPad Meraki Template'!E11&lt;&gt;"", ISNUMBER(MATCH('iPad Meraki Template'!E11, 'iPad Meraki Tracker'!A$2:A$400, 0))), INDEX('iPad Meraki Tracker'!D$2:D$400, MATCH('iPad Meraki Template'!E11, 'iPad Meraki Tracker'!A$2:A$400, 0))), "Match not found")</f>
        <v>0</v>
      </c>
    </row>
    <row r="12" spans="1:9">
      <c r="A12"/>
      <c r="B12" s="7"/>
      <c r="C12" s="7"/>
      <c r="D12"/>
      <c r="E12"/>
      <c r="F12" s="19" t="b">
        <f>IFERROR(IF(AND('iPad Meraki Template'!E12&lt;&gt;"", ISNUMBER(MATCH('iPad Meraki Template'!E12, 'iPad Meraki Tracker'!A$2:A$400, 0))), INDEX('iPad Meraki Tracker'!B$2:B$400, MATCH('iPad Meraki Template'!E12, 'iPad Meraki Tracker'!A$2:A$400, 0))), "Match not found")</f>
        <v>0</v>
      </c>
      <c r="G12" s="19" t="b">
        <f>IFERROR(IF(AND('iPad Meraki Template'!E12&lt;&gt;"", ISNUMBER(MATCH('iPad Meraki Template'!E12, 'iPad Meraki Tracker'!A$2:A$400, 0))), INDEX('iPad Meraki Tracker'!C$2:C$400, MATCH('iPad Meraki Template'!E12, 'iPad Meraki Tracker'!A$2:A$400, 0))), "Match not found")</f>
        <v>0</v>
      </c>
      <c r="H12" s="19" t="b">
        <f>IFERROR(IF(AND('iPad Meraki Template'!E12&lt;&gt;"", ISNUMBER(MATCH('iPad Meraki Template'!E12, 'iPad Meraki Tracker'!A$2:A$400, 0))), INDEX('iPad Meraki Tracker'!D$2:D$400, MATCH('iPad Meraki Template'!E12, 'iPad Meraki Tracker'!A$2:A$400, 0))), "Match not found")</f>
        <v>0</v>
      </c>
    </row>
    <row r="13" spans="1:9">
      <c r="A13"/>
      <c r="B13" s="7"/>
      <c r="C13" s="7"/>
      <c r="D13"/>
      <c r="E13"/>
      <c r="F13" s="19" t="b">
        <f>IFERROR(IF(AND('iPad Meraki Template'!E13&lt;&gt;"", ISNUMBER(MATCH('iPad Meraki Template'!E13, 'iPad Meraki Tracker'!A$2:A$400, 0))), INDEX('iPad Meraki Tracker'!B$2:B$400, MATCH('iPad Meraki Template'!E13, 'iPad Meraki Tracker'!A$2:A$400, 0))), "Match not found")</f>
        <v>0</v>
      </c>
      <c r="G13" s="19" t="b">
        <f>IFERROR(IF(AND('iPad Meraki Template'!E13&lt;&gt;"", ISNUMBER(MATCH('iPad Meraki Template'!E13, 'iPad Meraki Tracker'!A$2:A$400, 0))), INDEX('iPad Meraki Tracker'!C$2:C$400, MATCH('iPad Meraki Template'!E13, 'iPad Meraki Tracker'!A$2:A$400, 0))), "Match not found")</f>
        <v>0</v>
      </c>
      <c r="H13" s="19" t="b">
        <f>IFERROR(IF(AND('iPad Meraki Template'!E13&lt;&gt;"", ISNUMBER(MATCH('iPad Meraki Template'!E13, 'iPad Meraki Tracker'!A$2:A$400, 0))), INDEX('iPad Meraki Tracker'!D$2:D$400, MATCH('iPad Meraki Template'!E13, 'iPad Meraki Tracker'!A$2:A$400, 0))), "Match not found")</f>
        <v>0</v>
      </c>
    </row>
    <row r="14" spans="1:9">
      <c r="A14"/>
      <c r="B14" s="7"/>
      <c r="C14" s="7"/>
      <c r="D14"/>
      <c r="E14"/>
      <c r="F14" s="19" t="b">
        <f>IFERROR(IF(AND('iPad Meraki Template'!E14&lt;&gt;"", ISNUMBER(MATCH('iPad Meraki Template'!E14, 'iPad Meraki Tracker'!A$2:A$400, 0))), INDEX('iPad Meraki Tracker'!B$2:B$400, MATCH('iPad Meraki Template'!E14, 'iPad Meraki Tracker'!A$2:A$400, 0))), "Match not found")</f>
        <v>0</v>
      </c>
      <c r="G14" s="19" t="b">
        <f>IFERROR(IF(AND('iPad Meraki Template'!E14&lt;&gt;"", ISNUMBER(MATCH('iPad Meraki Template'!E14, 'iPad Meraki Tracker'!A$2:A$400, 0))), INDEX('iPad Meraki Tracker'!C$2:C$400, MATCH('iPad Meraki Template'!E14, 'iPad Meraki Tracker'!A$2:A$400, 0))), "Match not found")</f>
        <v>0</v>
      </c>
      <c r="H14" s="19" t="b">
        <f>IFERROR(IF(AND('iPad Meraki Template'!E14&lt;&gt;"", ISNUMBER(MATCH('iPad Meraki Template'!E14, 'iPad Meraki Tracker'!A$2:A$400, 0))), INDEX('iPad Meraki Tracker'!D$2:D$400, MATCH('iPad Meraki Template'!E14, 'iPad Meraki Tracker'!A$2:A$400, 0))), "Match not found")</f>
        <v>0</v>
      </c>
    </row>
    <row r="15" spans="1:9">
      <c r="A15"/>
      <c r="B15" s="7"/>
      <c r="C15" s="7"/>
      <c r="D15"/>
      <c r="E15"/>
      <c r="F15" s="19" t="b">
        <f>IFERROR(IF(AND('iPad Meraki Template'!E15&lt;&gt;"", ISNUMBER(MATCH('iPad Meraki Template'!E15, 'iPad Meraki Tracker'!A$2:A$400, 0))), INDEX('iPad Meraki Tracker'!B$2:B$400, MATCH('iPad Meraki Template'!E15, 'iPad Meraki Tracker'!A$2:A$400, 0))), "Match not found")</f>
        <v>0</v>
      </c>
      <c r="G15" s="19" t="b">
        <f>IFERROR(IF(AND('iPad Meraki Template'!E15&lt;&gt;"", ISNUMBER(MATCH('iPad Meraki Template'!E15, 'iPad Meraki Tracker'!A$2:A$400, 0))), INDEX('iPad Meraki Tracker'!C$2:C$400, MATCH('iPad Meraki Template'!E15, 'iPad Meraki Tracker'!A$2:A$400, 0))), "Match not found")</f>
        <v>0</v>
      </c>
      <c r="H15" s="19" t="b">
        <f>IFERROR(IF(AND('iPad Meraki Template'!E15&lt;&gt;"", ISNUMBER(MATCH('iPad Meraki Template'!E15, 'iPad Meraki Tracker'!A$2:A$400, 0))), INDEX('iPad Meraki Tracker'!D$2:D$400, MATCH('iPad Meraki Template'!E15, 'iPad Meraki Tracker'!A$2:A$400, 0))), "Match not found")</f>
        <v>0</v>
      </c>
    </row>
    <row r="16" spans="1:9">
      <c r="A16"/>
      <c r="B16" s="7"/>
      <c r="C16" s="7"/>
      <c r="D16"/>
      <c r="E16"/>
      <c r="F16" s="19" t="b">
        <f>IFERROR(IF(AND('iPad Meraki Template'!E16&lt;&gt;"", ISNUMBER(MATCH('iPad Meraki Template'!E16, 'iPad Meraki Tracker'!A$2:A$400, 0))), INDEX('iPad Meraki Tracker'!B$2:B$400, MATCH('iPad Meraki Template'!E16, 'iPad Meraki Tracker'!A$2:A$400, 0))), "Match not found")</f>
        <v>0</v>
      </c>
      <c r="G16" s="19" t="b">
        <f>IFERROR(IF(AND('iPad Meraki Template'!E16&lt;&gt;"", ISNUMBER(MATCH('iPad Meraki Template'!E16, 'iPad Meraki Tracker'!A$2:A$400, 0))), INDEX('iPad Meraki Tracker'!C$2:C$400, MATCH('iPad Meraki Template'!E16, 'iPad Meraki Tracker'!A$2:A$400, 0))), "Match not found")</f>
        <v>0</v>
      </c>
      <c r="H16" s="19" t="b">
        <f>IFERROR(IF(AND('iPad Meraki Template'!E16&lt;&gt;"", ISNUMBER(MATCH('iPad Meraki Template'!E16, 'iPad Meraki Tracker'!A$2:A$400, 0))), INDEX('iPad Meraki Tracker'!D$2:D$400, MATCH('iPad Meraki Template'!E16, 'iPad Meraki Tracker'!A$2:A$400, 0))), "Match not found")</f>
        <v>0</v>
      </c>
    </row>
    <row r="17" spans="1:8">
      <c r="A17"/>
      <c r="B17" s="7"/>
      <c r="C17" s="7"/>
      <c r="D17"/>
      <c r="E17"/>
      <c r="F17" s="19" t="b">
        <f>IFERROR(IF(AND('iPad Meraki Template'!E17&lt;&gt;"", ISNUMBER(MATCH('iPad Meraki Template'!E17, 'iPad Meraki Tracker'!A$2:A$400, 0))), INDEX('iPad Meraki Tracker'!B$2:B$400, MATCH('iPad Meraki Template'!E17, 'iPad Meraki Tracker'!A$2:A$400, 0))), "Match not found")</f>
        <v>0</v>
      </c>
      <c r="G17" s="19" t="b">
        <f>IFERROR(IF(AND('iPad Meraki Template'!E17&lt;&gt;"", ISNUMBER(MATCH('iPad Meraki Template'!E17, 'iPad Meraki Tracker'!A$2:A$400, 0))), INDEX('iPad Meraki Tracker'!C$2:C$400, MATCH('iPad Meraki Template'!E17, 'iPad Meraki Tracker'!A$2:A$400, 0))), "Match not found")</f>
        <v>0</v>
      </c>
      <c r="H17" s="19" t="b">
        <f>IFERROR(IF(AND('iPad Meraki Template'!E17&lt;&gt;"", ISNUMBER(MATCH('iPad Meraki Template'!E17, 'iPad Meraki Tracker'!A$2:A$400, 0))), INDEX('iPad Meraki Tracker'!D$2:D$400, MATCH('iPad Meraki Template'!E17, 'iPad Meraki Tracker'!A$2:A$400, 0))), "Match not found")</f>
        <v>0</v>
      </c>
    </row>
    <row r="18" spans="1:8">
      <c r="A18"/>
      <c r="B18" s="7"/>
      <c r="C18" s="7"/>
      <c r="D18"/>
      <c r="E18"/>
      <c r="F18" s="19" t="b">
        <f>IFERROR(IF(AND('iPad Meraki Template'!E18&lt;&gt;"", ISNUMBER(MATCH('iPad Meraki Template'!E18, 'iPad Meraki Tracker'!A$2:A$400, 0))), INDEX('iPad Meraki Tracker'!B$2:B$400, MATCH('iPad Meraki Template'!E18, 'iPad Meraki Tracker'!A$2:A$400, 0))), "Match not found")</f>
        <v>0</v>
      </c>
      <c r="G18" s="19" t="b">
        <f>IFERROR(IF(AND('iPad Meraki Template'!E18&lt;&gt;"", ISNUMBER(MATCH('iPad Meraki Template'!E18, 'iPad Meraki Tracker'!A$2:A$400, 0))), INDEX('iPad Meraki Tracker'!C$2:C$400, MATCH('iPad Meraki Template'!E18, 'iPad Meraki Tracker'!A$2:A$400, 0))), "Match not found")</f>
        <v>0</v>
      </c>
      <c r="H18" s="19" t="b">
        <f>IFERROR(IF(AND('iPad Meraki Template'!E18&lt;&gt;"", ISNUMBER(MATCH('iPad Meraki Template'!E18, 'iPad Meraki Tracker'!A$2:A$400, 0))), INDEX('iPad Meraki Tracker'!D$2:D$400, MATCH('iPad Meraki Template'!E18, 'iPad Meraki Tracker'!A$2:A$400, 0))), "Match not found")</f>
        <v>0</v>
      </c>
    </row>
    <row r="19" spans="1:8">
      <c r="A19"/>
      <c r="B19" s="7"/>
      <c r="C19" s="7"/>
      <c r="D19"/>
      <c r="E19"/>
      <c r="F19" s="19" t="b">
        <f>IFERROR(IF(AND('iPad Meraki Template'!E19&lt;&gt;"", ISNUMBER(MATCH('iPad Meraki Template'!E19, 'iPad Meraki Tracker'!A$2:A$400, 0))), INDEX('iPad Meraki Tracker'!B$2:B$400, MATCH('iPad Meraki Template'!E19, 'iPad Meraki Tracker'!A$2:A$400, 0))), "Match not found")</f>
        <v>0</v>
      </c>
      <c r="G19" s="19" t="b">
        <f>IFERROR(IF(AND('iPad Meraki Template'!E19&lt;&gt;"", ISNUMBER(MATCH('iPad Meraki Template'!E19, 'iPad Meraki Tracker'!A$2:A$400, 0))), INDEX('iPad Meraki Tracker'!C$2:C$400, MATCH('iPad Meraki Template'!E19, 'iPad Meraki Tracker'!A$2:A$400, 0))), "Match not found")</f>
        <v>0</v>
      </c>
      <c r="H19" s="19" t="b">
        <f>IFERROR(IF(AND('iPad Meraki Template'!E19&lt;&gt;"", ISNUMBER(MATCH('iPad Meraki Template'!E19, 'iPad Meraki Tracker'!A$2:A$400, 0))), INDEX('iPad Meraki Tracker'!D$2:D$400, MATCH('iPad Meraki Template'!E19, 'iPad Meraki Tracker'!A$2:A$400, 0))), "Match not found")</f>
        <v>0</v>
      </c>
    </row>
    <row r="20" spans="1:8">
      <c r="A20"/>
      <c r="B20" s="7"/>
      <c r="C20" s="7"/>
      <c r="D20"/>
      <c r="E20"/>
      <c r="F20" s="19" t="b">
        <f>IFERROR(IF(AND('iPad Meraki Template'!E20&lt;&gt;"", ISNUMBER(MATCH('iPad Meraki Template'!E20, 'iPad Meraki Tracker'!A$2:A$400, 0))), INDEX('iPad Meraki Tracker'!B$2:B$400, MATCH('iPad Meraki Template'!E20, 'iPad Meraki Tracker'!A$2:A$400, 0))), "Match not found")</f>
        <v>0</v>
      </c>
      <c r="G20" s="19" t="b">
        <f>IFERROR(IF(AND('iPad Meraki Template'!E20&lt;&gt;"", ISNUMBER(MATCH('iPad Meraki Template'!E20, 'iPad Meraki Tracker'!A$2:A$400, 0))), INDEX('iPad Meraki Tracker'!C$2:C$400, MATCH('iPad Meraki Template'!E20, 'iPad Meraki Tracker'!A$2:A$400, 0))), "Match not found")</f>
        <v>0</v>
      </c>
      <c r="H20" s="19" t="b">
        <f>IFERROR(IF(AND('iPad Meraki Template'!E20&lt;&gt;"", ISNUMBER(MATCH('iPad Meraki Template'!E20, 'iPad Meraki Tracker'!A$2:A$400, 0))), INDEX('iPad Meraki Tracker'!D$2:D$400, MATCH('iPad Meraki Template'!E20, 'iPad Meraki Tracker'!A$2:A$400, 0))), "Match not found")</f>
        <v>0</v>
      </c>
    </row>
    <row r="21" spans="1:8">
      <c r="A21"/>
      <c r="B21" s="7"/>
      <c r="C21" s="7"/>
      <c r="D21"/>
      <c r="E21"/>
      <c r="F21" s="19" t="b">
        <f>IFERROR(IF(AND('iPad Meraki Template'!E21&lt;&gt;"", ISNUMBER(MATCH('iPad Meraki Template'!E21, 'iPad Meraki Tracker'!A$2:A$400, 0))), INDEX('iPad Meraki Tracker'!B$2:B$400, MATCH('iPad Meraki Template'!E21, 'iPad Meraki Tracker'!A$2:A$400, 0))), "Match not found")</f>
        <v>0</v>
      </c>
      <c r="G21" s="19" t="b">
        <f>IFERROR(IF(AND('iPad Meraki Template'!E21&lt;&gt;"", ISNUMBER(MATCH('iPad Meraki Template'!E21, 'iPad Meraki Tracker'!A$2:A$400, 0))), INDEX('iPad Meraki Tracker'!C$2:C$400, MATCH('iPad Meraki Template'!E21, 'iPad Meraki Tracker'!A$2:A$400, 0))), "Match not found")</f>
        <v>0</v>
      </c>
      <c r="H21" s="19" t="b">
        <f>IFERROR(IF(AND('iPad Meraki Template'!E21&lt;&gt;"", ISNUMBER(MATCH('iPad Meraki Template'!E21, 'iPad Meraki Tracker'!A$2:A$400, 0))), INDEX('iPad Meraki Tracker'!D$2:D$400, MATCH('iPad Meraki Template'!E21, 'iPad Meraki Tracker'!A$2:A$400, 0))), "Match not found")</f>
        <v>0</v>
      </c>
    </row>
    <row r="22" spans="1:8">
      <c r="A22"/>
      <c r="B22" s="7"/>
      <c r="C22" s="7"/>
      <c r="D22"/>
      <c r="E22"/>
      <c r="F22" s="19" t="b">
        <f>IFERROR(IF(AND('iPad Meraki Template'!E22&lt;&gt;"", ISNUMBER(MATCH('iPad Meraki Template'!E22, 'iPad Meraki Tracker'!A$2:A$400, 0))), INDEX('iPad Meraki Tracker'!B$2:B$400, MATCH('iPad Meraki Template'!E22, 'iPad Meraki Tracker'!A$2:A$400, 0))), "Match not found")</f>
        <v>0</v>
      </c>
      <c r="G22" s="19" t="b">
        <f>IFERROR(IF(AND('iPad Meraki Template'!E22&lt;&gt;"", ISNUMBER(MATCH('iPad Meraki Template'!E22, 'iPad Meraki Tracker'!A$2:A$400, 0))), INDEX('iPad Meraki Tracker'!C$2:C$400, MATCH('iPad Meraki Template'!E22, 'iPad Meraki Tracker'!A$2:A$400, 0))), "Match not found")</f>
        <v>0</v>
      </c>
      <c r="H22" s="19" t="b">
        <f>IFERROR(IF(AND('iPad Meraki Template'!E22&lt;&gt;"", ISNUMBER(MATCH('iPad Meraki Template'!E22, 'iPad Meraki Tracker'!A$2:A$400, 0))), INDEX('iPad Meraki Tracker'!D$2:D$400, MATCH('iPad Meraki Template'!E22, 'iPad Meraki Tracker'!A$2:A$400, 0))), "Match not found")</f>
        <v>0</v>
      </c>
    </row>
    <row r="23" spans="1:8">
      <c r="A23"/>
      <c r="B23" s="7"/>
      <c r="C23" s="7"/>
      <c r="D23"/>
      <c r="E23"/>
      <c r="F23" s="19" t="b">
        <f>IFERROR(IF(AND('iPad Meraki Template'!E23&lt;&gt;"", ISNUMBER(MATCH('iPad Meraki Template'!E23, 'iPad Meraki Tracker'!A$2:A$400, 0))), INDEX('iPad Meraki Tracker'!B$2:B$400, MATCH('iPad Meraki Template'!E23, 'iPad Meraki Tracker'!A$2:A$400, 0))), "Match not found")</f>
        <v>0</v>
      </c>
      <c r="G23" s="19" t="b">
        <f>IFERROR(IF(AND('iPad Meraki Template'!E23&lt;&gt;"", ISNUMBER(MATCH('iPad Meraki Template'!E23, 'iPad Meraki Tracker'!A$2:A$400, 0))), INDEX('iPad Meraki Tracker'!C$2:C$400, MATCH('iPad Meraki Template'!E23, 'iPad Meraki Tracker'!A$2:A$400, 0))), "Match not found")</f>
        <v>0</v>
      </c>
      <c r="H23" s="19" t="b">
        <f>IFERROR(IF(AND('iPad Meraki Template'!E23&lt;&gt;"", ISNUMBER(MATCH('iPad Meraki Template'!E23, 'iPad Meraki Tracker'!A$2:A$400, 0))), INDEX('iPad Meraki Tracker'!D$2:D$400, MATCH('iPad Meraki Template'!E23, 'iPad Meraki Tracker'!A$2:A$400, 0))), "Match not found")</f>
        <v>0</v>
      </c>
    </row>
    <row r="24" spans="1:8">
      <c r="A24"/>
      <c r="B24" s="7"/>
      <c r="C24" s="7"/>
      <c r="D24"/>
      <c r="E24"/>
      <c r="F24" s="19" t="b">
        <f>IFERROR(IF(AND('iPad Meraki Template'!E24&lt;&gt;"", ISNUMBER(MATCH('iPad Meraki Template'!E24, 'iPad Meraki Tracker'!A$2:A$400, 0))), INDEX('iPad Meraki Tracker'!B$2:B$400, MATCH('iPad Meraki Template'!E24, 'iPad Meraki Tracker'!A$2:A$400, 0))), "Match not found")</f>
        <v>0</v>
      </c>
      <c r="G24" s="19" t="b">
        <f>IFERROR(IF(AND('iPad Meraki Template'!E24&lt;&gt;"", ISNUMBER(MATCH('iPad Meraki Template'!E24, 'iPad Meraki Tracker'!A$2:A$400, 0))), INDEX('iPad Meraki Tracker'!C$2:C$400, MATCH('iPad Meraki Template'!E24, 'iPad Meraki Tracker'!A$2:A$400, 0))), "Match not found")</f>
        <v>0</v>
      </c>
      <c r="H24" s="19" t="b">
        <f>IFERROR(IF(AND('iPad Meraki Template'!E24&lt;&gt;"", ISNUMBER(MATCH('iPad Meraki Template'!E24, 'iPad Meraki Tracker'!A$2:A$400, 0))), INDEX('iPad Meraki Tracker'!D$2:D$400, MATCH('iPad Meraki Template'!E24, 'iPad Meraki Tracker'!A$2:A$400, 0))), "Match not found")</f>
        <v>0</v>
      </c>
    </row>
    <row r="25" spans="1:8">
      <c r="A25"/>
      <c r="B25" s="7"/>
      <c r="C25" s="7"/>
      <c r="D25"/>
      <c r="E25"/>
      <c r="F25" s="19" t="b">
        <f>IFERROR(IF(AND('iPad Meraki Template'!E25&lt;&gt;"", ISNUMBER(MATCH('iPad Meraki Template'!E25, 'iPad Meraki Tracker'!A$2:A$400, 0))), INDEX('iPad Meraki Tracker'!B$2:B$400, MATCH('iPad Meraki Template'!E25, 'iPad Meraki Tracker'!A$2:A$400, 0))), "Match not found")</f>
        <v>0</v>
      </c>
      <c r="G25" s="19" t="b">
        <f>IFERROR(IF(AND('iPad Meraki Template'!E25&lt;&gt;"", ISNUMBER(MATCH('iPad Meraki Template'!E25, 'iPad Meraki Tracker'!A$2:A$400, 0))), INDEX('iPad Meraki Tracker'!C$2:C$400, MATCH('iPad Meraki Template'!E25, 'iPad Meraki Tracker'!A$2:A$400, 0))), "Match not found")</f>
        <v>0</v>
      </c>
      <c r="H25" s="19" t="b">
        <f>IFERROR(IF(AND('iPad Meraki Template'!E25&lt;&gt;"", ISNUMBER(MATCH('iPad Meraki Template'!E25, 'iPad Meraki Tracker'!A$2:A$400, 0))), INDEX('iPad Meraki Tracker'!D$2:D$400, MATCH('iPad Meraki Template'!E25, 'iPad Meraki Tracker'!A$2:A$400, 0))), "Match not found")</f>
        <v>0</v>
      </c>
    </row>
    <row r="26" spans="1:8">
      <c r="A26"/>
      <c r="B26" s="7"/>
      <c r="C26" s="7"/>
      <c r="D26"/>
      <c r="E26"/>
      <c r="F26" s="19" t="b">
        <f>IFERROR(IF(AND('iPad Meraki Template'!E26&lt;&gt;"", ISNUMBER(MATCH('iPad Meraki Template'!E26, 'iPad Meraki Tracker'!A$2:A$400, 0))), INDEX('iPad Meraki Tracker'!B$2:B$400, MATCH('iPad Meraki Template'!E26, 'iPad Meraki Tracker'!A$2:A$400, 0))), "Match not found")</f>
        <v>0</v>
      </c>
      <c r="G26" s="19" t="b">
        <f>IFERROR(IF(AND('iPad Meraki Template'!E26&lt;&gt;"", ISNUMBER(MATCH('iPad Meraki Template'!E26, 'iPad Meraki Tracker'!A$2:A$400, 0))), INDEX('iPad Meraki Tracker'!C$2:C$400, MATCH('iPad Meraki Template'!E26, 'iPad Meraki Tracker'!A$2:A$400, 0))), "Match not found")</f>
        <v>0</v>
      </c>
      <c r="H26" s="19" t="b">
        <f>IFERROR(IF(AND('iPad Meraki Template'!E26&lt;&gt;"", ISNUMBER(MATCH('iPad Meraki Template'!E26, 'iPad Meraki Tracker'!A$2:A$400, 0))), INDEX('iPad Meraki Tracker'!D$2:D$400, MATCH('iPad Meraki Template'!E26, 'iPad Meraki Tracker'!A$2:A$400, 0))), "Match not found")</f>
        <v>0</v>
      </c>
    </row>
    <row r="27" spans="1:8">
      <c r="A27"/>
      <c r="D27"/>
      <c r="E27"/>
      <c r="F27" s="19" t="b">
        <f>IFERROR(IF(AND('iPad Meraki Template'!E27&lt;&gt;"", ISNUMBER(MATCH('iPad Meraki Template'!E27, 'iPad Meraki Tracker'!A$2:A$400, 0))), INDEX('iPad Meraki Tracker'!B$2:B$400, MATCH('iPad Meraki Template'!E27, 'iPad Meraki Tracker'!A$2:A$400, 0))), "Match not found")</f>
        <v>0</v>
      </c>
      <c r="G27" s="19" t="b">
        <f>IFERROR(IF(AND('iPad Meraki Template'!E27&lt;&gt;"", ISNUMBER(MATCH('iPad Meraki Template'!E27, 'iPad Meraki Tracker'!A$2:A$400, 0))), INDEX('iPad Meraki Tracker'!C$2:C$400, MATCH('iPad Meraki Template'!E27, 'iPad Meraki Tracker'!A$2:A$400, 0))), "Match not found")</f>
        <v>0</v>
      </c>
      <c r="H27" s="19" t="b">
        <f>IFERROR(IF(AND('iPad Meraki Template'!E27&lt;&gt;"", ISNUMBER(MATCH('iPad Meraki Template'!E27, 'iPad Meraki Tracker'!A$2:A$400, 0))), INDEX('iPad Meraki Tracker'!D$2:D$400, MATCH('iPad Meraki Template'!E27, 'iPad Meraki Tracker'!A$2:A$400, 0))), "Match not found")</f>
        <v>0</v>
      </c>
    </row>
    <row r="28" spans="1:8">
      <c r="A28"/>
      <c r="D28"/>
      <c r="E28"/>
      <c r="F28" s="19" t="b">
        <f>IFERROR(IF(AND('iPad Meraki Template'!E28&lt;&gt;"", ISNUMBER(MATCH('iPad Meraki Template'!E28, 'iPad Meraki Tracker'!A$2:A$400, 0))), INDEX('iPad Meraki Tracker'!B$2:B$400, MATCH('iPad Meraki Template'!E28, 'iPad Meraki Tracker'!A$2:A$400, 0))), "Match not found")</f>
        <v>0</v>
      </c>
      <c r="G28" s="19" t="b">
        <f>IFERROR(IF(AND('iPad Meraki Template'!E28&lt;&gt;"", ISNUMBER(MATCH('iPad Meraki Template'!E28, 'iPad Meraki Tracker'!A$2:A$400, 0))), INDEX('iPad Meraki Tracker'!C$2:C$400, MATCH('iPad Meraki Template'!E28, 'iPad Meraki Tracker'!A$2:A$400, 0))), "Match not found")</f>
        <v>0</v>
      </c>
      <c r="H28" s="19" t="b">
        <f>IFERROR(IF(AND('iPad Meraki Template'!E28&lt;&gt;"", ISNUMBER(MATCH('iPad Meraki Template'!E28, 'iPad Meraki Tracker'!A$2:A$400, 0))), INDEX('iPad Meraki Tracker'!D$2:D$400, MATCH('iPad Meraki Template'!E28, 'iPad Meraki Tracker'!A$2:A$400, 0))), "Match not found")</f>
        <v>0</v>
      </c>
    </row>
    <row r="29" spans="1:8">
      <c r="A29"/>
      <c r="D29"/>
      <c r="E29"/>
      <c r="F29" s="19" t="b">
        <f>IFERROR(IF(AND('iPad Meraki Template'!E29&lt;&gt;"", ISNUMBER(MATCH('iPad Meraki Template'!E29, 'iPad Meraki Tracker'!A$2:A$400, 0))), INDEX('iPad Meraki Tracker'!B$2:B$400, MATCH('iPad Meraki Template'!E29, 'iPad Meraki Tracker'!A$2:A$400, 0))), "Match not found")</f>
        <v>0</v>
      </c>
      <c r="G29" s="19" t="b">
        <f>IFERROR(IF(AND('iPad Meraki Template'!E29&lt;&gt;"", ISNUMBER(MATCH('iPad Meraki Template'!E29, 'iPad Meraki Tracker'!A$2:A$400, 0))), INDEX('iPad Meraki Tracker'!C$2:C$400, MATCH('iPad Meraki Template'!E29, 'iPad Meraki Tracker'!A$2:A$400, 0))), "Match not found")</f>
        <v>0</v>
      </c>
      <c r="H29" s="19" t="b">
        <f>IFERROR(IF(AND('iPad Meraki Template'!E29&lt;&gt;"", ISNUMBER(MATCH('iPad Meraki Template'!E29, 'iPad Meraki Tracker'!A$2:A$400, 0))), INDEX('iPad Meraki Tracker'!D$2:D$400, MATCH('iPad Meraki Template'!E29, 'iPad Meraki Tracker'!A$2:A$400, 0))), "Match not found")</f>
        <v>0</v>
      </c>
    </row>
    <row r="30" spans="1:8">
      <c r="A30"/>
      <c r="D30"/>
      <c r="E30"/>
      <c r="F30" s="19" t="b">
        <f>IFERROR(IF(AND('iPad Meraki Template'!E30&lt;&gt;"", ISNUMBER(MATCH('iPad Meraki Template'!E30, 'iPad Meraki Tracker'!A$2:A$400, 0))), INDEX('iPad Meraki Tracker'!B$2:B$400, MATCH('iPad Meraki Template'!E30, 'iPad Meraki Tracker'!A$2:A$400, 0))), "Match not found")</f>
        <v>0</v>
      </c>
      <c r="G30" s="19" t="b">
        <f>IFERROR(IF(AND('iPad Meraki Template'!E30&lt;&gt;"", ISNUMBER(MATCH('iPad Meraki Template'!E30, 'iPad Meraki Tracker'!A$2:A$400, 0))), INDEX('iPad Meraki Tracker'!C$2:C$400, MATCH('iPad Meraki Template'!E30, 'iPad Meraki Tracker'!A$2:A$400, 0))), "Match not found")</f>
        <v>0</v>
      </c>
      <c r="H30" s="19" t="b">
        <f>IFERROR(IF(AND('iPad Meraki Template'!E30&lt;&gt;"", ISNUMBER(MATCH('iPad Meraki Template'!E30, 'iPad Meraki Tracker'!A$2:A$400, 0))), INDEX('iPad Meraki Tracker'!D$2:D$400, MATCH('iPad Meraki Template'!E30, 'iPad Meraki Tracker'!A$2:A$400, 0))), "Match not found")</f>
        <v>0</v>
      </c>
    </row>
    <row r="31" spans="1:8">
      <c r="A31"/>
      <c r="D31"/>
      <c r="E31"/>
      <c r="F31" s="19" t="b">
        <f>IFERROR(IF(AND('iPad Meraki Template'!E31&lt;&gt;"", ISNUMBER(MATCH('iPad Meraki Template'!E31, 'iPad Meraki Tracker'!A$2:A$400, 0))), INDEX('iPad Meraki Tracker'!B$2:B$400, MATCH('iPad Meraki Template'!E31, 'iPad Meraki Tracker'!A$2:A$400, 0))), "Match not found")</f>
        <v>0</v>
      </c>
      <c r="G31" s="19" t="b">
        <f>IFERROR(IF(AND('iPad Meraki Template'!E31&lt;&gt;"", ISNUMBER(MATCH('iPad Meraki Template'!E31, 'iPad Meraki Tracker'!A$2:A$400, 0))), INDEX('iPad Meraki Tracker'!C$2:C$400, MATCH('iPad Meraki Template'!E31, 'iPad Meraki Tracker'!A$2:A$400, 0))), "Match not found")</f>
        <v>0</v>
      </c>
      <c r="H31" s="19" t="b">
        <f>IFERROR(IF(AND('iPad Meraki Template'!E31&lt;&gt;"", ISNUMBER(MATCH('iPad Meraki Template'!E31, 'iPad Meraki Tracker'!A$2:A$400, 0))), INDEX('iPad Meraki Tracker'!D$2:D$400, MATCH('iPad Meraki Template'!E31, 'iPad Meraki Tracker'!A$2:A$400, 0))), "Match not found")</f>
        <v>0</v>
      </c>
    </row>
    <row r="32" spans="1:8">
      <c r="A32" s="7"/>
      <c r="F32" s="19" t="b">
        <f>IFERROR(IF(AND('iPad Meraki Template'!E32&lt;&gt;"", ISNUMBER(MATCH('iPad Meraki Template'!E32, 'iPad Meraki Tracker'!A$2:A$400, 0))), INDEX('iPad Meraki Tracker'!B$2:B$400, MATCH('iPad Meraki Template'!E32, 'iPad Meraki Tracker'!A$2:A$400, 0))), "Match not found")</f>
        <v>0</v>
      </c>
      <c r="G32" s="19" t="b">
        <f>IFERROR(IF(AND('iPad Meraki Template'!E32&lt;&gt;"", ISNUMBER(MATCH('iPad Meraki Template'!E32, 'iPad Meraki Tracker'!A$2:A$400, 0))), INDEX('iPad Meraki Tracker'!C$2:C$400, MATCH('iPad Meraki Template'!E32, 'iPad Meraki Tracker'!A$2:A$400, 0))), "Match not found")</f>
        <v>0</v>
      </c>
      <c r="H32" s="19" t="b">
        <f>IFERROR(IF(AND('iPad Meraki Template'!E32&lt;&gt;"", ISNUMBER(MATCH('iPad Meraki Template'!E32, 'iPad Meraki Tracker'!A$2:A$400, 0))), INDEX('iPad Meraki Tracker'!D$2:D$400, MATCH('iPad Meraki Template'!E32, 'iPad Meraki Tracker'!A$2:A$400, 0))), "Match not found")</f>
        <v>0</v>
      </c>
    </row>
    <row r="33" spans="1:8">
      <c r="A33" s="7"/>
      <c r="F33" s="19" t="b">
        <f>IFERROR(IF(AND('iPad Meraki Template'!E33&lt;&gt;"", ISNUMBER(MATCH('iPad Meraki Template'!E33, 'iPad Meraki Tracker'!A$2:A$400, 0))), INDEX('iPad Meraki Tracker'!B$2:B$400, MATCH('iPad Meraki Template'!E33, 'iPad Meraki Tracker'!A$2:A$400, 0))), "Match not found")</f>
        <v>0</v>
      </c>
      <c r="G33" s="19" t="b">
        <f>IFERROR(IF(AND('iPad Meraki Template'!E33&lt;&gt;"", ISNUMBER(MATCH('iPad Meraki Template'!E33, 'iPad Meraki Tracker'!A$2:A$400, 0))), INDEX('iPad Meraki Tracker'!C$2:C$400, MATCH('iPad Meraki Template'!E33, 'iPad Meraki Tracker'!A$2:A$400, 0))), "Match not found")</f>
        <v>0</v>
      </c>
      <c r="H33" s="19" t="b">
        <f>IFERROR(IF(AND('iPad Meraki Template'!E33&lt;&gt;"", ISNUMBER(MATCH('iPad Meraki Template'!E33, 'iPad Meraki Tracker'!A$2:A$400, 0))), INDEX('iPad Meraki Tracker'!D$2:D$400, MATCH('iPad Meraki Template'!E33, 'iPad Meraki Tracker'!A$2:A$400, 0))), "Match not found")</f>
        <v>0</v>
      </c>
    </row>
    <row r="34" spans="1:8">
      <c r="A34" s="7"/>
      <c r="F34" s="19" t="b">
        <f>IFERROR(IF(AND('iPad Meraki Template'!E34&lt;&gt;"", ISNUMBER(MATCH('iPad Meraki Template'!E34, 'iPad Meraki Tracker'!A$2:A$400, 0))), INDEX('iPad Meraki Tracker'!B$2:B$400, MATCH('iPad Meraki Template'!E34, 'iPad Meraki Tracker'!A$2:A$400, 0))), "Match not found")</f>
        <v>0</v>
      </c>
      <c r="G34" s="19" t="b">
        <f>IFERROR(IF(AND('iPad Meraki Template'!E34&lt;&gt;"", ISNUMBER(MATCH('iPad Meraki Template'!E34, 'iPad Meraki Tracker'!A$2:A$400, 0))), INDEX('iPad Meraki Tracker'!C$2:C$400, MATCH('iPad Meraki Template'!E34, 'iPad Meraki Tracker'!A$2:A$400, 0))), "Match not found")</f>
        <v>0</v>
      </c>
      <c r="H34" s="19" t="b">
        <f>IFERROR(IF(AND('iPad Meraki Template'!E34&lt;&gt;"", ISNUMBER(MATCH('iPad Meraki Template'!E34, 'iPad Meraki Tracker'!A$2:A$400, 0))), INDEX('iPad Meraki Tracker'!D$2:D$400, MATCH('iPad Meraki Template'!E34, 'iPad Meraki Tracker'!A$2:A$400, 0))), "Match not found")</f>
        <v>0</v>
      </c>
    </row>
    <row r="35" spans="1:8">
      <c r="A35" s="7"/>
      <c r="F35" s="19" t="b">
        <f>IFERROR(IF(AND('iPad Meraki Template'!E35&lt;&gt;"", ISNUMBER(MATCH('iPad Meraki Template'!E35, 'iPad Meraki Tracker'!A$2:A$400, 0))), INDEX('iPad Meraki Tracker'!B$2:B$400, MATCH('iPad Meraki Template'!E35, 'iPad Meraki Tracker'!A$2:A$400, 0))), "Match not found")</f>
        <v>0</v>
      </c>
      <c r="G35" s="19" t="b">
        <f>IFERROR(IF(AND('iPad Meraki Template'!E35&lt;&gt;"", ISNUMBER(MATCH('iPad Meraki Template'!E35, 'iPad Meraki Tracker'!A$2:A$400, 0))), INDEX('iPad Meraki Tracker'!C$2:C$400, MATCH('iPad Meraki Template'!E35, 'iPad Meraki Tracker'!A$2:A$400, 0))), "Match not found")</f>
        <v>0</v>
      </c>
      <c r="H35" s="19" t="b">
        <f>IFERROR(IF(AND('iPad Meraki Template'!E35&lt;&gt;"", ISNUMBER(MATCH('iPad Meraki Template'!E35, 'iPad Meraki Tracker'!A$2:A$400, 0))), INDEX('iPad Meraki Tracker'!D$2:D$400, MATCH('iPad Meraki Template'!E35, 'iPad Meraki Tracker'!A$2:A$400, 0))), "Match not found")</f>
        <v>0</v>
      </c>
    </row>
    <row r="36" spans="1:8">
      <c r="A36" s="7"/>
      <c r="F36" s="19" t="b">
        <f>IFERROR(IF(AND('iPad Meraki Template'!E36&lt;&gt;"", ISNUMBER(MATCH('iPad Meraki Template'!E36, 'iPad Meraki Tracker'!A$2:A$400, 0))), INDEX('iPad Meraki Tracker'!B$2:B$400, MATCH('iPad Meraki Template'!E36, 'iPad Meraki Tracker'!A$2:A$400, 0))), "Match not found")</f>
        <v>0</v>
      </c>
      <c r="G36" s="19" t="b">
        <f>IFERROR(IF(AND('iPad Meraki Template'!E36&lt;&gt;"", ISNUMBER(MATCH('iPad Meraki Template'!E36, 'iPad Meraki Tracker'!A$2:A$400, 0))), INDEX('iPad Meraki Tracker'!C$2:C$400, MATCH('iPad Meraki Template'!E36, 'iPad Meraki Tracker'!A$2:A$400, 0))), "Match not found")</f>
        <v>0</v>
      </c>
      <c r="H36" s="19" t="b">
        <f>IFERROR(IF(AND('iPad Meraki Template'!E36&lt;&gt;"", ISNUMBER(MATCH('iPad Meraki Template'!E36, 'iPad Meraki Tracker'!A$2:A$400, 0))), INDEX('iPad Meraki Tracker'!D$2:D$400, MATCH('iPad Meraki Template'!E36, 'iPad Meraki Tracker'!A$2:A$400, 0))), "Match not found")</f>
        <v>0</v>
      </c>
    </row>
    <row r="37" spans="1:8">
      <c r="A37" s="7"/>
      <c r="F37" s="19" t="b">
        <f>IFERROR(IF(AND('iPad Meraki Template'!E37&lt;&gt;"", ISNUMBER(MATCH('iPad Meraki Template'!E37, 'iPad Meraki Tracker'!A$2:A$400, 0))), INDEX('iPad Meraki Tracker'!B$2:B$400, MATCH('iPad Meraki Template'!E37, 'iPad Meraki Tracker'!A$2:A$400, 0))), "Match not found")</f>
        <v>0</v>
      </c>
      <c r="G37" s="19" t="b">
        <f>IFERROR(IF(AND('iPad Meraki Template'!E37&lt;&gt;"", ISNUMBER(MATCH('iPad Meraki Template'!E37, 'iPad Meraki Tracker'!A$2:A$400, 0))), INDEX('iPad Meraki Tracker'!C$2:C$400, MATCH('iPad Meraki Template'!E37, 'iPad Meraki Tracker'!A$2:A$400, 0))), "Match not found")</f>
        <v>0</v>
      </c>
      <c r="H37" s="19" t="b">
        <f>IFERROR(IF(AND('iPad Meraki Template'!E37&lt;&gt;"", ISNUMBER(MATCH('iPad Meraki Template'!E37, 'iPad Meraki Tracker'!A$2:A$400, 0))), INDEX('iPad Meraki Tracker'!D$2:D$400, MATCH('iPad Meraki Template'!E37, 'iPad Meraki Tracker'!A$2:A$400, 0))), "Match not found")</f>
        <v>0</v>
      </c>
    </row>
    <row r="38" spans="1:8">
      <c r="A38" s="7"/>
      <c r="F38" s="19" t="b">
        <f>IFERROR(IF(AND('iPad Meraki Template'!E38&lt;&gt;"", ISNUMBER(MATCH('iPad Meraki Template'!E38, 'iPad Meraki Tracker'!A$2:A$400, 0))), INDEX('iPad Meraki Tracker'!B$2:B$400, MATCH('iPad Meraki Template'!E38, 'iPad Meraki Tracker'!A$2:A$400, 0))), "Match not found")</f>
        <v>0</v>
      </c>
      <c r="G38" s="19" t="b">
        <f>IFERROR(IF(AND('iPad Meraki Template'!E38&lt;&gt;"", ISNUMBER(MATCH('iPad Meraki Template'!E38, 'iPad Meraki Tracker'!A$2:A$400, 0))), INDEX('iPad Meraki Tracker'!C$2:C$400, MATCH('iPad Meraki Template'!E38, 'iPad Meraki Tracker'!A$2:A$400, 0))), "Match not found")</f>
        <v>0</v>
      </c>
      <c r="H38" s="19" t="b">
        <f>IFERROR(IF(AND('iPad Meraki Template'!E38&lt;&gt;"", ISNUMBER(MATCH('iPad Meraki Template'!E38, 'iPad Meraki Tracker'!A$2:A$400, 0))), INDEX('iPad Meraki Tracker'!D$2:D$400, MATCH('iPad Meraki Template'!E38, 'iPad Meraki Tracker'!A$2:A$400, 0))), "Match not found")</f>
        <v>0</v>
      </c>
    </row>
    <row r="39" spans="1:8">
      <c r="A39" s="7"/>
      <c r="F39" s="19" t="b">
        <f>IFERROR(IF(AND('iPad Meraki Template'!E39&lt;&gt;"", ISNUMBER(MATCH('iPad Meraki Template'!E39, 'iPad Meraki Tracker'!A$2:A$400, 0))), INDEX('iPad Meraki Tracker'!B$2:B$400, MATCH('iPad Meraki Template'!E39, 'iPad Meraki Tracker'!A$2:A$400, 0))), "Match not found")</f>
        <v>0</v>
      </c>
      <c r="G39" s="19" t="b">
        <f>IFERROR(IF(AND('iPad Meraki Template'!E39&lt;&gt;"", ISNUMBER(MATCH('iPad Meraki Template'!E39, 'iPad Meraki Tracker'!A$2:A$400, 0))), INDEX('iPad Meraki Tracker'!C$2:C$400, MATCH('iPad Meraki Template'!E39, 'iPad Meraki Tracker'!A$2:A$400, 0))), "Match not found")</f>
        <v>0</v>
      </c>
      <c r="H39" s="19" t="b">
        <f>IFERROR(IF(AND('iPad Meraki Template'!E39&lt;&gt;"", ISNUMBER(MATCH('iPad Meraki Template'!E39, 'iPad Meraki Tracker'!A$2:A$400, 0))), INDEX('iPad Meraki Tracker'!D$2:D$400, MATCH('iPad Meraki Template'!E39, 'iPad Meraki Tracker'!A$2:A$400, 0))), "Match not found")</f>
        <v>0</v>
      </c>
    </row>
    <row r="40" spans="1:8">
      <c r="A40" s="7"/>
      <c r="F40" s="19" t="b">
        <f>IFERROR(IF(AND('iPad Meraki Template'!E40&lt;&gt;"", ISNUMBER(MATCH('iPad Meraki Template'!E40, 'iPad Meraki Tracker'!A$2:A$400, 0))), INDEX('iPad Meraki Tracker'!B$2:B$400, MATCH('iPad Meraki Template'!E40, 'iPad Meraki Tracker'!A$2:A$400, 0))), "Match not found")</f>
        <v>0</v>
      </c>
      <c r="G40" s="19" t="b">
        <f>IFERROR(IF(AND('iPad Meraki Template'!E40&lt;&gt;"", ISNUMBER(MATCH('iPad Meraki Template'!E40, 'iPad Meraki Tracker'!A$2:A$400, 0))), INDEX('iPad Meraki Tracker'!C$2:C$400, MATCH('iPad Meraki Template'!E40, 'iPad Meraki Tracker'!A$2:A$400, 0))), "Match not found")</f>
        <v>0</v>
      </c>
      <c r="H40" s="19" t="b">
        <f>IFERROR(IF(AND('iPad Meraki Template'!E40&lt;&gt;"", ISNUMBER(MATCH('iPad Meraki Template'!E40, 'iPad Meraki Tracker'!A$2:A$400, 0))), INDEX('iPad Meraki Tracker'!D$2:D$400, MATCH('iPad Meraki Template'!E40, 'iPad Meraki Tracker'!A$2:A$400, 0))), "Match not found")</f>
        <v>0</v>
      </c>
    </row>
    <row r="41" spans="1:8">
      <c r="A41" s="7"/>
      <c r="F41" s="19" t="b">
        <f>IFERROR(IF(AND('iPad Meraki Template'!E41&lt;&gt;"", ISNUMBER(MATCH('iPad Meraki Template'!E41, 'iPad Meraki Tracker'!A$2:A$400, 0))), INDEX('iPad Meraki Tracker'!B$2:B$400, MATCH('iPad Meraki Template'!E41, 'iPad Meraki Tracker'!A$2:A$400, 0))), "Match not found")</f>
        <v>0</v>
      </c>
      <c r="G41" s="19" t="b">
        <f>IFERROR(IF(AND('iPad Meraki Template'!E41&lt;&gt;"", ISNUMBER(MATCH('iPad Meraki Template'!E41, 'iPad Meraki Tracker'!A$2:A$400, 0))), INDEX('iPad Meraki Tracker'!C$2:C$400, MATCH('iPad Meraki Template'!E41, 'iPad Meraki Tracker'!A$2:A$400, 0))), "Match not found")</f>
        <v>0</v>
      </c>
      <c r="H41" s="19" t="b">
        <f>IFERROR(IF(AND('iPad Meraki Template'!E41&lt;&gt;"", ISNUMBER(MATCH('iPad Meraki Template'!E41, 'iPad Meraki Tracker'!A$2:A$400, 0))), INDEX('iPad Meraki Tracker'!D$2:D$400, MATCH('iPad Meraki Template'!E41, 'iPad Meraki Tracker'!A$2:A$400, 0))), "Match not found")</f>
        <v>0</v>
      </c>
    </row>
    <row r="42" spans="1:8">
      <c r="A42" s="7"/>
      <c r="F42" s="19" t="b">
        <f>IFERROR(IF(AND('iPad Meraki Template'!E42&lt;&gt;"", ISNUMBER(MATCH('iPad Meraki Template'!E42, 'iPad Meraki Tracker'!A$2:A$400, 0))), INDEX('iPad Meraki Tracker'!B$2:B$400, MATCH('iPad Meraki Template'!E42, 'iPad Meraki Tracker'!A$2:A$400, 0))), "Match not found")</f>
        <v>0</v>
      </c>
      <c r="G42" s="19" t="b">
        <f>IFERROR(IF(AND('iPad Meraki Template'!E42&lt;&gt;"", ISNUMBER(MATCH('iPad Meraki Template'!E42, 'iPad Meraki Tracker'!A$2:A$400, 0))), INDEX('iPad Meraki Tracker'!C$2:C$400, MATCH('iPad Meraki Template'!E42, 'iPad Meraki Tracker'!A$2:A$400, 0))), "Match not found")</f>
        <v>0</v>
      </c>
      <c r="H42" s="19" t="b">
        <f>IFERROR(IF(AND('iPad Meraki Template'!E42&lt;&gt;"", ISNUMBER(MATCH('iPad Meraki Template'!E42, 'iPad Meraki Tracker'!A$2:A$400, 0))), INDEX('iPad Meraki Tracker'!D$2:D$400, MATCH('iPad Meraki Template'!E42, 'iPad Meraki Tracker'!A$2:A$400, 0))), "Match not found")</f>
        <v>0</v>
      </c>
    </row>
    <row r="43" spans="1:8">
      <c r="A43" s="7"/>
      <c r="F43" s="19" t="b">
        <f>IFERROR(IF(AND('iPad Meraki Template'!E43&lt;&gt;"", ISNUMBER(MATCH('iPad Meraki Template'!E43, 'iPad Meraki Tracker'!A$2:A$400, 0))), INDEX('iPad Meraki Tracker'!B$2:B$400, MATCH('iPad Meraki Template'!E43, 'iPad Meraki Tracker'!A$2:A$400, 0))), "Match not found")</f>
        <v>0</v>
      </c>
      <c r="G43" s="19" t="b">
        <f>IFERROR(IF(AND('iPad Meraki Template'!E43&lt;&gt;"", ISNUMBER(MATCH('iPad Meraki Template'!E43, 'iPad Meraki Tracker'!A$2:A$400, 0))), INDEX('iPad Meraki Tracker'!C$2:C$400, MATCH('iPad Meraki Template'!E43, 'iPad Meraki Tracker'!A$2:A$400, 0))), "Match not found")</f>
        <v>0</v>
      </c>
      <c r="H43" s="19" t="b">
        <f>IFERROR(IF(AND('iPad Meraki Template'!E43&lt;&gt;"", ISNUMBER(MATCH('iPad Meraki Template'!E43, 'iPad Meraki Tracker'!A$2:A$400, 0))), INDEX('iPad Meraki Tracker'!D$2:D$400, MATCH('iPad Meraki Template'!E43, 'iPad Meraki Tracker'!A$2:A$400, 0))), "Match not found")</f>
        <v>0</v>
      </c>
    </row>
    <row r="44" spans="1:8">
      <c r="A44" s="7"/>
      <c r="F44" s="19" t="b">
        <f>IFERROR(IF(AND('iPad Meraki Template'!E44&lt;&gt;"", ISNUMBER(MATCH('iPad Meraki Template'!E44, 'iPad Meraki Tracker'!A$2:A$400, 0))), INDEX('iPad Meraki Tracker'!B$2:B$400, MATCH('iPad Meraki Template'!E44, 'iPad Meraki Tracker'!A$2:A$400, 0))), "Match not found")</f>
        <v>0</v>
      </c>
      <c r="G44" s="19" t="b">
        <f>IFERROR(IF(AND('iPad Meraki Template'!E44&lt;&gt;"", ISNUMBER(MATCH('iPad Meraki Template'!E44, 'iPad Meraki Tracker'!A$2:A$400, 0))), INDEX('iPad Meraki Tracker'!C$2:C$400, MATCH('iPad Meraki Template'!E44, 'iPad Meraki Tracker'!A$2:A$400, 0))), "Match not found")</f>
        <v>0</v>
      </c>
      <c r="H44" s="19" t="b">
        <f>IFERROR(IF(AND('iPad Meraki Template'!E44&lt;&gt;"", ISNUMBER(MATCH('iPad Meraki Template'!E44, 'iPad Meraki Tracker'!A$2:A$400, 0))), INDEX('iPad Meraki Tracker'!D$2:D$400, MATCH('iPad Meraki Template'!E44, 'iPad Meraki Tracker'!A$2:A$400, 0))), "Match not found")</f>
        <v>0</v>
      </c>
    </row>
    <row r="45" spans="1:8">
      <c r="A45" s="7"/>
      <c r="F45" s="19" t="b">
        <f>IFERROR(IF(AND('iPad Meraki Template'!E45&lt;&gt;"", ISNUMBER(MATCH('iPad Meraki Template'!E45, 'iPad Meraki Tracker'!A$2:A$400, 0))), INDEX('iPad Meraki Tracker'!B$2:B$400, MATCH('iPad Meraki Template'!E45, 'iPad Meraki Tracker'!A$2:A$400, 0))), "Match not found")</f>
        <v>0</v>
      </c>
      <c r="G45" s="19" t="b">
        <f>IFERROR(IF(AND('iPad Meraki Template'!E45&lt;&gt;"", ISNUMBER(MATCH('iPad Meraki Template'!E45, 'iPad Meraki Tracker'!A$2:A$400, 0))), INDEX('iPad Meraki Tracker'!C$2:C$400, MATCH('iPad Meraki Template'!E45, 'iPad Meraki Tracker'!A$2:A$400, 0))), "Match not found")</f>
        <v>0</v>
      </c>
      <c r="H45" s="19" t="b">
        <f>IFERROR(IF(AND('iPad Meraki Template'!E45&lt;&gt;"", ISNUMBER(MATCH('iPad Meraki Template'!E45, 'iPad Meraki Tracker'!A$2:A$400, 0))), INDEX('iPad Meraki Tracker'!D$2:D$400, MATCH('iPad Meraki Template'!E45, 'iPad Meraki Tracker'!A$2:A$400, 0))), "Match not found")</f>
        <v>0</v>
      </c>
    </row>
    <row r="46" spans="1:8">
      <c r="A46" s="7"/>
      <c r="F46" s="19" t="b">
        <f>IFERROR(IF(AND('iPad Meraki Template'!E46&lt;&gt;"", ISNUMBER(MATCH('iPad Meraki Template'!E46, 'iPad Meraki Tracker'!A$2:A$400, 0))), INDEX('iPad Meraki Tracker'!B$2:B$400, MATCH('iPad Meraki Template'!E46, 'iPad Meraki Tracker'!A$2:A$400, 0))), "Match not found")</f>
        <v>0</v>
      </c>
      <c r="G46" s="19" t="b">
        <f>IFERROR(IF(AND('iPad Meraki Template'!E46&lt;&gt;"", ISNUMBER(MATCH('iPad Meraki Template'!E46, 'iPad Meraki Tracker'!A$2:A$400, 0))), INDEX('iPad Meraki Tracker'!C$2:C$400, MATCH('iPad Meraki Template'!E46, 'iPad Meraki Tracker'!A$2:A$400, 0))), "Match not found")</f>
        <v>0</v>
      </c>
      <c r="H46" s="19" t="b">
        <f>IFERROR(IF(AND('iPad Meraki Template'!E46&lt;&gt;"", ISNUMBER(MATCH('iPad Meraki Template'!E46, 'iPad Meraki Tracker'!A$2:A$400, 0))), INDEX('iPad Meraki Tracker'!D$2:D$400, MATCH('iPad Meraki Template'!E46, 'iPad Meraki Tracker'!A$2:A$400, 0))), "Match not found")</f>
        <v>0</v>
      </c>
    </row>
    <row r="47" spans="1:8">
      <c r="A47" s="7"/>
      <c r="F47" s="19" t="b">
        <f>IFERROR(IF(AND('iPad Meraki Template'!E47&lt;&gt;"", ISNUMBER(MATCH('iPad Meraki Template'!E47, 'iPad Meraki Tracker'!A$2:A$400, 0))), INDEX('iPad Meraki Tracker'!B$2:B$400, MATCH('iPad Meraki Template'!E47, 'iPad Meraki Tracker'!A$2:A$400, 0))), "Match not found")</f>
        <v>0</v>
      </c>
      <c r="G47" s="19" t="b">
        <f>IFERROR(IF(AND('iPad Meraki Template'!E47&lt;&gt;"", ISNUMBER(MATCH('iPad Meraki Template'!E47, 'iPad Meraki Tracker'!A$2:A$400, 0))), INDEX('iPad Meraki Tracker'!C$2:C$400, MATCH('iPad Meraki Template'!E47, 'iPad Meraki Tracker'!A$2:A$400, 0))), "Match not found")</f>
        <v>0</v>
      </c>
      <c r="H47" s="19" t="b">
        <f>IFERROR(IF(AND('iPad Meraki Template'!E47&lt;&gt;"", ISNUMBER(MATCH('iPad Meraki Template'!E47, 'iPad Meraki Tracker'!A$2:A$400, 0))), INDEX('iPad Meraki Tracker'!D$2:D$400, MATCH('iPad Meraki Template'!E47, 'iPad Meraki Tracker'!A$2:A$400, 0))), "Match not found")</f>
        <v>0</v>
      </c>
    </row>
    <row r="48" spans="1:8">
      <c r="A48" s="7"/>
      <c r="F48" s="19" t="b">
        <f>IFERROR(IF(AND('iPad Meraki Template'!E48&lt;&gt;"", ISNUMBER(MATCH('iPad Meraki Template'!E48, 'iPad Meraki Tracker'!A$2:A$400, 0))), INDEX('iPad Meraki Tracker'!B$2:B$400, MATCH('iPad Meraki Template'!E48, 'iPad Meraki Tracker'!A$2:A$400, 0))), "Match not found")</f>
        <v>0</v>
      </c>
      <c r="G48" s="19" t="b">
        <f>IFERROR(IF(AND('iPad Meraki Template'!E48&lt;&gt;"", ISNUMBER(MATCH('iPad Meraki Template'!E48, 'iPad Meraki Tracker'!A$2:A$400, 0))), INDEX('iPad Meraki Tracker'!C$2:C$400, MATCH('iPad Meraki Template'!E48, 'iPad Meraki Tracker'!A$2:A$400, 0))), "Match not found")</f>
        <v>0</v>
      </c>
      <c r="H48" s="19" t="b">
        <f>IFERROR(IF(AND('iPad Meraki Template'!E48&lt;&gt;"", ISNUMBER(MATCH('iPad Meraki Template'!E48, 'iPad Meraki Tracker'!A$2:A$400, 0))), INDEX('iPad Meraki Tracker'!D$2:D$400, MATCH('iPad Meraki Template'!E48, 'iPad Meraki Tracker'!A$2:A$400, 0))), "Match not found")</f>
        <v>0</v>
      </c>
    </row>
    <row r="49" spans="1:8">
      <c r="A49" s="7"/>
      <c r="F49" s="19" t="b">
        <f>IFERROR(IF(AND('iPad Meraki Template'!E49&lt;&gt;"", ISNUMBER(MATCH('iPad Meraki Template'!E49, 'iPad Meraki Tracker'!A$2:A$400, 0))), INDEX('iPad Meraki Tracker'!B$2:B$400, MATCH('iPad Meraki Template'!E49, 'iPad Meraki Tracker'!A$2:A$400, 0))), "Match not found")</f>
        <v>0</v>
      </c>
      <c r="G49" s="19" t="b">
        <f>IFERROR(IF(AND('iPad Meraki Template'!E49&lt;&gt;"", ISNUMBER(MATCH('iPad Meraki Template'!E49, 'iPad Meraki Tracker'!A$2:A$400, 0))), INDEX('iPad Meraki Tracker'!C$2:C$400, MATCH('iPad Meraki Template'!E49, 'iPad Meraki Tracker'!A$2:A$400, 0))), "Match not found")</f>
        <v>0</v>
      </c>
      <c r="H49" s="19" t="b">
        <f>IFERROR(IF(AND('iPad Meraki Template'!E49&lt;&gt;"", ISNUMBER(MATCH('iPad Meraki Template'!E49, 'iPad Meraki Tracker'!A$2:A$400, 0))), INDEX('iPad Meraki Tracker'!D$2:D$400, MATCH('iPad Meraki Template'!E49, 'iPad Meraki Tracker'!A$2:A$400, 0))), "Match not found")</f>
        <v>0</v>
      </c>
    </row>
    <row r="50" spans="1:8">
      <c r="A50" s="7"/>
      <c r="F50" s="19" t="b">
        <f>IFERROR(IF(AND('iPad Meraki Template'!E50&lt;&gt;"", ISNUMBER(MATCH('iPad Meraki Template'!E50, 'iPad Meraki Tracker'!A$2:A$400, 0))), INDEX('iPad Meraki Tracker'!B$2:B$400, MATCH('iPad Meraki Template'!E50, 'iPad Meraki Tracker'!A$2:A$400, 0))), "Match not found")</f>
        <v>0</v>
      </c>
      <c r="G50" s="19" t="b">
        <f>IFERROR(IF(AND('iPad Meraki Template'!E50&lt;&gt;"", ISNUMBER(MATCH('iPad Meraki Template'!E50, 'iPad Meraki Tracker'!A$2:A$400, 0))), INDEX('iPad Meraki Tracker'!C$2:C$400, MATCH('iPad Meraki Template'!E50, 'iPad Meraki Tracker'!A$2:A$400, 0))), "Match not found")</f>
        <v>0</v>
      </c>
      <c r="H50" s="19" t="b">
        <f>IFERROR(IF(AND('iPad Meraki Template'!E50&lt;&gt;"", ISNUMBER(MATCH('iPad Meraki Template'!E50, 'iPad Meraki Tracker'!A$2:A$400, 0))), INDEX('iPad Meraki Tracker'!D$2:D$400, MATCH('iPad Meraki Template'!E50, 'iPad Meraki Tracker'!A$2:A$400, 0))), "Match not found")</f>
        <v>0</v>
      </c>
    </row>
    <row r="51" spans="1:8">
      <c r="A51" s="7"/>
      <c r="F51" s="19" t="b">
        <f>IFERROR(IF(AND('iPad Meraki Template'!E51&lt;&gt;"", ISNUMBER(MATCH('iPad Meraki Template'!E51, 'iPad Meraki Tracker'!A$2:A$400, 0))), INDEX('iPad Meraki Tracker'!B$2:B$400, MATCH('iPad Meraki Template'!E51, 'iPad Meraki Tracker'!A$2:A$400, 0))), "Match not found")</f>
        <v>0</v>
      </c>
      <c r="G51" s="19" t="b">
        <f>IFERROR(IF(AND('iPad Meraki Template'!E51&lt;&gt;"", ISNUMBER(MATCH('iPad Meraki Template'!E51, 'iPad Meraki Tracker'!A$2:A$400, 0))), INDEX('iPad Meraki Tracker'!C$2:C$400, MATCH('iPad Meraki Template'!E51, 'iPad Meraki Tracker'!A$2:A$400, 0))), "Match not found")</f>
        <v>0</v>
      </c>
      <c r="H51" s="19" t="b">
        <f>IFERROR(IF(AND('iPad Meraki Template'!E51&lt;&gt;"", ISNUMBER(MATCH('iPad Meraki Template'!E51, 'iPad Meraki Tracker'!A$2:A$400, 0))), INDEX('iPad Meraki Tracker'!D$2:D$400, MATCH('iPad Meraki Template'!E51, 'iPad Meraki Tracker'!A$2:A$400, 0))), "Match not found")</f>
        <v>0</v>
      </c>
    </row>
    <row r="52" spans="1:8">
      <c r="A52" s="7"/>
      <c r="F52" s="19" t="b">
        <f>IFERROR(IF(AND('iPad Meraki Template'!E52&lt;&gt;"", ISNUMBER(MATCH('iPad Meraki Template'!E52, 'iPad Meraki Tracker'!A$2:A$400, 0))), INDEX('iPad Meraki Tracker'!B$2:B$400, MATCH('iPad Meraki Template'!E52, 'iPad Meraki Tracker'!A$2:A$400, 0))), "Match not found")</f>
        <v>0</v>
      </c>
      <c r="G52" s="19" t="b">
        <f>IFERROR(IF(AND('iPad Meraki Template'!E52&lt;&gt;"", ISNUMBER(MATCH('iPad Meraki Template'!E52, 'iPad Meraki Tracker'!A$2:A$400, 0))), INDEX('iPad Meraki Tracker'!C$2:C$400, MATCH('iPad Meraki Template'!E52, 'iPad Meraki Tracker'!A$2:A$400, 0))), "Match not found")</f>
        <v>0</v>
      </c>
      <c r="H52" s="19" t="b">
        <f>IFERROR(IF(AND('iPad Meraki Template'!E52&lt;&gt;"", ISNUMBER(MATCH('iPad Meraki Template'!E52, 'iPad Meraki Tracker'!A$2:A$400, 0))), INDEX('iPad Meraki Tracker'!D$2:D$400, MATCH('iPad Meraki Template'!E52, 'iPad Meraki Tracker'!A$2:A$400, 0))), "Match not found")</f>
        <v>0</v>
      </c>
    </row>
    <row r="53" spans="1:8">
      <c r="A53" s="7"/>
      <c r="F53" s="19" t="b">
        <f>IFERROR(IF(AND('iPad Meraki Template'!E53&lt;&gt;"", ISNUMBER(MATCH('iPad Meraki Template'!E53, 'iPad Meraki Tracker'!A$2:A$400, 0))), INDEX('iPad Meraki Tracker'!B$2:B$400, MATCH('iPad Meraki Template'!E53, 'iPad Meraki Tracker'!A$2:A$400, 0))), "Match not found")</f>
        <v>0</v>
      </c>
      <c r="G53" s="19" t="b">
        <f>IFERROR(IF(AND('iPad Meraki Template'!E53&lt;&gt;"", ISNUMBER(MATCH('iPad Meraki Template'!E53, 'iPad Meraki Tracker'!A$2:A$400, 0))), INDEX('iPad Meraki Tracker'!C$2:C$400, MATCH('iPad Meraki Template'!E53, 'iPad Meraki Tracker'!A$2:A$400, 0))), "Match not found")</f>
        <v>0</v>
      </c>
      <c r="H53" s="19" t="b">
        <f>IFERROR(IF(AND('iPad Meraki Template'!E53&lt;&gt;"", ISNUMBER(MATCH('iPad Meraki Template'!E53, 'iPad Meraki Tracker'!A$2:A$400, 0))), INDEX('iPad Meraki Tracker'!D$2:D$400, MATCH('iPad Meraki Template'!E53, 'iPad Meraki Tracker'!A$2:A$400, 0))), "Match not found")</f>
        <v>0</v>
      </c>
    </row>
    <row r="54" spans="1:8">
      <c r="A54" s="7"/>
      <c r="F54" s="19" t="b">
        <f>IFERROR(IF(AND('iPad Meraki Template'!E54&lt;&gt;"", ISNUMBER(MATCH('iPad Meraki Template'!E54, 'iPad Meraki Tracker'!A$2:A$400, 0))), INDEX('iPad Meraki Tracker'!B$2:B$400, MATCH('iPad Meraki Template'!E54, 'iPad Meraki Tracker'!A$2:A$400, 0))), "Match not found")</f>
        <v>0</v>
      </c>
      <c r="G54" s="19" t="b">
        <f>IFERROR(IF(AND('iPad Meraki Template'!E54&lt;&gt;"", ISNUMBER(MATCH('iPad Meraki Template'!E54, 'iPad Meraki Tracker'!A$2:A$400, 0))), INDEX('iPad Meraki Tracker'!C$2:C$400, MATCH('iPad Meraki Template'!E54, 'iPad Meraki Tracker'!A$2:A$400, 0))), "Match not found")</f>
        <v>0</v>
      </c>
      <c r="H54" s="19" t="b">
        <f>IFERROR(IF(AND('iPad Meraki Template'!E54&lt;&gt;"", ISNUMBER(MATCH('iPad Meraki Template'!E54, 'iPad Meraki Tracker'!A$2:A$400, 0))), INDEX('iPad Meraki Tracker'!D$2:D$400, MATCH('iPad Meraki Template'!E54, 'iPad Meraki Tracker'!A$2:A$400, 0))), "Match not found")</f>
        <v>0</v>
      </c>
    </row>
    <row r="55" spans="1:8">
      <c r="F55" s="19" t="b">
        <f>IFERROR(IF(AND('iPad Meraki Template'!E55&lt;&gt;"", ISNUMBER(MATCH('iPad Meraki Template'!E55, 'iPad Meraki Tracker'!A$2:A$400, 0))), INDEX('iPad Meraki Tracker'!B$2:B$400, MATCH('iPad Meraki Template'!E55, 'iPad Meraki Tracker'!A$2:A$400, 0))), "Match not found")</f>
        <v>0</v>
      </c>
      <c r="G55" s="19" t="b">
        <f>IFERROR(IF(AND('iPad Meraki Template'!E55&lt;&gt;"", ISNUMBER(MATCH('iPad Meraki Template'!E55, 'iPad Meraki Tracker'!A$2:A$400, 0))), INDEX('iPad Meraki Tracker'!C$2:C$400, MATCH('iPad Meraki Template'!E55, 'iPad Meraki Tracker'!A$2:A$400, 0))), "Match not found")</f>
        <v>0</v>
      </c>
      <c r="H55" s="19" t="b">
        <f>IFERROR(IF(AND('iPad Meraki Template'!E55&lt;&gt;"", ISNUMBER(MATCH('iPad Meraki Template'!E55, 'iPad Meraki Tracker'!A$2:A$400, 0))), INDEX('iPad Meraki Tracker'!D$2:D$400, MATCH('iPad Meraki Template'!E55, 'iPad Meraki Tracker'!A$2:A$400, 0))), "Match not found")</f>
        <v>0</v>
      </c>
    </row>
    <row r="56" spans="1:8">
      <c r="F56" s="19" t="b">
        <f>IFERROR(IF(AND('iPad Meraki Template'!E56&lt;&gt;"", ISNUMBER(MATCH('iPad Meraki Template'!E56, 'iPad Meraki Tracker'!A$2:A$400, 0))), INDEX('iPad Meraki Tracker'!B$2:B$400, MATCH('iPad Meraki Template'!E56, 'iPad Meraki Tracker'!A$2:A$400, 0))), "Match not found")</f>
        <v>0</v>
      </c>
      <c r="G56" s="19" t="b">
        <f>IFERROR(IF(AND('iPad Meraki Template'!E56&lt;&gt;"", ISNUMBER(MATCH('iPad Meraki Template'!E56, 'iPad Meraki Tracker'!A$2:A$400, 0))), INDEX('iPad Meraki Tracker'!C$2:C$400, MATCH('iPad Meraki Template'!E56, 'iPad Meraki Tracker'!A$2:A$400, 0))), "Match not found")</f>
        <v>0</v>
      </c>
      <c r="H56" s="19" t="b">
        <f>IFERROR(IF(AND('iPad Meraki Template'!E56&lt;&gt;"", ISNUMBER(MATCH('iPad Meraki Template'!E56, 'iPad Meraki Tracker'!A$2:A$400, 0))), INDEX('iPad Meraki Tracker'!D$2:D$400, MATCH('iPad Meraki Template'!E56, 'iPad Meraki Tracker'!A$2:A$400, 0))), "Match not found")</f>
        <v>0</v>
      </c>
    </row>
    <row r="57" spans="1:8">
      <c r="F57" s="19" t="b">
        <f>IFERROR(IF(AND('iPad Meraki Template'!E57&lt;&gt;"", ISNUMBER(MATCH('iPad Meraki Template'!E57, 'iPad Meraki Tracker'!A$2:A$400, 0))), INDEX('iPad Meraki Tracker'!B$2:B$400, MATCH('iPad Meraki Template'!E57, 'iPad Meraki Tracker'!A$2:A$400, 0))), "Match not found")</f>
        <v>0</v>
      </c>
      <c r="G57" s="19" t="b">
        <f>IFERROR(IF(AND('iPad Meraki Template'!E57&lt;&gt;"", ISNUMBER(MATCH('iPad Meraki Template'!E57, 'iPad Meraki Tracker'!A$2:A$400, 0))), INDEX('iPad Meraki Tracker'!C$2:C$400, MATCH('iPad Meraki Template'!E57, 'iPad Meraki Tracker'!A$2:A$400, 0))), "Match not found")</f>
        <v>0</v>
      </c>
      <c r="H57" s="19" t="b">
        <f>IFERROR(IF(AND('iPad Meraki Template'!E57&lt;&gt;"", ISNUMBER(MATCH('iPad Meraki Template'!E57, 'iPad Meraki Tracker'!A$2:A$400, 0))), INDEX('iPad Meraki Tracker'!D$2:D$400, MATCH('iPad Meraki Template'!E57, 'iPad Meraki Tracker'!A$2:A$400, 0))), "Match not found")</f>
        <v>0</v>
      </c>
    </row>
    <row r="58" spans="1:8">
      <c r="F58" s="19" t="b">
        <f>IFERROR(IF(AND('iPad Meraki Template'!E58&lt;&gt;"", ISNUMBER(MATCH('iPad Meraki Template'!E58, 'iPad Meraki Tracker'!A$2:A$400, 0))), INDEX('iPad Meraki Tracker'!B$2:B$400, MATCH('iPad Meraki Template'!E58, 'iPad Meraki Tracker'!A$2:A$400, 0))), "Match not found")</f>
        <v>0</v>
      </c>
      <c r="G58" s="19" t="b">
        <f>IFERROR(IF(AND('iPad Meraki Template'!E58&lt;&gt;"", ISNUMBER(MATCH('iPad Meraki Template'!E58, 'iPad Meraki Tracker'!A$2:A$400, 0))), INDEX('iPad Meraki Tracker'!C$2:C$400, MATCH('iPad Meraki Template'!E58, 'iPad Meraki Tracker'!A$2:A$400, 0))), "Match not found")</f>
        <v>0</v>
      </c>
      <c r="H58" s="19" t="b">
        <f>IFERROR(IF(AND('iPad Meraki Template'!E58&lt;&gt;"", ISNUMBER(MATCH('iPad Meraki Template'!E58, 'iPad Meraki Tracker'!A$2:A$400, 0))), INDEX('iPad Meraki Tracker'!D$2:D$400, MATCH('iPad Meraki Template'!E58, 'iPad Meraki Tracker'!A$2:A$400, 0))), "Match not found")</f>
        <v>0</v>
      </c>
    </row>
    <row r="59" spans="1:8">
      <c r="F59" s="19" t="b">
        <f>IFERROR(IF(AND('iPad Meraki Template'!E59&lt;&gt;"", ISNUMBER(MATCH('iPad Meraki Template'!E59, 'iPad Meraki Tracker'!A$2:A$400, 0))), INDEX('iPad Meraki Tracker'!B$2:B$400, MATCH('iPad Meraki Template'!E59, 'iPad Meraki Tracker'!A$2:A$400, 0))), "Match not found")</f>
        <v>0</v>
      </c>
      <c r="G59" s="19" t="b">
        <f>IFERROR(IF(AND('iPad Meraki Template'!E59&lt;&gt;"", ISNUMBER(MATCH('iPad Meraki Template'!E59, 'iPad Meraki Tracker'!A$2:A$400, 0))), INDEX('iPad Meraki Tracker'!C$2:C$400, MATCH('iPad Meraki Template'!E59, 'iPad Meraki Tracker'!A$2:A$400, 0))), "Match not found")</f>
        <v>0</v>
      </c>
      <c r="H59" s="19" t="b">
        <f>IFERROR(IF(AND('iPad Meraki Template'!E59&lt;&gt;"", ISNUMBER(MATCH('iPad Meraki Template'!E59, 'iPad Meraki Tracker'!A$2:A$400, 0))), INDEX('iPad Meraki Tracker'!D$2:D$400, MATCH('iPad Meraki Template'!E59, 'iPad Meraki Tracker'!A$2:A$400, 0))), "Match not found")</f>
        <v>0</v>
      </c>
    </row>
    <row r="60" spans="1:8">
      <c r="F60" s="19" t="b">
        <f>IFERROR(IF(AND('iPad Meraki Template'!E60&lt;&gt;"", ISNUMBER(MATCH('iPad Meraki Template'!E60, 'iPad Meraki Tracker'!A$2:A$400, 0))), INDEX('iPad Meraki Tracker'!B$2:B$400, MATCH('iPad Meraki Template'!E60, 'iPad Meraki Tracker'!A$2:A$400, 0))), "Match not found")</f>
        <v>0</v>
      </c>
      <c r="G60" s="19" t="b">
        <f>IFERROR(IF(AND('iPad Meraki Template'!E60&lt;&gt;"", ISNUMBER(MATCH('iPad Meraki Template'!E60, 'iPad Meraki Tracker'!A$2:A$400, 0))), INDEX('iPad Meraki Tracker'!C$2:C$400, MATCH('iPad Meraki Template'!E60, 'iPad Meraki Tracker'!A$2:A$400, 0))), "Match not found")</f>
        <v>0</v>
      </c>
      <c r="H60" s="19" t="b">
        <f>IFERROR(IF(AND('iPad Meraki Template'!E60&lt;&gt;"", ISNUMBER(MATCH('iPad Meraki Template'!E60, 'iPad Meraki Tracker'!A$2:A$400, 0))), INDEX('iPad Meraki Tracker'!D$2:D$400, MATCH('iPad Meraki Template'!E60, 'iPad Meraki Tracker'!A$2:A$400, 0))), "Match not found")</f>
        <v>0</v>
      </c>
    </row>
    <row r="61" spans="1:8">
      <c r="F61" s="19" t="b">
        <f>IFERROR(IF(AND('iPad Meraki Template'!E61&lt;&gt;"", ISNUMBER(MATCH('iPad Meraki Template'!E61, 'iPad Meraki Tracker'!A$2:A$400, 0))), INDEX('iPad Meraki Tracker'!B$2:B$400, MATCH('iPad Meraki Template'!E61, 'iPad Meraki Tracker'!A$2:A$400, 0))), "Match not found")</f>
        <v>0</v>
      </c>
      <c r="G61" s="19" t="b">
        <f>IFERROR(IF(AND('iPad Meraki Template'!E61&lt;&gt;"", ISNUMBER(MATCH('iPad Meraki Template'!E61, 'iPad Meraki Tracker'!A$2:A$400, 0))), INDEX('iPad Meraki Tracker'!C$2:C$400, MATCH('iPad Meraki Template'!E61, 'iPad Meraki Tracker'!A$2:A$400, 0))), "Match not found")</f>
        <v>0</v>
      </c>
      <c r="H61" s="19" t="b">
        <f>IFERROR(IF(AND('iPad Meraki Template'!E61&lt;&gt;"", ISNUMBER(MATCH('iPad Meraki Template'!E61, 'iPad Meraki Tracker'!A$2:A$400, 0))), INDEX('iPad Meraki Tracker'!D$2:D$400, MATCH('iPad Meraki Template'!E61, 'iPad Meraki Tracker'!A$2:A$400, 0))), "Match not found")</f>
        <v>0</v>
      </c>
    </row>
    <row r="62" spans="1:8">
      <c r="F62" s="19" t="b">
        <f>IFERROR(IF(AND('iPad Meraki Template'!E62&lt;&gt;"", ISNUMBER(MATCH('iPad Meraki Template'!E62, 'iPad Meraki Tracker'!A$2:A$400, 0))), INDEX('iPad Meraki Tracker'!B$2:B$400, MATCH('iPad Meraki Template'!E62, 'iPad Meraki Tracker'!A$2:A$400, 0))), "Match not found")</f>
        <v>0</v>
      </c>
      <c r="G62" s="19" t="b">
        <f>IFERROR(IF(AND('iPad Meraki Template'!E62&lt;&gt;"", ISNUMBER(MATCH('iPad Meraki Template'!E62, 'iPad Meraki Tracker'!A$2:A$400, 0))), INDEX('iPad Meraki Tracker'!C$2:C$400, MATCH('iPad Meraki Template'!E62, 'iPad Meraki Tracker'!A$2:A$400, 0))), "Match not found")</f>
        <v>0</v>
      </c>
      <c r="H62" s="19" t="b">
        <f>IFERROR(IF(AND('iPad Meraki Template'!E62&lt;&gt;"", ISNUMBER(MATCH('iPad Meraki Template'!E62, 'iPad Meraki Tracker'!A$2:A$400, 0))), INDEX('iPad Meraki Tracker'!D$2:D$400, MATCH('iPad Meraki Template'!E62, 'iPad Meraki Tracker'!A$2:A$400, 0))), "Match not found")</f>
        <v>0</v>
      </c>
    </row>
    <row r="63" spans="1:8">
      <c r="F63" s="19" t="b">
        <f>IFERROR(IF(AND('iPad Meraki Template'!E63&lt;&gt;"", ISNUMBER(MATCH('iPad Meraki Template'!E63, 'iPad Meraki Tracker'!A$2:A$400, 0))), INDEX('iPad Meraki Tracker'!B$2:B$400, MATCH('iPad Meraki Template'!E63, 'iPad Meraki Tracker'!A$2:A$400, 0))), "Match not found")</f>
        <v>0</v>
      </c>
      <c r="G63" s="19" t="b">
        <f>IFERROR(IF(AND('iPad Meraki Template'!E63&lt;&gt;"", ISNUMBER(MATCH('iPad Meraki Template'!E63, 'iPad Meraki Tracker'!A$2:A$400, 0))), INDEX('iPad Meraki Tracker'!C$2:C$400, MATCH('iPad Meraki Template'!E63, 'iPad Meraki Tracker'!A$2:A$400, 0))), "Match not found")</f>
        <v>0</v>
      </c>
      <c r="H63" s="19" t="b">
        <f>IFERROR(IF(AND('iPad Meraki Template'!E63&lt;&gt;"", ISNUMBER(MATCH('iPad Meraki Template'!E63, 'iPad Meraki Tracker'!A$2:A$400, 0))), INDEX('iPad Meraki Tracker'!D$2:D$400, MATCH('iPad Meraki Template'!E63, 'iPad Meraki Tracker'!A$2:A$400, 0))), "Match not found")</f>
        <v>0</v>
      </c>
    </row>
    <row r="64" spans="1:8">
      <c r="F64" s="19" t="b">
        <f>IFERROR(IF(AND('iPad Meraki Template'!E64&lt;&gt;"", ISNUMBER(MATCH('iPad Meraki Template'!E64, 'iPad Meraki Tracker'!A$2:A$400, 0))), INDEX('iPad Meraki Tracker'!B$2:B$400, MATCH('iPad Meraki Template'!E64, 'iPad Meraki Tracker'!A$2:A$400, 0))), "Match not found")</f>
        <v>0</v>
      </c>
      <c r="G64" s="19" t="b">
        <f>IFERROR(IF(AND('iPad Meraki Template'!E64&lt;&gt;"", ISNUMBER(MATCH('iPad Meraki Template'!E64, 'iPad Meraki Tracker'!A$2:A$400, 0))), INDEX('iPad Meraki Tracker'!C$2:C$400, MATCH('iPad Meraki Template'!E64, 'iPad Meraki Tracker'!A$2:A$400, 0))), "Match not found")</f>
        <v>0</v>
      </c>
      <c r="H64" s="19" t="b">
        <f>IFERROR(IF(AND('iPad Meraki Template'!E64&lt;&gt;"", ISNUMBER(MATCH('iPad Meraki Template'!E64, 'iPad Meraki Tracker'!A$2:A$400, 0))), INDEX('iPad Meraki Tracker'!D$2:D$400, MATCH('iPad Meraki Template'!E64, 'iPad Meraki Tracker'!A$2:A$400, 0))), "Match not found")</f>
        <v>0</v>
      </c>
    </row>
    <row r="65" spans="6:8">
      <c r="F65" s="19" t="b">
        <f>IFERROR(IF(AND('iPad Meraki Template'!E65&lt;&gt;"", ISNUMBER(MATCH('iPad Meraki Template'!E65, 'iPad Meraki Tracker'!A$2:A$400, 0))), INDEX('iPad Meraki Tracker'!B$2:B$400, MATCH('iPad Meraki Template'!E65, 'iPad Meraki Tracker'!A$2:A$400, 0))), "Match not found")</f>
        <v>0</v>
      </c>
      <c r="G65" s="19" t="b">
        <f>IFERROR(IF(AND('iPad Meraki Template'!E65&lt;&gt;"", ISNUMBER(MATCH('iPad Meraki Template'!E65, 'iPad Meraki Tracker'!A$2:A$400, 0))), INDEX('iPad Meraki Tracker'!C$2:C$400, MATCH('iPad Meraki Template'!E65, 'iPad Meraki Tracker'!A$2:A$400, 0))), "Match not found")</f>
        <v>0</v>
      </c>
      <c r="H65" s="19" t="b">
        <f>IFERROR(IF(AND('iPad Meraki Template'!E65&lt;&gt;"", ISNUMBER(MATCH('iPad Meraki Template'!E65, 'iPad Meraki Tracker'!A$2:A$400, 0))), INDEX('iPad Meraki Tracker'!D$2:D$400, MATCH('iPad Meraki Template'!E65, 'iPad Meraki Tracker'!A$2:A$400, 0))), "Match not found")</f>
        <v>0</v>
      </c>
    </row>
    <row r="66" spans="6:8">
      <c r="F66" s="19" t="b">
        <f>IFERROR(IF(AND('iPad Meraki Template'!E66&lt;&gt;"", ISNUMBER(MATCH('iPad Meraki Template'!E66, 'iPad Meraki Tracker'!A$2:A$400, 0))), INDEX('iPad Meraki Tracker'!B$2:B$400, MATCH('iPad Meraki Template'!E66, 'iPad Meraki Tracker'!A$2:A$400, 0))), "Match not found")</f>
        <v>0</v>
      </c>
      <c r="G66" s="19" t="b">
        <f>IFERROR(IF(AND('iPad Meraki Template'!E66&lt;&gt;"", ISNUMBER(MATCH('iPad Meraki Template'!E66, 'iPad Meraki Tracker'!A$2:A$400, 0))), INDEX('iPad Meraki Tracker'!C$2:C$400, MATCH('iPad Meraki Template'!E66, 'iPad Meraki Tracker'!A$2:A$400, 0))), "Match not found")</f>
        <v>0</v>
      </c>
      <c r="H66" s="19" t="b">
        <f>IFERROR(IF(AND('iPad Meraki Template'!E66&lt;&gt;"", ISNUMBER(MATCH('iPad Meraki Template'!E66, 'iPad Meraki Tracker'!A$2:A$400, 0))), INDEX('iPad Meraki Tracker'!D$2:D$400, MATCH('iPad Meraki Template'!E66, 'iPad Meraki Tracker'!A$2:A$400, 0))), "Match not found")</f>
        <v>0</v>
      </c>
    </row>
    <row r="67" spans="6:8">
      <c r="F67" s="19" t="b">
        <f>IFERROR(IF(AND('iPad Meraki Template'!E67&lt;&gt;"", ISNUMBER(MATCH('iPad Meraki Template'!E67, 'iPad Meraki Tracker'!A$2:A$400, 0))), INDEX('iPad Meraki Tracker'!B$2:B$400, MATCH('iPad Meraki Template'!E67, 'iPad Meraki Tracker'!A$2:A$400, 0))), "Match not found")</f>
        <v>0</v>
      </c>
      <c r="G67" s="19" t="b">
        <f>IFERROR(IF(AND('iPad Meraki Template'!E67&lt;&gt;"", ISNUMBER(MATCH('iPad Meraki Template'!E67, 'iPad Meraki Tracker'!A$2:A$400, 0))), INDEX('iPad Meraki Tracker'!C$2:C$400, MATCH('iPad Meraki Template'!E67, 'iPad Meraki Tracker'!A$2:A$400, 0))), "Match not found")</f>
        <v>0</v>
      </c>
      <c r="H67" s="19" t="b">
        <f>IFERROR(IF(AND('iPad Meraki Template'!E67&lt;&gt;"", ISNUMBER(MATCH('iPad Meraki Template'!E67, 'iPad Meraki Tracker'!A$2:A$400, 0))), INDEX('iPad Meraki Tracker'!D$2:D$400, MATCH('iPad Meraki Template'!E67, 'iPad Meraki Tracker'!A$2:A$400, 0))), "Match not found")</f>
        <v>0</v>
      </c>
    </row>
    <row r="68" spans="6:8">
      <c r="F68" s="19" t="b">
        <f>IFERROR(IF(AND('iPad Meraki Template'!E68&lt;&gt;"", ISNUMBER(MATCH('iPad Meraki Template'!E68, 'iPad Meraki Tracker'!A$2:A$400, 0))), INDEX('iPad Meraki Tracker'!B$2:B$400, MATCH('iPad Meraki Template'!E68, 'iPad Meraki Tracker'!A$2:A$400, 0))), "Match not found")</f>
        <v>0</v>
      </c>
      <c r="G68" s="19" t="b">
        <f>IFERROR(IF(AND('iPad Meraki Template'!E68&lt;&gt;"", ISNUMBER(MATCH('iPad Meraki Template'!E68, 'iPad Meraki Tracker'!A$2:A$400, 0))), INDEX('iPad Meraki Tracker'!C$2:C$400, MATCH('iPad Meraki Template'!E68, 'iPad Meraki Tracker'!A$2:A$400, 0))), "Match not found")</f>
        <v>0</v>
      </c>
      <c r="H68" s="19" t="b">
        <f>IFERROR(IF(AND('iPad Meraki Template'!E68&lt;&gt;"", ISNUMBER(MATCH('iPad Meraki Template'!E68, 'iPad Meraki Tracker'!A$2:A$400, 0))), INDEX('iPad Meraki Tracker'!D$2:D$400, MATCH('iPad Meraki Template'!E68, 'iPad Meraki Tracker'!A$2:A$400, 0))), "Match not found")</f>
        <v>0</v>
      </c>
    </row>
    <row r="69" spans="6:8">
      <c r="F69" s="19" t="b">
        <f>IFERROR(IF(AND('iPad Meraki Template'!E69&lt;&gt;"", ISNUMBER(MATCH('iPad Meraki Template'!E69, 'iPad Meraki Tracker'!A$2:A$400, 0))), INDEX('iPad Meraki Tracker'!B$2:B$400, MATCH('iPad Meraki Template'!E69, 'iPad Meraki Tracker'!A$2:A$400, 0))), "Match not found")</f>
        <v>0</v>
      </c>
      <c r="G69" s="19" t="b">
        <f>IFERROR(IF(AND('iPad Meraki Template'!E69&lt;&gt;"", ISNUMBER(MATCH('iPad Meraki Template'!E69, 'iPad Meraki Tracker'!A$2:A$400, 0))), INDEX('iPad Meraki Tracker'!C$2:C$400, MATCH('iPad Meraki Template'!E69, 'iPad Meraki Tracker'!A$2:A$400, 0))), "Match not found")</f>
        <v>0</v>
      </c>
      <c r="H69" s="19" t="b">
        <f>IFERROR(IF(AND('iPad Meraki Template'!E69&lt;&gt;"", ISNUMBER(MATCH('iPad Meraki Template'!E69, 'iPad Meraki Tracker'!A$2:A$400, 0))), INDEX('iPad Meraki Tracker'!D$2:D$400, MATCH('iPad Meraki Template'!E69, 'iPad Meraki Tracker'!A$2:A$400, 0))), "Match not found")</f>
        <v>0</v>
      </c>
    </row>
    <row r="70" spans="6:8">
      <c r="F70" s="19" t="b">
        <f>IFERROR(IF(AND('iPad Meraki Template'!E70&lt;&gt;"", ISNUMBER(MATCH('iPad Meraki Template'!E70, 'iPad Meraki Tracker'!A$2:A$400, 0))), INDEX('iPad Meraki Tracker'!B$2:B$400, MATCH('iPad Meraki Template'!E70, 'iPad Meraki Tracker'!A$2:A$400, 0))), "Match not found")</f>
        <v>0</v>
      </c>
      <c r="G70" s="19" t="b">
        <f>IFERROR(IF(AND('iPad Meraki Template'!E70&lt;&gt;"", ISNUMBER(MATCH('iPad Meraki Template'!E70, 'iPad Meraki Tracker'!A$2:A$400, 0))), INDEX('iPad Meraki Tracker'!C$2:C$400, MATCH('iPad Meraki Template'!E70, 'iPad Meraki Tracker'!A$2:A$400, 0))), "Match not found")</f>
        <v>0</v>
      </c>
      <c r="H70" s="19" t="b">
        <f>IFERROR(IF(AND('iPad Meraki Template'!E70&lt;&gt;"", ISNUMBER(MATCH('iPad Meraki Template'!E70, 'iPad Meraki Tracker'!A$2:A$400, 0))), INDEX('iPad Meraki Tracker'!D$2:D$400, MATCH('iPad Meraki Template'!E70, 'iPad Meraki Tracker'!A$2:A$400, 0))), "Match not found")</f>
        <v>0</v>
      </c>
    </row>
    <row r="71" spans="6:8">
      <c r="F71" s="19" t="b">
        <f>IFERROR(IF(AND('iPad Meraki Template'!E71&lt;&gt;"", ISNUMBER(MATCH('iPad Meraki Template'!E71, 'iPad Meraki Tracker'!A$2:A$400, 0))), INDEX('iPad Meraki Tracker'!B$2:B$400, MATCH('iPad Meraki Template'!E71, 'iPad Meraki Tracker'!A$2:A$400, 0))), "Match not found")</f>
        <v>0</v>
      </c>
      <c r="G71" s="19" t="b">
        <f>IFERROR(IF(AND('iPad Meraki Template'!E71&lt;&gt;"", ISNUMBER(MATCH('iPad Meraki Template'!E71, 'iPad Meraki Tracker'!A$2:A$400, 0))), INDEX('iPad Meraki Tracker'!C$2:C$400, MATCH('iPad Meraki Template'!E71, 'iPad Meraki Tracker'!A$2:A$400, 0))), "Match not found")</f>
        <v>0</v>
      </c>
      <c r="H71" s="19" t="b">
        <f>IFERROR(IF(AND('iPad Meraki Template'!E71&lt;&gt;"", ISNUMBER(MATCH('iPad Meraki Template'!E71, 'iPad Meraki Tracker'!A$2:A$400, 0))), INDEX('iPad Meraki Tracker'!D$2:D$400, MATCH('iPad Meraki Template'!E71, 'iPad Meraki Tracker'!A$2:A$400, 0))), "Match not found")</f>
        <v>0</v>
      </c>
    </row>
    <row r="72" spans="6:8">
      <c r="F72" s="19" t="b">
        <f>IFERROR(IF(AND('iPad Meraki Template'!E72&lt;&gt;"", ISNUMBER(MATCH('iPad Meraki Template'!E72, 'iPad Meraki Tracker'!A$2:A$400, 0))), INDEX('iPad Meraki Tracker'!B$2:B$400, MATCH('iPad Meraki Template'!E72, 'iPad Meraki Tracker'!A$2:A$400, 0))), "Match not found")</f>
        <v>0</v>
      </c>
      <c r="G72" s="19" t="b">
        <f>IFERROR(IF(AND('iPad Meraki Template'!E72&lt;&gt;"", ISNUMBER(MATCH('iPad Meraki Template'!E72, 'iPad Meraki Tracker'!A$2:A$400, 0))), INDEX('iPad Meraki Tracker'!C$2:C$400, MATCH('iPad Meraki Template'!E72, 'iPad Meraki Tracker'!A$2:A$400, 0))), "Match not found")</f>
        <v>0</v>
      </c>
      <c r="H72" s="19" t="b">
        <f>IFERROR(IF(AND('iPad Meraki Template'!E72&lt;&gt;"", ISNUMBER(MATCH('iPad Meraki Template'!E72, 'iPad Meraki Tracker'!A$2:A$400, 0))), INDEX('iPad Meraki Tracker'!D$2:D$400, MATCH('iPad Meraki Template'!E72, 'iPad Meraki Tracker'!A$2:A$400, 0))), "Match not found")</f>
        <v>0</v>
      </c>
    </row>
    <row r="73" spans="6:8">
      <c r="F73" s="19" t="b">
        <f>IFERROR(IF(AND('iPad Meraki Template'!E73&lt;&gt;"", ISNUMBER(MATCH('iPad Meraki Template'!E73, 'iPad Meraki Tracker'!A$2:A$400, 0))), INDEX('iPad Meraki Tracker'!B$2:B$400, MATCH('iPad Meraki Template'!E73, 'iPad Meraki Tracker'!A$2:A$400, 0))), "Match not found")</f>
        <v>0</v>
      </c>
      <c r="G73" s="19" t="b">
        <f>IFERROR(IF(AND('iPad Meraki Template'!E73&lt;&gt;"", ISNUMBER(MATCH('iPad Meraki Template'!E73, 'iPad Meraki Tracker'!A$2:A$400, 0))), INDEX('iPad Meraki Tracker'!C$2:C$400, MATCH('iPad Meraki Template'!E73, 'iPad Meraki Tracker'!A$2:A$400, 0))), "Match not found")</f>
        <v>0</v>
      </c>
      <c r="H73" s="19" t="b">
        <f>IFERROR(IF(AND('iPad Meraki Template'!E73&lt;&gt;"", ISNUMBER(MATCH('iPad Meraki Template'!E73, 'iPad Meraki Tracker'!A$2:A$400, 0))), INDEX('iPad Meraki Tracker'!D$2:D$400, MATCH('iPad Meraki Template'!E73, 'iPad Meraki Tracker'!A$2:A$400, 0))), "Match not found")</f>
        <v>0</v>
      </c>
    </row>
    <row r="74" spans="6:8">
      <c r="F74" s="19" t="b">
        <f>IFERROR(IF(AND('iPad Meraki Template'!E74&lt;&gt;"", ISNUMBER(MATCH('iPad Meraki Template'!E74, 'iPad Meraki Tracker'!A$2:A$400, 0))), INDEX('iPad Meraki Tracker'!B$2:B$400, MATCH('iPad Meraki Template'!E74, 'iPad Meraki Tracker'!A$2:A$400, 0))), "Match not found")</f>
        <v>0</v>
      </c>
      <c r="G74" s="19" t="b">
        <f>IFERROR(IF(AND('iPad Meraki Template'!E74&lt;&gt;"", ISNUMBER(MATCH('iPad Meraki Template'!E74, 'iPad Meraki Tracker'!A$2:A$400, 0))), INDEX('iPad Meraki Tracker'!C$2:C$400, MATCH('iPad Meraki Template'!E74, 'iPad Meraki Tracker'!A$2:A$400, 0))), "Match not found")</f>
        <v>0</v>
      </c>
      <c r="H74" s="19" t="b">
        <f>IFERROR(IF(AND('iPad Meraki Template'!E74&lt;&gt;"", ISNUMBER(MATCH('iPad Meraki Template'!E74, 'iPad Meraki Tracker'!A$2:A$400, 0))), INDEX('iPad Meraki Tracker'!D$2:D$400, MATCH('iPad Meraki Template'!E74, 'iPad Meraki Tracker'!A$2:A$400, 0))), "Match not found")</f>
        <v>0</v>
      </c>
    </row>
    <row r="75" spans="6:8">
      <c r="F75" s="19" t="b">
        <f>IFERROR(IF(AND('iPad Meraki Template'!E75&lt;&gt;"", ISNUMBER(MATCH('iPad Meraki Template'!E75, 'iPad Meraki Tracker'!A$2:A$400, 0))), INDEX('iPad Meraki Tracker'!B$2:B$400, MATCH('iPad Meraki Template'!E75, 'iPad Meraki Tracker'!A$2:A$400, 0))), "Match not found")</f>
        <v>0</v>
      </c>
      <c r="G75" s="19" t="b">
        <f>IFERROR(IF(AND('iPad Meraki Template'!E75&lt;&gt;"", ISNUMBER(MATCH('iPad Meraki Template'!E75, 'iPad Meraki Tracker'!A$2:A$400, 0))), INDEX('iPad Meraki Tracker'!C$2:C$400, MATCH('iPad Meraki Template'!E75, 'iPad Meraki Tracker'!A$2:A$400, 0))), "Match not found")</f>
        <v>0</v>
      </c>
      <c r="H75" s="19" t="b">
        <f>IFERROR(IF(AND('iPad Meraki Template'!E75&lt;&gt;"", ISNUMBER(MATCH('iPad Meraki Template'!E75, 'iPad Meraki Tracker'!A$2:A$400, 0))), INDEX('iPad Meraki Tracker'!D$2:D$400, MATCH('iPad Meraki Template'!E75, 'iPad Meraki Tracker'!A$2:A$400, 0))), "Match not found")</f>
        <v>0</v>
      </c>
    </row>
    <row r="76" spans="6:8">
      <c r="F76" s="19" t="b">
        <f>IFERROR(IF(AND('iPad Meraki Template'!E76&lt;&gt;"", ISNUMBER(MATCH('iPad Meraki Template'!E76, 'iPad Meraki Tracker'!A$2:A$400, 0))), INDEX('iPad Meraki Tracker'!B$2:B$400, MATCH('iPad Meraki Template'!E76, 'iPad Meraki Tracker'!A$2:A$400, 0))), "Match not found")</f>
        <v>0</v>
      </c>
      <c r="G76" s="19" t="b">
        <f>IFERROR(IF(AND('iPad Meraki Template'!E76&lt;&gt;"", ISNUMBER(MATCH('iPad Meraki Template'!E76, 'iPad Meraki Tracker'!A$2:A$400, 0))), INDEX('iPad Meraki Tracker'!C$2:C$400, MATCH('iPad Meraki Template'!E76, 'iPad Meraki Tracker'!A$2:A$400, 0))), "Match not found")</f>
        <v>0</v>
      </c>
      <c r="H76" s="19" t="b">
        <f>IFERROR(IF(AND('iPad Meraki Template'!E76&lt;&gt;"", ISNUMBER(MATCH('iPad Meraki Template'!E76, 'iPad Meraki Tracker'!A$2:A$400, 0))), INDEX('iPad Meraki Tracker'!D$2:D$400, MATCH('iPad Meraki Template'!E76, 'iPad Meraki Tracker'!A$2:A$400, 0))), "Match not found")</f>
        <v>0</v>
      </c>
    </row>
    <row r="77" spans="6:8">
      <c r="F77" s="19" t="b">
        <f>IFERROR(IF(AND('iPad Meraki Template'!E77&lt;&gt;"", ISNUMBER(MATCH('iPad Meraki Template'!E77, 'iPad Meraki Tracker'!A$2:A$400, 0))), INDEX('iPad Meraki Tracker'!B$2:B$400, MATCH('iPad Meraki Template'!E77, 'iPad Meraki Tracker'!A$2:A$400, 0))), "Match not found")</f>
        <v>0</v>
      </c>
      <c r="G77" s="19" t="b">
        <f>IFERROR(IF(AND('iPad Meraki Template'!E77&lt;&gt;"", ISNUMBER(MATCH('iPad Meraki Template'!E77, 'iPad Meraki Tracker'!A$2:A$400, 0))), INDEX('iPad Meraki Tracker'!C$2:C$400, MATCH('iPad Meraki Template'!E77, 'iPad Meraki Tracker'!A$2:A$400, 0))), "Match not found")</f>
        <v>0</v>
      </c>
      <c r="H77" s="19" t="b">
        <f>IFERROR(IF(AND('iPad Meraki Template'!E77&lt;&gt;"", ISNUMBER(MATCH('iPad Meraki Template'!E77, 'iPad Meraki Tracker'!A$2:A$400, 0))), INDEX('iPad Meraki Tracker'!D$2:D$400, MATCH('iPad Meraki Template'!E77, 'iPad Meraki Tracker'!A$2:A$400, 0))), "Match not found")</f>
        <v>0</v>
      </c>
    </row>
    <row r="78" spans="6:8">
      <c r="F78" s="19" t="b">
        <f>IFERROR(IF(AND('iPad Meraki Template'!E78&lt;&gt;"", ISNUMBER(MATCH('iPad Meraki Template'!E78, 'iPad Meraki Tracker'!A$2:A$400, 0))), INDEX('iPad Meraki Tracker'!B$2:B$400, MATCH('iPad Meraki Template'!E78, 'iPad Meraki Tracker'!A$2:A$400, 0))), "Match not found")</f>
        <v>0</v>
      </c>
      <c r="G78" s="19" t="b">
        <f>IFERROR(IF(AND('iPad Meraki Template'!E78&lt;&gt;"", ISNUMBER(MATCH('iPad Meraki Template'!E78, 'iPad Meraki Tracker'!A$2:A$400, 0))), INDEX('iPad Meraki Tracker'!C$2:C$400, MATCH('iPad Meraki Template'!E78, 'iPad Meraki Tracker'!A$2:A$400, 0))), "Match not found")</f>
        <v>0</v>
      </c>
      <c r="H78" s="19" t="b">
        <f>IFERROR(IF(AND('iPad Meraki Template'!E78&lt;&gt;"", ISNUMBER(MATCH('iPad Meraki Template'!E78, 'iPad Meraki Tracker'!A$2:A$400, 0))), INDEX('iPad Meraki Tracker'!D$2:D$400, MATCH('iPad Meraki Template'!E78, 'iPad Meraki Tracker'!A$2:A$400, 0))), "Match not found")</f>
        <v>0</v>
      </c>
    </row>
    <row r="79" spans="6:8">
      <c r="F79" s="19" t="b">
        <f>IFERROR(IF(AND('iPad Meraki Template'!E79&lt;&gt;"", ISNUMBER(MATCH('iPad Meraki Template'!E79, 'iPad Meraki Tracker'!A$2:A$400, 0))), INDEX('iPad Meraki Tracker'!B$2:B$400, MATCH('iPad Meraki Template'!E79, 'iPad Meraki Tracker'!A$2:A$400, 0))), "Match not found")</f>
        <v>0</v>
      </c>
      <c r="G79" s="19" t="b">
        <f>IFERROR(IF(AND('iPad Meraki Template'!E79&lt;&gt;"", ISNUMBER(MATCH('iPad Meraki Template'!E79, 'iPad Meraki Tracker'!A$2:A$400, 0))), INDEX('iPad Meraki Tracker'!C$2:C$400, MATCH('iPad Meraki Template'!E79, 'iPad Meraki Tracker'!A$2:A$400, 0))), "Match not found")</f>
        <v>0</v>
      </c>
      <c r="H79" s="19" t="b">
        <f>IFERROR(IF(AND('iPad Meraki Template'!E79&lt;&gt;"", ISNUMBER(MATCH('iPad Meraki Template'!E79, 'iPad Meraki Tracker'!A$2:A$400, 0))), INDEX('iPad Meraki Tracker'!D$2:D$400, MATCH('iPad Meraki Template'!E79, 'iPad Meraki Tracker'!A$2:A$400, 0))), "Match not found")</f>
        <v>0</v>
      </c>
    </row>
    <row r="80" spans="6:8">
      <c r="F80" s="19" t="b">
        <f>IFERROR(IF(AND('iPad Meraki Template'!E80&lt;&gt;"", ISNUMBER(MATCH('iPad Meraki Template'!E80, 'iPad Meraki Tracker'!A$2:A$400, 0))), INDEX('iPad Meraki Tracker'!B$2:B$400, MATCH('iPad Meraki Template'!E80, 'iPad Meraki Tracker'!A$2:A$400, 0))), "Match not found")</f>
        <v>0</v>
      </c>
      <c r="G80" s="19" t="b">
        <f>IFERROR(IF(AND('iPad Meraki Template'!E80&lt;&gt;"", ISNUMBER(MATCH('iPad Meraki Template'!E80, 'iPad Meraki Tracker'!A$2:A$400, 0))), INDEX('iPad Meraki Tracker'!C$2:C$400, MATCH('iPad Meraki Template'!E80, 'iPad Meraki Tracker'!A$2:A$400, 0))), "Match not found")</f>
        <v>0</v>
      </c>
      <c r="H80" s="19" t="b">
        <f>IFERROR(IF(AND('iPad Meraki Template'!E80&lt;&gt;"", ISNUMBER(MATCH('iPad Meraki Template'!E80, 'iPad Meraki Tracker'!A$2:A$400, 0))), INDEX('iPad Meraki Tracker'!D$2:D$400, MATCH('iPad Meraki Template'!E80, 'iPad Meraki Tracker'!A$2:A$400, 0))), "Match not found")</f>
        <v>0</v>
      </c>
    </row>
    <row r="81" spans="6:8">
      <c r="F81" s="19" t="b">
        <f>IFERROR(IF(AND('iPad Meraki Template'!E81&lt;&gt;"", ISNUMBER(MATCH('iPad Meraki Template'!E81, 'iPad Meraki Tracker'!A$2:A$400, 0))), INDEX('iPad Meraki Tracker'!B$2:B$400, MATCH('iPad Meraki Template'!E81, 'iPad Meraki Tracker'!A$2:A$400, 0))), "Match not found")</f>
        <v>0</v>
      </c>
      <c r="G81" s="19" t="b">
        <f>IFERROR(IF(AND('iPad Meraki Template'!E81&lt;&gt;"", ISNUMBER(MATCH('iPad Meraki Template'!E81, 'iPad Meraki Tracker'!A$2:A$400, 0))), INDEX('iPad Meraki Tracker'!C$2:C$400, MATCH('iPad Meraki Template'!E81, 'iPad Meraki Tracker'!A$2:A$400, 0))), "Match not found")</f>
        <v>0</v>
      </c>
      <c r="H81" s="19" t="b">
        <f>IFERROR(IF(AND('iPad Meraki Template'!E81&lt;&gt;"", ISNUMBER(MATCH('iPad Meraki Template'!E81, 'iPad Meraki Tracker'!A$2:A$400, 0))), INDEX('iPad Meraki Tracker'!D$2:D$400, MATCH('iPad Meraki Template'!E81, 'iPad Meraki Tracker'!A$2:A$400, 0))), "Match not found")</f>
        <v>0</v>
      </c>
    </row>
    <row r="82" spans="6:8">
      <c r="F82" s="19" t="b">
        <f>IFERROR(IF(AND('iPad Meraki Template'!E82&lt;&gt;"", ISNUMBER(MATCH('iPad Meraki Template'!E82, 'iPad Meraki Tracker'!A$2:A$400, 0))), INDEX('iPad Meraki Tracker'!B$2:B$400, MATCH('iPad Meraki Template'!E82, 'iPad Meraki Tracker'!A$2:A$400, 0))), "Match not found")</f>
        <v>0</v>
      </c>
      <c r="G82" s="19" t="b">
        <f>IFERROR(IF(AND('iPad Meraki Template'!E82&lt;&gt;"", ISNUMBER(MATCH('iPad Meraki Template'!E82, 'iPad Meraki Tracker'!A$2:A$400, 0))), INDEX('iPad Meraki Tracker'!C$2:C$400, MATCH('iPad Meraki Template'!E82, 'iPad Meraki Tracker'!A$2:A$400, 0))), "Match not found")</f>
        <v>0</v>
      </c>
      <c r="H82" s="19" t="b">
        <f>IFERROR(IF(AND('iPad Meraki Template'!E82&lt;&gt;"", ISNUMBER(MATCH('iPad Meraki Template'!E82, 'iPad Meraki Tracker'!A$2:A$400, 0))), INDEX('iPad Meraki Tracker'!D$2:D$400, MATCH('iPad Meraki Template'!E82, 'iPad Meraki Tracker'!A$2:A$400, 0))), "Match not found")</f>
        <v>0</v>
      </c>
    </row>
    <row r="83" spans="6:8">
      <c r="F83" s="19" t="b">
        <f>IFERROR(IF(AND('iPad Meraki Template'!E83&lt;&gt;"", ISNUMBER(MATCH('iPad Meraki Template'!E83, 'iPad Meraki Tracker'!A$2:A$400, 0))), INDEX('iPad Meraki Tracker'!B$2:B$400, MATCH('iPad Meraki Template'!E83, 'iPad Meraki Tracker'!A$2:A$400, 0))), "Match not found")</f>
        <v>0</v>
      </c>
      <c r="G83" s="19" t="b">
        <f>IFERROR(IF(AND('iPad Meraki Template'!E83&lt;&gt;"", ISNUMBER(MATCH('iPad Meraki Template'!E83, 'iPad Meraki Tracker'!A$2:A$400, 0))), INDEX('iPad Meraki Tracker'!C$2:C$400, MATCH('iPad Meraki Template'!E83, 'iPad Meraki Tracker'!A$2:A$400, 0))), "Match not found")</f>
        <v>0</v>
      </c>
      <c r="H83" s="19" t="b">
        <f>IFERROR(IF(AND('iPad Meraki Template'!E83&lt;&gt;"", ISNUMBER(MATCH('iPad Meraki Template'!E83, 'iPad Meraki Tracker'!A$2:A$400, 0))), INDEX('iPad Meraki Tracker'!D$2:D$400, MATCH('iPad Meraki Template'!E83, 'iPad Meraki Tracker'!A$2:A$400, 0))), "Match not found")</f>
        <v>0</v>
      </c>
    </row>
    <row r="84" spans="6:8">
      <c r="F84" s="19" t="b">
        <f>IFERROR(IF(AND('iPad Meraki Template'!E84&lt;&gt;"", ISNUMBER(MATCH('iPad Meraki Template'!E84, 'iPad Meraki Tracker'!A$2:A$400, 0))), INDEX('iPad Meraki Tracker'!B$2:B$400, MATCH('iPad Meraki Template'!E84, 'iPad Meraki Tracker'!A$2:A$400, 0))), "Match not found")</f>
        <v>0</v>
      </c>
      <c r="G84" s="19" t="b">
        <f>IFERROR(IF(AND('iPad Meraki Template'!E84&lt;&gt;"", ISNUMBER(MATCH('iPad Meraki Template'!E84, 'iPad Meraki Tracker'!A$2:A$400, 0))), INDEX('iPad Meraki Tracker'!C$2:C$400, MATCH('iPad Meraki Template'!E84, 'iPad Meraki Tracker'!A$2:A$400, 0))), "Match not found")</f>
        <v>0</v>
      </c>
      <c r="H84" s="19" t="b">
        <f>IFERROR(IF(AND('iPad Meraki Template'!E84&lt;&gt;"", ISNUMBER(MATCH('iPad Meraki Template'!E84, 'iPad Meraki Tracker'!A$2:A$400, 0))), INDEX('iPad Meraki Tracker'!D$2:D$400, MATCH('iPad Meraki Template'!E84, 'iPad Meraki Tracker'!A$2:A$400, 0))), "Match not found")</f>
        <v>0</v>
      </c>
    </row>
    <row r="85" spans="6:8">
      <c r="F85" s="19" t="b">
        <f>IFERROR(IF(AND('iPad Meraki Template'!E85&lt;&gt;"", ISNUMBER(MATCH('iPad Meraki Template'!E85, 'iPad Meraki Tracker'!A$2:A$400, 0))), INDEX('iPad Meraki Tracker'!B$2:B$400, MATCH('iPad Meraki Template'!E85, 'iPad Meraki Tracker'!A$2:A$400, 0))), "Match not found")</f>
        <v>0</v>
      </c>
      <c r="G85" s="19" t="b">
        <f>IFERROR(IF(AND('iPad Meraki Template'!E85&lt;&gt;"", ISNUMBER(MATCH('iPad Meraki Template'!E85, 'iPad Meraki Tracker'!A$2:A$400, 0))), INDEX('iPad Meraki Tracker'!C$2:C$400, MATCH('iPad Meraki Template'!E85, 'iPad Meraki Tracker'!A$2:A$400, 0))), "Match not found")</f>
        <v>0</v>
      </c>
      <c r="H85" s="19" t="b">
        <f>IFERROR(IF(AND('iPad Meraki Template'!E85&lt;&gt;"", ISNUMBER(MATCH('iPad Meraki Template'!E85, 'iPad Meraki Tracker'!A$2:A$400, 0))), INDEX('iPad Meraki Tracker'!D$2:D$400, MATCH('iPad Meraki Template'!E85, 'iPad Meraki Tracker'!A$2:A$400, 0))), "Match not found")</f>
        <v>0</v>
      </c>
    </row>
    <row r="86" spans="6:8">
      <c r="F86" s="19" t="b">
        <f>IFERROR(IF(AND('iPad Meraki Template'!E86&lt;&gt;"", ISNUMBER(MATCH('iPad Meraki Template'!E86, 'iPad Meraki Tracker'!A$2:A$400, 0))), INDEX('iPad Meraki Tracker'!B$2:B$400, MATCH('iPad Meraki Template'!E86, 'iPad Meraki Tracker'!A$2:A$400, 0))), "Match not found")</f>
        <v>0</v>
      </c>
      <c r="G86" s="19" t="b">
        <f>IFERROR(IF(AND('iPad Meraki Template'!E86&lt;&gt;"", ISNUMBER(MATCH('iPad Meraki Template'!E86, 'iPad Meraki Tracker'!A$2:A$400, 0))), INDEX('iPad Meraki Tracker'!C$2:C$400, MATCH('iPad Meraki Template'!E86, 'iPad Meraki Tracker'!A$2:A$400, 0))), "Match not found")</f>
        <v>0</v>
      </c>
      <c r="H86" s="19" t="b">
        <f>IFERROR(IF(AND('iPad Meraki Template'!E86&lt;&gt;"", ISNUMBER(MATCH('iPad Meraki Template'!E86, 'iPad Meraki Tracker'!A$2:A$400, 0))), INDEX('iPad Meraki Tracker'!D$2:D$400, MATCH('iPad Meraki Template'!E86, 'iPad Meraki Tracker'!A$2:A$400, 0))), "Match not found")</f>
        <v>0</v>
      </c>
    </row>
    <row r="87" spans="6:8">
      <c r="F87" s="19" t="b">
        <f>IFERROR(IF(AND('iPad Meraki Template'!E87&lt;&gt;"", ISNUMBER(MATCH('iPad Meraki Template'!E87, 'iPad Meraki Tracker'!A$2:A$400, 0))), INDEX('iPad Meraki Tracker'!B$2:B$400, MATCH('iPad Meraki Template'!E87, 'iPad Meraki Tracker'!A$2:A$400, 0))), "Match not found")</f>
        <v>0</v>
      </c>
      <c r="G87" s="19" t="b">
        <f>IFERROR(IF(AND('iPad Meraki Template'!E87&lt;&gt;"", ISNUMBER(MATCH('iPad Meraki Template'!E87, 'iPad Meraki Tracker'!A$2:A$400, 0))), INDEX('iPad Meraki Tracker'!C$2:C$400, MATCH('iPad Meraki Template'!E87, 'iPad Meraki Tracker'!A$2:A$400, 0))), "Match not found")</f>
        <v>0</v>
      </c>
      <c r="H87" s="19" t="b">
        <f>IFERROR(IF(AND('iPad Meraki Template'!E87&lt;&gt;"", ISNUMBER(MATCH('iPad Meraki Template'!E87, 'iPad Meraki Tracker'!A$2:A$400, 0))), INDEX('iPad Meraki Tracker'!D$2:D$400, MATCH('iPad Meraki Template'!E87, 'iPad Meraki Tracker'!A$2:A$400, 0))), "Match not found")</f>
        <v>0</v>
      </c>
    </row>
    <row r="88" spans="6:8">
      <c r="F88" s="19" t="b">
        <f>IFERROR(IF(AND('iPad Meraki Template'!E88&lt;&gt;"", ISNUMBER(MATCH('iPad Meraki Template'!E88, 'iPad Meraki Tracker'!A$2:A$400, 0))), INDEX('iPad Meraki Tracker'!B$2:B$400, MATCH('iPad Meraki Template'!E88, 'iPad Meraki Tracker'!A$2:A$400, 0))), "Match not found")</f>
        <v>0</v>
      </c>
      <c r="G88" s="19" t="b">
        <f>IFERROR(IF(AND('iPad Meraki Template'!E88&lt;&gt;"", ISNUMBER(MATCH('iPad Meraki Template'!E88, 'iPad Meraki Tracker'!A$2:A$400, 0))), INDEX('iPad Meraki Tracker'!C$2:C$400, MATCH('iPad Meraki Template'!E88, 'iPad Meraki Tracker'!A$2:A$400, 0))), "Match not found")</f>
        <v>0</v>
      </c>
      <c r="H88" s="19" t="b">
        <f>IFERROR(IF(AND('iPad Meraki Template'!E88&lt;&gt;"", ISNUMBER(MATCH('iPad Meraki Template'!E88, 'iPad Meraki Tracker'!A$2:A$400, 0))), INDEX('iPad Meraki Tracker'!D$2:D$400, MATCH('iPad Meraki Template'!E88, 'iPad Meraki Tracker'!A$2:A$400, 0))), "Match not found")</f>
        <v>0</v>
      </c>
    </row>
    <row r="89" spans="6:8">
      <c r="F89" s="19" t="b">
        <f>IFERROR(IF(AND('iPad Meraki Template'!E89&lt;&gt;"", ISNUMBER(MATCH('iPad Meraki Template'!E89, 'iPad Meraki Tracker'!A$2:A$400, 0))), INDEX('iPad Meraki Tracker'!B$2:B$400, MATCH('iPad Meraki Template'!E89, 'iPad Meraki Tracker'!A$2:A$400, 0))), "Match not found")</f>
        <v>0</v>
      </c>
      <c r="G89" s="19" t="b">
        <f>IFERROR(IF(AND('iPad Meraki Template'!E89&lt;&gt;"", ISNUMBER(MATCH('iPad Meraki Template'!E89, 'iPad Meraki Tracker'!A$2:A$400, 0))), INDEX('iPad Meraki Tracker'!C$2:C$400, MATCH('iPad Meraki Template'!E89, 'iPad Meraki Tracker'!A$2:A$400, 0))), "Match not found")</f>
        <v>0</v>
      </c>
      <c r="H89" s="19" t="b">
        <f>IFERROR(IF(AND('iPad Meraki Template'!E89&lt;&gt;"", ISNUMBER(MATCH('iPad Meraki Template'!E89, 'iPad Meraki Tracker'!A$2:A$400, 0))), INDEX('iPad Meraki Tracker'!D$2:D$400, MATCH('iPad Meraki Template'!E89, 'iPad Meraki Tracker'!A$2:A$400, 0))), "Match not found")</f>
        <v>0</v>
      </c>
    </row>
    <row r="90" spans="6:8">
      <c r="F90" s="19" t="b">
        <f>IFERROR(IF(AND('iPad Meraki Template'!E90&lt;&gt;"", ISNUMBER(MATCH('iPad Meraki Template'!E90, 'iPad Meraki Tracker'!A$2:A$400, 0))), INDEX('iPad Meraki Tracker'!B$2:B$400, MATCH('iPad Meraki Template'!E90, 'iPad Meraki Tracker'!A$2:A$400, 0))), "Match not found")</f>
        <v>0</v>
      </c>
      <c r="G90" s="19" t="b">
        <f>IFERROR(IF(AND('iPad Meraki Template'!E90&lt;&gt;"", ISNUMBER(MATCH('iPad Meraki Template'!E90, 'iPad Meraki Tracker'!A$2:A$400, 0))), INDEX('iPad Meraki Tracker'!C$2:C$400, MATCH('iPad Meraki Template'!E90, 'iPad Meraki Tracker'!A$2:A$400, 0))), "Match not found")</f>
        <v>0</v>
      </c>
      <c r="H90" s="19" t="b">
        <f>IFERROR(IF(AND('iPad Meraki Template'!E90&lt;&gt;"", ISNUMBER(MATCH('iPad Meraki Template'!E90, 'iPad Meraki Tracker'!A$2:A$400, 0))), INDEX('iPad Meraki Tracker'!D$2:D$400, MATCH('iPad Meraki Template'!E90, 'iPad Meraki Tracker'!A$2:A$400, 0))), "Match not found")</f>
        <v>0</v>
      </c>
    </row>
    <row r="91" spans="6:8">
      <c r="F91" s="19" t="b">
        <f>IFERROR(IF(AND('iPad Meraki Template'!E91&lt;&gt;"", ISNUMBER(MATCH('iPad Meraki Template'!E91, 'iPad Meraki Tracker'!A$2:A$400, 0))), INDEX('iPad Meraki Tracker'!B$2:B$400, MATCH('iPad Meraki Template'!E91, 'iPad Meraki Tracker'!A$2:A$400, 0))), "Match not found")</f>
        <v>0</v>
      </c>
      <c r="G91" s="19" t="b">
        <f>IFERROR(IF(AND('iPad Meraki Template'!E91&lt;&gt;"", ISNUMBER(MATCH('iPad Meraki Template'!E91, 'iPad Meraki Tracker'!A$2:A$400, 0))), INDEX('iPad Meraki Tracker'!C$2:C$400, MATCH('iPad Meraki Template'!E91, 'iPad Meraki Tracker'!A$2:A$400, 0))), "Match not found")</f>
        <v>0</v>
      </c>
      <c r="H91" s="19" t="b">
        <f>IFERROR(IF(AND('iPad Meraki Template'!E91&lt;&gt;"", ISNUMBER(MATCH('iPad Meraki Template'!E91, 'iPad Meraki Tracker'!A$2:A$400, 0))), INDEX('iPad Meraki Tracker'!D$2:D$400, MATCH('iPad Meraki Template'!E91, 'iPad Meraki Tracker'!A$2:A$400, 0))), "Match not found")</f>
        <v>0</v>
      </c>
    </row>
    <row r="92" spans="6:8">
      <c r="F92" s="19" t="b">
        <f>IFERROR(IF(AND('iPad Meraki Template'!E92&lt;&gt;"", ISNUMBER(MATCH('iPad Meraki Template'!E92, 'iPad Meraki Tracker'!A$2:A$400, 0))), INDEX('iPad Meraki Tracker'!B$2:B$400, MATCH('iPad Meraki Template'!E92, 'iPad Meraki Tracker'!A$2:A$400, 0))), "Match not found")</f>
        <v>0</v>
      </c>
      <c r="G92" s="19" t="b">
        <f>IFERROR(IF(AND('iPad Meraki Template'!E92&lt;&gt;"", ISNUMBER(MATCH('iPad Meraki Template'!E92, 'iPad Meraki Tracker'!A$2:A$400, 0))), INDEX('iPad Meraki Tracker'!C$2:C$400, MATCH('iPad Meraki Template'!E92, 'iPad Meraki Tracker'!A$2:A$400, 0))), "Match not found")</f>
        <v>0</v>
      </c>
      <c r="H92" s="19" t="b">
        <f>IFERROR(IF(AND('iPad Meraki Template'!E92&lt;&gt;"", ISNUMBER(MATCH('iPad Meraki Template'!E92, 'iPad Meraki Tracker'!A$2:A$400, 0))), INDEX('iPad Meraki Tracker'!D$2:D$400, MATCH('iPad Meraki Template'!E92, 'iPad Meraki Tracker'!A$2:A$400, 0))), "Match not found")</f>
        <v>0</v>
      </c>
    </row>
    <row r="93" spans="6:8">
      <c r="F93" s="19" t="b">
        <f>IFERROR(IF(AND('iPad Meraki Template'!E93&lt;&gt;"", ISNUMBER(MATCH('iPad Meraki Template'!E93, 'iPad Meraki Tracker'!A$2:A$400, 0))), INDEX('iPad Meraki Tracker'!B$2:B$400, MATCH('iPad Meraki Template'!E93, 'iPad Meraki Tracker'!A$2:A$400, 0))), "Match not found")</f>
        <v>0</v>
      </c>
      <c r="G93" s="19" t="b">
        <f>IFERROR(IF(AND('iPad Meraki Template'!E93&lt;&gt;"", ISNUMBER(MATCH('iPad Meraki Template'!E93, 'iPad Meraki Tracker'!A$2:A$400, 0))), INDEX('iPad Meraki Tracker'!C$2:C$400, MATCH('iPad Meraki Template'!E93, 'iPad Meraki Tracker'!A$2:A$400, 0))), "Match not found")</f>
        <v>0</v>
      </c>
      <c r="H93" s="19" t="b">
        <f>IFERROR(IF(AND('iPad Meraki Template'!E93&lt;&gt;"", ISNUMBER(MATCH('iPad Meraki Template'!E93, 'iPad Meraki Tracker'!A$2:A$400, 0))), INDEX('iPad Meraki Tracker'!D$2:D$400, MATCH('iPad Meraki Template'!E93, 'iPad Meraki Tracker'!A$2:A$400, 0))), "Match not found")</f>
        <v>0</v>
      </c>
    </row>
    <row r="94" spans="6:8">
      <c r="F94" s="19" t="b">
        <f>IFERROR(IF(AND('iPad Meraki Template'!E94&lt;&gt;"", ISNUMBER(MATCH('iPad Meraki Template'!E94, 'iPad Meraki Tracker'!A$2:A$400, 0))), INDEX('iPad Meraki Tracker'!B$2:B$400, MATCH('iPad Meraki Template'!E94, 'iPad Meraki Tracker'!A$2:A$400, 0))), "Match not found")</f>
        <v>0</v>
      </c>
      <c r="G94" s="19" t="b">
        <f>IFERROR(IF(AND('iPad Meraki Template'!E94&lt;&gt;"", ISNUMBER(MATCH('iPad Meraki Template'!E94, 'iPad Meraki Tracker'!A$2:A$400, 0))), INDEX('iPad Meraki Tracker'!C$2:C$400, MATCH('iPad Meraki Template'!E94, 'iPad Meraki Tracker'!A$2:A$400, 0))), "Match not found")</f>
        <v>0</v>
      </c>
      <c r="H94" s="19" t="b">
        <f>IFERROR(IF(AND('iPad Meraki Template'!E94&lt;&gt;"", ISNUMBER(MATCH('iPad Meraki Template'!E94, 'iPad Meraki Tracker'!A$2:A$400, 0))), INDEX('iPad Meraki Tracker'!D$2:D$400, MATCH('iPad Meraki Template'!E94, 'iPad Meraki Tracker'!A$2:A$400, 0))), "Match not found")</f>
        <v>0</v>
      </c>
    </row>
    <row r="95" spans="6:8">
      <c r="F95" s="19" t="b">
        <f>IFERROR(IF(AND('iPad Meraki Template'!E95&lt;&gt;"", ISNUMBER(MATCH('iPad Meraki Template'!E95, 'iPad Meraki Tracker'!A$2:A$400, 0))), INDEX('iPad Meraki Tracker'!B$2:B$400, MATCH('iPad Meraki Template'!E95, 'iPad Meraki Tracker'!A$2:A$400, 0))), "Match not found")</f>
        <v>0</v>
      </c>
      <c r="G95" s="19" t="b">
        <f>IFERROR(IF(AND('iPad Meraki Template'!E95&lt;&gt;"", ISNUMBER(MATCH('iPad Meraki Template'!E95, 'iPad Meraki Tracker'!A$2:A$400, 0))), INDEX('iPad Meraki Tracker'!C$2:C$400, MATCH('iPad Meraki Template'!E95, 'iPad Meraki Tracker'!A$2:A$400, 0))), "Match not found")</f>
        <v>0</v>
      </c>
      <c r="H95" s="19" t="b">
        <f>IFERROR(IF(AND('iPad Meraki Template'!E95&lt;&gt;"", ISNUMBER(MATCH('iPad Meraki Template'!E95, 'iPad Meraki Tracker'!A$2:A$400, 0))), INDEX('iPad Meraki Tracker'!D$2:D$400, MATCH('iPad Meraki Template'!E95, 'iPad Meraki Tracker'!A$2:A$400, 0))), "Match not found")</f>
        <v>0</v>
      </c>
    </row>
    <row r="96" spans="6:8">
      <c r="F96" s="19" t="b">
        <f>IFERROR(IF(AND('iPad Meraki Template'!E96&lt;&gt;"", ISNUMBER(MATCH('iPad Meraki Template'!E96, 'iPad Meraki Tracker'!A$2:A$400, 0))), INDEX('iPad Meraki Tracker'!B$2:B$400, MATCH('iPad Meraki Template'!E96, 'iPad Meraki Tracker'!A$2:A$400, 0))), "Match not found")</f>
        <v>0</v>
      </c>
      <c r="G96" s="19" t="b">
        <f>IFERROR(IF(AND('iPad Meraki Template'!E96&lt;&gt;"", ISNUMBER(MATCH('iPad Meraki Template'!E96, 'iPad Meraki Tracker'!A$2:A$400, 0))), INDEX('iPad Meraki Tracker'!C$2:C$400, MATCH('iPad Meraki Template'!E96, 'iPad Meraki Tracker'!A$2:A$400, 0))), "Match not found")</f>
        <v>0</v>
      </c>
      <c r="H96" s="19" t="b">
        <f>IFERROR(IF(AND('iPad Meraki Template'!E96&lt;&gt;"", ISNUMBER(MATCH('iPad Meraki Template'!E96, 'iPad Meraki Tracker'!A$2:A$400, 0))), INDEX('iPad Meraki Tracker'!D$2:D$400, MATCH('iPad Meraki Template'!E96, 'iPad Meraki Tracker'!A$2:A$400, 0))), "Match not found")</f>
        <v>0</v>
      </c>
    </row>
    <row r="97" spans="6:8">
      <c r="F97" s="19" t="b">
        <f>IFERROR(IF(AND('iPad Meraki Template'!E97&lt;&gt;"", ISNUMBER(MATCH('iPad Meraki Template'!E97, 'iPad Meraki Tracker'!A$2:A$400, 0))), INDEX('iPad Meraki Tracker'!B$2:B$400, MATCH('iPad Meraki Template'!E97, 'iPad Meraki Tracker'!A$2:A$400, 0))), "Match not found")</f>
        <v>0</v>
      </c>
      <c r="G97" s="19" t="b">
        <f>IFERROR(IF(AND('iPad Meraki Template'!E97&lt;&gt;"", ISNUMBER(MATCH('iPad Meraki Template'!E97, 'iPad Meraki Tracker'!A$2:A$400, 0))), INDEX('iPad Meraki Tracker'!C$2:C$400, MATCH('iPad Meraki Template'!E97, 'iPad Meraki Tracker'!A$2:A$400, 0))), "Match not found")</f>
        <v>0</v>
      </c>
      <c r="H97" s="19" t="b">
        <f>IFERROR(IF(AND('iPad Meraki Template'!E97&lt;&gt;"", ISNUMBER(MATCH('iPad Meraki Template'!E97, 'iPad Meraki Tracker'!A$2:A$400, 0))), INDEX('iPad Meraki Tracker'!D$2:D$400, MATCH('iPad Meraki Template'!E97, 'iPad Meraki Tracker'!A$2:A$400, 0))), "Match not found")</f>
        <v>0</v>
      </c>
    </row>
    <row r="98" spans="6:8">
      <c r="F98" s="19" t="b">
        <f>IFERROR(IF(AND('iPad Meraki Template'!E98&lt;&gt;"", ISNUMBER(MATCH('iPad Meraki Template'!E98, 'iPad Meraki Tracker'!A$2:A$400, 0))), INDEX('iPad Meraki Tracker'!B$2:B$400, MATCH('iPad Meraki Template'!E98, 'iPad Meraki Tracker'!A$2:A$400, 0))), "Match not found")</f>
        <v>0</v>
      </c>
      <c r="G98" s="19" t="b">
        <f>IFERROR(IF(AND('iPad Meraki Template'!E98&lt;&gt;"", ISNUMBER(MATCH('iPad Meraki Template'!E98, 'iPad Meraki Tracker'!A$2:A$400, 0))), INDEX('iPad Meraki Tracker'!C$2:C$400, MATCH('iPad Meraki Template'!E98, 'iPad Meraki Tracker'!A$2:A$400, 0))), "Match not found")</f>
        <v>0</v>
      </c>
      <c r="H98" s="19" t="b">
        <f>IFERROR(IF(AND('iPad Meraki Template'!E98&lt;&gt;"", ISNUMBER(MATCH('iPad Meraki Template'!E98, 'iPad Meraki Tracker'!A$2:A$400, 0))), INDEX('iPad Meraki Tracker'!D$2:D$400, MATCH('iPad Meraki Template'!E98, 'iPad Meraki Tracker'!A$2:A$400, 0))), "Match not found")</f>
        <v>0</v>
      </c>
    </row>
    <row r="99" spans="6:8">
      <c r="F99" s="19" t="b">
        <f>IFERROR(IF(AND('iPad Meraki Template'!E99&lt;&gt;"", ISNUMBER(MATCH('iPad Meraki Template'!E99, 'iPad Meraki Tracker'!A$2:A$400, 0))), INDEX('iPad Meraki Tracker'!B$2:B$400, MATCH('iPad Meraki Template'!E99, 'iPad Meraki Tracker'!A$2:A$400, 0))), "Match not found")</f>
        <v>0</v>
      </c>
      <c r="G99" s="19" t="b">
        <f>IFERROR(IF(AND('iPad Meraki Template'!E99&lt;&gt;"", ISNUMBER(MATCH('iPad Meraki Template'!E99, 'iPad Meraki Tracker'!A$2:A$400, 0))), INDEX('iPad Meraki Tracker'!C$2:C$400, MATCH('iPad Meraki Template'!E99, 'iPad Meraki Tracker'!A$2:A$400, 0))), "Match not found")</f>
        <v>0</v>
      </c>
      <c r="H99" s="19" t="b">
        <f>IFERROR(IF(AND('iPad Meraki Template'!E99&lt;&gt;"", ISNUMBER(MATCH('iPad Meraki Template'!E99, 'iPad Meraki Tracker'!A$2:A$400, 0))), INDEX('iPad Meraki Tracker'!D$2:D$400, MATCH('iPad Meraki Template'!E99, 'iPad Meraki Tracker'!A$2:A$400, 0))), "Match not found")</f>
        <v>0</v>
      </c>
    </row>
    <row r="100" spans="6:8">
      <c r="F100" s="19" t="b">
        <f>IFERROR(IF(AND('iPad Meraki Template'!E100&lt;&gt;"", ISNUMBER(MATCH('iPad Meraki Template'!E100, 'iPad Meraki Tracker'!A$2:A$400, 0))), INDEX('iPad Meraki Tracker'!B$2:B$400, MATCH('iPad Meraki Template'!E100, 'iPad Meraki Tracker'!A$2:A$400, 0))), "Match not found")</f>
        <v>0</v>
      </c>
      <c r="G100" s="19" t="b">
        <f>IFERROR(IF(AND('iPad Meraki Template'!E100&lt;&gt;"", ISNUMBER(MATCH('iPad Meraki Template'!E100, 'iPad Meraki Tracker'!A$2:A$400, 0))), INDEX('iPad Meraki Tracker'!C$2:C$400, MATCH('iPad Meraki Template'!E100, 'iPad Meraki Tracker'!A$2:A$400, 0))), "Match not found")</f>
        <v>0</v>
      </c>
      <c r="H100" s="19" t="b">
        <f>IFERROR(IF(AND('iPad Meraki Template'!E100&lt;&gt;"", ISNUMBER(MATCH('iPad Meraki Template'!E100, 'iPad Meraki Tracker'!A$2:A$400, 0))), INDEX('iPad Meraki Tracker'!D$2:D$400, MATCH('iPad Meraki Template'!E100, 'iPad Meraki Tracker'!A$2:A$400, 0))), "Match not found")</f>
        <v>0</v>
      </c>
    </row>
  </sheetData>
  <conditionalFormatting sqref="A1:I1 K1:L1 M1:XFD91 F2:L2 A2:B54 D2:E54 I3:L91 F3:H100 A55:E100 I92:XFD100 A101:XFD1048576">
    <cfRule type="cellIs" dxfId="75" priority="6" operator="equal">
      <formula>"16.x*"</formula>
    </cfRule>
    <cfRule type="cellIs" dxfId="74" priority="7" operator="equal">
      <formula>"15.x*"</formula>
    </cfRule>
    <cfRule type="cellIs" dxfId="73" priority="8" operator="equal">
      <formula>"12.5.5*"</formula>
    </cfRule>
    <cfRule type="cellIs" dxfId="72" priority="9" operator="equal">
      <formula>"10.3.4*"</formula>
    </cfRule>
    <cfRule type="cellIs" dxfId="71" priority="10" operator="equal">
      <formula>"9.3.6*"</formula>
    </cfRule>
  </conditionalFormatting>
  <conditionalFormatting sqref="C2:D2">
    <cfRule type="cellIs" dxfId="70" priority="1" operator="equal">
      <formula>"16.x*"</formula>
    </cfRule>
    <cfRule type="cellIs" dxfId="69" priority="2" operator="equal">
      <formula>"15.x*"</formula>
    </cfRule>
    <cfRule type="cellIs" dxfId="68" priority="3" operator="equal">
      <formula>"12.5.5*"</formula>
    </cfRule>
    <cfRule type="cellIs" dxfId="67" priority="4" operator="equal">
      <formula>"10.3.4*"</formula>
    </cfRule>
    <cfRule type="cellIs" dxfId="66" priority="5" operator="equal">
      <formula>"9.3.6*"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31D7-CBA3-44D3-9284-7D46497D9779}">
  <dimension ref="A2:V61"/>
  <sheetViews>
    <sheetView zoomScaleNormal="100" workbookViewId="0">
      <selection activeCell="H17" sqref="H17"/>
    </sheetView>
  </sheetViews>
  <sheetFormatPr defaultRowHeight="15.75"/>
  <cols>
    <col min="1" max="1" width="32.140625" style="5" bestFit="1" customWidth="1"/>
    <col min="2" max="2" width="32.140625" style="5" customWidth="1"/>
    <col min="3" max="3" width="14.85546875" style="5" bestFit="1" customWidth="1"/>
    <col min="4" max="4" width="20" style="5" bestFit="1" customWidth="1"/>
    <col min="5" max="5" width="17" style="5" bestFit="1" customWidth="1"/>
    <col min="6" max="7" width="9.140625" style="5"/>
    <col min="8" max="8" width="21.5703125" style="5" bestFit="1" customWidth="1"/>
    <col min="9" max="22" width="9.140625" style="5"/>
    <col min="23" max="16384" width="9.140625" style="7"/>
  </cols>
  <sheetData>
    <row r="2" spans="1:17" s="5" customFormat="1" ht="15">
      <c r="A2" s="28" t="s">
        <v>193</v>
      </c>
      <c r="B2" s="28" t="s">
        <v>194</v>
      </c>
      <c r="C2" s="28" t="s">
        <v>195</v>
      </c>
      <c r="D2" s="28" t="s">
        <v>196</v>
      </c>
      <c r="E2" s="28" t="s">
        <v>197</v>
      </c>
    </row>
    <row r="3" spans="1:17" s="5" customFormat="1">
      <c r="A3" s="7" t="s">
        <v>1918</v>
      </c>
      <c r="B3" s="6" t="s">
        <v>228</v>
      </c>
      <c r="C3" s="27" t="s">
        <v>229</v>
      </c>
      <c r="D3" s="6" t="s">
        <v>561</v>
      </c>
      <c r="E3" s="9" t="s">
        <v>230</v>
      </c>
    </row>
    <row r="4" spans="1:17" s="5" customFormat="1">
      <c r="A4" s="7" t="s">
        <v>1919</v>
      </c>
      <c r="B4" s="6" t="s">
        <v>233</v>
      </c>
      <c r="C4" s="27" t="s">
        <v>234</v>
      </c>
      <c r="D4" s="6" t="s">
        <v>562</v>
      </c>
      <c r="E4" s="6" t="s">
        <v>235</v>
      </c>
      <c r="M4" s="7"/>
      <c r="Q4" s="7"/>
    </row>
    <row r="5" spans="1:17" s="5" customFormat="1">
      <c r="A5" s="7" t="s">
        <v>215</v>
      </c>
      <c r="B5" s="6" t="s">
        <v>215</v>
      </c>
      <c r="C5" s="27" t="s">
        <v>216</v>
      </c>
      <c r="D5" s="6" t="s">
        <v>564</v>
      </c>
      <c r="E5" s="6" t="s">
        <v>217</v>
      </c>
      <c r="M5" s="7"/>
      <c r="Q5" s="7"/>
    </row>
    <row r="6" spans="1:17" s="5" customFormat="1">
      <c r="A6" s="7" t="s">
        <v>1920</v>
      </c>
      <c r="B6" s="6" t="s">
        <v>255</v>
      </c>
      <c r="C6" s="27" t="s">
        <v>256</v>
      </c>
      <c r="D6" s="6" t="s">
        <v>565</v>
      </c>
      <c r="E6" s="6" t="s">
        <v>257</v>
      </c>
      <c r="M6" s="7"/>
      <c r="Q6" s="7"/>
    </row>
    <row r="7" spans="1:17" s="5" customFormat="1">
      <c r="A7" s="6" t="s">
        <v>1922</v>
      </c>
      <c r="B7" s="6" t="s">
        <v>207</v>
      </c>
      <c r="C7" s="27" t="s">
        <v>208</v>
      </c>
      <c r="D7" s="6" t="s">
        <v>562</v>
      </c>
      <c r="E7" s="6" t="s">
        <v>209</v>
      </c>
      <c r="M7" s="7"/>
      <c r="Q7" s="7"/>
    </row>
    <row r="8" spans="1:17" s="5" customFormat="1">
      <c r="A8" s="19" t="s">
        <v>1924</v>
      </c>
      <c r="B8" s="6" t="s">
        <v>557</v>
      </c>
      <c r="C8" s="27" t="s">
        <v>212</v>
      </c>
      <c r="D8" s="6" t="s">
        <v>567</v>
      </c>
      <c r="E8" s="6" t="s">
        <v>547</v>
      </c>
      <c r="M8" s="7"/>
      <c r="Q8" s="7"/>
    </row>
    <row r="9" spans="1:17" s="5" customFormat="1">
      <c r="A9" s="6" t="s">
        <v>1925</v>
      </c>
      <c r="B9" s="6" t="s">
        <v>558</v>
      </c>
      <c r="C9" s="27" t="s">
        <v>212</v>
      </c>
      <c r="D9" s="6" t="s">
        <v>563</v>
      </c>
      <c r="E9" s="6" t="s">
        <v>551</v>
      </c>
      <c r="H9" s="5" t="s">
        <v>568</v>
      </c>
      <c r="M9" s="7"/>
      <c r="Q9" s="7"/>
    </row>
    <row r="10" spans="1:17" s="5" customFormat="1">
      <c r="A10" s="6" t="s">
        <v>1926</v>
      </c>
      <c r="B10" s="6" t="s">
        <v>553</v>
      </c>
      <c r="C10" s="27" t="s">
        <v>216</v>
      </c>
      <c r="D10" s="6" t="s">
        <v>564</v>
      </c>
      <c r="E10" s="6" t="s">
        <v>219</v>
      </c>
      <c r="H10" s="5" t="b">
        <f>IFERROR(IF(AND('iPad Meraki Template'!E2&lt;&gt;"", ISNUMBER(MATCH('iPad Meraki Template'!E2, 'iPad Meraki Tracker'!A$2:A$400, 0))), INDEX('iPad Meraki Tracker'!B$2:B$400, MATCH('iPad Meraki Template'!E2, 'iPad Meraki Tracker'!A$2:A$400, 0))), "Match not found")</f>
        <v>0</v>
      </c>
      <c r="M10" s="7"/>
      <c r="Q10" s="7"/>
    </row>
    <row r="11" spans="1:17" s="5" customFormat="1">
      <c r="A11" s="6" t="s">
        <v>1927</v>
      </c>
      <c r="B11" s="6" t="s">
        <v>245</v>
      </c>
      <c r="C11" s="27" t="s">
        <v>246</v>
      </c>
      <c r="D11" s="6" t="s">
        <v>565</v>
      </c>
      <c r="E11" s="9" t="s">
        <v>247</v>
      </c>
      <c r="M11" s="7"/>
      <c r="Q11" s="7"/>
    </row>
    <row r="12" spans="1:17" s="5" customFormat="1">
      <c r="A12" s="6" t="s">
        <v>1928</v>
      </c>
      <c r="B12" s="6" t="s">
        <v>1934</v>
      </c>
      <c r="C12" s="27" t="s">
        <v>1932</v>
      </c>
      <c r="D12" s="6" t="s">
        <v>564</v>
      </c>
      <c r="E12" s="9" t="s">
        <v>1933</v>
      </c>
      <c r="H12" s="5" t="s">
        <v>569</v>
      </c>
      <c r="M12" s="7"/>
      <c r="Q12" s="7"/>
    </row>
    <row r="13" spans="1:17" s="5" customFormat="1">
      <c r="A13" s="6" t="s">
        <v>1929</v>
      </c>
      <c r="B13" s="6" t="s">
        <v>1937</v>
      </c>
      <c r="C13" s="27" t="s">
        <v>246</v>
      </c>
      <c r="D13" s="6" t="s">
        <v>565</v>
      </c>
      <c r="E13" s="9" t="s">
        <v>1939</v>
      </c>
      <c r="H13" s="5" t="b">
        <f>IFERROR(IF(AND('iPad Meraki Template'!E2&lt;&gt;"", ISNUMBER(MATCH('iPad Meraki Template'!E2, 'iPad Meraki Tracker'!A$2:A$400, 0))), INDEX('iPad Meraki Tracker'!C$2:C$400, MATCH('iPad Meraki Template'!E2, 'iPad Meraki Tracker'!A$2:A$400, 0))), "Match not found")</f>
        <v>0</v>
      </c>
      <c r="M13" s="7"/>
      <c r="Q13" s="7"/>
    </row>
    <row r="14" spans="1:17" s="5" customFormat="1">
      <c r="A14" s="6" t="s">
        <v>1930</v>
      </c>
      <c r="B14" s="6" t="s">
        <v>1940</v>
      </c>
      <c r="C14" s="27" t="s">
        <v>1941</v>
      </c>
      <c r="D14" s="6" t="s">
        <v>565</v>
      </c>
      <c r="E14" s="6" t="s">
        <v>1942</v>
      </c>
      <c r="M14" s="7"/>
      <c r="Q14" s="7"/>
    </row>
    <row r="15" spans="1:17" s="5" customFormat="1">
      <c r="A15" s="6" t="s">
        <v>1931</v>
      </c>
      <c r="B15" s="6" t="s">
        <v>265</v>
      </c>
      <c r="C15" s="27" t="s">
        <v>252</v>
      </c>
      <c r="D15" s="6" t="s">
        <v>564</v>
      </c>
      <c r="E15" s="9" t="s">
        <v>253</v>
      </c>
      <c r="H15" s="5" t="s">
        <v>570</v>
      </c>
      <c r="M15" s="7"/>
      <c r="Q15" s="7"/>
    </row>
    <row r="16" spans="1:17" s="5" customFormat="1">
      <c r="A16" s="6"/>
      <c r="B16" s="6"/>
      <c r="C16" s="27"/>
      <c r="D16" s="6"/>
      <c r="E16" s="9"/>
      <c r="H16" s="5" t="b">
        <f>IFERROR(IF(AND('iPad Meraki Template'!E2&lt;&gt;"", ISNUMBER(MATCH('iPad Meraki Template'!E2, 'iPad Meraki Tracker'!A$2:A$400, 0))), INDEX('iPad Meraki Tracker'!D$2:D$400, MATCH('iPad Meraki Template'!E2, 'iPad Meraki Tracker'!A$2:A$400, 0))), "Match not found")</f>
        <v>0</v>
      </c>
      <c r="M16" s="7"/>
      <c r="Q16" s="7"/>
    </row>
    <row r="17" spans="1:17" s="5" customFormat="1">
      <c r="A17" s="6"/>
      <c r="B17" s="6"/>
      <c r="C17" s="27"/>
      <c r="D17" s="6"/>
      <c r="E17" s="9"/>
      <c r="M17" s="7"/>
      <c r="Q17" s="7"/>
    </row>
    <row r="18" spans="1:17" s="5" customFormat="1">
      <c r="A18" s="6"/>
      <c r="B18" s="6"/>
      <c r="C18" s="27"/>
      <c r="D18" s="6"/>
      <c r="E18" s="9"/>
      <c r="M18" s="7"/>
      <c r="Q18" s="7"/>
    </row>
    <row r="19" spans="1:17" s="5" customFormat="1">
      <c r="A19" s="6"/>
      <c r="B19" s="6"/>
      <c r="C19" s="27"/>
      <c r="D19" s="6"/>
      <c r="E19" s="9"/>
      <c r="M19" s="7"/>
      <c r="Q19" s="7"/>
    </row>
    <row r="20" spans="1:17" s="5" customFormat="1">
      <c r="A20" s="6"/>
      <c r="B20" s="6"/>
      <c r="C20" s="27"/>
      <c r="D20" s="6"/>
      <c r="E20" s="6"/>
      <c r="M20" s="7"/>
      <c r="Q20" s="7"/>
    </row>
    <row r="21" spans="1:17" s="5" customFormat="1">
      <c r="A21" s="6"/>
      <c r="B21" s="6"/>
      <c r="C21" s="27"/>
      <c r="D21" s="6"/>
      <c r="E21" s="6"/>
      <c r="M21" s="7"/>
      <c r="Q21" s="7"/>
    </row>
    <row r="22" spans="1:17" s="5" customFormat="1">
      <c r="A22" s="6"/>
      <c r="B22" s="6"/>
      <c r="C22" s="27"/>
      <c r="D22" s="6"/>
      <c r="E22" s="6"/>
      <c r="M22" s="7"/>
      <c r="Q22" s="7"/>
    </row>
    <row r="23" spans="1:17" s="5" customFormat="1">
      <c r="A23" s="6"/>
      <c r="B23" s="6"/>
      <c r="C23" s="27"/>
      <c r="D23" s="6"/>
      <c r="E23" s="9"/>
      <c r="M23" s="7"/>
      <c r="Q23" s="7"/>
    </row>
    <row r="24" spans="1:17" s="5" customFormat="1">
      <c r="A24" s="6"/>
      <c r="B24" s="6"/>
      <c r="C24" s="27"/>
      <c r="D24" s="6"/>
      <c r="E24" s="6"/>
      <c r="M24" s="7"/>
      <c r="Q24" s="7"/>
    </row>
    <row r="25" spans="1:17" s="5" customFormat="1">
      <c r="A25" s="6"/>
      <c r="B25" s="6"/>
      <c r="C25" s="27"/>
      <c r="D25" s="6"/>
      <c r="E25" s="6"/>
      <c r="M25" s="7"/>
      <c r="Q25" s="7"/>
    </row>
    <row r="26" spans="1:17" s="5" customFormat="1">
      <c r="A26" s="6"/>
      <c r="B26" s="6"/>
      <c r="C26" s="27"/>
      <c r="D26" s="6"/>
      <c r="E26" s="6"/>
      <c r="M26" s="7"/>
      <c r="Q26" s="7"/>
    </row>
    <row r="27" spans="1:17" s="5" customFormat="1">
      <c r="A27" s="6"/>
      <c r="B27" s="6"/>
      <c r="C27" s="27"/>
      <c r="D27" s="6"/>
      <c r="E27" s="6"/>
      <c r="M27" s="7"/>
      <c r="Q27" s="7"/>
    </row>
    <row r="28" spans="1:17" s="5" customFormat="1">
      <c r="A28" s="6"/>
      <c r="B28" s="6"/>
      <c r="C28" s="27"/>
      <c r="D28" s="6"/>
      <c r="E28" s="9"/>
      <c r="M28" s="7"/>
      <c r="Q28" s="7"/>
    </row>
    <row r="29" spans="1:17" s="5" customFormat="1">
      <c r="A29" s="6"/>
      <c r="B29" s="6"/>
      <c r="C29" s="27"/>
      <c r="D29" s="6"/>
      <c r="E29" s="6"/>
      <c r="M29" s="7"/>
      <c r="Q29" s="7"/>
    </row>
    <row r="30" spans="1:17" s="5" customFormat="1">
      <c r="A30" s="6"/>
      <c r="B30" s="6"/>
      <c r="C30" s="27"/>
      <c r="D30" s="6"/>
      <c r="E30" s="9"/>
      <c r="M30" s="7"/>
      <c r="Q30" s="7"/>
    </row>
    <row r="31" spans="1:17" s="5" customFormat="1">
      <c r="A31" s="6"/>
      <c r="B31" s="6"/>
      <c r="C31" s="27"/>
      <c r="D31" s="6"/>
      <c r="E31" s="6"/>
      <c r="M31" s="7"/>
      <c r="Q31" s="7"/>
    </row>
    <row r="32" spans="1:17" s="5" customFormat="1">
      <c r="A32" s="6"/>
      <c r="B32" s="6"/>
      <c r="C32" s="27"/>
      <c r="D32" s="6"/>
      <c r="E32" s="6"/>
      <c r="M32" s="7"/>
      <c r="Q32" s="7"/>
    </row>
    <row r="33" spans="1:17" s="5" customFormat="1">
      <c r="A33" s="6"/>
      <c r="B33" s="6"/>
      <c r="C33" s="27"/>
      <c r="D33" s="6"/>
      <c r="E33" s="6"/>
      <c r="M33" s="7"/>
      <c r="Q33" s="7"/>
    </row>
    <row r="34" spans="1:17" s="5" customFormat="1">
      <c r="A34" s="6"/>
      <c r="B34" s="6"/>
      <c r="C34" s="27"/>
      <c r="D34" s="6"/>
      <c r="E34" s="6"/>
      <c r="M34" s="7"/>
      <c r="Q34" s="7"/>
    </row>
    <row r="35" spans="1:17" s="5" customFormat="1">
      <c r="A35" s="6"/>
      <c r="B35" s="6"/>
      <c r="C35" s="27"/>
      <c r="D35" s="6"/>
      <c r="E35" s="6"/>
      <c r="M35" s="7"/>
      <c r="Q35" s="7"/>
    </row>
    <row r="36" spans="1:17" s="5" customFormat="1">
      <c r="A36" s="6"/>
      <c r="B36" s="6"/>
      <c r="C36" s="27"/>
      <c r="D36" s="6"/>
      <c r="E36" s="6"/>
      <c r="M36" s="7"/>
      <c r="Q36" s="7"/>
    </row>
    <row r="37" spans="1:17" s="5" customFormat="1">
      <c r="A37" s="6"/>
      <c r="B37" s="6"/>
      <c r="C37" s="27"/>
      <c r="D37" s="6"/>
      <c r="E37" s="6"/>
      <c r="M37" s="7"/>
      <c r="Q37" s="7"/>
    </row>
    <row r="38" spans="1:17" s="5" customFormat="1">
      <c r="A38" s="6"/>
      <c r="B38" s="6"/>
      <c r="C38" s="27"/>
      <c r="D38" s="6"/>
      <c r="E38" s="6"/>
      <c r="M38" s="7"/>
      <c r="Q38" s="7"/>
    </row>
    <row r="39" spans="1:17" s="5" customFormat="1">
      <c r="A39" s="6"/>
      <c r="B39" s="6"/>
      <c r="C39" s="27"/>
      <c r="D39" s="6"/>
      <c r="E39" s="6"/>
      <c r="M39" s="7"/>
      <c r="Q39" s="7"/>
    </row>
    <row r="40" spans="1:17" s="5" customFormat="1">
      <c r="A40" s="6"/>
      <c r="B40" s="6"/>
      <c r="C40" s="27"/>
      <c r="D40" s="6"/>
      <c r="E40" s="6"/>
      <c r="M40" s="7"/>
      <c r="Q40" s="7"/>
    </row>
    <row r="41" spans="1:17" s="5" customFormat="1">
      <c r="A41" s="6"/>
      <c r="B41" s="6"/>
      <c r="C41" s="27"/>
      <c r="D41" s="6"/>
      <c r="E41" s="6"/>
      <c r="M41" s="7"/>
      <c r="Q41" s="7"/>
    </row>
    <row r="42" spans="1:17" s="5" customFormat="1">
      <c r="A42" s="6"/>
      <c r="B42" s="6"/>
      <c r="C42" s="27"/>
      <c r="D42" s="6"/>
      <c r="E42" s="6"/>
      <c r="M42" s="7"/>
      <c r="Q42" s="7"/>
    </row>
    <row r="43" spans="1:17" s="5" customFormat="1">
      <c r="A43" s="6"/>
      <c r="B43" s="6"/>
      <c r="C43" s="27"/>
      <c r="D43" s="6"/>
      <c r="E43" s="6"/>
      <c r="M43" s="7"/>
      <c r="Q43" s="7"/>
    </row>
    <row r="44" spans="1:17" s="5" customFormat="1">
      <c r="A44" s="6"/>
      <c r="B44" s="6"/>
      <c r="C44" s="27"/>
      <c r="D44" s="6"/>
      <c r="E44" s="9"/>
      <c r="M44" s="7"/>
      <c r="Q44" s="7"/>
    </row>
    <row r="45" spans="1:17" s="5" customFormat="1">
      <c r="A45" s="6"/>
      <c r="B45" s="6"/>
      <c r="C45" s="27"/>
      <c r="D45" s="6"/>
      <c r="E45" s="9"/>
      <c r="M45" s="7"/>
      <c r="Q45" s="7"/>
    </row>
    <row r="46" spans="1:17" s="5" customFormat="1">
      <c r="A46" s="6"/>
      <c r="B46" s="6"/>
      <c r="C46" s="27"/>
      <c r="D46" s="6"/>
      <c r="E46" s="9"/>
      <c r="M46" s="7"/>
      <c r="Q46" s="7"/>
    </row>
    <row r="47" spans="1:17" s="5" customFormat="1">
      <c r="A47" s="6"/>
      <c r="B47" s="6"/>
      <c r="C47" s="27"/>
      <c r="D47" s="6"/>
      <c r="E47" s="9"/>
      <c r="M47" s="7"/>
      <c r="Q47" s="7"/>
    </row>
    <row r="48" spans="1:17" s="5" customFormat="1">
      <c r="A48" s="6"/>
      <c r="B48" s="6"/>
      <c r="C48" s="27"/>
      <c r="D48" s="6"/>
      <c r="E48" s="6"/>
      <c r="M48" s="7"/>
      <c r="Q48" s="7"/>
    </row>
    <row r="49" spans="1:17" s="5" customFormat="1">
      <c r="A49" s="6"/>
      <c r="B49" s="6"/>
      <c r="C49" s="27"/>
      <c r="D49" s="6"/>
      <c r="E49" s="6"/>
      <c r="M49" s="7"/>
      <c r="Q49" s="7"/>
    </row>
    <row r="50" spans="1:17" s="5" customFormat="1">
      <c r="A50" s="6"/>
      <c r="B50" s="6"/>
      <c r="C50" s="27"/>
      <c r="D50" s="6"/>
      <c r="E50" s="6"/>
      <c r="M50" s="7"/>
      <c r="Q50" s="7"/>
    </row>
    <row r="51" spans="1:17" s="5" customFormat="1">
      <c r="A51" s="6"/>
      <c r="B51" s="6"/>
      <c r="C51" s="27"/>
      <c r="D51" s="6"/>
      <c r="E51" s="6"/>
      <c r="M51" s="7"/>
      <c r="Q51" s="7"/>
    </row>
    <row r="52" spans="1:17" s="5" customFormat="1">
      <c r="A52" s="6"/>
      <c r="B52" s="6"/>
      <c r="C52" s="27"/>
      <c r="D52" s="6"/>
      <c r="E52" s="6"/>
      <c r="M52" s="7"/>
      <c r="Q52" s="7"/>
    </row>
    <row r="53" spans="1:17" s="5" customFormat="1">
      <c r="A53" s="9"/>
      <c r="B53" s="9"/>
      <c r="C53" s="27"/>
      <c r="D53" s="6"/>
      <c r="E53" s="9"/>
      <c r="M53" s="7"/>
      <c r="Q53" s="7"/>
    </row>
    <row r="54" spans="1:17">
      <c r="M54" s="7"/>
      <c r="Q54" s="7"/>
    </row>
    <row r="55" spans="1:17" s="5" customFormat="1" ht="15">
      <c r="A55" s="8"/>
      <c r="B55" s="8"/>
    </row>
    <row r="56" spans="1:17" s="5" customFormat="1" ht="15">
      <c r="D56" s="9"/>
    </row>
    <row r="57" spans="1:17" s="5" customFormat="1" ht="15">
      <c r="A57" s="8"/>
      <c r="B57" s="8"/>
      <c r="D57" s="9"/>
    </row>
    <row r="58" spans="1:17" s="5" customFormat="1" ht="15">
      <c r="D58" s="9"/>
    </row>
    <row r="59" spans="1:17" s="5" customFormat="1" ht="15">
      <c r="A59" s="8"/>
      <c r="B59" s="8"/>
    </row>
    <row r="61" spans="1:17" s="5" customFormat="1" ht="15">
      <c r="C61" s="9"/>
    </row>
  </sheetData>
  <conditionalFormatting sqref="A8">
    <cfRule type="cellIs" dxfId="65" priority="1" operator="equal">
      <formula>"16.x*"</formula>
    </cfRule>
    <cfRule type="cellIs" dxfId="64" priority="2" operator="equal">
      <formula>"15.x*"</formula>
    </cfRule>
    <cfRule type="cellIs" dxfId="63" priority="3" operator="equal">
      <formula>"12.5.5*"</formula>
    </cfRule>
    <cfRule type="cellIs" dxfId="62" priority="4" operator="equal">
      <formula>"10.3.4*"</formula>
    </cfRule>
    <cfRule type="cellIs" dxfId="61" priority="5" operator="equal">
      <formula>"9.3.6*"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DF69-F358-45F6-9C06-458CAC3D25A2}">
  <dimension ref="A1:D153"/>
  <sheetViews>
    <sheetView topLeftCell="A119" workbookViewId="0">
      <selection activeCell="F144" sqref="F144"/>
    </sheetView>
  </sheetViews>
  <sheetFormatPr defaultRowHeight="15"/>
  <cols>
    <col min="1" max="1" width="18.5703125" style="5" bestFit="1" customWidth="1"/>
    <col min="2" max="2" width="77" style="5" bestFit="1" customWidth="1"/>
    <col min="3" max="3" width="34.7109375" style="5" bestFit="1" customWidth="1"/>
    <col min="4" max="4" width="24.7109375" style="5" bestFit="1" customWidth="1"/>
    <col min="5" max="16384" width="9.140625" style="5"/>
  </cols>
  <sheetData>
    <row r="1" spans="1:4">
      <c r="A1" s="30" t="s">
        <v>1944</v>
      </c>
      <c r="B1" s="30" t="s">
        <v>1945</v>
      </c>
      <c r="C1" s="30" t="s">
        <v>1946</v>
      </c>
      <c r="D1" s="30" t="s">
        <v>1947</v>
      </c>
    </row>
    <row r="2" spans="1:4">
      <c r="A2" s="9" t="s">
        <v>2035</v>
      </c>
      <c r="B2" s="9" t="s">
        <v>1958</v>
      </c>
      <c r="C2" s="9" t="s">
        <v>2003</v>
      </c>
      <c r="D2" s="5" t="s">
        <v>1916</v>
      </c>
    </row>
    <row r="3" spans="1:4">
      <c r="A3" s="9" t="s">
        <v>2062</v>
      </c>
      <c r="B3" s="9" t="s">
        <v>1958</v>
      </c>
      <c r="C3" s="9" t="s">
        <v>2003</v>
      </c>
      <c r="D3" s="5" t="s">
        <v>1916</v>
      </c>
    </row>
    <row r="4" spans="1:4">
      <c r="A4" s="5" t="s">
        <v>2102</v>
      </c>
      <c r="B4" s="5" t="s">
        <v>1958</v>
      </c>
      <c r="C4" s="5" t="s">
        <v>2003</v>
      </c>
      <c r="D4" s="5" t="s">
        <v>1916</v>
      </c>
    </row>
    <row r="5" spans="1:4">
      <c r="A5" s="9" t="s">
        <v>1998</v>
      </c>
      <c r="B5" s="9" t="s">
        <v>1948</v>
      </c>
      <c r="C5" s="9" t="s">
        <v>1999</v>
      </c>
      <c r="D5" s="5" t="s">
        <v>1915</v>
      </c>
    </row>
    <row r="6" spans="1:4">
      <c r="A6" s="9" t="s">
        <v>2000</v>
      </c>
      <c r="B6" s="9" t="s">
        <v>1948</v>
      </c>
      <c r="C6" s="9" t="s">
        <v>1999</v>
      </c>
      <c r="D6" s="5" t="s">
        <v>1915</v>
      </c>
    </row>
    <row r="7" spans="1:4">
      <c r="A7" s="9" t="s">
        <v>2001</v>
      </c>
      <c r="B7" s="9" t="s">
        <v>1948</v>
      </c>
      <c r="C7" s="9" t="s">
        <v>1999</v>
      </c>
      <c r="D7" s="5" t="s">
        <v>1915</v>
      </c>
    </row>
    <row r="8" spans="1:4">
      <c r="A8" s="9" t="s">
        <v>2004</v>
      </c>
      <c r="B8" s="9" t="s">
        <v>1957</v>
      </c>
      <c r="C8" s="9" t="s">
        <v>1999</v>
      </c>
      <c r="D8" s="5" t="s">
        <v>1915</v>
      </c>
    </row>
    <row r="9" spans="1:4">
      <c r="A9" s="9" t="s">
        <v>2007</v>
      </c>
      <c r="B9" s="9" t="s">
        <v>1957</v>
      </c>
      <c r="C9" s="9" t="s">
        <v>1999</v>
      </c>
      <c r="D9" s="5" t="s">
        <v>1915</v>
      </c>
    </row>
    <row r="10" spans="1:4">
      <c r="A10" s="9" t="s">
        <v>2008</v>
      </c>
      <c r="B10" s="9" t="s">
        <v>1948</v>
      </c>
      <c r="C10" s="9" t="s">
        <v>1999</v>
      </c>
      <c r="D10" s="5" t="s">
        <v>1915</v>
      </c>
    </row>
    <row r="11" spans="1:4">
      <c r="A11" s="9" t="s">
        <v>2012</v>
      </c>
      <c r="B11" s="9" t="s">
        <v>1957</v>
      </c>
      <c r="C11" s="9" t="s">
        <v>1999</v>
      </c>
      <c r="D11" s="5" t="s">
        <v>1915</v>
      </c>
    </row>
    <row r="12" spans="1:4">
      <c r="A12" s="9" t="s">
        <v>2013</v>
      </c>
      <c r="B12" s="9" t="s">
        <v>1948</v>
      </c>
      <c r="C12" s="9" t="s">
        <v>1999</v>
      </c>
      <c r="D12" s="5" t="s">
        <v>1915</v>
      </c>
    </row>
    <row r="13" spans="1:4">
      <c r="A13" s="9" t="s">
        <v>2015</v>
      </c>
      <c r="B13" s="9" t="s">
        <v>1948</v>
      </c>
      <c r="C13" s="9" t="s">
        <v>1999</v>
      </c>
      <c r="D13" s="5" t="s">
        <v>1915</v>
      </c>
    </row>
    <row r="14" spans="1:4">
      <c r="A14" s="9" t="s">
        <v>2017</v>
      </c>
      <c r="B14" s="9" t="s">
        <v>1948</v>
      </c>
      <c r="C14" s="9" t="s">
        <v>1999</v>
      </c>
      <c r="D14" s="5" t="s">
        <v>1915</v>
      </c>
    </row>
    <row r="15" spans="1:4">
      <c r="A15" s="9" t="s">
        <v>2018</v>
      </c>
      <c r="B15" s="9" t="s">
        <v>1948</v>
      </c>
      <c r="C15" s="9" t="s">
        <v>1999</v>
      </c>
      <c r="D15" s="5" t="s">
        <v>1915</v>
      </c>
    </row>
    <row r="16" spans="1:4">
      <c r="A16" s="9" t="s">
        <v>2019</v>
      </c>
      <c r="B16" s="9" t="s">
        <v>1948</v>
      </c>
      <c r="C16" s="9" t="s">
        <v>1999</v>
      </c>
      <c r="D16" s="5" t="s">
        <v>1915</v>
      </c>
    </row>
    <row r="17" spans="1:4">
      <c r="A17" s="9" t="s">
        <v>2021</v>
      </c>
      <c r="B17" s="9" t="s">
        <v>1948</v>
      </c>
      <c r="C17" s="9" t="s">
        <v>1999</v>
      </c>
      <c r="D17" s="5" t="s">
        <v>1915</v>
      </c>
    </row>
    <row r="18" spans="1:4">
      <c r="A18" s="9" t="s">
        <v>2022</v>
      </c>
      <c r="B18" s="9" t="s">
        <v>1957</v>
      </c>
      <c r="C18" s="9" t="s">
        <v>1999</v>
      </c>
      <c r="D18" s="5" t="s">
        <v>1915</v>
      </c>
    </row>
    <row r="19" spans="1:4">
      <c r="A19" s="9" t="s">
        <v>2023</v>
      </c>
      <c r="B19" s="9" t="s">
        <v>1948</v>
      </c>
      <c r="C19" s="9" t="s">
        <v>1999</v>
      </c>
      <c r="D19" s="5" t="s">
        <v>1915</v>
      </c>
    </row>
    <row r="20" spans="1:4">
      <c r="A20" s="9" t="s">
        <v>2024</v>
      </c>
      <c r="B20" s="9" t="s">
        <v>1948</v>
      </c>
      <c r="C20" s="9" t="s">
        <v>1999</v>
      </c>
      <c r="D20" s="5" t="s">
        <v>1915</v>
      </c>
    </row>
    <row r="21" spans="1:4">
      <c r="A21" s="9" t="s">
        <v>2025</v>
      </c>
      <c r="B21" s="9" t="s">
        <v>1957</v>
      </c>
      <c r="C21" s="9" t="s">
        <v>1999</v>
      </c>
      <c r="D21" s="5" t="s">
        <v>1915</v>
      </c>
    </row>
    <row r="22" spans="1:4">
      <c r="A22" s="9" t="s">
        <v>2028</v>
      </c>
      <c r="B22" s="9" t="s">
        <v>1948</v>
      </c>
      <c r="C22" s="9" t="s">
        <v>1999</v>
      </c>
      <c r="D22" s="5" t="s">
        <v>1915</v>
      </c>
    </row>
    <row r="23" spans="1:4">
      <c r="A23" s="9" t="s">
        <v>2029</v>
      </c>
      <c r="B23" s="9" t="s">
        <v>1957</v>
      </c>
      <c r="C23" s="9" t="s">
        <v>1999</v>
      </c>
      <c r="D23" s="5" t="s">
        <v>1915</v>
      </c>
    </row>
    <row r="24" spans="1:4">
      <c r="A24" s="9" t="s">
        <v>2031</v>
      </c>
      <c r="B24" s="9" t="s">
        <v>1957</v>
      </c>
      <c r="C24" s="9" t="s">
        <v>1999</v>
      </c>
      <c r="D24" s="5" t="s">
        <v>1915</v>
      </c>
    </row>
    <row r="25" spans="1:4">
      <c r="A25" s="9" t="s">
        <v>2034</v>
      </c>
      <c r="B25" s="9" t="s">
        <v>1957</v>
      </c>
      <c r="C25" s="9" t="s">
        <v>1999</v>
      </c>
      <c r="D25" s="5" t="s">
        <v>1915</v>
      </c>
    </row>
    <row r="26" spans="1:4">
      <c r="A26" s="9" t="s">
        <v>2037</v>
      </c>
      <c r="B26" s="9" t="s">
        <v>1948</v>
      </c>
      <c r="C26" s="9" t="s">
        <v>1999</v>
      </c>
      <c r="D26" s="5" t="s">
        <v>1915</v>
      </c>
    </row>
    <row r="27" spans="1:4">
      <c r="A27" s="9" t="s">
        <v>2039</v>
      </c>
      <c r="B27" s="9" t="s">
        <v>1948</v>
      </c>
      <c r="C27" s="9" t="s">
        <v>1999</v>
      </c>
      <c r="D27" s="5" t="s">
        <v>1915</v>
      </c>
    </row>
    <row r="28" spans="1:4">
      <c r="A28" s="9" t="s">
        <v>2040</v>
      </c>
      <c r="B28" s="9" t="s">
        <v>1957</v>
      </c>
      <c r="C28" s="9" t="s">
        <v>1999</v>
      </c>
      <c r="D28" s="5" t="s">
        <v>1915</v>
      </c>
    </row>
    <row r="29" spans="1:4">
      <c r="A29" s="9" t="s">
        <v>2042</v>
      </c>
      <c r="B29" s="9" t="s">
        <v>1948</v>
      </c>
      <c r="C29" s="9" t="s">
        <v>1999</v>
      </c>
      <c r="D29" s="5" t="s">
        <v>1915</v>
      </c>
    </row>
    <row r="30" spans="1:4">
      <c r="A30" s="9" t="s">
        <v>2046</v>
      </c>
      <c r="B30" s="9" t="s">
        <v>1948</v>
      </c>
      <c r="C30" s="9" t="s">
        <v>1999</v>
      </c>
      <c r="D30" s="5" t="s">
        <v>1915</v>
      </c>
    </row>
    <row r="31" spans="1:4">
      <c r="A31" s="9" t="s">
        <v>2047</v>
      </c>
      <c r="B31" s="9" t="s">
        <v>1948</v>
      </c>
      <c r="C31" s="9" t="s">
        <v>1999</v>
      </c>
      <c r="D31" s="5" t="s">
        <v>1915</v>
      </c>
    </row>
    <row r="32" spans="1:4">
      <c r="A32" s="9" t="s">
        <v>2048</v>
      </c>
      <c r="B32" s="9" t="s">
        <v>1948</v>
      </c>
      <c r="C32" s="9" t="s">
        <v>1999</v>
      </c>
      <c r="D32" s="5" t="s">
        <v>1915</v>
      </c>
    </row>
    <row r="33" spans="1:4">
      <c r="A33" s="9" t="s">
        <v>2049</v>
      </c>
      <c r="B33" s="9" t="s">
        <v>1948</v>
      </c>
      <c r="C33" s="9" t="s">
        <v>1999</v>
      </c>
      <c r="D33" s="5" t="s">
        <v>1915</v>
      </c>
    </row>
    <row r="34" spans="1:4">
      <c r="A34" s="9" t="s">
        <v>2050</v>
      </c>
      <c r="B34" s="9" t="s">
        <v>1948</v>
      </c>
      <c r="C34" s="9" t="s">
        <v>1999</v>
      </c>
      <c r="D34" s="5" t="s">
        <v>1915</v>
      </c>
    </row>
    <row r="35" spans="1:4">
      <c r="A35" s="9" t="s">
        <v>2053</v>
      </c>
      <c r="B35" s="9" t="s">
        <v>1948</v>
      </c>
      <c r="C35" s="9" t="s">
        <v>1999</v>
      </c>
      <c r="D35" s="5" t="s">
        <v>1915</v>
      </c>
    </row>
    <row r="36" spans="1:4">
      <c r="A36" s="9" t="s">
        <v>2055</v>
      </c>
      <c r="B36" s="9" t="s">
        <v>1957</v>
      </c>
      <c r="C36" s="9" t="s">
        <v>1999</v>
      </c>
      <c r="D36" s="5" t="s">
        <v>1915</v>
      </c>
    </row>
    <row r="37" spans="1:4">
      <c r="A37" s="9" t="s">
        <v>2056</v>
      </c>
      <c r="B37" s="9" t="s">
        <v>1957</v>
      </c>
      <c r="C37" s="9" t="s">
        <v>1999</v>
      </c>
      <c r="D37" s="5" t="s">
        <v>1915</v>
      </c>
    </row>
    <row r="38" spans="1:4">
      <c r="A38" s="9" t="s">
        <v>2057</v>
      </c>
      <c r="B38" s="9" t="s">
        <v>1948</v>
      </c>
      <c r="C38" s="9" t="s">
        <v>1999</v>
      </c>
      <c r="D38" s="5" t="s">
        <v>1915</v>
      </c>
    </row>
    <row r="39" spans="1:4">
      <c r="A39" s="9" t="s">
        <v>2059</v>
      </c>
      <c r="B39" s="9" t="s">
        <v>1957</v>
      </c>
      <c r="C39" s="9" t="s">
        <v>1999</v>
      </c>
      <c r="D39" s="5" t="s">
        <v>1915</v>
      </c>
    </row>
    <row r="40" spans="1:4">
      <c r="A40" s="9" t="s">
        <v>2060</v>
      </c>
      <c r="B40" s="9" t="s">
        <v>1948</v>
      </c>
      <c r="C40" s="9" t="s">
        <v>1999</v>
      </c>
      <c r="D40" s="5" t="s">
        <v>1915</v>
      </c>
    </row>
    <row r="41" spans="1:4">
      <c r="A41" s="9" t="s">
        <v>2065</v>
      </c>
      <c r="B41" s="9" t="s">
        <v>1948</v>
      </c>
      <c r="C41" s="9" t="s">
        <v>1999</v>
      </c>
      <c r="D41" s="5" t="s">
        <v>1915</v>
      </c>
    </row>
    <row r="42" spans="1:4">
      <c r="A42" s="5" t="s">
        <v>2066</v>
      </c>
      <c r="B42" s="5" t="s">
        <v>1948</v>
      </c>
      <c r="C42" s="5" t="s">
        <v>1999</v>
      </c>
      <c r="D42" s="5" t="s">
        <v>1915</v>
      </c>
    </row>
    <row r="43" spans="1:4">
      <c r="A43" s="5" t="s">
        <v>2067</v>
      </c>
      <c r="B43" s="5" t="s">
        <v>1948</v>
      </c>
      <c r="C43" s="5" t="s">
        <v>1999</v>
      </c>
      <c r="D43" s="5" t="s">
        <v>1915</v>
      </c>
    </row>
    <row r="44" spans="1:4">
      <c r="A44" s="5" t="s">
        <v>2068</v>
      </c>
      <c r="B44" s="5" t="s">
        <v>1948</v>
      </c>
      <c r="C44" s="5" t="s">
        <v>1999</v>
      </c>
      <c r="D44" s="5" t="s">
        <v>1915</v>
      </c>
    </row>
    <row r="45" spans="1:4">
      <c r="A45" s="5" t="s">
        <v>2069</v>
      </c>
      <c r="B45" s="5" t="s">
        <v>1957</v>
      </c>
      <c r="C45" s="5" t="s">
        <v>1999</v>
      </c>
      <c r="D45" s="5" t="s">
        <v>1915</v>
      </c>
    </row>
    <row r="46" spans="1:4">
      <c r="A46" s="5" t="s">
        <v>2070</v>
      </c>
      <c r="B46" s="5" t="s">
        <v>1948</v>
      </c>
      <c r="C46" s="5" t="s">
        <v>1999</v>
      </c>
      <c r="D46" s="5" t="s">
        <v>1915</v>
      </c>
    </row>
    <row r="47" spans="1:4">
      <c r="A47" s="5" t="s">
        <v>2071</v>
      </c>
      <c r="B47" s="5" t="s">
        <v>1957</v>
      </c>
      <c r="C47" s="5" t="s">
        <v>1999</v>
      </c>
      <c r="D47" s="5" t="s">
        <v>1915</v>
      </c>
    </row>
    <row r="48" spans="1:4">
      <c r="A48" s="5" t="s">
        <v>2072</v>
      </c>
      <c r="B48" s="5" t="s">
        <v>1948</v>
      </c>
      <c r="C48" s="5" t="s">
        <v>1999</v>
      </c>
      <c r="D48" s="5" t="s">
        <v>1915</v>
      </c>
    </row>
    <row r="49" spans="1:4">
      <c r="A49" s="5" t="s">
        <v>2074</v>
      </c>
      <c r="B49" s="5" t="s">
        <v>1957</v>
      </c>
      <c r="C49" s="5" t="s">
        <v>1999</v>
      </c>
      <c r="D49" s="5" t="s">
        <v>1915</v>
      </c>
    </row>
    <row r="50" spans="1:4">
      <c r="A50" s="5" t="s">
        <v>2080</v>
      </c>
      <c r="B50" s="5" t="s">
        <v>1948</v>
      </c>
      <c r="C50" s="5" t="s">
        <v>1999</v>
      </c>
      <c r="D50" s="5" t="s">
        <v>1915</v>
      </c>
    </row>
    <row r="51" spans="1:4">
      <c r="A51" s="5" t="s">
        <v>2081</v>
      </c>
      <c r="B51" s="5" t="s">
        <v>1948</v>
      </c>
      <c r="C51" s="5" t="s">
        <v>1999</v>
      </c>
      <c r="D51" s="5" t="s">
        <v>1915</v>
      </c>
    </row>
    <row r="52" spans="1:4">
      <c r="A52" s="5" t="s">
        <v>2083</v>
      </c>
      <c r="B52" s="5" t="s">
        <v>1957</v>
      </c>
      <c r="C52" s="5" t="s">
        <v>1999</v>
      </c>
      <c r="D52" s="5" t="s">
        <v>1915</v>
      </c>
    </row>
    <row r="53" spans="1:4">
      <c r="A53" s="5" t="s">
        <v>2085</v>
      </c>
      <c r="B53" s="5" t="s">
        <v>1948</v>
      </c>
      <c r="C53" s="5" t="s">
        <v>1999</v>
      </c>
      <c r="D53" s="5" t="s">
        <v>1915</v>
      </c>
    </row>
    <row r="54" spans="1:4">
      <c r="A54" s="5" t="s">
        <v>2086</v>
      </c>
      <c r="B54" s="5" t="s">
        <v>1948</v>
      </c>
      <c r="C54" s="5" t="s">
        <v>1999</v>
      </c>
      <c r="D54" s="5" t="s">
        <v>1915</v>
      </c>
    </row>
    <row r="55" spans="1:4">
      <c r="A55" s="5" t="s">
        <v>2088</v>
      </c>
      <c r="B55" s="5" t="s">
        <v>1948</v>
      </c>
      <c r="C55" s="5" t="s">
        <v>1999</v>
      </c>
      <c r="D55" s="5" t="s">
        <v>1915</v>
      </c>
    </row>
    <row r="56" spans="1:4">
      <c r="A56" s="5" t="s">
        <v>2089</v>
      </c>
      <c r="B56" s="5" t="s">
        <v>1957</v>
      </c>
      <c r="C56" s="5" t="s">
        <v>1999</v>
      </c>
      <c r="D56" s="5" t="s">
        <v>1915</v>
      </c>
    </row>
    <row r="57" spans="1:4">
      <c r="A57" s="5" t="s">
        <v>2090</v>
      </c>
      <c r="B57" s="5" t="s">
        <v>1948</v>
      </c>
      <c r="C57" s="5" t="s">
        <v>1999</v>
      </c>
      <c r="D57" s="5" t="s">
        <v>1915</v>
      </c>
    </row>
    <row r="58" spans="1:4">
      <c r="A58" s="5" t="s">
        <v>2092</v>
      </c>
      <c r="B58" s="5" t="s">
        <v>1948</v>
      </c>
      <c r="C58" s="5" t="s">
        <v>1999</v>
      </c>
      <c r="D58" s="5" t="s">
        <v>1915</v>
      </c>
    </row>
    <row r="59" spans="1:4">
      <c r="A59" s="5" t="s">
        <v>2093</v>
      </c>
      <c r="B59" s="5" t="s">
        <v>1948</v>
      </c>
      <c r="C59" s="5" t="s">
        <v>1999</v>
      </c>
      <c r="D59" s="5" t="s">
        <v>1915</v>
      </c>
    </row>
    <row r="60" spans="1:4">
      <c r="A60" s="5" t="s">
        <v>2094</v>
      </c>
      <c r="B60" s="5" t="s">
        <v>1957</v>
      </c>
      <c r="C60" s="5" t="s">
        <v>1999</v>
      </c>
      <c r="D60" s="5" t="s">
        <v>1915</v>
      </c>
    </row>
    <row r="61" spans="1:4">
      <c r="A61" s="5" t="s">
        <v>2096</v>
      </c>
      <c r="B61" s="5" t="s">
        <v>1948</v>
      </c>
      <c r="C61" s="5" t="s">
        <v>1999</v>
      </c>
      <c r="D61" s="5" t="s">
        <v>1915</v>
      </c>
    </row>
    <row r="62" spans="1:4">
      <c r="A62" s="5" t="s">
        <v>2097</v>
      </c>
      <c r="B62" s="5" t="s">
        <v>1948</v>
      </c>
      <c r="C62" s="5" t="s">
        <v>1999</v>
      </c>
      <c r="D62" s="5" t="s">
        <v>1915</v>
      </c>
    </row>
    <row r="63" spans="1:4">
      <c r="A63" s="5" t="s">
        <v>2098</v>
      </c>
      <c r="B63" s="5" t="s">
        <v>1948</v>
      </c>
      <c r="C63" s="5" t="s">
        <v>1999</v>
      </c>
      <c r="D63" s="5" t="s">
        <v>1915</v>
      </c>
    </row>
    <row r="64" spans="1:4">
      <c r="A64" s="5" t="s">
        <v>2100</v>
      </c>
      <c r="B64" s="5" t="s">
        <v>1957</v>
      </c>
      <c r="C64" s="5" t="s">
        <v>1999</v>
      </c>
      <c r="D64" s="5" t="s">
        <v>1915</v>
      </c>
    </row>
    <row r="65" spans="1:4">
      <c r="A65" s="5" t="s">
        <v>2103</v>
      </c>
      <c r="B65" s="5" t="s">
        <v>1957</v>
      </c>
      <c r="C65" s="5" t="s">
        <v>1999</v>
      </c>
      <c r="D65" s="5" t="s">
        <v>1915</v>
      </c>
    </row>
    <row r="66" spans="1:4">
      <c r="A66" s="5" t="s">
        <v>2105</v>
      </c>
      <c r="B66" s="5" t="s">
        <v>1948</v>
      </c>
      <c r="C66" s="5" t="s">
        <v>1999</v>
      </c>
      <c r="D66" s="5" t="s">
        <v>1915</v>
      </c>
    </row>
    <row r="67" spans="1:4">
      <c r="A67" s="5" t="s">
        <v>2107</v>
      </c>
      <c r="B67" s="5" t="s">
        <v>1948</v>
      </c>
      <c r="C67" s="5" t="s">
        <v>1999</v>
      </c>
      <c r="D67" s="5" t="s">
        <v>1915</v>
      </c>
    </row>
    <row r="68" spans="1:4">
      <c r="A68" s="5" t="s">
        <v>2109</v>
      </c>
      <c r="B68" s="5" t="s">
        <v>1957</v>
      </c>
      <c r="C68" s="5" t="s">
        <v>1999</v>
      </c>
      <c r="D68" s="5" t="s">
        <v>1915</v>
      </c>
    </row>
    <row r="69" spans="1:4">
      <c r="A69" s="5" t="s">
        <v>2110</v>
      </c>
      <c r="B69" s="5" t="s">
        <v>1957</v>
      </c>
      <c r="C69" s="5" t="s">
        <v>1999</v>
      </c>
      <c r="D69" s="5" t="s">
        <v>1915</v>
      </c>
    </row>
    <row r="70" spans="1:4">
      <c r="A70" s="5" t="s">
        <v>2112</v>
      </c>
      <c r="B70" s="5" t="s">
        <v>1948</v>
      </c>
      <c r="C70" s="5" t="s">
        <v>1999</v>
      </c>
      <c r="D70" s="5" t="s">
        <v>1915</v>
      </c>
    </row>
    <row r="71" spans="1:4">
      <c r="A71" s="5" t="s">
        <v>2113</v>
      </c>
      <c r="B71" s="5" t="s">
        <v>1957</v>
      </c>
      <c r="C71" s="5" t="s">
        <v>1999</v>
      </c>
      <c r="D71" s="5" t="s">
        <v>1915</v>
      </c>
    </row>
    <row r="72" spans="1:4">
      <c r="A72" s="5" t="s">
        <v>2114</v>
      </c>
      <c r="B72" s="5" t="s">
        <v>1948</v>
      </c>
      <c r="C72" s="5" t="s">
        <v>1999</v>
      </c>
      <c r="D72" s="5" t="s">
        <v>1915</v>
      </c>
    </row>
    <row r="73" spans="1:4">
      <c r="A73" s="5" t="s">
        <v>2117</v>
      </c>
      <c r="B73" s="5" t="s">
        <v>1948</v>
      </c>
      <c r="C73" s="5" t="s">
        <v>1999</v>
      </c>
      <c r="D73" s="5" t="s">
        <v>1915</v>
      </c>
    </row>
    <row r="74" spans="1:4">
      <c r="A74" s="5" t="s">
        <v>2119</v>
      </c>
      <c r="B74" s="5" t="s">
        <v>1957</v>
      </c>
      <c r="C74" s="5" t="s">
        <v>1999</v>
      </c>
      <c r="D74" s="5" t="s">
        <v>1915</v>
      </c>
    </row>
    <row r="75" spans="1:4">
      <c r="A75" s="5" t="s">
        <v>2120</v>
      </c>
      <c r="B75" s="5" t="s">
        <v>1948</v>
      </c>
      <c r="C75" s="5" t="s">
        <v>1999</v>
      </c>
      <c r="D75" s="5" t="s">
        <v>1915</v>
      </c>
    </row>
    <row r="76" spans="1:4">
      <c r="A76" s="5" t="s">
        <v>2121</v>
      </c>
      <c r="B76" s="5" t="s">
        <v>1957</v>
      </c>
      <c r="C76" s="5" t="s">
        <v>1999</v>
      </c>
      <c r="D76" s="5" t="s">
        <v>1915</v>
      </c>
    </row>
    <row r="77" spans="1:4">
      <c r="A77" s="5" t="s">
        <v>2123</v>
      </c>
      <c r="B77" s="5" t="s">
        <v>1948</v>
      </c>
      <c r="C77" s="5" t="s">
        <v>1999</v>
      </c>
      <c r="D77" s="5" t="s">
        <v>1915</v>
      </c>
    </row>
    <row r="78" spans="1:4">
      <c r="A78" s="5" t="s">
        <v>2125</v>
      </c>
      <c r="B78" s="5" t="s">
        <v>1948</v>
      </c>
      <c r="C78" s="5" t="s">
        <v>1999</v>
      </c>
      <c r="D78" s="5" t="s">
        <v>1915</v>
      </c>
    </row>
    <row r="79" spans="1:4">
      <c r="A79" s="5" t="s">
        <v>2126</v>
      </c>
      <c r="B79" s="5" t="s">
        <v>1948</v>
      </c>
      <c r="C79" s="5" t="s">
        <v>1999</v>
      </c>
      <c r="D79" s="5" t="s">
        <v>1915</v>
      </c>
    </row>
    <row r="80" spans="1:4">
      <c r="A80" s="5" t="s">
        <v>2127</v>
      </c>
      <c r="B80" s="5" t="s">
        <v>1948</v>
      </c>
      <c r="C80" s="5" t="s">
        <v>1999</v>
      </c>
      <c r="D80" s="5" t="s">
        <v>1915</v>
      </c>
    </row>
    <row r="81" spans="1:4">
      <c r="A81" s="5" t="s">
        <v>2128</v>
      </c>
      <c r="B81" s="5" t="s">
        <v>1948</v>
      </c>
      <c r="C81" s="5" t="s">
        <v>1999</v>
      </c>
      <c r="D81" s="5" t="s">
        <v>1915</v>
      </c>
    </row>
    <row r="82" spans="1:4">
      <c r="A82" s="5" t="s">
        <v>2129</v>
      </c>
      <c r="B82" s="5" t="s">
        <v>1948</v>
      </c>
      <c r="C82" s="5" t="s">
        <v>1999</v>
      </c>
      <c r="D82" s="5" t="s">
        <v>1915</v>
      </c>
    </row>
    <row r="83" spans="1:4">
      <c r="A83" s="5" t="s">
        <v>2130</v>
      </c>
      <c r="B83" s="5" t="s">
        <v>1948</v>
      </c>
      <c r="C83" s="5" t="s">
        <v>1999</v>
      </c>
      <c r="D83" s="5" t="s">
        <v>1915</v>
      </c>
    </row>
    <row r="84" spans="1:4">
      <c r="A84" s="5" t="s">
        <v>2131</v>
      </c>
      <c r="B84" s="5" t="s">
        <v>1948</v>
      </c>
      <c r="C84" s="5" t="s">
        <v>1999</v>
      </c>
      <c r="D84" s="5" t="s">
        <v>1915</v>
      </c>
    </row>
    <row r="85" spans="1:4">
      <c r="A85" s="5" t="s">
        <v>2133</v>
      </c>
      <c r="B85" s="5" t="s">
        <v>1948</v>
      </c>
      <c r="C85" s="5" t="s">
        <v>1999</v>
      </c>
      <c r="D85" s="5" t="s">
        <v>1915</v>
      </c>
    </row>
    <row r="86" spans="1:4">
      <c r="A86" s="5" t="s">
        <v>2134</v>
      </c>
      <c r="B86" s="5" t="s">
        <v>1957</v>
      </c>
      <c r="C86" s="5" t="s">
        <v>1999</v>
      </c>
      <c r="D86" s="5" t="s">
        <v>1915</v>
      </c>
    </row>
    <row r="87" spans="1:4">
      <c r="A87" s="5" t="s">
        <v>2135</v>
      </c>
      <c r="B87" s="5" t="s">
        <v>1948</v>
      </c>
      <c r="C87" s="5" t="s">
        <v>1999</v>
      </c>
      <c r="D87" s="5" t="s">
        <v>1915</v>
      </c>
    </row>
    <row r="88" spans="1:4">
      <c r="A88" s="5" t="s">
        <v>2137</v>
      </c>
      <c r="B88" s="5" t="s">
        <v>1948</v>
      </c>
      <c r="C88" s="5" t="s">
        <v>1999</v>
      </c>
      <c r="D88" s="5" t="s">
        <v>1915</v>
      </c>
    </row>
    <row r="89" spans="1:4">
      <c r="A89" s="5" t="s">
        <v>2138</v>
      </c>
      <c r="B89" s="5" t="s">
        <v>1957</v>
      </c>
      <c r="C89" s="5" t="s">
        <v>1999</v>
      </c>
      <c r="D89" s="5" t="s">
        <v>1915</v>
      </c>
    </row>
    <row r="90" spans="1:4">
      <c r="A90" s="5" t="s">
        <v>2141</v>
      </c>
      <c r="B90" s="5" t="s">
        <v>1948</v>
      </c>
      <c r="C90" s="5" t="s">
        <v>1999</v>
      </c>
      <c r="D90" s="5" t="s">
        <v>1915</v>
      </c>
    </row>
    <row r="91" spans="1:4">
      <c r="A91" s="5" t="s">
        <v>2143</v>
      </c>
      <c r="B91" s="5" t="s">
        <v>1948</v>
      </c>
      <c r="C91" s="5" t="s">
        <v>1999</v>
      </c>
      <c r="D91" s="5" t="s">
        <v>1915</v>
      </c>
    </row>
    <row r="92" spans="1:4">
      <c r="A92" s="5" t="s">
        <v>2144</v>
      </c>
      <c r="B92" s="5" t="s">
        <v>1957</v>
      </c>
      <c r="C92" s="5" t="s">
        <v>1999</v>
      </c>
      <c r="D92" s="5" t="s">
        <v>1915</v>
      </c>
    </row>
    <row r="93" spans="1:4">
      <c r="A93" s="5" t="s">
        <v>2145</v>
      </c>
      <c r="B93" s="5" t="s">
        <v>1948</v>
      </c>
      <c r="C93" s="5" t="s">
        <v>1999</v>
      </c>
      <c r="D93" s="5" t="s">
        <v>1915</v>
      </c>
    </row>
    <row r="94" spans="1:4">
      <c r="A94" s="5" t="s">
        <v>2146</v>
      </c>
      <c r="B94" s="5" t="s">
        <v>1957</v>
      </c>
      <c r="C94" s="5" t="s">
        <v>1999</v>
      </c>
      <c r="D94" s="5" t="s">
        <v>1915</v>
      </c>
    </row>
    <row r="95" spans="1:4">
      <c r="A95" s="5" t="s">
        <v>2147</v>
      </c>
      <c r="B95" s="5" t="s">
        <v>1948</v>
      </c>
      <c r="C95" s="5" t="s">
        <v>1999</v>
      </c>
      <c r="D95" s="5" t="s">
        <v>1915</v>
      </c>
    </row>
    <row r="96" spans="1:4">
      <c r="A96" s="5" t="s">
        <v>2149</v>
      </c>
      <c r="B96" s="5" t="s">
        <v>1948</v>
      </c>
      <c r="C96" s="5" t="s">
        <v>1999</v>
      </c>
      <c r="D96" s="5" t="s">
        <v>1915</v>
      </c>
    </row>
    <row r="97" spans="1:4">
      <c r="A97" s="5" t="s">
        <v>2151</v>
      </c>
      <c r="B97" s="5" t="s">
        <v>1948</v>
      </c>
      <c r="C97" s="5" t="s">
        <v>1999</v>
      </c>
      <c r="D97" s="5" t="s">
        <v>1915</v>
      </c>
    </row>
    <row r="98" spans="1:4">
      <c r="A98" s="9" t="s">
        <v>2002</v>
      </c>
      <c r="B98" s="9" t="s">
        <v>1909</v>
      </c>
      <c r="C98" s="9" t="s">
        <v>2003</v>
      </c>
      <c r="D98" s="5" t="s">
        <v>1915</v>
      </c>
    </row>
    <row r="99" spans="1:4">
      <c r="A99" s="9" t="s">
        <v>2005</v>
      </c>
      <c r="B99" s="9" t="s">
        <v>605</v>
      </c>
      <c r="C99" s="9" t="s">
        <v>2003</v>
      </c>
      <c r="D99" s="5" t="s">
        <v>1915</v>
      </c>
    </row>
    <row r="100" spans="1:4">
      <c r="A100" s="9" t="s">
        <v>2006</v>
      </c>
      <c r="B100" s="9" t="s">
        <v>607</v>
      </c>
      <c r="C100" s="9" t="s">
        <v>2003</v>
      </c>
      <c r="D100" s="5" t="s">
        <v>1915</v>
      </c>
    </row>
    <row r="101" spans="1:4">
      <c r="A101" s="9" t="s">
        <v>2009</v>
      </c>
      <c r="B101" s="9" t="s">
        <v>1909</v>
      </c>
      <c r="C101" s="9" t="s">
        <v>2003</v>
      </c>
      <c r="D101" s="5" t="s">
        <v>1915</v>
      </c>
    </row>
    <row r="102" spans="1:4">
      <c r="A102" s="9" t="s">
        <v>2010</v>
      </c>
      <c r="B102" s="9" t="s">
        <v>1909</v>
      </c>
      <c r="C102" s="9" t="s">
        <v>2003</v>
      </c>
      <c r="D102" s="5" t="s">
        <v>1915</v>
      </c>
    </row>
    <row r="103" spans="1:4">
      <c r="A103" s="9" t="s">
        <v>2011</v>
      </c>
      <c r="B103" s="9" t="s">
        <v>1909</v>
      </c>
      <c r="C103" s="9" t="s">
        <v>2003</v>
      </c>
      <c r="D103" s="5" t="s">
        <v>1915</v>
      </c>
    </row>
    <row r="104" spans="1:4">
      <c r="A104" s="9" t="s">
        <v>2014</v>
      </c>
      <c r="B104" s="9" t="s">
        <v>1909</v>
      </c>
      <c r="C104" s="9" t="s">
        <v>2003</v>
      </c>
      <c r="D104" s="5" t="s">
        <v>1915</v>
      </c>
    </row>
    <row r="105" spans="1:4">
      <c r="A105" s="9" t="s">
        <v>2016</v>
      </c>
      <c r="B105" s="9" t="s">
        <v>1909</v>
      </c>
      <c r="C105" s="9" t="s">
        <v>2003</v>
      </c>
      <c r="D105" s="5" t="s">
        <v>1915</v>
      </c>
    </row>
    <row r="106" spans="1:4">
      <c r="A106" s="9" t="s">
        <v>2020</v>
      </c>
      <c r="B106" s="9" t="s">
        <v>1909</v>
      </c>
      <c r="C106" s="9" t="s">
        <v>2003</v>
      </c>
      <c r="D106" s="5" t="s">
        <v>1915</v>
      </c>
    </row>
    <row r="107" spans="1:4">
      <c r="A107" s="9" t="s">
        <v>2026</v>
      </c>
      <c r="B107" s="9" t="s">
        <v>605</v>
      </c>
      <c r="C107" s="9" t="s">
        <v>2003</v>
      </c>
      <c r="D107" s="5" t="s">
        <v>1915</v>
      </c>
    </row>
    <row r="108" spans="1:4">
      <c r="A108" s="9" t="s">
        <v>2027</v>
      </c>
      <c r="B108" s="9" t="s">
        <v>1909</v>
      </c>
      <c r="C108" s="9" t="s">
        <v>2003</v>
      </c>
      <c r="D108" s="5" t="s">
        <v>1915</v>
      </c>
    </row>
    <row r="109" spans="1:4">
      <c r="A109" s="9" t="s">
        <v>2030</v>
      </c>
      <c r="B109" s="9" t="s">
        <v>1909</v>
      </c>
      <c r="C109" s="9" t="s">
        <v>2003</v>
      </c>
      <c r="D109" s="5" t="s">
        <v>1915</v>
      </c>
    </row>
    <row r="110" spans="1:4">
      <c r="A110" s="9" t="s">
        <v>2032</v>
      </c>
      <c r="B110" s="9" t="s">
        <v>607</v>
      </c>
      <c r="C110" s="9" t="s">
        <v>2003</v>
      </c>
      <c r="D110" s="5" t="s">
        <v>1915</v>
      </c>
    </row>
    <row r="111" spans="1:4">
      <c r="A111" s="9" t="s">
        <v>2033</v>
      </c>
      <c r="B111" s="9" t="s">
        <v>1909</v>
      </c>
      <c r="C111" s="9" t="s">
        <v>2003</v>
      </c>
      <c r="D111" s="5" t="s">
        <v>1915</v>
      </c>
    </row>
    <row r="112" spans="1:4">
      <c r="A112" s="9" t="s">
        <v>2036</v>
      </c>
      <c r="B112" s="9" t="s">
        <v>1909</v>
      </c>
      <c r="C112" s="9" t="s">
        <v>2003</v>
      </c>
      <c r="D112" s="5" t="s">
        <v>1915</v>
      </c>
    </row>
    <row r="113" spans="1:4">
      <c r="A113" s="9" t="s">
        <v>2038</v>
      </c>
      <c r="B113" s="9" t="s">
        <v>605</v>
      </c>
      <c r="C113" s="9" t="s">
        <v>2003</v>
      </c>
      <c r="D113" s="5" t="s">
        <v>1915</v>
      </c>
    </row>
    <row r="114" spans="1:4">
      <c r="A114" s="9" t="s">
        <v>2041</v>
      </c>
      <c r="B114" s="9" t="s">
        <v>607</v>
      </c>
      <c r="C114" s="9" t="s">
        <v>2003</v>
      </c>
      <c r="D114" s="5" t="s">
        <v>1915</v>
      </c>
    </row>
    <row r="115" spans="1:4">
      <c r="A115" s="9" t="s">
        <v>2043</v>
      </c>
      <c r="B115" s="9" t="s">
        <v>1909</v>
      </c>
      <c r="C115" s="9" t="s">
        <v>2003</v>
      </c>
      <c r="D115" s="5" t="s">
        <v>1915</v>
      </c>
    </row>
    <row r="116" spans="1:4">
      <c r="A116" s="9" t="s">
        <v>2044</v>
      </c>
      <c r="B116" s="9" t="s">
        <v>1909</v>
      </c>
      <c r="C116" s="9" t="s">
        <v>2003</v>
      </c>
      <c r="D116" s="5" t="s">
        <v>1915</v>
      </c>
    </row>
    <row r="117" spans="1:4">
      <c r="A117" s="9" t="s">
        <v>2045</v>
      </c>
      <c r="B117" s="9" t="s">
        <v>1909</v>
      </c>
      <c r="C117" s="9" t="s">
        <v>2003</v>
      </c>
      <c r="D117" s="5" t="s">
        <v>1915</v>
      </c>
    </row>
    <row r="118" spans="1:4">
      <c r="A118" s="9" t="s">
        <v>2051</v>
      </c>
      <c r="B118" s="9" t="s">
        <v>1909</v>
      </c>
      <c r="C118" s="9" t="s">
        <v>2003</v>
      </c>
      <c r="D118" s="5" t="s">
        <v>1915</v>
      </c>
    </row>
    <row r="119" spans="1:4">
      <c r="A119" s="9" t="s">
        <v>2052</v>
      </c>
      <c r="B119" s="9" t="s">
        <v>1909</v>
      </c>
      <c r="C119" s="9" t="s">
        <v>2003</v>
      </c>
      <c r="D119" s="5" t="s">
        <v>1915</v>
      </c>
    </row>
    <row r="120" spans="1:4">
      <c r="A120" s="9" t="s">
        <v>2054</v>
      </c>
      <c r="B120" s="9" t="s">
        <v>605</v>
      </c>
      <c r="C120" s="9" t="s">
        <v>2003</v>
      </c>
      <c r="D120" s="5" t="s">
        <v>1915</v>
      </c>
    </row>
    <row r="121" spans="1:4">
      <c r="A121" s="9" t="s">
        <v>2058</v>
      </c>
      <c r="B121" s="9" t="s">
        <v>607</v>
      </c>
      <c r="C121" s="9" t="s">
        <v>2003</v>
      </c>
      <c r="D121" s="5" t="s">
        <v>1915</v>
      </c>
    </row>
    <row r="122" spans="1:4">
      <c r="A122" s="9" t="s">
        <v>2061</v>
      </c>
      <c r="B122" s="9" t="s">
        <v>607</v>
      </c>
      <c r="C122" s="9" t="s">
        <v>2003</v>
      </c>
      <c r="D122" s="5" t="s">
        <v>1915</v>
      </c>
    </row>
    <row r="123" spans="1:4">
      <c r="A123" s="9" t="s">
        <v>2063</v>
      </c>
      <c r="B123" s="9" t="s">
        <v>1909</v>
      </c>
      <c r="C123" s="9" t="s">
        <v>2003</v>
      </c>
      <c r="D123" s="5" t="s">
        <v>1915</v>
      </c>
    </row>
    <row r="124" spans="1:4">
      <c r="A124" s="9" t="s">
        <v>2064</v>
      </c>
      <c r="B124" s="9" t="s">
        <v>607</v>
      </c>
      <c r="C124" s="9" t="s">
        <v>2003</v>
      </c>
      <c r="D124" s="5" t="s">
        <v>1915</v>
      </c>
    </row>
    <row r="125" spans="1:4">
      <c r="A125" s="5" t="s">
        <v>2073</v>
      </c>
      <c r="B125" s="5" t="s">
        <v>1909</v>
      </c>
      <c r="C125" s="5" t="s">
        <v>2003</v>
      </c>
      <c r="D125" s="5" t="s">
        <v>1915</v>
      </c>
    </row>
    <row r="126" spans="1:4">
      <c r="A126" s="5" t="s">
        <v>2075</v>
      </c>
      <c r="B126" s="5" t="s">
        <v>1909</v>
      </c>
      <c r="C126" s="5" t="s">
        <v>2003</v>
      </c>
      <c r="D126" s="5" t="s">
        <v>1915</v>
      </c>
    </row>
    <row r="127" spans="1:4">
      <c r="A127" s="5" t="s">
        <v>2076</v>
      </c>
      <c r="B127" s="5" t="s">
        <v>1909</v>
      </c>
      <c r="C127" s="5" t="s">
        <v>2003</v>
      </c>
      <c r="D127" s="5" t="s">
        <v>1915</v>
      </c>
    </row>
    <row r="128" spans="1:4">
      <c r="A128" s="5" t="s">
        <v>2077</v>
      </c>
      <c r="B128" s="5" t="s">
        <v>1909</v>
      </c>
      <c r="C128" s="5" t="s">
        <v>2003</v>
      </c>
      <c r="D128" s="5" t="s">
        <v>1915</v>
      </c>
    </row>
    <row r="129" spans="1:4">
      <c r="A129" s="5" t="s">
        <v>2078</v>
      </c>
      <c r="B129" s="5" t="s">
        <v>605</v>
      </c>
      <c r="C129" s="5" t="s">
        <v>2003</v>
      </c>
      <c r="D129" s="5" t="s">
        <v>1915</v>
      </c>
    </row>
    <row r="130" spans="1:4">
      <c r="A130" s="5" t="s">
        <v>2079</v>
      </c>
      <c r="B130" s="5" t="s">
        <v>605</v>
      </c>
      <c r="C130" s="5" t="s">
        <v>2003</v>
      </c>
      <c r="D130" s="5" t="s">
        <v>1915</v>
      </c>
    </row>
    <row r="131" spans="1:4">
      <c r="A131" s="5" t="s">
        <v>2082</v>
      </c>
      <c r="B131" s="5" t="s">
        <v>1909</v>
      </c>
      <c r="C131" s="5" t="s">
        <v>2003</v>
      </c>
      <c r="D131" s="5" t="s">
        <v>1915</v>
      </c>
    </row>
    <row r="132" spans="1:4">
      <c r="A132" s="5" t="s">
        <v>2084</v>
      </c>
      <c r="C132" s="5" t="s">
        <v>2003</v>
      </c>
      <c r="D132" s="5" t="s">
        <v>1915</v>
      </c>
    </row>
    <row r="133" spans="1:4">
      <c r="A133" s="5" t="s">
        <v>2087</v>
      </c>
      <c r="B133" s="5" t="s">
        <v>607</v>
      </c>
      <c r="C133" s="5" t="s">
        <v>2003</v>
      </c>
      <c r="D133" s="5" t="s">
        <v>1915</v>
      </c>
    </row>
    <row r="134" spans="1:4">
      <c r="A134" s="5" t="s">
        <v>2091</v>
      </c>
      <c r="B134" s="5" t="s">
        <v>1909</v>
      </c>
      <c r="C134" s="5" t="s">
        <v>2003</v>
      </c>
      <c r="D134" s="5" t="s">
        <v>1915</v>
      </c>
    </row>
    <row r="135" spans="1:4">
      <c r="A135" s="5" t="s">
        <v>2095</v>
      </c>
      <c r="B135" s="5" t="s">
        <v>607</v>
      </c>
      <c r="C135" s="5" t="s">
        <v>2003</v>
      </c>
      <c r="D135" s="5" t="s">
        <v>1915</v>
      </c>
    </row>
    <row r="136" spans="1:4">
      <c r="A136" s="5" t="s">
        <v>2099</v>
      </c>
      <c r="B136" s="5" t="s">
        <v>1909</v>
      </c>
      <c r="C136" s="5" t="s">
        <v>2003</v>
      </c>
      <c r="D136" s="5" t="s">
        <v>1915</v>
      </c>
    </row>
    <row r="137" spans="1:4">
      <c r="A137" s="5" t="s">
        <v>2101</v>
      </c>
      <c r="B137" s="5" t="s">
        <v>607</v>
      </c>
      <c r="C137" s="5" t="s">
        <v>2003</v>
      </c>
      <c r="D137" s="5" t="s">
        <v>1915</v>
      </c>
    </row>
    <row r="138" spans="1:4">
      <c r="A138" s="5" t="s">
        <v>2104</v>
      </c>
      <c r="B138" s="5" t="s">
        <v>1909</v>
      </c>
      <c r="C138" s="5" t="s">
        <v>2003</v>
      </c>
      <c r="D138" s="5" t="s">
        <v>1915</v>
      </c>
    </row>
    <row r="139" spans="1:4">
      <c r="A139" s="5" t="s">
        <v>2106</v>
      </c>
      <c r="B139" s="5" t="s">
        <v>1909</v>
      </c>
      <c r="C139" s="5" t="s">
        <v>2003</v>
      </c>
      <c r="D139" s="5" t="s">
        <v>1915</v>
      </c>
    </row>
    <row r="140" spans="1:4">
      <c r="A140" s="5" t="s">
        <v>2108</v>
      </c>
      <c r="B140" s="5" t="s">
        <v>607</v>
      </c>
      <c r="C140" s="5" t="s">
        <v>2003</v>
      </c>
      <c r="D140" s="5" t="s">
        <v>1915</v>
      </c>
    </row>
    <row r="141" spans="1:4">
      <c r="A141" s="5" t="s">
        <v>2111</v>
      </c>
      <c r="B141" s="5" t="s">
        <v>1909</v>
      </c>
      <c r="C141" s="5" t="s">
        <v>2003</v>
      </c>
      <c r="D141" s="5" t="s">
        <v>1915</v>
      </c>
    </row>
    <row r="142" spans="1:4">
      <c r="A142" s="5" t="s">
        <v>2115</v>
      </c>
      <c r="B142" s="5" t="s">
        <v>607</v>
      </c>
      <c r="C142" s="5" t="s">
        <v>2003</v>
      </c>
      <c r="D142" s="5" t="s">
        <v>1915</v>
      </c>
    </row>
    <row r="143" spans="1:4">
      <c r="A143" s="5" t="s">
        <v>2116</v>
      </c>
      <c r="B143" s="5" t="s">
        <v>1909</v>
      </c>
      <c r="C143" s="5" t="s">
        <v>2003</v>
      </c>
      <c r="D143" s="5" t="s">
        <v>1915</v>
      </c>
    </row>
    <row r="144" spans="1:4">
      <c r="A144" s="5" t="s">
        <v>2118</v>
      </c>
      <c r="B144" s="5" t="s">
        <v>1909</v>
      </c>
      <c r="C144" s="5" t="s">
        <v>2003</v>
      </c>
      <c r="D144" s="5" t="s">
        <v>1915</v>
      </c>
    </row>
    <row r="145" spans="1:4">
      <c r="A145" s="5" t="s">
        <v>2122</v>
      </c>
      <c r="B145" s="5" t="s">
        <v>607</v>
      </c>
      <c r="C145" s="5" t="s">
        <v>2003</v>
      </c>
      <c r="D145" s="5" t="s">
        <v>1915</v>
      </c>
    </row>
    <row r="146" spans="1:4">
      <c r="A146" s="5" t="s">
        <v>2124</v>
      </c>
      <c r="B146" s="5" t="s">
        <v>1909</v>
      </c>
      <c r="C146" s="5" t="s">
        <v>2003</v>
      </c>
      <c r="D146" s="5" t="s">
        <v>1915</v>
      </c>
    </row>
    <row r="147" spans="1:4">
      <c r="A147" s="5" t="s">
        <v>2132</v>
      </c>
      <c r="B147" s="5" t="s">
        <v>1909</v>
      </c>
      <c r="C147" s="5" t="s">
        <v>2003</v>
      </c>
      <c r="D147" s="5" t="s">
        <v>1915</v>
      </c>
    </row>
    <row r="148" spans="1:4">
      <c r="A148" s="5" t="s">
        <v>2136</v>
      </c>
      <c r="B148" s="5" t="s">
        <v>1909</v>
      </c>
      <c r="C148" s="5" t="s">
        <v>2003</v>
      </c>
      <c r="D148" s="5" t="s">
        <v>1915</v>
      </c>
    </row>
    <row r="149" spans="1:4">
      <c r="A149" s="5" t="s">
        <v>2139</v>
      </c>
      <c r="B149" s="5" t="s">
        <v>605</v>
      </c>
      <c r="C149" s="5" t="s">
        <v>2003</v>
      </c>
      <c r="D149" s="5" t="s">
        <v>1915</v>
      </c>
    </row>
    <row r="150" spans="1:4">
      <c r="A150" s="5" t="s">
        <v>2140</v>
      </c>
      <c r="B150" s="5" t="s">
        <v>607</v>
      </c>
      <c r="C150" s="5" t="s">
        <v>2003</v>
      </c>
      <c r="D150" s="5" t="s">
        <v>1915</v>
      </c>
    </row>
    <row r="151" spans="1:4">
      <c r="A151" s="5" t="s">
        <v>2142</v>
      </c>
      <c r="B151" s="5" t="s">
        <v>607</v>
      </c>
      <c r="C151" s="5" t="s">
        <v>2003</v>
      </c>
      <c r="D151" s="5" t="s">
        <v>1915</v>
      </c>
    </row>
    <row r="152" spans="1:4">
      <c r="A152" s="5" t="s">
        <v>2148</v>
      </c>
      <c r="B152" s="5" t="s">
        <v>607</v>
      </c>
      <c r="C152" s="5" t="s">
        <v>2003</v>
      </c>
      <c r="D152" s="5" t="s">
        <v>1915</v>
      </c>
    </row>
    <row r="153" spans="1:4">
      <c r="A153" s="5" t="s">
        <v>2150</v>
      </c>
      <c r="B153" s="5" t="s">
        <v>605</v>
      </c>
      <c r="C153" s="5" t="s">
        <v>2003</v>
      </c>
      <c r="D153" s="5" t="s">
        <v>1915</v>
      </c>
    </row>
  </sheetData>
  <autoFilter ref="A1:D104" xr:uid="{0B78DF69-F358-45F6-9C06-458CAC3D25A2}">
    <sortState xmlns:xlrd2="http://schemas.microsoft.com/office/spreadsheetml/2017/richdata2" ref="A2:D153">
      <sortCondition ref="D1:D104"/>
    </sortState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D1E8-FC2C-4C01-A28B-33D9ED2BE4BD}">
  <dimension ref="A2:B2"/>
  <sheetViews>
    <sheetView workbookViewId="0">
      <selection activeCell="B2" sqref="B2"/>
    </sheetView>
  </sheetViews>
  <sheetFormatPr defaultRowHeight="15"/>
  <sheetData>
    <row r="2" spans="1:2">
      <c r="A2" t="s">
        <v>543</v>
      </c>
      <c r="B2" t="str">
        <f>IF(H2="", "Match Not Found", TEXT(ROUNDUP(VALUE(LEFT(H2, LEN(H2)-3)), 0), "0") &amp; " GB")</f>
        <v>Match Not Found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A832-EB15-4FD4-97A3-53CC7901350E}">
  <dimension ref="A1:C295"/>
  <sheetViews>
    <sheetView topLeftCell="A8" zoomScaleNormal="100" workbookViewId="0">
      <selection activeCell="B293" sqref="B293"/>
    </sheetView>
  </sheetViews>
  <sheetFormatPr defaultRowHeight="15.75"/>
  <cols>
    <col min="1" max="1" width="31.5703125" style="10" bestFit="1" customWidth="1"/>
    <col min="2" max="2" width="242.140625" style="10" bestFit="1" customWidth="1"/>
  </cols>
  <sheetData>
    <row r="1" spans="1:3">
      <c r="A1" s="5" t="s">
        <v>443</v>
      </c>
      <c r="B1" s="5" t="s">
        <v>444</v>
      </c>
    </row>
    <row r="2" spans="1:3">
      <c r="A2" s="5" t="s">
        <v>519</v>
      </c>
      <c r="B2" s="5" t="s">
        <v>445</v>
      </c>
      <c r="C2" t="str">
        <f>IFERROR(INDEX('Windows 11 Compliance'!A:A, MATCH(M2, 'Windows 11 Compliance'!B:B, 0)), "Match not found")</f>
        <v>Match not found</v>
      </c>
    </row>
    <row r="3" spans="1:3">
      <c r="A3" s="5" t="s">
        <v>518</v>
      </c>
      <c r="B3" s="5" t="s">
        <v>446</v>
      </c>
    </row>
    <row r="4" spans="1:3">
      <c r="A4" s="5" t="s">
        <v>518</v>
      </c>
      <c r="B4" s="5" t="s">
        <v>447</v>
      </c>
    </row>
    <row r="5" spans="1:3">
      <c r="A5" s="5" t="s">
        <v>518</v>
      </c>
      <c r="B5" s="5" t="s">
        <v>448</v>
      </c>
    </row>
    <row r="6" spans="1:3">
      <c r="A6" s="5" t="s">
        <v>518</v>
      </c>
      <c r="B6" s="5" t="s">
        <v>449</v>
      </c>
    </row>
    <row r="7" spans="1:3">
      <c r="A7" s="5" t="s">
        <v>518</v>
      </c>
      <c r="B7" s="5" t="s">
        <v>450</v>
      </c>
    </row>
    <row r="8" spans="1:3">
      <c r="A8" s="5" t="s">
        <v>518</v>
      </c>
      <c r="B8" s="5" t="s">
        <v>451</v>
      </c>
    </row>
    <row r="9" spans="1:3">
      <c r="A9" s="5" t="s">
        <v>518</v>
      </c>
      <c r="B9" s="5" t="s">
        <v>452</v>
      </c>
    </row>
    <row r="10" spans="1:3">
      <c r="A10" s="5" t="s">
        <v>518</v>
      </c>
      <c r="B10" s="5" t="s">
        <v>453</v>
      </c>
    </row>
    <row r="11" spans="1:3">
      <c r="A11" s="5" t="s">
        <v>518</v>
      </c>
      <c r="B11" s="5" t="s">
        <v>454</v>
      </c>
    </row>
    <row r="12" spans="1:3">
      <c r="A12" s="5" t="s">
        <v>518</v>
      </c>
      <c r="B12" s="5" t="s">
        <v>455</v>
      </c>
    </row>
    <row r="13" spans="1:3">
      <c r="A13" s="5" t="s">
        <v>519</v>
      </c>
      <c r="B13" s="5" t="s">
        <v>456</v>
      </c>
    </row>
    <row r="14" spans="1:3">
      <c r="A14" s="5" t="s">
        <v>519</v>
      </c>
      <c r="B14" s="5" t="s">
        <v>457</v>
      </c>
    </row>
    <row r="15" spans="1:3">
      <c r="A15" s="5" t="s">
        <v>518</v>
      </c>
      <c r="B15" s="5" t="s">
        <v>458</v>
      </c>
    </row>
    <row r="16" spans="1:3">
      <c r="A16" s="5" t="s">
        <v>518</v>
      </c>
      <c r="B16" s="5" t="s">
        <v>459</v>
      </c>
    </row>
    <row r="17" spans="1:2">
      <c r="A17" s="5" t="s">
        <v>519</v>
      </c>
      <c r="B17" s="5" t="s">
        <v>460</v>
      </c>
    </row>
    <row r="18" spans="1:2">
      <c r="A18" s="5" t="s">
        <v>518</v>
      </c>
      <c r="B18" s="5" t="s">
        <v>461</v>
      </c>
    </row>
    <row r="19" spans="1:2">
      <c r="A19" s="5" t="s">
        <v>518</v>
      </c>
      <c r="B19" s="5" t="s">
        <v>462</v>
      </c>
    </row>
    <row r="20" spans="1:2">
      <c r="A20" s="5" t="s">
        <v>518</v>
      </c>
      <c r="B20" s="5" t="s">
        <v>463</v>
      </c>
    </row>
    <row r="21" spans="1:2">
      <c r="A21" s="5" t="s">
        <v>518</v>
      </c>
      <c r="B21" s="5" t="s">
        <v>464</v>
      </c>
    </row>
    <row r="22" spans="1:2">
      <c r="A22" s="5" t="s">
        <v>518</v>
      </c>
      <c r="B22" s="5" t="s">
        <v>465</v>
      </c>
    </row>
    <row r="23" spans="1:2">
      <c r="A23" s="5" t="s">
        <v>518</v>
      </c>
      <c r="B23" s="5" t="s">
        <v>466</v>
      </c>
    </row>
    <row r="24" spans="1:2">
      <c r="A24" s="5" t="s">
        <v>518</v>
      </c>
      <c r="B24" s="5" t="s">
        <v>467</v>
      </c>
    </row>
    <row r="25" spans="1:2">
      <c r="A25" s="5" t="s">
        <v>518</v>
      </c>
      <c r="B25" s="5" t="s">
        <v>468</v>
      </c>
    </row>
    <row r="26" spans="1:2">
      <c r="A26" s="5" t="s">
        <v>519</v>
      </c>
      <c r="B26" s="5" t="s">
        <v>469</v>
      </c>
    </row>
    <row r="27" spans="1:2">
      <c r="A27" s="5" t="s">
        <v>518</v>
      </c>
      <c r="B27" s="5" t="s">
        <v>470</v>
      </c>
    </row>
    <row r="28" spans="1:2">
      <c r="A28" s="5" t="s">
        <v>518</v>
      </c>
      <c r="B28" s="5" t="s">
        <v>471</v>
      </c>
    </row>
    <row r="29" spans="1:2">
      <c r="A29" s="5" t="s">
        <v>518</v>
      </c>
      <c r="B29" s="5" t="s">
        <v>472</v>
      </c>
    </row>
    <row r="30" spans="1:2">
      <c r="A30" s="5" t="s">
        <v>518</v>
      </c>
      <c r="B30" s="5" t="s">
        <v>473</v>
      </c>
    </row>
    <row r="31" spans="1:2">
      <c r="A31" s="5" t="s">
        <v>518</v>
      </c>
      <c r="B31" s="5" t="s">
        <v>474</v>
      </c>
    </row>
    <row r="32" spans="1:2">
      <c r="A32" s="5" t="s">
        <v>518</v>
      </c>
      <c r="B32" s="5" t="s">
        <v>475</v>
      </c>
    </row>
    <row r="33" spans="1:2">
      <c r="A33" s="5" t="s">
        <v>518</v>
      </c>
      <c r="B33" s="5" t="s">
        <v>476</v>
      </c>
    </row>
    <row r="34" spans="1:2">
      <c r="A34" s="5" t="s">
        <v>518</v>
      </c>
      <c r="B34" s="5" t="s">
        <v>477</v>
      </c>
    </row>
    <row r="35" spans="1:2">
      <c r="A35" s="5" t="s">
        <v>518</v>
      </c>
      <c r="B35" s="5" t="s">
        <v>478</v>
      </c>
    </row>
    <row r="36" spans="1:2">
      <c r="A36" s="5" t="s">
        <v>518</v>
      </c>
      <c r="B36" s="5" t="s">
        <v>479</v>
      </c>
    </row>
    <row r="37" spans="1:2">
      <c r="A37" s="5" t="s">
        <v>518</v>
      </c>
      <c r="B37" s="5" t="s">
        <v>480</v>
      </c>
    </row>
    <row r="38" spans="1:2">
      <c r="A38" s="5" t="s">
        <v>518</v>
      </c>
      <c r="B38" s="5" t="s">
        <v>481</v>
      </c>
    </row>
    <row r="39" spans="1:2">
      <c r="A39" s="5" t="s">
        <v>518</v>
      </c>
      <c r="B39" s="5" t="s">
        <v>482</v>
      </c>
    </row>
    <row r="40" spans="1:2">
      <c r="A40" s="5" t="s">
        <v>518</v>
      </c>
      <c r="B40" s="5" t="s">
        <v>483</v>
      </c>
    </row>
    <row r="41" spans="1:2">
      <c r="A41" s="5" t="s">
        <v>518</v>
      </c>
      <c r="B41" s="5" t="s">
        <v>484</v>
      </c>
    </row>
    <row r="42" spans="1:2">
      <c r="A42" s="5" t="s">
        <v>519</v>
      </c>
      <c r="B42" s="5" t="s">
        <v>485</v>
      </c>
    </row>
    <row r="43" spans="1:2">
      <c r="A43" s="5" t="s">
        <v>518</v>
      </c>
      <c r="B43" s="5" t="s">
        <v>486</v>
      </c>
    </row>
    <row r="44" spans="1:2">
      <c r="A44" s="5" t="s">
        <v>518</v>
      </c>
      <c r="B44" s="5" t="s">
        <v>487</v>
      </c>
    </row>
    <row r="45" spans="1:2">
      <c r="A45" s="5" t="s">
        <v>518</v>
      </c>
      <c r="B45" s="5" t="s">
        <v>488</v>
      </c>
    </row>
    <row r="46" spans="1:2">
      <c r="A46" s="5" t="s">
        <v>519</v>
      </c>
      <c r="B46" s="5" t="s">
        <v>489</v>
      </c>
    </row>
    <row r="47" spans="1:2">
      <c r="A47" s="5" t="s">
        <v>518</v>
      </c>
      <c r="B47" s="5" t="s">
        <v>490</v>
      </c>
    </row>
    <row r="48" spans="1:2">
      <c r="A48" s="5" t="s">
        <v>518</v>
      </c>
      <c r="B48" s="5" t="s">
        <v>491</v>
      </c>
    </row>
    <row r="49" spans="1:2">
      <c r="A49" s="5" t="s">
        <v>518</v>
      </c>
      <c r="B49" s="5" t="s">
        <v>492</v>
      </c>
    </row>
    <row r="50" spans="1:2">
      <c r="A50" s="5" t="s">
        <v>518</v>
      </c>
      <c r="B50" s="5" t="s">
        <v>493</v>
      </c>
    </row>
    <row r="51" spans="1:2">
      <c r="A51" s="5" t="s">
        <v>520</v>
      </c>
      <c r="B51" s="5" t="s">
        <v>494</v>
      </c>
    </row>
    <row r="52" spans="1:2">
      <c r="A52" s="5" t="s">
        <v>520</v>
      </c>
      <c r="B52" s="5" t="s">
        <v>495</v>
      </c>
    </row>
    <row r="53" spans="1:2">
      <c r="A53" s="5" t="s">
        <v>518</v>
      </c>
      <c r="B53" s="5" t="s">
        <v>496</v>
      </c>
    </row>
    <row r="54" spans="1:2">
      <c r="A54" s="5" t="s">
        <v>518</v>
      </c>
      <c r="B54" s="5" t="s">
        <v>497</v>
      </c>
    </row>
    <row r="55" spans="1:2">
      <c r="A55" s="5" t="s">
        <v>518</v>
      </c>
      <c r="B55" s="5" t="s">
        <v>498</v>
      </c>
    </row>
    <row r="56" spans="1:2">
      <c r="A56" s="5" t="s">
        <v>518</v>
      </c>
      <c r="B56" s="5" t="s">
        <v>499</v>
      </c>
    </row>
    <row r="57" spans="1:2">
      <c r="A57" s="5" t="s">
        <v>518</v>
      </c>
      <c r="B57" s="5" t="s">
        <v>500</v>
      </c>
    </row>
    <row r="58" spans="1:2">
      <c r="A58" s="5" t="s">
        <v>518</v>
      </c>
      <c r="B58" s="5" t="s">
        <v>501</v>
      </c>
    </row>
    <row r="59" spans="1:2">
      <c r="A59" s="5" t="s">
        <v>518</v>
      </c>
      <c r="B59" s="5" t="s">
        <v>502</v>
      </c>
    </row>
    <row r="60" spans="1:2">
      <c r="A60" s="5" t="s">
        <v>518</v>
      </c>
      <c r="B60" s="5" t="s">
        <v>503</v>
      </c>
    </row>
    <row r="61" spans="1:2">
      <c r="A61" s="5" t="s">
        <v>518</v>
      </c>
      <c r="B61" s="5" t="s">
        <v>504</v>
      </c>
    </row>
    <row r="62" spans="1:2">
      <c r="A62" s="5" t="s">
        <v>518</v>
      </c>
      <c r="B62" s="5" t="s">
        <v>505</v>
      </c>
    </row>
    <row r="63" spans="1:2">
      <c r="A63" s="5" t="s">
        <v>518</v>
      </c>
      <c r="B63" s="5" t="s">
        <v>506</v>
      </c>
    </row>
    <row r="64" spans="1:2">
      <c r="A64" s="5" t="s">
        <v>519</v>
      </c>
      <c r="B64" s="5" t="s">
        <v>507</v>
      </c>
    </row>
    <row r="65" spans="1:2">
      <c r="A65" s="5" t="s">
        <v>518</v>
      </c>
      <c r="B65" s="5" t="s">
        <v>508</v>
      </c>
    </row>
    <row r="66" spans="1:2">
      <c r="A66" s="5" t="s">
        <v>520</v>
      </c>
      <c r="B66" s="5" t="s">
        <v>509</v>
      </c>
    </row>
    <row r="67" spans="1:2">
      <c r="A67" s="5" t="s">
        <v>510</v>
      </c>
      <c r="B67" s="5" t="s">
        <v>511</v>
      </c>
    </row>
    <row r="68" spans="1:2">
      <c r="A68" s="5" t="s">
        <v>510</v>
      </c>
      <c r="B68" s="5" t="s">
        <v>512</v>
      </c>
    </row>
    <row r="69" spans="1:2">
      <c r="A69" s="5" t="s">
        <v>510</v>
      </c>
      <c r="B69" s="5" t="s">
        <v>513</v>
      </c>
    </row>
    <row r="70" spans="1:2">
      <c r="A70" s="5" t="s">
        <v>510</v>
      </c>
      <c r="B70" s="5" t="s">
        <v>514</v>
      </c>
    </row>
    <row r="71" spans="1:2">
      <c r="A71" s="5" t="s">
        <v>510</v>
      </c>
      <c r="B71" s="5" t="s">
        <v>515</v>
      </c>
    </row>
    <row r="72" spans="1:2">
      <c r="A72" s="5" t="s">
        <v>510</v>
      </c>
      <c r="B72" s="5" t="s">
        <v>516</v>
      </c>
    </row>
    <row r="73" spans="1:2">
      <c r="A73" s="5" t="s">
        <v>510</v>
      </c>
      <c r="B73" s="5" t="s">
        <v>517</v>
      </c>
    </row>
    <row r="74" spans="1:2">
      <c r="A74" s="5" t="s">
        <v>510</v>
      </c>
      <c r="B74" s="5" t="s">
        <v>539</v>
      </c>
    </row>
    <row r="75" spans="1:2">
      <c r="A75" s="5" t="s">
        <v>510</v>
      </c>
      <c r="B75" s="5" t="s">
        <v>514</v>
      </c>
    </row>
    <row r="76" spans="1:2">
      <c r="A76" s="5" t="s">
        <v>510</v>
      </c>
      <c r="B76" s="5" t="s">
        <v>542</v>
      </c>
    </row>
    <row r="77" spans="1:2">
      <c r="A77" s="5" t="s">
        <v>510</v>
      </c>
      <c r="B77" s="5" t="s">
        <v>513</v>
      </c>
    </row>
    <row r="78" spans="1:2">
      <c r="A78" s="5" t="s">
        <v>518</v>
      </c>
      <c r="B78" s="5" t="s">
        <v>536</v>
      </c>
    </row>
    <row r="79" spans="1:2">
      <c r="A79" s="5" t="s">
        <v>518</v>
      </c>
      <c r="B79" s="5" t="s">
        <v>540</v>
      </c>
    </row>
    <row r="80" spans="1:2">
      <c r="A80" s="5" t="s">
        <v>518</v>
      </c>
      <c r="B80" s="5" t="s">
        <v>537</v>
      </c>
    </row>
    <row r="81" spans="1:2">
      <c r="A81" s="5" t="s">
        <v>519</v>
      </c>
      <c r="B81" s="5" t="s">
        <v>541</v>
      </c>
    </row>
    <row r="82" spans="1:2">
      <c r="A82" s="5" t="s">
        <v>518</v>
      </c>
      <c r="B82" s="5" t="s">
        <v>538</v>
      </c>
    </row>
    <row r="83" spans="1:2">
      <c r="A83" s="5" t="s">
        <v>510</v>
      </c>
      <c r="B83" s="5" t="s">
        <v>580</v>
      </c>
    </row>
    <row r="84" spans="1:2">
      <c r="A84" s="5" t="s">
        <v>518</v>
      </c>
      <c r="B84" s="5" t="s">
        <v>574</v>
      </c>
    </row>
    <row r="85" spans="1:2">
      <c r="A85" s="5" t="s">
        <v>518</v>
      </c>
      <c r="B85" s="5" t="s">
        <v>577</v>
      </c>
    </row>
    <row r="86" spans="1:2">
      <c r="A86" s="5" t="s">
        <v>518</v>
      </c>
      <c r="B86" s="5" t="s">
        <v>576</v>
      </c>
    </row>
    <row r="87" spans="1:2">
      <c r="A87" s="5" t="s">
        <v>518</v>
      </c>
      <c r="B87" s="5" t="s">
        <v>576</v>
      </c>
    </row>
    <row r="88" spans="1:2">
      <c r="A88" s="5" t="s">
        <v>518</v>
      </c>
      <c r="B88" s="5" t="s">
        <v>578</v>
      </c>
    </row>
    <row r="89" spans="1:2">
      <c r="A89" s="5" t="s">
        <v>519</v>
      </c>
      <c r="B89" s="5" t="s">
        <v>573</v>
      </c>
    </row>
    <row r="90" spans="1:2">
      <c r="A90" s="5" t="s">
        <v>518</v>
      </c>
      <c r="B90" s="5" t="s">
        <v>575</v>
      </c>
    </row>
    <row r="91" spans="1:2">
      <c r="A91" s="5" t="s">
        <v>518</v>
      </c>
      <c r="B91" s="5" t="s">
        <v>581</v>
      </c>
    </row>
    <row r="92" spans="1:2">
      <c r="A92" s="5" t="s">
        <v>518</v>
      </c>
      <c r="B92" s="5" t="s">
        <v>579</v>
      </c>
    </row>
    <row r="93" spans="1:2">
      <c r="A93" s="5" t="s">
        <v>518</v>
      </c>
      <c r="B93" s="5" t="s">
        <v>582</v>
      </c>
    </row>
    <row r="94" spans="1:2">
      <c r="A94" s="5" t="s">
        <v>518</v>
      </c>
      <c r="B94" s="5" t="s">
        <v>583</v>
      </c>
    </row>
    <row r="95" spans="1:2">
      <c r="A95" s="5" t="s">
        <v>518</v>
      </c>
      <c r="B95" s="5" t="s">
        <v>584</v>
      </c>
    </row>
    <row r="96" spans="1:2">
      <c r="A96" s="5" t="s">
        <v>518</v>
      </c>
      <c r="B96" s="5" t="s">
        <v>585</v>
      </c>
    </row>
    <row r="97" spans="1:2">
      <c r="A97" s="5" t="s">
        <v>518</v>
      </c>
      <c r="B97" s="5" t="s">
        <v>586</v>
      </c>
    </row>
    <row r="98" spans="1:2">
      <c r="A98" s="5" t="s">
        <v>518</v>
      </c>
      <c r="B98" s="5" t="s">
        <v>587</v>
      </c>
    </row>
    <row r="99" spans="1:2">
      <c r="A99" s="5" t="s">
        <v>518</v>
      </c>
      <c r="B99" s="5" t="s">
        <v>588</v>
      </c>
    </row>
    <row r="100" spans="1:2">
      <c r="A100" s="5" t="s">
        <v>518</v>
      </c>
      <c r="B100" s="5" t="s">
        <v>589</v>
      </c>
    </row>
    <row r="101" spans="1:2">
      <c r="A101" s="5" t="s">
        <v>518</v>
      </c>
      <c r="B101" s="5" t="s">
        <v>590</v>
      </c>
    </row>
    <row r="102" spans="1:2">
      <c r="A102" s="5" t="s">
        <v>519</v>
      </c>
      <c r="B102" s="5" t="s">
        <v>591</v>
      </c>
    </row>
    <row r="103" spans="1:2">
      <c r="A103" s="5" t="s">
        <v>518</v>
      </c>
      <c r="B103" s="5" t="s">
        <v>592</v>
      </c>
    </row>
    <row r="104" spans="1:2">
      <c r="A104" s="5" t="s">
        <v>510</v>
      </c>
      <c r="B104" s="5" t="s">
        <v>593</v>
      </c>
    </row>
    <row r="105" spans="1:2">
      <c r="A105" s="5" t="s">
        <v>518</v>
      </c>
      <c r="B105" s="5" t="s">
        <v>594</v>
      </c>
    </row>
    <row r="106" spans="1:2">
      <c r="A106" s="5" t="s">
        <v>518</v>
      </c>
      <c r="B106" s="5" t="s">
        <v>595</v>
      </c>
    </row>
    <row r="107" spans="1:2">
      <c r="A107" s="5" t="s">
        <v>518</v>
      </c>
      <c r="B107" s="5" t="s">
        <v>596</v>
      </c>
    </row>
    <row r="108" spans="1:2">
      <c r="A108" s="5" t="s">
        <v>518</v>
      </c>
      <c r="B108" s="5" t="s">
        <v>597</v>
      </c>
    </row>
    <row r="109" spans="1:2">
      <c r="A109" s="5" t="s">
        <v>518</v>
      </c>
      <c r="B109" s="5" t="s">
        <v>598</v>
      </c>
    </row>
    <row r="110" spans="1:2">
      <c r="A110" s="5" t="s">
        <v>518</v>
      </c>
      <c r="B110" s="5" t="s">
        <v>599</v>
      </c>
    </row>
    <row r="111" spans="1:2">
      <c r="A111" s="5" t="s">
        <v>510</v>
      </c>
      <c r="B111" s="5" t="s">
        <v>600</v>
      </c>
    </row>
    <row r="112" spans="1:2">
      <c r="A112" s="5" t="s">
        <v>519</v>
      </c>
      <c r="B112" s="7" t="s">
        <v>601</v>
      </c>
    </row>
    <row r="113" spans="1:2">
      <c r="A113" s="5" t="s">
        <v>519</v>
      </c>
      <c r="B113" s="7" t="s">
        <v>602</v>
      </c>
    </row>
    <row r="114" spans="1:2">
      <c r="A114" s="10" t="s">
        <v>510</v>
      </c>
      <c r="B114" s="9" t="s">
        <v>624</v>
      </c>
    </row>
    <row r="115" spans="1:2">
      <c r="A115" s="10" t="s">
        <v>510</v>
      </c>
      <c r="B115" s="9" t="s">
        <v>627</v>
      </c>
    </row>
    <row r="116" spans="1:2">
      <c r="A116" s="10" t="s">
        <v>510</v>
      </c>
      <c r="B116" s="9" t="s">
        <v>698</v>
      </c>
    </row>
    <row r="117" spans="1:2">
      <c r="A117" s="10" t="s">
        <v>510</v>
      </c>
      <c r="B117" s="9" t="s">
        <v>618</v>
      </c>
    </row>
    <row r="118" spans="1:2">
      <c r="A118" s="10" t="s">
        <v>510</v>
      </c>
      <c r="B118" s="9" t="s">
        <v>622</v>
      </c>
    </row>
    <row r="119" spans="1:2">
      <c r="A119" s="10" t="s">
        <v>510</v>
      </c>
      <c r="B119" s="9" t="s">
        <v>697</v>
      </c>
    </row>
    <row r="120" spans="1:2">
      <c r="A120" s="10" t="s">
        <v>510</v>
      </c>
      <c r="B120" s="9" t="s">
        <v>625</v>
      </c>
    </row>
    <row r="121" spans="1:2">
      <c r="A121" s="10" t="s">
        <v>510</v>
      </c>
      <c r="B121" s="9" t="s">
        <v>629</v>
      </c>
    </row>
    <row r="122" spans="1:2">
      <c r="A122" s="10" t="s">
        <v>510</v>
      </c>
      <c r="B122" s="9" t="s">
        <v>612</v>
      </c>
    </row>
    <row r="123" spans="1:2">
      <c r="A123" s="10" t="s">
        <v>510</v>
      </c>
      <c r="B123" s="9" t="s">
        <v>700</v>
      </c>
    </row>
    <row r="124" spans="1:2">
      <c r="A124" s="10" t="s">
        <v>510</v>
      </c>
      <c r="B124" s="9" t="s">
        <v>619</v>
      </c>
    </row>
    <row r="125" spans="1:2">
      <c r="A125" s="10" t="s">
        <v>510</v>
      </c>
      <c r="B125" s="9" t="s">
        <v>620</v>
      </c>
    </row>
    <row r="126" spans="1:2">
      <c r="A126" s="10" t="s">
        <v>510</v>
      </c>
      <c r="B126" s="9" t="s">
        <v>696</v>
      </c>
    </row>
    <row r="127" spans="1:2">
      <c r="A127" s="10" t="s">
        <v>510</v>
      </c>
      <c r="B127" s="9" t="s">
        <v>623</v>
      </c>
    </row>
    <row r="128" spans="1:2">
      <c r="A128" s="10" t="s">
        <v>510</v>
      </c>
      <c r="B128" s="9" t="s">
        <v>621</v>
      </c>
    </row>
    <row r="129" spans="1:2">
      <c r="A129" s="10" t="s">
        <v>510</v>
      </c>
      <c r="B129" s="9" t="s">
        <v>699</v>
      </c>
    </row>
    <row r="130" spans="1:2">
      <c r="A130" s="5" t="s">
        <v>519</v>
      </c>
      <c r="B130" s="9" t="s">
        <v>765</v>
      </c>
    </row>
    <row r="131" spans="1:2">
      <c r="A131" s="5" t="s">
        <v>519</v>
      </c>
      <c r="B131" s="9" t="s">
        <v>742</v>
      </c>
    </row>
    <row r="132" spans="1:2">
      <c r="A132" s="5" t="s">
        <v>518</v>
      </c>
      <c r="B132" s="9" t="s">
        <v>747</v>
      </c>
    </row>
    <row r="133" spans="1:2">
      <c r="A133" s="5" t="s">
        <v>518</v>
      </c>
      <c r="B133" s="9" t="s">
        <v>720</v>
      </c>
    </row>
    <row r="134" spans="1:2">
      <c r="A134" s="5" t="s">
        <v>518</v>
      </c>
      <c r="B134" s="9" t="s">
        <v>640</v>
      </c>
    </row>
    <row r="135" spans="1:2">
      <c r="A135" s="5" t="s">
        <v>518</v>
      </c>
      <c r="B135" s="9" t="s">
        <v>768</v>
      </c>
    </row>
    <row r="136" spans="1:2">
      <c r="A136" s="5" t="s">
        <v>518</v>
      </c>
      <c r="B136" s="9" t="s">
        <v>748</v>
      </c>
    </row>
    <row r="137" spans="1:2">
      <c r="A137" s="5" t="s">
        <v>518</v>
      </c>
      <c r="B137" s="9" t="s">
        <v>694</v>
      </c>
    </row>
    <row r="138" spans="1:2">
      <c r="A138" s="5" t="s">
        <v>518</v>
      </c>
      <c r="B138" s="9" t="s">
        <v>718</v>
      </c>
    </row>
    <row r="139" spans="1:2">
      <c r="A139" s="5" t="s">
        <v>519</v>
      </c>
      <c r="B139" s="9" t="s">
        <v>695</v>
      </c>
    </row>
    <row r="140" spans="1:2">
      <c r="A140" s="5" t="s">
        <v>519</v>
      </c>
      <c r="B140" s="9" t="s">
        <v>634</v>
      </c>
    </row>
    <row r="141" spans="1:2">
      <c r="A141" s="5" t="s">
        <v>518</v>
      </c>
      <c r="B141" s="9" t="s">
        <v>626</v>
      </c>
    </row>
    <row r="142" spans="1:2">
      <c r="A142" s="5" t="s">
        <v>518</v>
      </c>
      <c r="B142" s="9" t="s">
        <v>693</v>
      </c>
    </row>
    <row r="143" spans="1:2">
      <c r="A143" s="5" t="s">
        <v>518</v>
      </c>
      <c r="B143" s="9" t="s">
        <v>755</v>
      </c>
    </row>
    <row r="144" spans="1:2">
      <c r="A144" s="5" t="s">
        <v>518</v>
      </c>
      <c r="B144" s="9" t="s">
        <v>632</v>
      </c>
    </row>
    <row r="145" spans="1:2">
      <c r="A145" s="5" t="s">
        <v>519</v>
      </c>
      <c r="B145" s="9" t="s">
        <v>635</v>
      </c>
    </row>
    <row r="146" spans="1:2">
      <c r="A146" s="5" t="s">
        <v>518</v>
      </c>
      <c r="B146" s="9" t="s">
        <v>751</v>
      </c>
    </row>
    <row r="147" spans="1:2">
      <c r="A147" s="5" t="s">
        <v>518</v>
      </c>
      <c r="B147" s="9" t="s">
        <v>692</v>
      </c>
    </row>
    <row r="148" spans="1:2">
      <c r="A148" s="5" t="s">
        <v>519</v>
      </c>
      <c r="B148" s="9" t="s">
        <v>713</v>
      </c>
    </row>
    <row r="149" spans="1:2">
      <c r="A149" s="5" t="s">
        <v>518</v>
      </c>
      <c r="B149" s="9" t="s">
        <v>758</v>
      </c>
    </row>
    <row r="150" spans="1:2">
      <c r="A150" s="5" t="s">
        <v>518</v>
      </c>
      <c r="B150" s="9" t="s">
        <v>745</v>
      </c>
    </row>
    <row r="151" spans="1:2">
      <c r="A151" s="5" t="s">
        <v>519</v>
      </c>
      <c r="B151" s="9" t="s">
        <v>714</v>
      </c>
    </row>
    <row r="152" spans="1:2">
      <c r="A152" s="5" t="s">
        <v>519</v>
      </c>
      <c r="B152" s="9" t="s">
        <v>770</v>
      </c>
    </row>
    <row r="153" spans="1:2">
      <c r="A153" s="5" t="s">
        <v>518</v>
      </c>
      <c r="B153" s="9" t="s">
        <v>690</v>
      </c>
    </row>
    <row r="154" spans="1:2">
      <c r="A154" s="5" t="s">
        <v>518</v>
      </c>
      <c r="B154" s="9" t="s">
        <v>734</v>
      </c>
    </row>
    <row r="155" spans="1:2">
      <c r="A155" s="5" t="s">
        <v>518</v>
      </c>
      <c r="B155" s="9" t="s">
        <v>653</v>
      </c>
    </row>
    <row r="156" spans="1:2">
      <c r="A156" s="5" t="s">
        <v>519</v>
      </c>
      <c r="B156" s="9" t="s">
        <v>728</v>
      </c>
    </row>
    <row r="157" spans="1:2">
      <c r="A157" s="5" t="s">
        <v>518</v>
      </c>
      <c r="B157" s="9" t="s">
        <v>661</v>
      </c>
    </row>
    <row r="158" spans="1:2">
      <c r="A158" s="5" t="s">
        <v>778</v>
      </c>
      <c r="B158" s="9" t="s">
        <v>641</v>
      </c>
    </row>
    <row r="159" spans="1:2">
      <c r="A159" s="5" t="s">
        <v>519</v>
      </c>
      <c r="B159" s="9" t="s">
        <v>673</v>
      </c>
    </row>
    <row r="160" spans="1:2">
      <c r="A160" s="5" t="s">
        <v>518</v>
      </c>
      <c r="B160" s="9" t="s">
        <v>756</v>
      </c>
    </row>
    <row r="161" spans="1:2">
      <c r="A161" s="5" t="s">
        <v>518</v>
      </c>
      <c r="B161" s="9" t="s">
        <v>642</v>
      </c>
    </row>
    <row r="162" spans="1:2">
      <c r="A162" s="5" t="s">
        <v>1908</v>
      </c>
      <c r="B162" s="9" t="s">
        <v>672</v>
      </c>
    </row>
    <row r="163" spans="1:2">
      <c r="A163" s="5" t="s">
        <v>1908</v>
      </c>
      <c r="B163" s="9" t="s">
        <v>658</v>
      </c>
    </row>
    <row r="164" spans="1:2">
      <c r="A164" s="5" t="s">
        <v>519</v>
      </c>
      <c r="B164" s="9" t="s">
        <v>723</v>
      </c>
    </row>
    <row r="165" spans="1:2">
      <c r="A165" s="5" t="s">
        <v>519</v>
      </c>
      <c r="B165" s="9" t="s">
        <v>706</v>
      </c>
    </row>
    <row r="166" spans="1:2">
      <c r="A166" s="5" t="s">
        <v>519</v>
      </c>
      <c r="B166" s="9" t="s">
        <v>681</v>
      </c>
    </row>
    <row r="167" spans="1:2">
      <c r="A167" s="5" t="s">
        <v>519</v>
      </c>
      <c r="B167" s="9" t="s">
        <v>614</v>
      </c>
    </row>
    <row r="168" spans="1:2">
      <c r="A168" s="5" t="s">
        <v>518</v>
      </c>
      <c r="B168" s="9" t="s">
        <v>691</v>
      </c>
    </row>
    <row r="169" spans="1:2">
      <c r="A169" s="5" t="s">
        <v>518</v>
      </c>
      <c r="B169" s="9" t="s">
        <v>711</v>
      </c>
    </row>
    <row r="170" spans="1:2">
      <c r="A170" s="5" t="s">
        <v>518</v>
      </c>
      <c r="B170" s="9" t="s">
        <v>759</v>
      </c>
    </row>
    <row r="171" spans="1:2">
      <c r="A171" s="5" t="s">
        <v>518</v>
      </c>
      <c r="B171" s="9" t="s">
        <v>743</v>
      </c>
    </row>
    <row r="172" spans="1:2">
      <c r="A172" s="5" t="s">
        <v>518</v>
      </c>
      <c r="B172" s="9" t="s">
        <v>730</v>
      </c>
    </row>
    <row r="173" spans="1:2">
      <c r="A173" s="5" t="s">
        <v>518</v>
      </c>
      <c r="B173" s="9" t="s">
        <v>654</v>
      </c>
    </row>
    <row r="174" spans="1:2">
      <c r="A174" s="5" t="s">
        <v>518</v>
      </c>
      <c r="B174" s="9" t="s">
        <v>659</v>
      </c>
    </row>
    <row r="175" spans="1:2">
      <c r="A175" s="5" t="s">
        <v>519</v>
      </c>
      <c r="B175" s="9" t="s">
        <v>712</v>
      </c>
    </row>
    <row r="176" spans="1:2">
      <c r="A176" s="5" t="s">
        <v>518</v>
      </c>
      <c r="B176" s="9" t="s">
        <v>750</v>
      </c>
    </row>
    <row r="177" spans="1:2">
      <c r="A177" s="5" t="s">
        <v>518</v>
      </c>
      <c r="B177" s="9" t="s">
        <v>762</v>
      </c>
    </row>
    <row r="178" spans="1:2">
      <c r="A178" s="5" t="s">
        <v>519</v>
      </c>
      <c r="B178" s="9" t="s">
        <v>716</v>
      </c>
    </row>
    <row r="179" spans="1:2">
      <c r="A179" s="5" t="s">
        <v>518</v>
      </c>
      <c r="B179" s="9" t="s">
        <v>610</v>
      </c>
    </row>
    <row r="180" spans="1:2">
      <c r="A180" s="5" t="s">
        <v>518</v>
      </c>
      <c r="B180" s="9" t="s">
        <v>746</v>
      </c>
    </row>
    <row r="181" spans="1:2">
      <c r="A181" s="5" t="s">
        <v>518</v>
      </c>
      <c r="B181" s="9" t="s">
        <v>744</v>
      </c>
    </row>
    <row r="182" spans="1:2">
      <c r="A182" s="5" t="s">
        <v>518</v>
      </c>
      <c r="B182" s="9" t="s">
        <v>740</v>
      </c>
    </row>
    <row r="183" spans="1:2">
      <c r="A183" s="5" t="s">
        <v>518</v>
      </c>
      <c r="B183" s="9" t="s">
        <v>636</v>
      </c>
    </row>
    <row r="184" spans="1:2">
      <c r="A184" s="5" t="s">
        <v>518</v>
      </c>
      <c r="B184" s="9" t="s">
        <v>613</v>
      </c>
    </row>
    <row r="185" spans="1:2">
      <c r="A185" s="5" t="s">
        <v>519</v>
      </c>
      <c r="B185" s="9" t="s">
        <v>678</v>
      </c>
    </row>
    <row r="186" spans="1:2">
      <c r="A186" s="5" t="s">
        <v>518</v>
      </c>
      <c r="B186" s="9" t="s">
        <v>631</v>
      </c>
    </row>
    <row r="187" spans="1:2">
      <c r="A187" s="5" t="s">
        <v>519</v>
      </c>
      <c r="B187" s="9" t="s">
        <v>675</v>
      </c>
    </row>
    <row r="188" spans="1:2">
      <c r="A188" s="5" t="s">
        <v>518</v>
      </c>
      <c r="B188" s="9" t="s">
        <v>684</v>
      </c>
    </row>
    <row r="189" spans="1:2">
      <c r="A189" s="5" t="s">
        <v>518</v>
      </c>
      <c r="B189" s="9" t="s">
        <v>717</v>
      </c>
    </row>
    <row r="190" spans="1:2">
      <c r="A190" s="5" t="s">
        <v>518</v>
      </c>
      <c r="B190" s="9" t="s">
        <v>639</v>
      </c>
    </row>
    <row r="191" spans="1:2">
      <c r="A191" s="5" t="s">
        <v>518</v>
      </c>
      <c r="B191" s="9" t="s">
        <v>649</v>
      </c>
    </row>
    <row r="192" spans="1:2">
      <c r="A192" s="5" t="s">
        <v>518</v>
      </c>
      <c r="B192" s="9" t="s">
        <v>663</v>
      </c>
    </row>
    <row r="193" spans="1:2">
      <c r="A193" s="5" t="s">
        <v>518</v>
      </c>
      <c r="B193" s="9" t="s">
        <v>668</v>
      </c>
    </row>
    <row r="194" spans="1:2">
      <c r="A194" s="5" t="s">
        <v>518</v>
      </c>
      <c r="B194" s="9" t="s">
        <v>660</v>
      </c>
    </row>
    <row r="195" spans="1:2">
      <c r="A195" s="5" t="s">
        <v>519</v>
      </c>
      <c r="B195" s="9" t="s">
        <v>726</v>
      </c>
    </row>
    <row r="196" spans="1:2">
      <c r="A196" s="5" t="s">
        <v>519</v>
      </c>
      <c r="B196" s="9" t="s">
        <v>671</v>
      </c>
    </row>
    <row r="197" spans="1:2">
      <c r="A197" s="5" t="s">
        <v>518</v>
      </c>
      <c r="B197" s="9" t="s">
        <v>683</v>
      </c>
    </row>
    <row r="198" spans="1:2">
      <c r="A198" s="5" t="s">
        <v>518</v>
      </c>
      <c r="B198" s="9" t="s">
        <v>682</v>
      </c>
    </row>
    <row r="199" spans="1:2">
      <c r="A199" s="5" t="s">
        <v>518</v>
      </c>
      <c r="B199" s="9" t="s">
        <v>655</v>
      </c>
    </row>
    <row r="200" spans="1:2">
      <c r="A200" s="5" t="s">
        <v>518</v>
      </c>
      <c r="B200" s="9" t="s">
        <v>656</v>
      </c>
    </row>
    <row r="201" spans="1:2">
      <c r="A201" s="5" t="s">
        <v>518</v>
      </c>
      <c r="B201" s="9" t="s">
        <v>703</v>
      </c>
    </row>
    <row r="202" spans="1:2">
      <c r="A202" s="5" t="s">
        <v>779</v>
      </c>
      <c r="B202" s="9" t="s">
        <v>609</v>
      </c>
    </row>
    <row r="203" spans="1:2">
      <c r="A203" s="5" t="s">
        <v>779</v>
      </c>
      <c r="B203" s="9" t="s">
        <v>608</v>
      </c>
    </row>
    <row r="204" spans="1:2">
      <c r="A204" s="5" t="s">
        <v>519</v>
      </c>
      <c r="B204" s="9" t="s">
        <v>764</v>
      </c>
    </row>
    <row r="205" spans="1:2">
      <c r="A205" s="5" t="s">
        <v>518</v>
      </c>
      <c r="B205" s="9" t="s">
        <v>763</v>
      </c>
    </row>
    <row r="206" spans="1:2">
      <c r="A206" s="5" t="s">
        <v>518</v>
      </c>
      <c r="B206" s="9" t="s">
        <v>741</v>
      </c>
    </row>
    <row r="207" spans="1:2">
      <c r="A207" s="5" t="s">
        <v>518</v>
      </c>
      <c r="B207" s="9" t="s">
        <v>702</v>
      </c>
    </row>
    <row r="208" spans="1:2">
      <c r="A208" s="5" t="s">
        <v>518</v>
      </c>
      <c r="B208" s="9" t="s">
        <v>638</v>
      </c>
    </row>
    <row r="209" spans="1:2">
      <c r="A209" s="5" t="s">
        <v>519</v>
      </c>
      <c r="B209" s="9" t="s">
        <v>729</v>
      </c>
    </row>
    <row r="210" spans="1:2">
      <c r="A210" s="5" t="s">
        <v>518</v>
      </c>
      <c r="B210" s="9" t="s">
        <v>761</v>
      </c>
    </row>
    <row r="211" spans="1:2">
      <c r="A211" s="5" t="s">
        <v>518</v>
      </c>
      <c r="B211" s="9" t="s">
        <v>767</v>
      </c>
    </row>
    <row r="212" spans="1:2">
      <c r="A212" s="5" t="s">
        <v>518</v>
      </c>
      <c r="B212" s="9" t="s">
        <v>733</v>
      </c>
    </row>
    <row r="213" spans="1:2">
      <c r="A213" s="5" t="s">
        <v>519</v>
      </c>
      <c r="B213" s="9" t="s">
        <v>633</v>
      </c>
    </row>
    <row r="214" spans="1:2">
      <c r="A214" s="5" t="s">
        <v>518</v>
      </c>
      <c r="B214" s="9" t="s">
        <v>628</v>
      </c>
    </row>
    <row r="215" spans="1:2">
      <c r="A215" s="5" t="s">
        <v>518</v>
      </c>
      <c r="B215" s="9" t="s">
        <v>630</v>
      </c>
    </row>
    <row r="216" spans="1:2">
      <c r="A216" s="5" t="s">
        <v>519</v>
      </c>
      <c r="B216" s="9" t="s">
        <v>719</v>
      </c>
    </row>
    <row r="217" spans="1:2">
      <c r="A217" s="5" t="s">
        <v>518</v>
      </c>
      <c r="B217" s="9" t="s">
        <v>688</v>
      </c>
    </row>
    <row r="218" spans="1:2">
      <c r="A218" s="5" t="s">
        <v>518</v>
      </c>
      <c r="B218" s="9" t="s">
        <v>752</v>
      </c>
    </row>
    <row r="219" spans="1:2">
      <c r="A219" s="5" t="s">
        <v>518</v>
      </c>
      <c r="B219" s="9" t="s">
        <v>657</v>
      </c>
    </row>
    <row r="220" spans="1:2">
      <c r="A220" s="5" t="s">
        <v>519</v>
      </c>
      <c r="B220" s="9" t="s">
        <v>766</v>
      </c>
    </row>
    <row r="221" spans="1:2">
      <c r="A221" s="5" t="s">
        <v>518</v>
      </c>
      <c r="B221" s="9" t="s">
        <v>665</v>
      </c>
    </row>
    <row r="222" spans="1:2">
      <c r="A222" s="5" t="s">
        <v>519</v>
      </c>
      <c r="B222" s="9" t="s">
        <v>710</v>
      </c>
    </row>
    <row r="223" spans="1:2">
      <c r="A223" s="5" t="s">
        <v>519</v>
      </c>
      <c r="B223" s="9" t="s">
        <v>769</v>
      </c>
    </row>
    <row r="224" spans="1:2">
      <c r="A224" s="5" t="s">
        <v>519</v>
      </c>
      <c r="B224" s="9" t="s">
        <v>708</v>
      </c>
    </row>
    <row r="225" spans="1:2">
      <c r="A225" s="5" t="s">
        <v>519</v>
      </c>
      <c r="B225" s="9" t="s">
        <v>617</v>
      </c>
    </row>
    <row r="226" spans="1:2">
      <c r="A226" s="5" t="s">
        <v>518</v>
      </c>
      <c r="B226" s="9" t="s">
        <v>689</v>
      </c>
    </row>
    <row r="227" spans="1:2">
      <c r="A227" s="5" t="s">
        <v>518</v>
      </c>
      <c r="B227" s="9" t="s">
        <v>732</v>
      </c>
    </row>
    <row r="228" spans="1:2">
      <c r="A228" s="5" t="s">
        <v>518</v>
      </c>
      <c r="B228" s="9" t="s">
        <v>611</v>
      </c>
    </row>
    <row r="229" spans="1:2">
      <c r="A229" s="5" t="s">
        <v>518</v>
      </c>
      <c r="B229" s="9" t="s">
        <v>721</v>
      </c>
    </row>
    <row r="230" spans="1:2">
      <c r="A230" s="5" t="s">
        <v>518</v>
      </c>
      <c r="B230" s="9" t="s">
        <v>676</v>
      </c>
    </row>
    <row r="231" spans="1:2">
      <c r="A231" s="5" t="s">
        <v>519</v>
      </c>
      <c r="B231" s="9" t="s">
        <v>616</v>
      </c>
    </row>
    <row r="232" spans="1:2">
      <c r="A232" s="5" t="s">
        <v>519</v>
      </c>
      <c r="B232" s="9" t="s">
        <v>680</v>
      </c>
    </row>
    <row r="233" spans="1:2">
      <c r="A233" s="5" t="s">
        <v>518</v>
      </c>
      <c r="B233" s="9" t="s">
        <v>757</v>
      </c>
    </row>
    <row r="234" spans="1:2">
      <c r="A234" s="5" t="s">
        <v>518</v>
      </c>
      <c r="B234" s="9" t="s">
        <v>647</v>
      </c>
    </row>
    <row r="235" spans="1:2">
      <c r="A235" s="5" t="s">
        <v>518</v>
      </c>
      <c r="B235" s="9" t="s">
        <v>651</v>
      </c>
    </row>
    <row r="236" spans="1:2">
      <c r="A236" s="5" t="s">
        <v>518</v>
      </c>
      <c r="B236" s="9" t="s">
        <v>737</v>
      </c>
    </row>
    <row r="237" spans="1:2">
      <c r="A237" s="5" t="s">
        <v>518</v>
      </c>
      <c r="B237" s="9" t="s">
        <v>667</v>
      </c>
    </row>
    <row r="238" spans="1:2">
      <c r="A238" s="5" t="s">
        <v>519</v>
      </c>
      <c r="B238" s="9" t="s">
        <v>724</v>
      </c>
    </row>
    <row r="239" spans="1:2">
      <c r="A239" s="5" t="s">
        <v>519</v>
      </c>
      <c r="B239" s="9" t="s">
        <v>707</v>
      </c>
    </row>
    <row r="240" spans="1:2">
      <c r="A240" s="5" t="s">
        <v>519</v>
      </c>
      <c r="B240" s="9" t="s">
        <v>669</v>
      </c>
    </row>
    <row r="241" spans="1:2">
      <c r="A241" s="5" t="s">
        <v>519</v>
      </c>
      <c r="B241" s="9" t="s">
        <v>615</v>
      </c>
    </row>
    <row r="242" spans="1:2">
      <c r="A242" s="5" t="s">
        <v>518</v>
      </c>
      <c r="B242" s="9" t="s">
        <v>685</v>
      </c>
    </row>
    <row r="243" spans="1:2">
      <c r="A243" s="5" t="s">
        <v>518</v>
      </c>
      <c r="B243" s="9" t="s">
        <v>760</v>
      </c>
    </row>
    <row r="244" spans="1:2">
      <c r="A244" s="5" t="s">
        <v>518</v>
      </c>
      <c r="B244" s="9" t="s">
        <v>735</v>
      </c>
    </row>
    <row r="245" spans="1:2">
      <c r="A245" s="5" t="s">
        <v>518</v>
      </c>
      <c r="B245" s="9" t="s">
        <v>643</v>
      </c>
    </row>
    <row r="246" spans="1:2">
      <c r="A246" s="5" t="s">
        <v>518</v>
      </c>
      <c r="B246" s="9" t="s">
        <v>727</v>
      </c>
    </row>
    <row r="247" spans="1:2">
      <c r="A247" s="5" t="s">
        <v>518</v>
      </c>
      <c r="B247" s="9" t="s">
        <v>644</v>
      </c>
    </row>
    <row r="248" spans="1:2">
      <c r="A248" s="5" t="s">
        <v>518</v>
      </c>
      <c r="B248" s="9" t="s">
        <v>648</v>
      </c>
    </row>
    <row r="249" spans="1:2">
      <c r="A249" s="5" t="s">
        <v>518</v>
      </c>
      <c r="B249" s="9" t="s">
        <v>725</v>
      </c>
    </row>
    <row r="250" spans="1:2">
      <c r="A250" s="5" t="s">
        <v>519</v>
      </c>
      <c r="B250" s="9" t="s">
        <v>709</v>
      </c>
    </row>
    <row r="251" spans="1:2">
      <c r="A251" s="5" t="s">
        <v>518</v>
      </c>
      <c r="B251" s="9" t="s">
        <v>754</v>
      </c>
    </row>
    <row r="252" spans="1:2">
      <c r="A252" s="5" t="s">
        <v>519</v>
      </c>
      <c r="B252" s="9" t="s">
        <v>731</v>
      </c>
    </row>
    <row r="253" spans="1:2">
      <c r="A253" s="5" t="s">
        <v>519</v>
      </c>
      <c r="B253" s="9" t="s">
        <v>722</v>
      </c>
    </row>
    <row r="254" spans="1:2">
      <c r="A254" s="5" t="s">
        <v>518</v>
      </c>
      <c r="B254" s="9" t="s">
        <v>705</v>
      </c>
    </row>
    <row r="255" spans="1:2">
      <c r="A255" s="5" t="s">
        <v>518</v>
      </c>
      <c r="B255" s="9" t="s">
        <v>677</v>
      </c>
    </row>
    <row r="256" spans="1:2">
      <c r="A256" s="5" t="s">
        <v>519</v>
      </c>
      <c r="B256" s="9" t="s">
        <v>715</v>
      </c>
    </row>
    <row r="257" spans="1:2">
      <c r="A257" s="5" t="s">
        <v>518</v>
      </c>
      <c r="B257" s="9" t="s">
        <v>687</v>
      </c>
    </row>
    <row r="258" spans="1:2">
      <c r="A258" s="5" t="s">
        <v>518</v>
      </c>
      <c r="B258" s="9" t="s">
        <v>738</v>
      </c>
    </row>
    <row r="259" spans="1:2">
      <c r="A259" s="5" t="s">
        <v>518</v>
      </c>
      <c r="B259" s="9" t="s">
        <v>701</v>
      </c>
    </row>
    <row r="260" spans="1:2">
      <c r="A260" s="5" t="s">
        <v>518</v>
      </c>
      <c r="B260" s="9" t="s">
        <v>749</v>
      </c>
    </row>
    <row r="261" spans="1:2">
      <c r="A261" s="5" t="s">
        <v>518</v>
      </c>
      <c r="B261" s="9" t="s">
        <v>736</v>
      </c>
    </row>
    <row r="262" spans="1:2">
      <c r="A262" s="5" t="s">
        <v>518</v>
      </c>
      <c r="B262" s="9" t="s">
        <v>739</v>
      </c>
    </row>
    <row r="263" spans="1:2">
      <c r="A263" s="5" t="s">
        <v>518</v>
      </c>
      <c r="B263" s="9" t="s">
        <v>670</v>
      </c>
    </row>
    <row r="264" spans="1:2">
      <c r="A264" s="5" t="s">
        <v>519</v>
      </c>
      <c r="B264" s="9" t="s">
        <v>666</v>
      </c>
    </row>
    <row r="265" spans="1:2">
      <c r="A265" s="5" t="s">
        <v>519</v>
      </c>
      <c r="B265" s="9" t="s">
        <v>674</v>
      </c>
    </row>
    <row r="266" spans="1:2">
      <c r="A266" s="5" t="s">
        <v>519</v>
      </c>
      <c r="B266" s="9" t="s">
        <v>679</v>
      </c>
    </row>
    <row r="267" spans="1:2">
      <c r="A267" s="5" t="s">
        <v>518</v>
      </c>
      <c r="B267" s="9" t="s">
        <v>645</v>
      </c>
    </row>
    <row r="268" spans="1:2">
      <c r="A268" s="5" t="s">
        <v>518</v>
      </c>
      <c r="B268" s="9" t="s">
        <v>652</v>
      </c>
    </row>
    <row r="269" spans="1:2">
      <c r="A269" s="5" t="s">
        <v>518</v>
      </c>
      <c r="B269" s="9" t="s">
        <v>662</v>
      </c>
    </row>
    <row r="270" spans="1:2">
      <c r="A270" s="5" t="s">
        <v>519</v>
      </c>
      <c r="B270" s="9" t="s">
        <v>664</v>
      </c>
    </row>
    <row r="271" spans="1:2">
      <c r="A271" s="5" t="s">
        <v>518</v>
      </c>
      <c r="B271" s="9" t="s">
        <v>686</v>
      </c>
    </row>
    <row r="272" spans="1:2">
      <c r="A272" s="5" t="s">
        <v>518</v>
      </c>
      <c r="B272" s="9" t="s">
        <v>637</v>
      </c>
    </row>
    <row r="273" spans="1:2">
      <c r="A273" s="5" t="s">
        <v>518</v>
      </c>
      <c r="B273" s="9" t="s">
        <v>646</v>
      </c>
    </row>
    <row r="274" spans="1:2">
      <c r="A274" s="5" t="s">
        <v>518</v>
      </c>
      <c r="B274" s="9" t="s">
        <v>650</v>
      </c>
    </row>
    <row r="275" spans="1:2">
      <c r="A275" s="5" t="s">
        <v>518</v>
      </c>
      <c r="B275" s="9" t="s">
        <v>753</v>
      </c>
    </row>
    <row r="276" spans="1:2">
      <c r="A276" s="5" t="s">
        <v>518</v>
      </c>
      <c r="B276" s="9" t="s">
        <v>704</v>
      </c>
    </row>
    <row r="277" spans="1:2">
      <c r="A277" s="5" t="s">
        <v>1907</v>
      </c>
      <c r="B277" s="9" t="s">
        <v>771</v>
      </c>
    </row>
    <row r="278" spans="1:2">
      <c r="A278" s="5" t="s">
        <v>510</v>
      </c>
      <c r="B278" s="5" t="s">
        <v>1954</v>
      </c>
    </row>
    <row r="279" spans="1:2">
      <c r="A279" s="5" t="s">
        <v>510</v>
      </c>
      <c r="B279" s="5" t="s">
        <v>1952</v>
      </c>
    </row>
    <row r="280" spans="1:2">
      <c r="A280" s="5" t="s">
        <v>510</v>
      </c>
      <c r="B280" s="5" t="s">
        <v>1951</v>
      </c>
    </row>
    <row r="281" spans="1:2">
      <c r="A281" s="5" t="s">
        <v>510</v>
      </c>
      <c r="B281" s="5" t="s">
        <v>619</v>
      </c>
    </row>
    <row r="282" spans="1:2">
      <c r="A282" s="5" t="s">
        <v>510</v>
      </c>
      <c r="B282" s="5" t="s">
        <v>620</v>
      </c>
    </row>
    <row r="283" spans="1:2">
      <c r="A283" s="5" t="s">
        <v>510</v>
      </c>
      <c r="B283" s="5" t="s">
        <v>696</v>
      </c>
    </row>
    <row r="284" spans="1:2">
      <c r="A284" s="5" t="s">
        <v>510</v>
      </c>
      <c r="B284" s="5" t="s">
        <v>1953</v>
      </c>
    </row>
    <row r="285" spans="1:2">
      <c r="A285" s="5" t="s">
        <v>518</v>
      </c>
      <c r="B285" s="5" t="s">
        <v>1964</v>
      </c>
    </row>
    <row r="286" spans="1:2">
      <c r="A286" s="5" t="s">
        <v>518</v>
      </c>
      <c r="B286" s="5" t="s">
        <v>1965</v>
      </c>
    </row>
    <row r="287" spans="1:2">
      <c r="A287" s="5" t="s">
        <v>518</v>
      </c>
      <c r="B287" s="5" t="s">
        <v>1966</v>
      </c>
    </row>
    <row r="288" spans="1:2">
      <c r="A288" s="5" t="s">
        <v>519</v>
      </c>
      <c r="B288" s="5" t="s">
        <v>1967</v>
      </c>
    </row>
    <row r="289" spans="1:2">
      <c r="A289" s="5" t="s">
        <v>518</v>
      </c>
      <c r="B289" s="5" t="s">
        <v>1968</v>
      </c>
    </row>
    <row r="290" spans="1:2">
      <c r="A290" s="5" t="s">
        <v>518</v>
      </c>
      <c r="B290" s="5" t="s">
        <v>1969</v>
      </c>
    </row>
    <row r="291" spans="1:2">
      <c r="A291" s="5" t="s">
        <v>518</v>
      </c>
      <c r="B291" s="5" t="s">
        <v>1970</v>
      </c>
    </row>
    <row r="292" spans="1:2">
      <c r="A292" s="5" t="s">
        <v>518</v>
      </c>
      <c r="B292" s="5" t="s">
        <v>1971</v>
      </c>
    </row>
    <row r="293" spans="1:2">
      <c r="A293" s="5" t="s">
        <v>519</v>
      </c>
      <c r="B293" s="5" t="s">
        <v>1972</v>
      </c>
    </row>
    <row r="294" spans="1:2">
      <c r="A294" s="5" t="s">
        <v>518</v>
      </c>
      <c r="B294" s="5" t="s">
        <v>1973</v>
      </c>
    </row>
    <row r="295" spans="1:2">
      <c r="A295" s="5" t="s">
        <v>519</v>
      </c>
      <c r="B295" s="5" t="s">
        <v>1974</v>
      </c>
    </row>
  </sheetData>
  <autoFilter ref="A1:B277" xr:uid="{B662A832-EB15-4FD4-97A3-53CC7901350E}"/>
  <conditionalFormatting sqref="B74:B91">
    <cfRule type="containsText" dxfId="60" priority="77" operator="containsText" text="6 GB">
      <formula>NOT(ISERROR(SEARCH("6 GB",B74)))</formula>
    </cfRule>
    <cfRule type="containsText" dxfId="59" priority="78" operator="containsText" text="4 GB">
      <formula>NOT(ISERROR(SEARCH("4 GB",B74)))</formula>
    </cfRule>
    <cfRule type="containsText" dxfId="58" priority="79" operator="containsText" text="2 GB">
      <formula>NOT(ISERROR(SEARCH("2 GB",B74)))</formula>
    </cfRule>
    <cfRule type="containsText" dxfId="57" priority="80" operator="containsText" text="1 GB">
      <formula>NOT(ISERROR(SEARCH("1 GB",B74)))</formula>
    </cfRule>
    <cfRule type="containsText" dxfId="56" priority="81" operator="containsText" text="No (TPM Failed)">
      <formula>NOT(ISERROR(SEARCH("No (TPM Failed)",B74)))</formula>
    </cfRule>
    <cfRule type="containsText" dxfId="55" priority="82" operator="containsText" text="No (OS Disk Size Failed)">
      <formula>NOT(ISERROR(SEARCH("No (OS Disk Size Failed)",B74)))</formula>
    </cfRule>
    <cfRule type="containsText" dxfId="54" priority="83" operator="containsText" text="No (Processor Failed)">
      <formula>NOT(ISERROR(SEARCH("No (Processor Failed)",B74)))</formula>
    </cfRule>
    <cfRule type="containsText" dxfId="53" priority="84" operator="containsText" text="2017">
      <formula>NOT(ISERROR(SEARCH("2017",B74)))</formula>
    </cfRule>
    <cfRule type="containsText" dxfId="52" priority="85" operator="containsText" text="2016">
      <formula>NOT(ISERROR(SEARCH("2016",B74)))</formula>
    </cfRule>
    <cfRule type="containsText" dxfId="51" priority="86" operator="containsText" text="2015">
      <formula>NOT(ISERROR(SEARCH("2015",B74)))</formula>
    </cfRule>
    <cfRule type="containsText" dxfId="50" priority="87" operator="containsText" text="2014">
      <formula>NOT(ISERROR(SEARCH("2014",B74)))</formula>
    </cfRule>
    <cfRule type="containsText" dxfId="49" priority="88" operator="containsText" text="2013">
      <formula>NOT(ISERROR(SEARCH("2013",B74)))</formula>
    </cfRule>
    <cfRule type="containsText" dxfId="48" priority="89" operator="containsText" text="2012">
      <formula>NOT(ISERROR(SEARCH("2012",B74)))</formula>
    </cfRule>
    <cfRule type="containsText" dxfId="47" priority="90" operator="containsText" text="2011">
      <formula>NOT(ISERROR(SEARCH("2011",B74)))</formula>
    </cfRule>
    <cfRule type="containsText" dxfId="46" priority="91" operator="containsText" text="2010">
      <formula>NOT(ISERROR(SEARCH("2010",B74)))</formula>
    </cfRule>
    <cfRule type="containsText" dxfId="45" priority="92" operator="containsText" text="2009">
      <formula>NOT(ISERROR(SEARCH("2009",B74)))</formula>
    </cfRule>
    <cfRule type="containsText" dxfId="44" priority="93" operator="containsText" text="2008">
      <formula>NOT(ISERROR(SEARCH("2008",B74)))</formula>
    </cfRule>
    <cfRule type="containsText" dxfId="43" priority="94" operator="containsText" text="2007">
      <formula>NOT(ISERROR(SEARCH("2007",B74)))</formula>
    </cfRule>
    <cfRule type="containsText" dxfId="42" priority="95" operator="containsText" text="2006">
      <formula>NOT(ISERROR(SEARCH("2006",B74)))</formula>
    </cfRule>
  </conditionalFormatting>
  <conditionalFormatting sqref="B93:B277">
    <cfRule type="containsText" dxfId="41" priority="1" operator="containsText" text="6 GB">
      <formula>NOT(ISERROR(SEARCH("6 GB",B93)))</formula>
    </cfRule>
    <cfRule type="containsText" dxfId="40" priority="2" operator="containsText" text="4 GB">
      <formula>NOT(ISERROR(SEARCH("4 GB",B93)))</formula>
    </cfRule>
    <cfRule type="containsText" dxfId="39" priority="3" operator="containsText" text="2 GB">
      <formula>NOT(ISERROR(SEARCH("2 GB",B93)))</formula>
    </cfRule>
    <cfRule type="containsText" dxfId="38" priority="4" operator="containsText" text="1 GB">
      <formula>NOT(ISERROR(SEARCH("1 GB",B93)))</formula>
    </cfRule>
    <cfRule type="containsText" dxfId="37" priority="5" operator="containsText" text="No (TPM Failed)">
      <formula>NOT(ISERROR(SEARCH("No (TPM Failed)",B93)))</formula>
    </cfRule>
    <cfRule type="containsText" dxfId="36" priority="6" operator="containsText" text="No (OS Disk Size Failed)">
      <formula>NOT(ISERROR(SEARCH("No (OS Disk Size Failed)",B93)))</formula>
    </cfRule>
    <cfRule type="containsText" dxfId="35" priority="7" operator="containsText" text="No (Processor Failed)">
      <formula>NOT(ISERROR(SEARCH("No (Processor Failed)",B93)))</formula>
    </cfRule>
    <cfRule type="containsText" dxfId="34" priority="8" operator="containsText" text="2017">
      <formula>NOT(ISERROR(SEARCH("2017",B93)))</formula>
    </cfRule>
    <cfRule type="containsText" dxfId="33" priority="9" operator="containsText" text="2016">
      <formula>NOT(ISERROR(SEARCH("2016",B93)))</formula>
    </cfRule>
    <cfRule type="containsText" dxfId="32" priority="10" operator="containsText" text="2015">
      <formula>NOT(ISERROR(SEARCH("2015",B93)))</formula>
    </cfRule>
    <cfRule type="containsText" dxfId="31" priority="11" operator="containsText" text="2014">
      <formula>NOT(ISERROR(SEARCH("2014",B93)))</formula>
    </cfRule>
    <cfRule type="containsText" dxfId="30" priority="12" operator="containsText" text="2013">
      <formula>NOT(ISERROR(SEARCH("2013",B93)))</formula>
    </cfRule>
    <cfRule type="containsText" dxfId="29" priority="13" operator="containsText" text="2012">
      <formula>NOT(ISERROR(SEARCH("2012",B93)))</formula>
    </cfRule>
    <cfRule type="containsText" dxfId="28" priority="14" operator="containsText" text="2011">
      <formula>NOT(ISERROR(SEARCH("2011",B93)))</formula>
    </cfRule>
    <cfRule type="containsText" dxfId="27" priority="15" operator="containsText" text="2010">
      <formula>NOT(ISERROR(SEARCH("2010",B93)))</formula>
    </cfRule>
    <cfRule type="containsText" dxfId="26" priority="16" operator="containsText" text="2009">
      <formula>NOT(ISERROR(SEARCH("2009",B93)))</formula>
    </cfRule>
    <cfRule type="containsText" dxfId="25" priority="17" operator="containsText" text="2008">
      <formula>NOT(ISERROR(SEARCH("2008",B93)))</formula>
    </cfRule>
    <cfRule type="containsText" dxfId="24" priority="18" operator="containsText" text="2007">
      <formula>NOT(ISERROR(SEARCH("2007",B93)))</formula>
    </cfRule>
    <cfRule type="containsText" dxfId="23" priority="19" operator="containsText" text="2006">
      <formula>NOT(ISERROR(SEARCH("2006",B93)))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421F-7BF1-4A0F-9BC3-137E9564A329}">
  <dimension ref="A1:D1173"/>
  <sheetViews>
    <sheetView workbookViewId="0">
      <selection activeCell="F3" sqref="F3"/>
    </sheetView>
  </sheetViews>
  <sheetFormatPr defaultRowHeight="15"/>
  <cols>
    <col min="1" max="1" width="15.5703125" style="8" bestFit="1" customWidth="1"/>
    <col min="2" max="2" width="28.28515625" style="8" bestFit="1" customWidth="1"/>
    <col min="3" max="3" width="38.42578125" style="8" bestFit="1" customWidth="1"/>
    <col min="4" max="4" width="16.7109375" bestFit="1" customWidth="1"/>
  </cols>
  <sheetData>
    <row r="1" spans="1:4">
      <c r="A1" s="43" t="s">
        <v>1651</v>
      </c>
      <c r="B1" s="43"/>
      <c r="C1" s="43"/>
      <c r="D1" s="43"/>
    </row>
    <row r="3" spans="1:4">
      <c r="A3" s="25" t="s">
        <v>522</v>
      </c>
      <c r="B3" s="25" t="s">
        <v>780</v>
      </c>
      <c r="C3" s="25" t="s">
        <v>193</v>
      </c>
      <c r="D3" s="25" t="s">
        <v>1905</v>
      </c>
    </row>
    <row r="4" spans="1:4">
      <c r="A4" s="8" t="s">
        <v>781</v>
      </c>
      <c r="B4" s="8" t="s">
        <v>782</v>
      </c>
      <c r="C4" s="8" t="s">
        <v>783</v>
      </c>
      <c r="D4" s="8" t="s">
        <v>1906</v>
      </c>
    </row>
    <row r="5" spans="1:4">
      <c r="A5" s="8" t="s">
        <v>781</v>
      </c>
      <c r="B5" s="8" t="s">
        <v>782</v>
      </c>
      <c r="C5" s="8" t="s">
        <v>784</v>
      </c>
      <c r="D5" s="8" t="s">
        <v>1906</v>
      </c>
    </row>
    <row r="6" spans="1:4">
      <c r="A6" s="8" t="s">
        <v>781</v>
      </c>
      <c r="B6" s="8" t="s">
        <v>782</v>
      </c>
      <c r="C6" s="8" t="s">
        <v>785</v>
      </c>
      <c r="D6" s="8" t="s">
        <v>1906</v>
      </c>
    </row>
    <row r="7" spans="1:4">
      <c r="A7" s="8" t="s">
        <v>781</v>
      </c>
      <c r="B7" s="8" t="s">
        <v>782</v>
      </c>
      <c r="C7" s="8" t="s">
        <v>786</v>
      </c>
      <c r="D7" s="8" t="s">
        <v>1906</v>
      </c>
    </row>
    <row r="8" spans="1:4">
      <c r="A8" s="8" t="s">
        <v>781</v>
      </c>
      <c r="B8" s="8" t="s">
        <v>782</v>
      </c>
      <c r="C8" s="8" t="s">
        <v>787</v>
      </c>
      <c r="D8" s="8" t="s">
        <v>1906</v>
      </c>
    </row>
    <row r="9" spans="1:4">
      <c r="A9" s="8" t="s">
        <v>781</v>
      </c>
      <c r="B9" s="8" t="s">
        <v>782</v>
      </c>
      <c r="C9" s="8" t="s">
        <v>788</v>
      </c>
      <c r="D9" s="8" t="s">
        <v>1906</v>
      </c>
    </row>
    <row r="10" spans="1:4">
      <c r="A10" s="8" t="s">
        <v>781</v>
      </c>
      <c r="B10" s="8" t="s">
        <v>782</v>
      </c>
      <c r="C10" s="8" t="s">
        <v>789</v>
      </c>
      <c r="D10" s="8" t="s">
        <v>1906</v>
      </c>
    </row>
    <row r="11" spans="1:4">
      <c r="A11" s="8" t="s">
        <v>781</v>
      </c>
      <c r="B11" s="8" t="s">
        <v>782</v>
      </c>
      <c r="C11" s="8" t="s">
        <v>790</v>
      </c>
      <c r="D11" s="8" t="s">
        <v>1906</v>
      </c>
    </row>
    <row r="12" spans="1:4">
      <c r="A12" s="8" t="s">
        <v>781</v>
      </c>
      <c r="B12" s="8" t="s">
        <v>791</v>
      </c>
      <c r="C12" s="8">
        <v>6305</v>
      </c>
      <c r="D12" s="8" t="s">
        <v>1906</v>
      </c>
    </row>
    <row r="13" spans="1:4">
      <c r="A13" s="8" t="s">
        <v>781</v>
      </c>
      <c r="B13" s="8" t="s">
        <v>791</v>
      </c>
      <c r="C13" s="8">
        <v>7300</v>
      </c>
      <c r="D13" s="8" t="s">
        <v>1906</v>
      </c>
    </row>
    <row r="14" spans="1:4">
      <c r="A14" s="8" t="s">
        <v>781</v>
      </c>
      <c r="B14" s="8" t="s">
        <v>791</v>
      </c>
      <c r="C14" s="8">
        <v>7305</v>
      </c>
      <c r="D14" s="8" t="s">
        <v>1906</v>
      </c>
    </row>
    <row r="15" spans="1:4">
      <c r="A15" s="8" t="s">
        <v>781</v>
      </c>
      <c r="B15" s="8" t="s">
        <v>791</v>
      </c>
      <c r="C15" s="8" t="s">
        <v>792</v>
      </c>
      <c r="D15" s="8" t="s">
        <v>1906</v>
      </c>
    </row>
    <row r="16" spans="1:4">
      <c r="A16" s="8" t="s">
        <v>781</v>
      </c>
      <c r="B16" s="8" t="s">
        <v>791</v>
      </c>
      <c r="C16" s="8" t="s">
        <v>793</v>
      </c>
      <c r="D16" s="8" t="s">
        <v>1906</v>
      </c>
    </row>
    <row r="17" spans="1:4">
      <c r="A17" s="8" t="s">
        <v>781</v>
      </c>
      <c r="B17" s="8" t="s">
        <v>791</v>
      </c>
      <c r="C17" s="8" t="s">
        <v>794</v>
      </c>
      <c r="D17" s="8" t="s">
        <v>1906</v>
      </c>
    </row>
    <row r="18" spans="1:4">
      <c r="A18" s="8" t="s">
        <v>781</v>
      </c>
      <c r="B18" s="8" t="s">
        <v>791</v>
      </c>
      <c r="C18" s="8" t="s">
        <v>795</v>
      </c>
      <c r="D18" s="8" t="s">
        <v>1906</v>
      </c>
    </row>
    <row r="19" spans="1:4">
      <c r="A19" s="8" t="s">
        <v>781</v>
      </c>
      <c r="B19" s="8" t="s">
        <v>791</v>
      </c>
      <c r="C19" s="8" t="s">
        <v>796</v>
      </c>
      <c r="D19" s="8" t="s">
        <v>1906</v>
      </c>
    </row>
    <row r="20" spans="1:4">
      <c r="A20" s="8" t="s">
        <v>781</v>
      </c>
      <c r="B20" s="8" t="s">
        <v>791</v>
      </c>
      <c r="C20" s="8" t="s">
        <v>797</v>
      </c>
      <c r="D20" s="8" t="s">
        <v>1906</v>
      </c>
    </row>
    <row r="21" spans="1:4">
      <c r="A21" s="8" t="s">
        <v>781</v>
      </c>
      <c r="B21" s="8" t="s">
        <v>791</v>
      </c>
      <c r="C21" s="8" t="s">
        <v>798</v>
      </c>
      <c r="D21" s="8" t="s">
        <v>1906</v>
      </c>
    </row>
    <row r="22" spans="1:4">
      <c r="A22" s="8" t="s">
        <v>781</v>
      </c>
      <c r="B22" s="8" t="s">
        <v>791</v>
      </c>
      <c r="C22" s="8" t="s">
        <v>799</v>
      </c>
      <c r="D22" s="8" t="s">
        <v>1906</v>
      </c>
    </row>
    <row r="23" spans="1:4">
      <c r="A23" s="8" t="s">
        <v>781</v>
      </c>
      <c r="B23" s="8" t="s">
        <v>791</v>
      </c>
      <c r="C23" s="8" t="s">
        <v>800</v>
      </c>
      <c r="D23" s="8" t="s">
        <v>1906</v>
      </c>
    </row>
    <row r="24" spans="1:4">
      <c r="A24" s="8" t="s">
        <v>781</v>
      </c>
      <c r="B24" s="8" t="s">
        <v>791</v>
      </c>
      <c r="C24" s="8" t="s">
        <v>801</v>
      </c>
      <c r="D24" s="8" t="s">
        <v>1906</v>
      </c>
    </row>
    <row r="25" spans="1:4">
      <c r="A25" s="8" t="s">
        <v>781</v>
      </c>
      <c r="B25" s="8" t="s">
        <v>791</v>
      </c>
      <c r="C25" s="8" t="s">
        <v>802</v>
      </c>
      <c r="D25" s="8" t="s">
        <v>1906</v>
      </c>
    </row>
    <row r="26" spans="1:4">
      <c r="A26" s="8" t="s">
        <v>781</v>
      </c>
      <c r="B26" s="8" t="s">
        <v>791</v>
      </c>
      <c r="C26" s="8" t="s">
        <v>803</v>
      </c>
      <c r="D26" s="8" t="s">
        <v>1906</v>
      </c>
    </row>
    <row r="27" spans="1:4">
      <c r="A27" s="8" t="s">
        <v>781</v>
      </c>
      <c r="B27" s="8" t="s">
        <v>791</v>
      </c>
      <c r="C27" s="8" t="s">
        <v>804</v>
      </c>
      <c r="D27" s="8" t="s">
        <v>1906</v>
      </c>
    </row>
    <row r="28" spans="1:4">
      <c r="A28" s="8" t="s">
        <v>781</v>
      </c>
      <c r="B28" s="8" t="s">
        <v>791</v>
      </c>
      <c r="C28" s="8" t="s">
        <v>805</v>
      </c>
      <c r="D28" s="8" t="s">
        <v>1906</v>
      </c>
    </row>
    <row r="29" spans="1:4">
      <c r="A29" s="8" t="s">
        <v>781</v>
      </c>
      <c r="B29" s="8" t="s">
        <v>791</v>
      </c>
      <c r="C29" s="8" t="s">
        <v>806</v>
      </c>
      <c r="D29" s="8" t="s">
        <v>1906</v>
      </c>
    </row>
    <row r="30" spans="1:4">
      <c r="A30" s="8" t="s">
        <v>781</v>
      </c>
      <c r="B30" s="8" t="s">
        <v>791</v>
      </c>
      <c r="C30" s="8" t="s">
        <v>807</v>
      </c>
      <c r="D30" s="8" t="s">
        <v>1906</v>
      </c>
    </row>
    <row r="31" spans="1:4">
      <c r="A31" s="8" t="s">
        <v>781</v>
      </c>
      <c r="B31" s="8" t="s">
        <v>791</v>
      </c>
      <c r="C31" s="8" t="s">
        <v>808</v>
      </c>
      <c r="D31" s="8" t="s">
        <v>1906</v>
      </c>
    </row>
    <row r="32" spans="1:4">
      <c r="A32" s="8" t="s">
        <v>781</v>
      </c>
      <c r="B32" s="8" t="s">
        <v>791</v>
      </c>
      <c r="C32" s="8" t="s">
        <v>809</v>
      </c>
      <c r="D32" s="8" t="s">
        <v>1906</v>
      </c>
    </row>
    <row r="33" spans="1:4">
      <c r="A33" s="8" t="s">
        <v>781</v>
      </c>
      <c r="B33" s="8" t="s">
        <v>791</v>
      </c>
      <c r="C33" s="8" t="s">
        <v>810</v>
      </c>
      <c r="D33" s="8" t="s">
        <v>1906</v>
      </c>
    </row>
    <row r="34" spans="1:4">
      <c r="A34" s="8" t="s">
        <v>781</v>
      </c>
      <c r="B34" s="8" t="s">
        <v>791</v>
      </c>
      <c r="C34" s="8" t="s">
        <v>811</v>
      </c>
      <c r="D34" s="8" t="s">
        <v>1906</v>
      </c>
    </row>
    <row r="35" spans="1:4">
      <c r="A35" s="8" t="s">
        <v>781</v>
      </c>
      <c r="B35" s="8" t="s">
        <v>791</v>
      </c>
      <c r="C35" s="8" t="s">
        <v>812</v>
      </c>
      <c r="D35" s="8" t="s">
        <v>1906</v>
      </c>
    </row>
    <row r="36" spans="1:4">
      <c r="A36" s="8" t="s">
        <v>781</v>
      </c>
      <c r="B36" s="8" t="s">
        <v>791</v>
      </c>
      <c r="C36" s="8" t="s">
        <v>813</v>
      </c>
      <c r="D36" s="8" t="s">
        <v>1906</v>
      </c>
    </row>
    <row r="37" spans="1:4">
      <c r="A37" s="8" t="s">
        <v>781</v>
      </c>
      <c r="B37" s="8" t="s">
        <v>791</v>
      </c>
      <c r="C37" s="8" t="s">
        <v>814</v>
      </c>
      <c r="D37" s="8" t="s">
        <v>1906</v>
      </c>
    </row>
    <row r="38" spans="1:4">
      <c r="A38" s="8" t="s">
        <v>781</v>
      </c>
      <c r="B38" s="8" t="s">
        <v>791</v>
      </c>
      <c r="C38" s="8" t="s">
        <v>815</v>
      </c>
      <c r="D38" s="8" t="s">
        <v>1906</v>
      </c>
    </row>
    <row r="39" spans="1:4">
      <c r="A39" s="8" t="s">
        <v>781</v>
      </c>
      <c r="B39" s="8" t="s">
        <v>791</v>
      </c>
      <c r="C39" s="8" t="s">
        <v>816</v>
      </c>
      <c r="D39" s="8" t="s">
        <v>1906</v>
      </c>
    </row>
    <row r="40" spans="1:4">
      <c r="A40" s="8" t="s">
        <v>781</v>
      </c>
      <c r="B40" s="8" t="s">
        <v>791</v>
      </c>
      <c r="C40" s="8" t="s">
        <v>817</v>
      </c>
      <c r="D40" s="8" t="s">
        <v>1906</v>
      </c>
    </row>
    <row r="41" spans="1:4">
      <c r="A41" s="8" t="s">
        <v>781</v>
      </c>
      <c r="B41" s="8" t="s">
        <v>791</v>
      </c>
      <c r="C41" s="8" t="s">
        <v>818</v>
      </c>
      <c r="D41" s="8" t="s">
        <v>1906</v>
      </c>
    </row>
    <row r="42" spans="1:4">
      <c r="A42" s="8" t="s">
        <v>781</v>
      </c>
      <c r="B42" s="8" t="s">
        <v>791</v>
      </c>
      <c r="C42" s="8" t="s">
        <v>819</v>
      </c>
      <c r="D42" s="8" t="s">
        <v>1906</v>
      </c>
    </row>
    <row r="43" spans="1:4">
      <c r="A43" s="8" t="s">
        <v>781</v>
      </c>
      <c r="B43" s="8" t="s">
        <v>791</v>
      </c>
      <c r="C43" s="8" t="s">
        <v>820</v>
      </c>
      <c r="D43" s="8" t="s">
        <v>1906</v>
      </c>
    </row>
    <row r="44" spans="1:4">
      <c r="A44" s="8" t="s">
        <v>781</v>
      </c>
      <c r="B44" s="8" t="s">
        <v>791</v>
      </c>
      <c r="C44" s="8" t="s">
        <v>821</v>
      </c>
      <c r="D44" s="8" t="s">
        <v>1906</v>
      </c>
    </row>
    <row r="45" spans="1:4">
      <c r="A45" s="8" t="s">
        <v>781</v>
      </c>
      <c r="B45" s="8" t="s">
        <v>791</v>
      </c>
      <c r="C45" s="8" t="s">
        <v>822</v>
      </c>
      <c r="D45" s="8" t="s">
        <v>1906</v>
      </c>
    </row>
    <row r="46" spans="1:4">
      <c r="A46" s="8" t="s">
        <v>781</v>
      </c>
      <c r="B46" s="8" t="s">
        <v>791</v>
      </c>
      <c r="C46" s="8" t="s">
        <v>823</v>
      </c>
      <c r="D46" s="8" t="s">
        <v>1906</v>
      </c>
    </row>
    <row r="47" spans="1:4">
      <c r="A47" s="8" t="s">
        <v>781</v>
      </c>
      <c r="B47" s="8" t="s">
        <v>791</v>
      </c>
      <c r="C47" s="8" t="s">
        <v>824</v>
      </c>
      <c r="D47" s="8" t="s">
        <v>1906</v>
      </c>
    </row>
    <row r="48" spans="1:4">
      <c r="A48" s="8" t="s">
        <v>781</v>
      </c>
      <c r="B48" s="8" t="s">
        <v>791</v>
      </c>
      <c r="C48" s="8" t="s">
        <v>825</v>
      </c>
      <c r="D48" s="8" t="s">
        <v>1906</v>
      </c>
    </row>
    <row r="49" spans="1:4">
      <c r="A49" s="8" t="s">
        <v>781</v>
      </c>
      <c r="B49" s="8" t="s">
        <v>791</v>
      </c>
      <c r="C49" s="8" t="s">
        <v>826</v>
      </c>
      <c r="D49" s="8" t="s">
        <v>1906</v>
      </c>
    </row>
    <row r="50" spans="1:4">
      <c r="A50" s="8" t="s">
        <v>781</v>
      </c>
      <c r="B50" s="8" t="s">
        <v>791</v>
      </c>
      <c r="C50" s="8" t="s">
        <v>827</v>
      </c>
      <c r="D50" s="8" t="s">
        <v>1906</v>
      </c>
    </row>
    <row r="51" spans="1:4">
      <c r="A51" s="8" t="s">
        <v>781</v>
      </c>
      <c r="B51" s="8" t="s">
        <v>791</v>
      </c>
      <c r="C51" s="8" t="s">
        <v>828</v>
      </c>
      <c r="D51" s="8" t="s">
        <v>1906</v>
      </c>
    </row>
    <row r="52" spans="1:4">
      <c r="A52" s="8" t="s">
        <v>781</v>
      </c>
      <c r="B52" s="8" t="s">
        <v>791</v>
      </c>
      <c r="C52" s="8" t="s">
        <v>829</v>
      </c>
      <c r="D52" s="8" t="s">
        <v>1906</v>
      </c>
    </row>
    <row r="53" spans="1:4">
      <c r="A53" s="8" t="s">
        <v>781</v>
      </c>
      <c r="B53" s="8" t="s">
        <v>791</v>
      </c>
      <c r="C53" s="8" t="s">
        <v>830</v>
      </c>
      <c r="D53" s="8" t="s">
        <v>1906</v>
      </c>
    </row>
    <row r="54" spans="1:4">
      <c r="A54" s="8" t="s">
        <v>781</v>
      </c>
      <c r="B54" s="8" t="s">
        <v>791</v>
      </c>
      <c r="C54" s="8" t="s">
        <v>831</v>
      </c>
      <c r="D54" s="8" t="s">
        <v>1906</v>
      </c>
    </row>
    <row r="55" spans="1:4">
      <c r="A55" s="8" t="s">
        <v>781</v>
      </c>
      <c r="B55" s="8" t="s">
        <v>791</v>
      </c>
      <c r="C55" s="8" t="s">
        <v>832</v>
      </c>
      <c r="D55" s="8" t="s">
        <v>1906</v>
      </c>
    </row>
    <row r="56" spans="1:4">
      <c r="A56" s="8" t="s">
        <v>781</v>
      </c>
      <c r="B56" s="8" t="s">
        <v>791</v>
      </c>
      <c r="C56" s="8" t="s">
        <v>833</v>
      </c>
      <c r="D56" s="8" t="s">
        <v>1906</v>
      </c>
    </row>
    <row r="57" spans="1:4">
      <c r="A57" s="8" t="s">
        <v>781</v>
      </c>
      <c r="B57" s="8" t="s">
        <v>791</v>
      </c>
      <c r="C57" s="8" t="s">
        <v>834</v>
      </c>
      <c r="D57" s="8" t="s">
        <v>1906</v>
      </c>
    </row>
    <row r="58" spans="1:4">
      <c r="A58" s="8" t="s">
        <v>781</v>
      </c>
      <c r="B58" s="8" t="s">
        <v>791</v>
      </c>
      <c r="C58" s="8" t="s">
        <v>835</v>
      </c>
      <c r="D58" s="8" t="s">
        <v>1906</v>
      </c>
    </row>
    <row r="59" spans="1:4">
      <c r="A59" s="8" t="s">
        <v>781</v>
      </c>
      <c r="B59" s="8" t="s">
        <v>791</v>
      </c>
      <c r="C59" s="8" t="s">
        <v>836</v>
      </c>
      <c r="D59" s="8" t="s">
        <v>1906</v>
      </c>
    </row>
    <row r="60" spans="1:4">
      <c r="A60" s="8" t="s">
        <v>781</v>
      </c>
      <c r="B60" s="8" t="s">
        <v>791</v>
      </c>
      <c r="C60" s="8" t="s">
        <v>837</v>
      </c>
      <c r="D60" s="8" t="s">
        <v>1906</v>
      </c>
    </row>
    <row r="61" spans="1:4">
      <c r="A61" s="8" t="s">
        <v>781</v>
      </c>
      <c r="B61" s="8" t="s">
        <v>791</v>
      </c>
      <c r="C61" s="8" t="s">
        <v>838</v>
      </c>
      <c r="D61" s="8" t="s">
        <v>1906</v>
      </c>
    </row>
    <row r="62" spans="1:4">
      <c r="A62" s="8" t="s">
        <v>781</v>
      </c>
      <c r="B62" s="8" t="s">
        <v>839</v>
      </c>
      <c r="C62" s="8" t="s">
        <v>840</v>
      </c>
      <c r="D62" s="8" t="s">
        <v>1906</v>
      </c>
    </row>
    <row r="63" spans="1:4">
      <c r="A63" s="8" t="s">
        <v>781</v>
      </c>
      <c r="B63" s="8" t="s">
        <v>839</v>
      </c>
      <c r="C63" s="8" t="s">
        <v>841</v>
      </c>
      <c r="D63" s="8" t="s">
        <v>1906</v>
      </c>
    </row>
    <row r="64" spans="1:4">
      <c r="A64" s="8" t="s">
        <v>781</v>
      </c>
      <c r="B64" s="8" t="s">
        <v>839</v>
      </c>
      <c r="C64" s="8" t="s">
        <v>842</v>
      </c>
      <c r="D64" s="8" t="s">
        <v>1906</v>
      </c>
    </row>
    <row r="65" spans="1:4">
      <c r="A65" s="8" t="s">
        <v>781</v>
      </c>
      <c r="B65" s="8" t="s">
        <v>839</v>
      </c>
      <c r="C65" s="8" t="s">
        <v>843</v>
      </c>
      <c r="D65" s="8" t="s">
        <v>1906</v>
      </c>
    </row>
    <row r="66" spans="1:4">
      <c r="A66" s="8" t="s">
        <v>781</v>
      </c>
      <c r="B66" s="8" t="s">
        <v>839</v>
      </c>
      <c r="C66" s="8" t="s">
        <v>844</v>
      </c>
      <c r="D66" s="8" t="s">
        <v>1906</v>
      </c>
    </row>
    <row r="67" spans="1:4">
      <c r="A67" s="8" t="s">
        <v>781</v>
      </c>
      <c r="B67" s="8" t="s">
        <v>839</v>
      </c>
      <c r="C67" s="8" t="s">
        <v>845</v>
      </c>
      <c r="D67" s="8" t="s">
        <v>1906</v>
      </c>
    </row>
    <row r="68" spans="1:4">
      <c r="A68" s="8" t="s">
        <v>781</v>
      </c>
      <c r="B68" s="8" t="s">
        <v>839</v>
      </c>
      <c r="C68" s="8" t="s">
        <v>846</v>
      </c>
      <c r="D68" s="8" t="s">
        <v>1906</v>
      </c>
    </row>
    <row r="69" spans="1:4">
      <c r="A69" s="8" t="s">
        <v>781</v>
      </c>
      <c r="B69" s="8" t="s">
        <v>839</v>
      </c>
      <c r="C69" s="8" t="s">
        <v>847</v>
      </c>
      <c r="D69" s="8" t="s">
        <v>1906</v>
      </c>
    </row>
    <row r="70" spans="1:4">
      <c r="A70" s="8" t="s">
        <v>781</v>
      </c>
      <c r="B70" s="8" t="s">
        <v>839</v>
      </c>
      <c r="C70" s="8" t="s">
        <v>848</v>
      </c>
      <c r="D70" s="8" t="s">
        <v>1906</v>
      </c>
    </row>
    <row r="71" spans="1:4">
      <c r="A71" s="8" t="s">
        <v>781</v>
      </c>
      <c r="B71" s="8" t="s">
        <v>839</v>
      </c>
      <c r="C71" s="8" t="s">
        <v>849</v>
      </c>
      <c r="D71" s="8" t="s">
        <v>1906</v>
      </c>
    </row>
    <row r="72" spans="1:4">
      <c r="A72" s="8" t="s">
        <v>781</v>
      </c>
      <c r="B72" s="8" t="s">
        <v>839</v>
      </c>
      <c r="C72" s="8" t="s">
        <v>850</v>
      </c>
      <c r="D72" s="8" t="s">
        <v>1906</v>
      </c>
    </row>
    <row r="73" spans="1:4">
      <c r="A73" s="8" t="s">
        <v>781</v>
      </c>
      <c r="B73" s="8" t="s">
        <v>839</v>
      </c>
      <c r="C73" s="8" t="s">
        <v>851</v>
      </c>
      <c r="D73" s="8" t="s">
        <v>1906</v>
      </c>
    </row>
    <row r="74" spans="1:4">
      <c r="A74" s="8" t="s">
        <v>781</v>
      </c>
      <c r="B74" s="8" t="s">
        <v>839</v>
      </c>
      <c r="C74" s="8" t="s">
        <v>852</v>
      </c>
      <c r="D74" s="8" t="s">
        <v>1906</v>
      </c>
    </row>
    <row r="75" spans="1:4">
      <c r="A75" s="8" t="s">
        <v>781</v>
      </c>
      <c r="B75" s="8" t="s">
        <v>839</v>
      </c>
      <c r="C75" s="8" t="s">
        <v>853</v>
      </c>
      <c r="D75" s="8" t="s">
        <v>1906</v>
      </c>
    </row>
    <row r="76" spans="1:4">
      <c r="A76" s="8" t="s">
        <v>781</v>
      </c>
      <c r="B76" s="8" t="s">
        <v>839</v>
      </c>
      <c r="C76" s="8" t="s">
        <v>854</v>
      </c>
      <c r="D76" s="8" t="s">
        <v>1906</v>
      </c>
    </row>
    <row r="77" spans="1:4">
      <c r="A77" s="8" t="s">
        <v>781</v>
      </c>
      <c r="B77" s="8" t="s">
        <v>839</v>
      </c>
      <c r="C77" s="8" t="s">
        <v>855</v>
      </c>
      <c r="D77" s="8" t="s">
        <v>1906</v>
      </c>
    </row>
    <row r="78" spans="1:4">
      <c r="A78" s="8" t="s">
        <v>781</v>
      </c>
      <c r="B78" s="8" t="s">
        <v>839</v>
      </c>
      <c r="C78" s="8" t="s">
        <v>856</v>
      </c>
      <c r="D78" s="8" t="s">
        <v>1906</v>
      </c>
    </row>
    <row r="79" spans="1:4">
      <c r="A79" s="8" t="s">
        <v>781</v>
      </c>
      <c r="B79" s="8" t="s">
        <v>839</v>
      </c>
      <c r="C79" s="8" t="s">
        <v>857</v>
      </c>
      <c r="D79" s="8" t="s">
        <v>1906</v>
      </c>
    </row>
    <row r="80" spans="1:4">
      <c r="A80" s="8" t="s">
        <v>781</v>
      </c>
      <c r="B80" s="8" t="s">
        <v>839</v>
      </c>
      <c r="C80" s="8" t="s">
        <v>858</v>
      </c>
      <c r="D80" s="8" t="s">
        <v>1906</v>
      </c>
    </row>
    <row r="81" spans="1:4">
      <c r="A81" s="8" t="s">
        <v>781</v>
      </c>
      <c r="B81" s="8" t="s">
        <v>839</v>
      </c>
      <c r="C81" s="8" t="s">
        <v>859</v>
      </c>
      <c r="D81" s="8" t="s">
        <v>1906</v>
      </c>
    </row>
    <row r="82" spans="1:4">
      <c r="A82" s="8" t="s">
        <v>781</v>
      </c>
      <c r="B82" s="8" t="s">
        <v>839</v>
      </c>
      <c r="C82" s="8" t="s">
        <v>860</v>
      </c>
      <c r="D82" s="8" t="s">
        <v>1906</v>
      </c>
    </row>
    <row r="83" spans="1:4">
      <c r="A83" s="8" t="s">
        <v>781</v>
      </c>
      <c r="B83" s="8" t="s">
        <v>839</v>
      </c>
      <c r="C83" s="8" t="s">
        <v>861</v>
      </c>
      <c r="D83" s="8" t="s">
        <v>1906</v>
      </c>
    </row>
    <row r="84" spans="1:4">
      <c r="A84" s="8" t="s">
        <v>781</v>
      </c>
      <c r="B84" s="8" t="s">
        <v>839</v>
      </c>
      <c r="C84" s="8" t="s">
        <v>862</v>
      </c>
      <c r="D84" s="8" t="s">
        <v>1906</v>
      </c>
    </row>
    <row r="85" spans="1:4">
      <c r="A85" s="8" t="s">
        <v>781</v>
      </c>
      <c r="B85" s="8" t="s">
        <v>839</v>
      </c>
      <c r="C85" s="8" t="s">
        <v>863</v>
      </c>
      <c r="D85" s="8" t="s">
        <v>1906</v>
      </c>
    </row>
    <row r="86" spans="1:4">
      <c r="A86" s="8" t="s">
        <v>781</v>
      </c>
      <c r="B86" s="8" t="s">
        <v>839</v>
      </c>
      <c r="C86" s="8" t="s">
        <v>864</v>
      </c>
      <c r="D86" s="8" t="s">
        <v>1906</v>
      </c>
    </row>
    <row r="87" spans="1:4">
      <c r="A87" s="8" t="s">
        <v>781</v>
      </c>
      <c r="B87" s="8" t="s">
        <v>839</v>
      </c>
      <c r="C87" s="8" t="s">
        <v>865</v>
      </c>
      <c r="D87" s="8" t="s">
        <v>1906</v>
      </c>
    </row>
    <row r="88" spans="1:4">
      <c r="A88" s="8" t="s">
        <v>781</v>
      </c>
      <c r="B88" s="8" t="s">
        <v>839</v>
      </c>
      <c r="C88" s="8" t="s">
        <v>866</v>
      </c>
      <c r="D88" s="8" t="s">
        <v>1906</v>
      </c>
    </row>
    <row r="89" spans="1:4">
      <c r="A89" s="8" t="s">
        <v>781</v>
      </c>
      <c r="B89" s="8" t="s">
        <v>839</v>
      </c>
      <c r="C89" s="8" t="s">
        <v>867</v>
      </c>
      <c r="D89" s="8" t="s">
        <v>1906</v>
      </c>
    </row>
    <row r="90" spans="1:4">
      <c r="A90" s="8" t="s">
        <v>781</v>
      </c>
      <c r="B90" s="8" t="s">
        <v>839</v>
      </c>
      <c r="C90" s="8" t="s">
        <v>868</v>
      </c>
      <c r="D90" s="8" t="s">
        <v>1906</v>
      </c>
    </row>
    <row r="91" spans="1:4">
      <c r="A91" s="8" t="s">
        <v>781</v>
      </c>
      <c r="B91" s="8" t="s">
        <v>839</v>
      </c>
      <c r="C91" s="8" t="s">
        <v>869</v>
      </c>
      <c r="D91" s="8" t="s">
        <v>1906</v>
      </c>
    </row>
    <row r="92" spans="1:4">
      <c r="A92" s="8" t="s">
        <v>781</v>
      </c>
      <c r="B92" s="8" t="s">
        <v>839</v>
      </c>
      <c r="C92" s="8" t="s">
        <v>870</v>
      </c>
      <c r="D92" s="8" t="s">
        <v>1906</v>
      </c>
    </row>
    <row r="93" spans="1:4">
      <c r="A93" s="8" t="s">
        <v>781</v>
      </c>
      <c r="B93" s="8" t="s">
        <v>839</v>
      </c>
      <c r="C93" s="8" t="s">
        <v>871</v>
      </c>
      <c r="D93" s="8" t="s">
        <v>1906</v>
      </c>
    </row>
    <row r="94" spans="1:4">
      <c r="A94" s="8" t="s">
        <v>781</v>
      </c>
      <c r="B94" s="8" t="s">
        <v>839</v>
      </c>
      <c r="C94" s="8" t="s">
        <v>872</v>
      </c>
      <c r="D94" s="8" t="s">
        <v>1906</v>
      </c>
    </row>
    <row r="95" spans="1:4">
      <c r="A95" s="8" t="s">
        <v>781</v>
      </c>
      <c r="B95" s="8" t="s">
        <v>839</v>
      </c>
      <c r="C95" s="8" t="s">
        <v>873</v>
      </c>
      <c r="D95" s="8" t="s">
        <v>1906</v>
      </c>
    </row>
    <row r="96" spans="1:4">
      <c r="A96" s="8" t="s">
        <v>781</v>
      </c>
      <c r="B96" s="8" t="s">
        <v>839</v>
      </c>
      <c r="C96" s="8" t="s">
        <v>874</v>
      </c>
      <c r="D96" s="8" t="s">
        <v>1906</v>
      </c>
    </row>
    <row r="97" spans="1:4">
      <c r="A97" s="8" t="s">
        <v>781</v>
      </c>
      <c r="B97" s="8" t="s">
        <v>839</v>
      </c>
      <c r="C97" s="8" t="s">
        <v>875</v>
      </c>
      <c r="D97" s="8" t="s">
        <v>1906</v>
      </c>
    </row>
    <row r="98" spans="1:4">
      <c r="A98" s="8" t="s">
        <v>781</v>
      </c>
      <c r="B98" s="8" t="s">
        <v>839</v>
      </c>
      <c r="C98" s="8" t="s">
        <v>876</v>
      </c>
      <c r="D98" s="8" t="s">
        <v>1906</v>
      </c>
    </row>
    <row r="99" spans="1:4">
      <c r="A99" s="8" t="s">
        <v>781</v>
      </c>
      <c r="B99" s="8" t="s">
        <v>839</v>
      </c>
      <c r="C99" s="8" t="s">
        <v>877</v>
      </c>
      <c r="D99" s="8" t="s">
        <v>1906</v>
      </c>
    </row>
    <row r="100" spans="1:4">
      <c r="A100" s="8" t="s">
        <v>781</v>
      </c>
      <c r="B100" s="8" t="s">
        <v>839</v>
      </c>
      <c r="C100" s="8" t="s">
        <v>878</v>
      </c>
      <c r="D100" s="8" t="s">
        <v>1906</v>
      </c>
    </row>
    <row r="101" spans="1:4">
      <c r="A101" s="8" t="s">
        <v>781</v>
      </c>
      <c r="B101" s="8" t="s">
        <v>839</v>
      </c>
      <c r="C101" s="8" t="s">
        <v>879</v>
      </c>
      <c r="D101" s="8" t="s">
        <v>1906</v>
      </c>
    </row>
    <row r="102" spans="1:4">
      <c r="A102" s="8" t="s">
        <v>781</v>
      </c>
      <c r="B102" s="8" t="s">
        <v>839</v>
      </c>
      <c r="C102" s="8" t="s">
        <v>880</v>
      </c>
      <c r="D102" s="8" t="s">
        <v>1906</v>
      </c>
    </row>
    <row r="103" spans="1:4">
      <c r="A103" s="8" t="s">
        <v>781</v>
      </c>
      <c r="B103" s="8" t="s">
        <v>839</v>
      </c>
      <c r="C103" s="8" t="s">
        <v>881</v>
      </c>
      <c r="D103" s="8" t="s">
        <v>1906</v>
      </c>
    </row>
    <row r="104" spans="1:4">
      <c r="A104" s="8" t="s">
        <v>781</v>
      </c>
      <c r="B104" s="8" t="s">
        <v>839</v>
      </c>
      <c r="C104" s="8" t="s">
        <v>882</v>
      </c>
      <c r="D104" s="8" t="s">
        <v>1906</v>
      </c>
    </row>
    <row r="105" spans="1:4">
      <c r="A105" s="8" t="s">
        <v>781</v>
      </c>
      <c r="B105" s="8" t="s">
        <v>839</v>
      </c>
      <c r="C105" s="8" t="s">
        <v>883</v>
      </c>
      <c r="D105" s="8" t="s">
        <v>1906</v>
      </c>
    </row>
    <row r="106" spans="1:4">
      <c r="A106" s="8" t="s">
        <v>781</v>
      </c>
      <c r="B106" s="8" t="s">
        <v>839</v>
      </c>
      <c r="C106" s="8" t="s">
        <v>884</v>
      </c>
      <c r="D106" s="8" t="s">
        <v>1906</v>
      </c>
    </row>
    <row r="107" spans="1:4">
      <c r="A107" s="8" t="s">
        <v>781</v>
      </c>
      <c r="B107" s="8" t="s">
        <v>839</v>
      </c>
      <c r="C107" s="8" t="s">
        <v>885</v>
      </c>
      <c r="D107" s="8" t="s">
        <v>1906</v>
      </c>
    </row>
    <row r="108" spans="1:4">
      <c r="A108" s="8" t="s">
        <v>781</v>
      </c>
      <c r="B108" s="8" t="s">
        <v>839</v>
      </c>
      <c r="C108" s="8" t="s">
        <v>886</v>
      </c>
      <c r="D108" s="8" t="s">
        <v>1906</v>
      </c>
    </row>
    <row r="109" spans="1:4">
      <c r="A109" s="8" t="s">
        <v>781</v>
      </c>
      <c r="B109" s="8" t="s">
        <v>839</v>
      </c>
      <c r="C109" s="8" t="s">
        <v>887</v>
      </c>
      <c r="D109" s="8" t="s">
        <v>1906</v>
      </c>
    </row>
    <row r="110" spans="1:4">
      <c r="A110" s="8" t="s">
        <v>781</v>
      </c>
      <c r="B110" s="8" t="s">
        <v>839</v>
      </c>
      <c r="C110" s="8" t="s">
        <v>888</v>
      </c>
      <c r="D110" s="8" t="s">
        <v>1906</v>
      </c>
    </row>
    <row r="111" spans="1:4">
      <c r="A111" s="8" t="s">
        <v>781</v>
      </c>
      <c r="B111" s="8" t="s">
        <v>839</v>
      </c>
      <c r="C111" s="8" t="s">
        <v>889</v>
      </c>
      <c r="D111" s="8" t="s">
        <v>1906</v>
      </c>
    </row>
    <row r="112" spans="1:4">
      <c r="A112" s="8" t="s">
        <v>781</v>
      </c>
      <c r="B112" s="8" t="s">
        <v>839</v>
      </c>
      <c r="C112" s="8" t="s">
        <v>890</v>
      </c>
      <c r="D112" s="8" t="s">
        <v>1906</v>
      </c>
    </row>
    <row r="113" spans="1:4">
      <c r="A113" s="8" t="s">
        <v>781</v>
      </c>
      <c r="B113" s="8" t="s">
        <v>839</v>
      </c>
      <c r="C113" s="8" t="s">
        <v>891</v>
      </c>
      <c r="D113" s="8" t="s">
        <v>1906</v>
      </c>
    </row>
    <row r="114" spans="1:4">
      <c r="A114" s="8" t="s">
        <v>781</v>
      </c>
      <c r="B114" s="8" t="s">
        <v>839</v>
      </c>
      <c r="C114" s="8" t="s">
        <v>892</v>
      </c>
      <c r="D114" s="8" t="s">
        <v>1906</v>
      </c>
    </row>
    <row r="115" spans="1:4">
      <c r="A115" s="8" t="s">
        <v>781</v>
      </c>
      <c r="B115" s="8" t="s">
        <v>839</v>
      </c>
      <c r="C115" s="8" t="s">
        <v>893</v>
      </c>
      <c r="D115" s="8" t="s">
        <v>1906</v>
      </c>
    </row>
    <row r="116" spans="1:4">
      <c r="A116" s="8" t="s">
        <v>781</v>
      </c>
      <c r="B116" s="8" t="s">
        <v>839</v>
      </c>
      <c r="C116" s="8" t="s">
        <v>894</v>
      </c>
      <c r="D116" s="8" t="s">
        <v>1906</v>
      </c>
    </row>
    <row r="117" spans="1:4">
      <c r="A117" s="8" t="s">
        <v>781</v>
      </c>
      <c r="B117" s="8" t="s">
        <v>839</v>
      </c>
      <c r="C117" s="8" t="s">
        <v>895</v>
      </c>
      <c r="D117" s="8" t="s">
        <v>1906</v>
      </c>
    </row>
    <row r="118" spans="1:4">
      <c r="A118" s="8" t="s">
        <v>781</v>
      </c>
      <c r="B118" s="8" t="s">
        <v>839</v>
      </c>
      <c r="C118" s="8" t="s">
        <v>896</v>
      </c>
      <c r="D118" s="8" t="s">
        <v>1906</v>
      </c>
    </row>
    <row r="119" spans="1:4">
      <c r="A119" s="8" t="s">
        <v>781</v>
      </c>
      <c r="B119" s="8" t="s">
        <v>839</v>
      </c>
      <c r="C119" s="8" t="s">
        <v>897</v>
      </c>
      <c r="D119" s="8" t="s">
        <v>1906</v>
      </c>
    </row>
    <row r="120" spans="1:4">
      <c r="A120" s="8" t="s">
        <v>781</v>
      </c>
      <c r="B120" s="8" t="s">
        <v>839</v>
      </c>
      <c r="C120" s="8" t="s">
        <v>898</v>
      </c>
      <c r="D120" s="8" t="s">
        <v>1906</v>
      </c>
    </row>
    <row r="121" spans="1:4">
      <c r="A121" s="8" t="s">
        <v>781</v>
      </c>
      <c r="B121" s="8" t="s">
        <v>839</v>
      </c>
      <c r="C121" s="8" t="s">
        <v>899</v>
      </c>
      <c r="D121" s="8" t="s">
        <v>1906</v>
      </c>
    </row>
    <row r="122" spans="1:4">
      <c r="A122" s="8" t="s">
        <v>781</v>
      </c>
      <c r="B122" s="8" t="s">
        <v>839</v>
      </c>
      <c r="C122" s="8" t="s">
        <v>900</v>
      </c>
      <c r="D122" s="8" t="s">
        <v>1906</v>
      </c>
    </row>
    <row r="123" spans="1:4">
      <c r="A123" s="8" t="s">
        <v>781</v>
      </c>
      <c r="B123" s="8" t="s">
        <v>839</v>
      </c>
      <c r="C123" s="8" t="s">
        <v>901</v>
      </c>
      <c r="D123" s="8" t="s">
        <v>1906</v>
      </c>
    </row>
    <row r="124" spans="1:4">
      <c r="A124" s="8" t="s">
        <v>781</v>
      </c>
      <c r="B124" s="8" t="s">
        <v>839</v>
      </c>
      <c r="C124" s="8" t="s">
        <v>902</v>
      </c>
      <c r="D124" s="8" t="s">
        <v>1906</v>
      </c>
    </row>
    <row r="125" spans="1:4">
      <c r="A125" s="8" t="s">
        <v>781</v>
      </c>
      <c r="B125" s="8" t="s">
        <v>839</v>
      </c>
      <c r="C125" s="8" t="s">
        <v>903</v>
      </c>
      <c r="D125" s="8" t="s">
        <v>1906</v>
      </c>
    </row>
    <row r="126" spans="1:4">
      <c r="A126" s="8" t="s">
        <v>781</v>
      </c>
      <c r="B126" s="8" t="s">
        <v>839</v>
      </c>
      <c r="C126" s="8" t="s">
        <v>904</v>
      </c>
      <c r="D126" s="8" t="s">
        <v>1906</v>
      </c>
    </row>
    <row r="127" spans="1:4">
      <c r="A127" s="8" t="s">
        <v>781</v>
      </c>
      <c r="B127" s="8" t="s">
        <v>839</v>
      </c>
      <c r="C127" s="8" t="s">
        <v>905</v>
      </c>
      <c r="D127" s="8" t="s">
        <v>1906</v>
      </c>
    </row>
    <row r="128" spans="1:4">
      <c r="A128" s="8" t="s">
        <v>781</v>
      </c>
      <c r="B128" s="8" t="s">
        <v>839</v>
      </c>
      <c r="C128" s="8" t="s">
        <v>906</v>
      </c>
      <c r="D128" s="8" t="s">
        <v>1906</v>
      </c>
    </row>
    <row r="129" spans="1:4">
      <c r="A129" s="8" t="s">
        <v>781</v>
      </c>
      <c r="B129" s="8" t="s">
        <v>839</v>
      </c>
      <c r="C129" s="8" t="s">
        <v>907</v>
      </c>
      <c r="D129" s="8" t="s">
        <v>1906</v>
      </c>
    </row>
    <row r="130" spans="1:4">
      <c r="A130" s="8" t="s">
        <v>781</v>
      </c>
      <c r="B130" s="8" t="s">
        <v>839</v>
      </c>
      <c r="C130" s="8" t="s">
        <v>908</v>
      </c>
      <c r="D130" s="8" t="s">
        <v>1906</v>
      </c>
    </row>
    <row r="131" spans="1:4">
      <c r="A131" s="8" t="s">
        <v>781</v>
      </c>
      <c r="B131" s="8" t="s">
        <v>839</v>
      </c>
      <c r="C131" s="8" t="s">
        <v>909</v>
      </c>
      <c r="D131" s="8" t="s">
        <v>1906</v>
      </c>
    </row>
    <row r="132" spans="1:4">
      <c r="A132" s="8" t="s">
        <v>781</v>
      </c>
      <c r="B132" s="8" t="s">
        <v>839</v>
      </c>
      <c r="C132" s="8" t="s">
        <v>910</v>
      </c>
      <c r="D132" s="8" t="s">
        <v>1906</v>
      </c>
    </row>
    <row r="133" spans="1:4">
      <c r="A133" s="8" t="s">
        <v>781</v>
      </c>
      <c r="B133" s="8" t="s">
        <v>839</v>
      </c>
      <c r="C133" s="8" t="s">
        <v>911</v>
      </c>
      <c r="D133" s="8" t="s">
        <v>1906</v>
      </c>
    </row>
    <row r="134" spans="1:4">
      <c r="A134" s="8" t="s">
        <v>781</v>
      </c>
      <c r="B134" s="8" t="s">
        <v>839</v>
      </c>
      <c r="C134" s="8" t="s">
        <v>912</v>
      </c>
      <c r="D134" s="8" t="s">
        <v>1906</v>
      </c>
    </row>
    <row r="135" spans="1:4">
      <c r="A135" s="8" t="s">
        <v>781</v>
      </c>
      <c r="B135" s="8" t="s">
        <v>839</v>
      </c>
      <c r="C135" s="8" t="s">
        <v>913</v>
      </c>
      <c r="D135" s="8" t="s">
        <v>1906</v>
      </c>
    </row>
    <row r="136" spans="1:4">
      <c r="A136" s="8" t="s">
        <v>781</v>
      </c>
      <c r="B136" s="8" t="s">
        <v>839</v>
      </c>
      <c r="C136" s="8" t="s">
        <v>914</v>
      </c>
      <c r="D136" s="8" t="s">
        <v>1906</v>
      </c>
    </row>
    <row r="137" spans="1:4">
      <c r="A137" s="8" t="s">
        <v>781</v>
      </c>
      <c r="B137" s="8" t="s">
        <v>839</v>
      </c>
      <c r="C137" s="8" t="s">
        <v>915</v>
      </c>
      <c r="D137" s="8" t="s">
        <v>1906</v>
      </c>
    </row>
    <row r="138" spans="1:4">
      <c r="A138" s="8" t="s">
        <v>781</v>
      </c>
      <c r="B138" s="8" t="s">
        <v>839</v>
      </c>
      <c r="C138" s="8" t="s">
        <v>916</v>
      </c>
      <c r="D138" s="8" t="s">
        <v>1906</v>
      </c>
    </row>
    <row r="139" spans="1:4">
      <c r="A139" s="8" t="s">
        <v>781</v>
      </c>
      <c r="B139" s="8" t="s">
        <v>839</v>
      </c>
      <c r="C139" s="8" t="s">
        <v>917</v>
      </c>
      <c r="D139" s="8" t="s">
        <v>1906</v>
      </c>
    </row>
    <row r="140" spans="1:4">
      <c r="A140" s="8" t="s">
        <v>781</v>
      </c>
      <c r="B140" s="8" t="s">
        <v>839</v>
      </c>
      <c r="C140" s="8" t="s">
        <v>918</v>
      </c>
      <c r="D140" s="8" t="s">
        <v>1906</v>
      </c>
    </row>
    <row r="141" spans="1:4">
      <c r="A141" s="8" t="s">
        <v>781</v>
      </c>
      <c r="B141" s="8" t="s">
        <v>839</v>
      </c>
      <c r="C141" s="8" t="s">
        <v>919</v>
      </c>
      <c r="D141" s="8" t="s">
        <v>1906</v>
      </c>
    </row>
    <row r="142" spans="1:4">
      <c r="A142" s="8" t="s">
        <v>781</v>
      </c>
      <c r="B142" s="8" t="s">
        <v>839</v>
      </c>
      <c r="C142" s="8" t="s">
        <v>920</v>
      </c>
      <c r="D142" s="8" t="s">
        <v>1906</v>
      </c>
    </row>
    <row r="143" spans="1:4">
      <c r="A143" s="8" t="s">
        <v>781</v>
      </c>
      <c r="B143" s="8" t="s">
        <v>839</v>
      </c>
      <c r="C143" s="8" t="s">
        <v>921</v>
      </c>
      <c r="D143" s="8" t="s">
        <v>1906</v>
      </c>
    </row>
    <row r="144" spans="1:4">
      <c r="A144" s="8" t="s">
        <v>781</v>
      </c>
      <c r="B144" s="8" t="s">
        <v>839</v>
      </c>
      <c r="C144" s="8" t="s">
        <v>922</v>
      </c>
      <c r="D144" s="8" t="s">
        <v>1906</v>
      </c>
    </row>
    <row r="145" spans="1:4">
      <c r="A145" s="8" t="s">
        <v>781</v>
      </c>
      <c r="B145" s="8" t="s">
        <v>839</v>
      </c>
      <c r="C145" s="8" t="s">
        <v>923</v>
      </c>
      <c r="D145" s="8" t="s">
        <v>1906</v>
      </c>
    </row>
    <row r="146" spans="1:4">
      <c r="A146" s="8" t="s">
        <v>781</v>
      </c>
      <c r="B146" s="8" t="s">
        <v>839</v>
      </c>
      <c r="C146" s="8" t="s">
        <v>924</v>
      </c>
      <c r="D146" s="8" t="s">
        <v>1906</v>
      </c>
    </row>
    <row r="147" spans="1:4">
      <c r="A147" s="8" t="s">
        <v>781</v>
      </c>
      <c r="B147" s="8" t="s">
        <v>839</v>
      </c>
      <c r="C147" s="8" t="s">
        <v>925</v>
      </c>
      <c r="D147" s="8" t="s">
        <v>1906</v>
      </c>
    </row>
    <row r="148" spans="1:4">
      <c r="A148" s="8" t="s">
        <v>781</v>
      </c>
      <c r="B148" s="8" t="s">
        <v>839</v>
      </c>
      <c r="C148" s="8" t="s">
        <v>926</v>
      </c>
      <c r="D148" s="8" t="s">
        <v>1906</v>
      </c>
    </row>
    <row r="149" spans="1:4">
      <c r="A149" s="8" t="s">
        <v>781</v>
      </c>
      <c r="B149" s="8" t="s">
        <v>839</v>
      </c>
      <c r="C149" s="8" t="s">
        <v>927</v>
      </c>
      <c r="D149" s="8" t="s">
        <v>1906</v>
      </c>
    </row>
    <row r="150" spans="1:4">
      <c r="A150" s="8" t="s">
        <v>781</v>
      </c>
      <c r="B150" s="8" t="s">
        <v>839</v>
      </c>
      <c r="C150" s="8" t="s">
        <v>928</v>
      </c>
      <c r="D150" s="8" t="s">
        <v>1906</v>
      </c>
    </row>
    <row r="151" spans="1:4">
      <c r="A151" s="8" t="s">
        <v>781</v>
      </c>
      <c r="B151" s="8" t="s">
        <v>839</v>
      </c>
      <c r="C151" s="8" t="s">
        <v>929</v>
      </c>
      <c r="D151" s="8" t="s">
        <v>1906</v>
      </c>
    </row>
    <row r="152" spans="1:4">
      <c r="A152" s="8" t="s">
        <v>781</v>
      </c>
      <c r="B152" s="8" t="s">
        <v>839</v>
      </c>
      <c r="C152" s="8" t="s">
        <v>930</v>
      </c>
      <c r="D152" s="8" t="s">
        <v>1906</v>
      </c>
    </row>
    <row r="153" spans="1:4">
      <c r="A153" s="8" t="s">
        <v>781</v>
      </c>
      <c r="B153" s="8" t="s">
        <v>839</v>
      </c>
      <c r="C153" s="8" t="s">
        <v>931</v>
      </c>
      <c r="D153" s="8" t="s">
        <v>1906</v>
      </c>
    </row>
    <row r="154" spans="1:4">
      <c r="A154" s="8" t="s">
        <v>781</v>
      </c>
      <c r="B154" s="8" t="s">
        <v>839</v>
      </c>
      <c r="C154" s="8" t="s">
        <v>932</v>
      </c>
      <c r="D154" s="8" t="s">
        <v>1906</v>
      </c>
    </row>
    <row r="155" spans="1:4">
      <c r="A155" s="8" t="s">
        <v>781</v>
      </c>
      <c r="B155" s="8" t="s">
        <v>839</v>
      </c>
      <c r="C155" s="8" t="s">
        <v>933</v>
      </c>
      <c r="D155" s="8" t="s">
        <v>1906</v>
      </c>
    </row>
    <row r="156" spans="1:4">
      <c r="A156" s="8" t="s">
        <v>781</v>
      </c>
      <c r="B156" s="8" t="s">
        <v>839</v>
      </c>
      <c r="C156" s="8" t="s">
        <v>934</v>
      </c>
      <c r="D156" s="8" t="s">
        <v>1906</v>
      </c>
    </row>
    <row r="157" spans="1:4">
      <c r="A157" s="8" t="s">
        <v>781</v>
      </c>
      <c r="B157" s="8" t="s">
        <v>839</v>
      </c>
      <c r="C157" s="8" t="s">
        <v>935</v>
      </c>
      <c r="D157" s="8" t="s">
        <v>1906</v>
      </c>
    </row>
    <row r="158" spans="1:4">
      <c r="A158" s="8" t="s">
        <v>781</v>
      </c>
      <c r="B158" s="8" t="s">
        <v>839</v>
      </c>
      <c r="C158" s="8" t="s">
        <v>936</v>
      </c>
      <c r="D158" s="8" t="s">
        <v>1906</v>
      </c>
    </row>
    <row r="159" spans="1:4">
      <c r="A159" s="8" t="s">
        <v>781</v>
      </c>
      <c r="B159" s="8" t="s">
        <v>839</v>
      </c>
      <c r="C159" s="8" t="s">
        <v>937</v>
      </c>
      <c r="D159" s="8" t="s">
        <v>1906</v>
      </c>
    </row>
    <row r="160" spans="1:4">
      <c r="A160" s="8" t="s">
        <v>781</v>
      </c>
      <c r="B160" s="8" t="s">
        <v>839</v>
      </c>
      <c r="C160" s="8" t="s">
        <v>938</v>
      </c>
      <c r="D160" s="8" t="s">
        <v>1906</v>
      </c>
    </row>
    <row r="161" spans="1:4">
      <c r="A161" s="8" t="s">
        <v>781</v>
      </c>
      <c r="B161" s="8" t="s">
        <v>839</v>
      </c>
      <c r="C161" s="8" t="s">
        <v>939</v>
      </c>
      <c r="D161" s="8" t="s">
        <v>1906</v>
      </c>
    </row>
    <row r="162" spans="1:4">
      <c r="A162" s="8" t="s">
        <v>781</v>
      </c>
      <c r="B162" s="8" t="s">
        <v>839</v>
      </c>
      <c r="C162" s="8" t="s">
        <v>940</v>
      </c>
      <c r="D162" s="8" t="s">
        <v>1906</v>
      </c>
    </row>
    <row r="163" spans="1:4">
      <c r="A163" s="8" t="s">
        <v>781</v>
      </c>
      <c r="B163" s="8" t="s">
        <v>839</v>
      </c>
      <c r="C163" s="8" t="s">
        <v>941</v>
      </c>
      <c r="D163" s="8" t="s">
        <v>1906</v>
      </c>
    </row>
    <row r="164" spans="1:4">
      <c r="A164" s="8" t="s">
        <v>781</v>
      </c>
      <c r="B164" s="8" t="s">
        <v>839</v>
      </c>
      <c r="C164" s="8" t="s">
        <v>942</v>
      </c>
      <c r="D164" s="8" t="s">
        <v>1906</v>
      </c>
    </row>
    <row r="165" spans="1:4">
      <c r="A165" s="8" t="s">
        <v>781</v>
      </c>
      <c r="B165" s="8" t="s">
        <v>839</v>
      </c>
      <c r="C165" s="8" t="s">
        <v>943</v>
      </c>
      <c r="D165" s="8" t="s">
        <v>1906</v>
      </c>
    </row>
    <row r="166" spans="1:4">
      <c r="A166" s="8" t="s">
        <v>781</v>
      </c>
      <c r="B166" s="8" t="s">
        <v>839</v>
      </c>
      <c r="C166" s="8" t="s">
        <v>944</v>
      </c>
      <c r="D166" s="8" t="s">
        <v>1906</v>
      </c>
    </row>
    <row r="167" spans="1:4">
      <c r="A167" s="8" t="s">
        <v>781</v>
      </c>
      <c r="B167" s="8" t="s">
        <v>839</v>
      </c>
      <c r="C167" s="8" t="s">
        <v>945</v>
      </c>
      <c r="D167" s="8" t="s">
        <v>1906</v>
      </c>
    </row>
    <row r="168" spans="1:4">
      <c r="A168" s="8" t="s">
        <v>781</v>
      </c>
      <c r="B168" s="8" t="s">
        <v>839</v>
      </c>
      <c r="C168" s="8" t="s">
        <v>946</v>
      </c>
      <c r="D168" s="8" t="s">
        <v>1906</v>
      </c>
    </row>
    <row r="169" spans="1:4">
      <c r="A169" s="8" t="s">
        <v>781</v>
      </c>
      <c r="B169" s="8" t="s">
        <v>839</v>
      </c>
      <c r="C169" s="8" t="s">
        <v>947</v>
      </c>
      <c r="D169" s="8" t="s">
        <v>1906</v>
      </c>
    </row>
    <row r="170" spans="1:4">
      <c r="A170" s="8" t="s">
        <v>781</v>
      </c>
      <c r="B170" s="8" t="s">
        <v>839</v>
      </c>
      <c r="C170" s="8" t="s">
        <v>948</v>
      </c>
      <c r="D170" s="8" t="s">
        <v>1906</v>
      </c>
    </row>
    <row r="171" spans="1:4">
      <c r="A171" s="8" t="s">
        <v>781</v>
      </c>
      <c r="B171" s="8" t="s">
        <v>839</v>
      </c>
      <c r="C171" s="8" t="s">
        <v>949</v>
      </c>
      <c r="D171" s="8" t="s">
        <v>1906</v>
      </c>
    </row>
    <row r="172" spans="1:4">
      <c r="A172" s="8" t="s">
        <v>781</v>
      </c>
      <c r="B172" s="8" t="s">
        <v>839</v>
      </c>
      <c r="C172" s="8" t="s">
        <v>950</v>
      </c>
      <c r="D172" s="8" t="s">
        <v>1906</v>
      </c>
    </row>
    <row r="173" spans="1:4">
      <c r="A173" s="8" t="s">
        <v>781</v>
      </c>
      <c r="B173" s="8" t="s">
        <v>839</v>
      </c>
      <c r="C173" s="8" t="s">
        <v>951</v>
      </c>
      <c r="D173" s="8" t="s">
        <v>1906</v>
      </c>
    </row>
    <row r="174" spans="1:4">
      <c r="A174" s="8" t="s">
        <v>781</v>
      </c>
      <c r="B174" s="8" t="s">
        <v>839</v>
      </c>
      <c r="C174" s="8" t="s">
        <v>952</v>
      </c>
      <c r="D174" s="8" t="s">
        <v>1906</v>
      </c>
    </row>
    <row r="175" spans="1:4">
      <c r="A175" s="8" t="s">
        <v>781</v>
      </c>
      <c r="B175" s="8" t="s">
        <v>839</v>
      </c>
      <c r="C175" s="8" t="s">
        <v>953</v>
      </c>
      <c r="D175" s="8" t="s">
        <v>1906</v>
      </c>
    </row>
    <row r="176" spans="1:4">
      <c r="A176" s="8" t="s">
        <v>781</v>
      </c>
      <c r="B176" s="8" t="s">
        <v>839</v>
      </c>
      <c r="C176" s="8" t="s">
        <v>954</v>
      </c>
      <c r="D176" s="8" t="s">
        <v>1906</v>
      </c>
    </row>
    <row r="177" spans="1:4">
      <c r="A177" s="8" t="s">
        <v>781</v>
      </c>
      <c r="B177" s="8" t="s">
        <v>839</v>
      </c>
      <c r="C177" s="8" t="s">
        <v>955</v>
      </c>
      <c r="D177" s="8" t="s">
        <v>1906</v>
      </c>
    </row>
    <row r="178" spans="1:4">
      <c r="A178" s="8" t="s">
        <v>781</v>
      </c>
      <c r="B178" s="8" t="s">
        <v>839</v>
      </c>
      <c r="C178" s="8" t="s">
        <v>956</v>
      </c>
      <c r="D178" s="8" t="s">
        <v>1906</v>
      </c>
    </row>
    <row r="179" spans="1:4">
      <c r="A179" s="8" t="s">
        <v>781</v>
      </c>
      <c r="B179" s="8" t="s">
        <v>839</v>
      </c>
      <c r="C179" s="8" t="s">
        <v>957</v>
      </c>
      <c r="D179" s="8" t="s">
        <v>1906</v>
      </c>
    </row>
    <row r="180" spans="1:4">
      <c r="A180" s="8" t="s">
        <v>781</v>
      </c>
      <c r="B180" s="8" t="s">
        <v>839</v>
      </c>
      <c r="C180" s="8" t="s">
        <v>958</v>
      </c>
      <c r="D180" s="8" t="s">
        <v>1906</v>
      </c>
    </row>
    <row r="181" spans="1:4">
      <c r="A181" s="8" t="s">
        <v>781</v>
      </c>
      <c r="B181" s="8" t="s">
        <v>839</v>
      </c>
      <c r="C181" s="8" t="s">
        <v>959</v>
      </c>
      <c r="D181" s="8" t="s">
        <v>1906</v>
      </c>
    </row>
    <row r="182" spans="1:4">
      <c r="A182" s="8" t="s">
        <v>781</v>
      </c>
      <c r="B182" s="8" t="s">
        <v>839</v>
      </c>
      <c r="C182" s="8" t="s">
        <v>960</v>
      </c>
      <c r="D182" s="8" t="s">
        <v>1906</v>
      </c>
    </row>
    <row r="183" spans="1:4">
      <c r="A183" s="8" t="s">
        <v>781</v>
      </c>
      <c r="B183" s="8" t="s">
        <v>839</v>
      </c>
      <c r="C183" s="8" t="s">
        <v>961</v>
      </c>
      <c r="D183" s="8" t="s">
        <v>1906</v>
      </c>
    </row>
    <row r="184" spans="1:4">
      <c r="A184" s="8" t="s">
        <v>781</v>
      </c>
      <c r="B184" s="8" t="s">
        <v>839</v>
      </c>
      <c r="C184" s="8" t="s">
        <v>962</v>
      </c>
      <c r="D184" s="8" t="s">
        <v>1906</v>
      </c>
    </row>
    <row r="185" spans="1:4">
      <c r="A185" s="8" t="s">
        <v>781</v>
      </c>
      <c r="B185" s="8" t="s">
        <v>839</v>
      </c>
      <c r="C185" s="8" t="s">
        <v>963</v>
      </c>
      <c r="D185" s="8" t="s">
        <v>1906</v>
      </c>
    </row>
    <row r="186" spans="1:4">
      <c r="A186" s="8" t="s">
        <v>781</v>
      </c>
      <c r="B186" s="8" t="s">
        <v>839</v>
      </c>
      <c r="C186" s="8" t="s">
        <v>964</v>
      </c>
      <c r="D186" s="8" t="s">
        <v>1906</v>
      </c>
    </row>
    <row r="187" spans="1:4">
      <c r="A187" s="8" t="s">
        <v>781</v>
      </c>
      <c r="B187" s="8" t="s">
        <v>839</v>
      </c>
      <c r="C187" s="8" t="s">
        <v>965</v>
      </c>
      <c r="D187" s="8" t="s">
        <v>1906</v>
      </c>
    </row>
    <row r="188" spans="1:4">
      <c r="A188" s="8" t="s">
        <v>781</v>
      </c>
      <c r="B188" s="8" t="s">
        <v>839</v>
      </c>
      <c r="C188" s="8" t="s">
        <v>966</v>
      </c>
      <c r="D188" s="8" t="s">
        <v>1906</v>
      </c>
    </row>
    <row r="189" spans="1:4">
      <c r="A189" s="8" t="s">
        <v>781</v>
      </c>
      <c r="B189" s="8" t="s">
        <v>839</v>
      </c>
      <c r="C189" s="8" t="s">
        <v>967</v>
      </c>
      <c r="D189" s="8" t="s">
        <v>1906</v>
      </c>
    </row>
    <row r="190" spans="1:4">
      <c r="A190" s="8" t="s">
        <v>781</v>
      </c>
      <c r="B190" s="8" t="s">
        <v>839</v>
      </c>
      <c r="C190" s="8" t="s">
        <v>968</v>
      </c>
      <c r="D190" s="8" t="s">
        <v>1906</v>
      </c>
    </row>
    <row r="191" spans="1:4">
      <c r="A191" s="8" t="s">
        <v>781</v>
      </c>
      <c r="B191" s="8" t="s">
        <v>839</v>
      </c>
      <c r="C191" s="8" t="s">
        <v>969</v>
      </c>
      <c r="D191" s="8" t="s">
        <v>1906</v>
      </c>
    </row>
    <row r="192" spans="1:4">
      <c r="A192" s="8" t="s">
        <v>781</v>
      </c>
      <c r="B192" s="8" t="s">
        <v>839</v>
      </c>
      <c r="C192" s="8" t="s">
        <v>970</v>
      </c>
      <c r="D192" s="8" t="s">
        <v>1906</v>
      </c>
    </row>
    <row r="193" spans="1:4">
      <c r="A193" s="8" t="s">
        <v>781</v>
      </c>
      <c r="B193" s="8" t="s">
        <v>839</v>
      </c>
      <c r="C193" s="8" t="s">
        <v>971</v>
      </c>
      <c r="D193" s="8" t="s">
        <v>1906</v>
      </c>
    </row>
    <row r="194" spans="1:4">
      <c r="A194" s="8" t="s">
        <v>781</v>
      </c>
      <c r="B194" s="8" t="s">
        <v>839</v>
      </c>
      <c r="C194" s="8" t="s">
        <v>972</v>
      </c>
      <c r="D194" s="8" t="s">
        <v>1906</v>
      </c>
    </row>
    <row r="195" spans="1:4">
      <c r="A195" s="8" t="s">
        <v>781</v>
      </c>
      <c r="B195" s="8" t="s">
        <v>839</v>
      </c>
      <c r="C195" s="8" t="s">
        <v>973</v>
      </c>
      <c r="D195" s="8" t="s">
        <v>1906</v>
      </c>
    </row>
    <row r="196" spans="1:4">
      <c r="A196" s="8" t="s">
        <v>781</v>
      </c>
      <c r="B196" s="8" t="s">
        <v>839</v>
      </c>
      <c r="C196" s="8" t="s">
        <v>974</v>
      </c>
      <c r="D196" s="8" t="s">
        <v>1906</v>
      </c>
    </row>
    <row r="197" spans="1:4">
      <c r="A197" s="8" t="s">
        <v>781</v>
      </c>
      <c r="B197" s="8" t="s">
        <v>839</v>
      </c>
      <c r="C197" s="8" t="s">
        <v>975</v>
      </c>
      <c r="D197" s="8" t="s">
        <v>1906</v>
      </c>
    </row>
    <row r="198" spans="1:4">
      <c r="A198" s="8" t="s">
        <v>781</v>
      </c>
      <c r="B198" s="8" t="s">
        <v>839</v>
      </c>
      <c r="C198" s="8" t="s">
        <v>976</v>
      </c>
      <c r="D198" s="8" t="s">
        <v>1906</v>
      </c>
    </row>
    <row r="199" spans="1:4">
      <c r="A199" s="8" t="s">
        <v>781</v>
      </c>
      <c r="B199" s="8" t="s">
        <v>839</v>
      </c>
      <c r="C199" s="8" t="s">
        <v>977</v>
      </c>
      <c r="D199" s="8" t="s">
        <v>1906</v>
      </c>
    </row>
    <row r="200" spans="1:4">
      <c r="A200" s="8" t="s">
        <v>781</v>
      </c>
      <c r="B200" s="8" t="s">
        <v>839</v>
      </c>
      <c r="C200" s="8" t="s">
        <v>978</v>
      </c>
      <c r="D200" s="8" t="s">
        <v>1906</v>
      </c>
    </row>
    <row r="201" spans="1:4">
      <c r="A201" s="8" t="s">
        <v>781</v>
      </c>
      <c r="B201" s="8" t="s">
        <v>839</v>
      </c>
      <c r="C201" s="8" t="s">
        <v>979</v>
      </c>
      <c r="D201" s="8" t="s">
        <v>1906</v>
      </c>
    </row>
    <row r="202" spans="1:4">
      <c r="A202" s="8" t="s">
        <v>781</v>
      </c>
      <c r="B202" s="8" t="s">
        <v>839</v>
      </c>
      <c r="C202" s="8" t="s">
        <v>980</v>
      </c>
      <c r="D202" s="8" t="s">
        <v>1906</v>
      </c>
    </row>
    <row r="203" spans="1:4">
      <c r="A203" s="8" t="s">
        <v>781</v>
      </c>
      <c r="B203" s="8" t="s">
        <v>839</v>
      </c>
      <c r="C203" s="8" t="s">
        <v>981</v>
      </c>
      <c r="D203" s="8" t="s">
        <v>1906</v>
      </c>
    </row>
    <row r="204" spans="1:4">
      <c r="A204" s="8" t="s">
        <v>781</v>
      </c>
      <c r="B204" s="8" t="s">
        <v>839</v>
      </c>
      <c r="C204" s="8" t="s">
        <v>982</v>
      </c>
      <c r="D204" s="8" t="s">
        <v>1906</v>
      </c>
    </row>
    <row r="205" spans="1:4">
      <c r="A205" s="8" t="s">
        <v>781</v>
      </c>
      <c r="B205" s="8" t="s">
        <v>839</v>
      </c>
      <c r="C205" s="8" t="s">
        <v>983</v>
      </c>
      <c r="D205" s="8" t="s">
        <v>1906</v>
      </c>
    </row>
    <row r="206" spans="1:4">
      <c r="A206" s="8" t="s">
        <v>781</v>
      </c>
      <c r="B206" s="8" t="s">
        <v>839</v>
      </c>
      <c r="C206" s="8" t="s">
        <v>984</v>
      </c>
      <c r="D206" s="8" t="s">
        <v>1906</v>
      </c>
    </row>
    <row r="207" spans="1:4">
      <c r="A207" s="8" t="s">
        <v>781</v>
      </c>
      <c r="B207" s="8" t="s">
        <v>839</v>
      </c>
      <c r="C207" s="8" t="s">
        <v>985</v>
      </c>
      <c r="D207" s="8" t="s">
        <v>1906</v>
      </c>
    </row>
    <row r="208" spans="1:4">
      <c r="A208" s="8" t="s">
        <v>781</v>
      </c>
      <c r="B208" s="8" t="s">
        <v>839</v>
      </c>
      <c r="C208" s="8" t="s">
        <v>986</v>
      </c>
      <c r="D208" s="8" t="s">
        <v>1906</v>
      </c>
    </row>
    <row r="209" spans="1:4">
      <c r="A209" s="8" t="s">
        <v>781</v>
      </c>
      <c r="B209" s="8" t="s">
        <v>839</v>
      </c>
      <c r="C209" s="8" t="s">
        <v>987</v>
      </c>
      <c r="D209" s="8" t="s">
        <v>1906</v>
      </c>
    </row>
    <row r="210" spans="1:4">
      <c r="A210" s="8" t="s">
        <v>781</v>
      </c>
      <c r="B210" s="8" t="s">
        <v>839</v>
      </c>
      <c r="C210" s="8" t="s">
        <v>988</v>
      </c>
      <c r="D210" s="8" t="s">
        <v>1906</v>
      </c>
    </row>
    <row r="211" spans="1:4">
      <c r="A211" s="8" t="s">
        <v>781</v>
      </c>
      <c r="B211" s="8" t="s">
        <v>839</v>
      </c>
      <c r="C211" s="8" t="s">
        <v>989</v>
      </c>
      <c r="D211" s="8" t="s">
        <v>1906</v>
      </c>
    </row>
    <row r="212" spans="1:4">
      <c r="A212" s="8" t="s">
        <v>781</v>
      </c>
      <c r="B212" s="8" t="s">
        <v>839</v>
      </c>
      <c r="C212" s="8" t="s">
        <v>990</v>
      </c>
      <c r="D212" s="8" t="s">
        <v>1906</v>
      </c>
    </row>
    <row r="213" spans="1:4">
      <c r="A213" s="8" t="s">
        <v>781</v>
      </c>
      <c r="B213" s="8" t="s">
        <v>839</v>
      </c>
      <c r="C213" s="8" t="s">
        <v>991</v>
      </c>
      <c r="D213" s="8" t="s">
        <v>1906</v>
      </c>
    </row>
    <row r="214" spans="1:4">
      <c r="A214" s="8" t="s">
        <v>781</v>
      </c>
      <c r="B214" s="8" t="s">
        <v>839</v>
      </c>
      <c r="C214" s="8" t="s">
        <v>992</v>
      </c>
      <c r="D214" s="8" t="s">
        <v>1906</v>
      </c>
    </row>
    <row r="215" spans="1:4">
      <c r="A215" s="8" t="s">
        <v>781</v>
      </c>
      <c r="B215" s="8" t="s">
        <v>839</v>
      </c>
      <c r="C215" s="8" t="s">
        <v>993</v>
      </c>
      <c r="D215" s="8" t="s">
        <v>1906</v>
      </c>
    </row>
    <row r="216" spans="1:4">
      <c r="A216" s="8" t="s">
        <v>781</v>
      </c>
      <c r="B216" s="8" t="s">
        <v>839</v>
      </c>
      <c r="C216" s="8" t="s">
        <v>994</v>
      </c>
      <c r="D216" s="8" t="s">
        <v>1906</v>
      </c>
    </row>
    <row r="217" spans="1:4">
      <c r="A217" s="8" t="s">
        <v>781</v>
      </c>
      <c r="B217" s="8" t="s">
        <v>839</v>
      </c>
      <c r="C217" s="8" t="s">
        <v>995</v>
      </c>
      <c r="D217" s="8" t="s">
        <v>1906</v>
      </c>
    </row>
    <row r="218" spans="1:4">
      <c r="A218" s="8" t="s">
        <v>781</v>
      </c>
      <c r="B218" s="8" t="s">
        <v>839</v>
      </c>
      <c r="C218" s="8" t="s">
        <v>996</v>
      </c>
      <c r="D218" s="8" t="s">
        <v>1906</v>
      </c>
    </row>
    <row r="219" spans="1:4">
      <c r="A219" s="8" t="s">
        <v>781</v>
      </c>
      <c r="B219" s="8" t="s">
        <v>839</v>
      </c>
      <c r="C219" s="8" t="s">
        <v>997</v>
      </c>
      <c r="D219" s="8" t="s">
        <v>1906</v>
      </c>
    </row>
    <row r="220" spans="1:4">
      <c r="A220" s="8" t="s">
        <v>781</v>
      </c>
      <c r="B220" s="8" t="s">
        <v>839</v>
      </c>
      <c r="C220" s="8" t="s">
        <v>998</v>
      </c>
      <c r="D220" s="8" t="s">
        <v>1906</v>
      </c>
    </row>
    <row r="221" spans="1:4">
      <c r="A221" s="8" t="s">
        <v>781</v>
      </c>
      <c r="B221" s="8" t="s">
        <v>839</v>
      </c>
      <c r="C221" s="8" t="s">
        <v>999</v>
      </c>
      <c r="D221" s="8" t="s">
        <v>1906</v>
      </c>
    </row>
    <row r="222" spans="1:4">
      <c r="A222" s="8" t="s">
        <v>781</v>
      </c>
      <c r="B222" s="8" t="s">
        <v>839</v>
      </c>
      <c r="C222" s="8" t="s">
        <v>1000</v>
      </c>
      <c r="D222" s="8" t="s">
        <v>1906</v>
      </c>
    </row>
    <row r="223" spans="1:4">
      <c r="A223" s="8" t="s">
        <v>781</v>
      </c>
      <c r="B223" s="8" t="s">
        <v>839</v>
      </c>
      <c r="C223" s="8" t="s">
        <v>1001</v>
      </c>
      <c r="D223" s="8" t="s">
        <v>1906</v>
      </c>
    </row>
    <row r="224" spans="1:4">
      <c r="A224" s="8" t="s">
        <v>781</v>
      </c>
      <c r="B224" s="8" t="s">
        <v>839</v>
      </c>
      <c r="C224" s="8" t="s">
        <v>1002</v>
      </c>
      <c r="D224" s="8" t="s">
        <v>1906</v>
      </c>
    </row>
    <row r="225" spans="1:4">
      <c r="A225" s="8" t="s">
        <v>781</v>
      </c>
      <c r="B225" s="8" t="s">
        <v>839</v>
      </c>
      <c r="C225" s="8" t="s">
        <v>1003</v>
      </c>
      <c r="D225" s="8" t="s">
        <v>1906</v>
      </c>
    </row>
    <row r="226" spans="1:4">
      <c r="A226" s="8" t="s">
        <v>781</v>
      </c>
      <c r="B226" s="8" t="s">
        <v>839</v>
      </c>
      <c r="C226" s="8" t="s">
        <v>1004</v>
      </c>
      <c r="D226" s="8" t="s">
        <v>1906</v>
      </c>
    </row>
    <row r="227" spans="1:4">
      <c r="A227" s="8" t="s">
        <v>781</v>
      </c>
      <c r="B227" s="8" t="s">
        <v>839</v>
      </c>
      <c r="C227" s="8" t="s">
        <v>1005</v>
      </c>
      <c r="D227" s="8" t="s">
        <v>1906</v>
      </c>
    </row>
    <row r="228" spans="1:4">
      <c r="A228" s="8" t="s">
        <v>781</v>
      </c>
      <c r="B228" s="8" t="s">
        <v>839</v>
      </c>
      <c r="C228" s="8" t="s">
        <v>1006</v>
      </c>
      <c r="D228" s="8" t="s">
        <v>1906</v>
      </c>
    </row>
    <row r="229" spans="1:4">
      <c r="A229" s="8" t="s">
        <v>781</v>
      </c>
      <c r="B229" s="8" t="s">
        <v>839</v>
      </c>
      <c r="C229" s="8" t="s">
        <v>1007</v>
      </c>
      <c r="D229" s="8" t="s">
        <v>1906</v>
      </c>
    </row>
    <row r="230" spans="1:4">
      <c r="A230" s="8" t="s">
        <v>781</v>
      </c>
      <c r="B230" s="8" t="s">
        <v>839</v>
      </c>
      <c r="C230" s="8" t="s">
        <v>1008</v>
      </c>
      <c r="D230" s="8" t="s">
        <v>1906</v>
      </c>
    </row>
    <row r="231" spans="1:4">
      <c r="A231" s="8" t="s">
        <v>781</v>
      </c>
      <c r="B231" s="8" t="s">
        <v>839</v>
      </c>
      <c r="C231" s="8" t="s">
        <v>1009</v>
      </c>
      <c r="D231" s="8" t="s">
        <v>1906</v>
      </c>
    </row>
    <row r="232" spans="1:4">
      <c r="A232" s="8" t="s">
        <v>781</v>
      </c>
      <c r="B232" s="8" t="s">
        <v>839</v>
      </c>
      <c r="C232" s="8" t="s">
        <v>1010</v>
      </c>
      <c r="D232" s="8" t="s">
        <v>1906</v>
      </c>
    </row>
    <row r="233" spans="1:4">
      <c r="A233" s="8" t="s">
        <v>781</v>
      </c>
      <c r="B233" s="8" t="s">
        <v>839</v>
      </c>
      <c r="C233" s="8" t="s">
        <v>1011</v>
      </c>
      <c r="D233" s="8" t="s">
        <v>1906</v>
      </c>
    </row>
    <row r="234" spans="1:4">
      <c r="A234" s="8" t="s">
        <v>781</v>
      </c>
      <c r="B234" s="8" t="s">
        <v>839</v>
      </c>
      <c r="C234" s="8" t="s">
        <v>1012</v>
      </c>
      <c r="D234" s="8" t="s">
        <v>1906</v>
      </c>
    </row>
    <row r="235" spans="1:4">
      <c r="A235" s="8" t="s">
        <v>781</v>
      </c>
      <c r="B235" s="8" t="s">
        <v>839</v>
      </c>
      <c r="C235" s="8" t="s">
        <v>1013</v>
      </c>
      <c r="D235" s="8" t="s">
        <v>1906</v>
      </c>
    </row>
    <row r="236" spans="1:4">
      <c r="A236" s="8" t="s">
        <v>781</v>
      </c>
      <c r="B236" s="8" t="s">
        <v>839</v>
      </c>
      <c r="C236" s="8" t="s">
        <v>1014</v>
      </c>
      <c r="D236" s="8" t="s">
        <v>1906</v>
      </c>
    </row>
    <row r="237" spans="1:4">
      <c r="A237" s="8" t="s">
        <v>781</v>
      </c>
      <c r="B237" s="8" t="s">
        <v>839</v>
      </c>
      <c r="C237" s="8" t="s">
        <v>1015</v>
      </c>
      <c r="D237" s="8" t="s">
        <v>1906</v>
      </c>
    </row>
    <row r="238" spans="1:4">
      <c r="A238" s="8" t="s">
        <v>781</v>
      </c>
      <c r="B238" s="8" t="s">
        <v>839</v>
      </c>
      <c r="C238" s="8" t="s">
        <v>1016</v>
      </c>
      <c r="D238" s="8" t="s">
        <v>1906</v>
      </c>
    </row>
    <row r="239" spans="1:4">
      <c r="A239" s="8" t="s">
        <v>781</v>
      </c>
      <c r="B239" s="8" t="s">
        <v>839</v>
      </c>
      <c r="C239" s="8" t="s">
        <v>1017</v>
      </c>
      <c r="D239" s="8" t="s">
        <v>1906</v>
      </c>
    </row>
    <row r="240" spans="1:4">
      <c r="A240" s="8" t="s">
        <v>781</v>
      </c>
      <c r="B240" s="8" t="s">
        <v>839</v>
      </c>
      <c r="C240" s="8" t="s">
        <v>1018</v>
      </c>
      <c r="D240" s="8" t="s">
        <v>1906</v>
      </c>
    </row>
    <row r="241" spans="1:4">
      <c r="A241" s="8" t="s">
        <v>781</v>
      </c>
      <c r="B241" s="8" t="s">
        <v>839</v>
      </c>
      <c r="C241" s="8" t="s">
        <v>1019</v>
      </c>
      <c r="D241" s="8" t="s">
        <v>1906</v>
      </c>
    </row>
    <row r="242" spans="1:4">
      <c r="A242" s="8" t="s">
        <v>781</v>
      </c>
      <c r="B242" s="8" t="s">
        <v>839</v>
      </c>
      <c r="C242" s="8" t="s">
        <v>1020</v>
      </c>
      <c r="D242" s="8" t="s">
        <v>1906</v>
      </c>
    </row>
    <row r="243" spans="1:4">
      <c r="A243" s="8" t="s">
        <v>781</v>
      </c>
      <c r="B243" s="8" t="s">
        <v>839</v>
      </c>
      <c r="C243" s="8" t="s">
        <v>1021</v>
      </c>
      <c r="D243" s="8" t="s">
        <v>1906</v>
      </c>
    </row>
    <row r="244" spans="1:4">
      <c r="A244" s="8" t="s">
        <v>781</v>
      </c>
      <c r="B244" s="8" t="s">
        <v>839</v>
      </c>
      <c r="C244" s="8" t="s">
        <v>1022</v>
      </c>
      <c r="D244" s="8" t="s">
        <v>1906</v>
      </c>
    </row>
    <row r="245" spans="1:4">
      <c r="A245" s="8" t="s">
        <v>781</v>
      </c>
      <c r="B245" s="8" t="s">
        <v>839</v>
      </c>
      <c r="C245" s="8" t="s">
        <v>1023</v>
      </c>
      <c r="D245" s="8" t="s">
        <v>1906</v>
      </c>
    </row>
    <row r="246" spans="1:4">
      <c r="A246" s="8" t="s">
        <v>781</v>
      </c>
      <c r="B246" s="8" t="s">
        <v>839</v>
      </c>
      <c r="C246" s="8" t="s">
        <v>1024</v>
      </c>
      <c r="D246" s="8" t="s">
        <v>1906</v>
      </c>
    </row>
    <row r="247" spans="1:4">
      <c r="A247" s="8" t="s">
        <v>781</v>
      </c>
      <c r="B247" s="8" t="s">
        <v>839</v>
      </c>
      <c r="C247" s="8" t="s">
        <v>1025</v>
      </c>
      <c r="D247" s="8" t="s">
        <v>1906</v>
      </c>
    </row>
    <row r="248" spans="1:4">
      <c r="A248" s="8" t="s">
        <v>781</v>
      </c>
      <c r="B248" s="8" t="s">
        <v>839</v>
      </c>
      <c r="C248" s="8" t="s">
        <v>1026</v>
      </c>
      <c r="D248" s="8" t="s">
        <v>1906</v>
      </c>
    </row>
    <row r="249" spans="1:4">
      <c r="A249" s="8" t="s">
        <v>781</v>
      </c>
      <c r="B249" s="8" t="s">
        <v>839</v>
      </c>
      <c r="C249" s="8" t="s">
        <v>1027</v>
      </c>
      <c r="D249" s="8" t="s">
        <v>1906</v>
      </c>
    </row>
    <row r="250" spans="1:4">
      <c r="A250" s="8" t="s">
        <v>781</v>
      </c>
      <c r="B250" s="8" t="s">
        <v>839</v>
      </c>
      <c r="C250" s="8" t="s">
        <v>1028</v>
      </c>
      <c r="D250" s="8" t="s">
        <v>1906</v>
      </c>
    </row>
    <row r="251" spans="1:4">
      <c r="A251" s="8" t="s">
        <v>781</v>
      </c>
      <c r="B251" s="8" t="s">
        <v>839</v>
      </c>
      <c r="C251" s="8" t="s">
        <v>1029</v>
      </c>
      <c r="D251" s="8" t="s">
        <v>1906</v>
      </c>
    </row>
    <row r="252" spans="1:4">
      <c r="A252" s="8" t="s">
        <v>781</v>
      </c>
      <c r="B252" s="8" t="s">
        <v>839</v>
      </c>
      <c r="C252" s="8" t="s">
        <v>1030</v>
      </c>
      <c r="D252" s="8" t="s">
        <v>1906</v>
      </c>
    </row>
    <row r="253" spans="1:4">
      <c r="A253" s="8" t="s">
        <v>781</v>
      </c>
      <c r="B253" s="8" t="s">
        <v>839</v>
      </c>
      <c r="C253" s="8" t="s">
        <v>1031</v>
      </c>
      <c r="D253" s="8" t="s">
        <v>1906</v>
      </c>
    </row>
    <row r="254" spans="1:4">
      <c r="A254" s="8" t="s">
        <v>781</v>
      </c>
      <c r="B254" s="8" t="s">
        <v>839</v>
      </c>
      <c r="C254" s="8" t="s">
        <v>1032</v>
      </c>
      <c r="D254" s="8" t="s">
        <v>1906</v>
      </c>
    </row>
    <row r="255" spans="1:4">
      <c r="A255" s="8" t="s">
        <v>781</v>
      </c>
      <c r="B255" s="8" t="s">
        <v>839</v>
      </c>
      <c r="C255" s="8" t="s">
        <v>1033</v>
      </c>
      <c r="D255" s="8" t="s">
        <v>1906</v>
      </c>
    </row>
    <row r="256" spans="1:4">
      <c r="A256" s="8" t="s">
        <v>781</v>
      </c>
      <c r="B256" s="8" t="s">
        <v>839</v>
      </c>
      <c r="C256" s="8" t="s">
        <v>1034</v>
      </c>
      <c r="D256" s="8" t="s">
        <v>1906</v>
      </c>
    </row>
    <row r="257" spans="1:4">
      <c r="A257" s="8" t="s">
        <v>781</v>
      </c>
      <c r="B257" s="8" t="s">
        <v>839</v>
      </c>
      <c r="C257" s="8" t="s">
        <v>1035</v>
      </c>
      <c r="D257" s="8" t="s">
        <v>1906</v>
      </c>
    </row>
    <row r="258" spans="1:4">
      <c r="A258" s="8" t="s">
        <v>781</v>
      </c>
      <c r="B258" s="8" t="s">
        <v>839</v>
      </c>
      <c r="C258" s="8" t="s">
        <v>1036</v>
      </c>
      <c r="D258" s="8" t="s">
        <v>1906</v>
      </c>
    </row>
    <row r="259" spans="1:4">
      <c r="A259" s="8" t="s">
        <v>781</v>
      </c>
      <c r="B259" s="8" t="s">
        <v>839</v>
      </c>
      <c r="C259" s="8" t="s">
        <v>1037</v>
      </c>
      <c r="D259" s="8" t="s">
        <v>1906</v>
      </c>
    </row>
    <row r="260" spans="1:4">
      <c r="A260" s="8" t="s">
        <v>781</v>
      </c>
      <c r="B260" s="8" t="s">
        <v>839</v>
      </c>
      <c r="C260" s="8" t="s">
        <v>1038</v>
      </c>
      <c r="D260" s="8" t="s">
        <v>1906</v>
      </c>
    </row>
    <row r="261" spans="1:4">
      <c r="A261" s="8" t="s">
        <v>781</v>
      </c>
      <c r="B261" s="8" t="s">
        <v>839</v>
      </c>
      <c r="C261" s="8" t="s">
        <v>1039</v>
      </c>
      <c r="D261" s="8" t="s">
        <v>1906</v>
      </c>
    </row>
    <row r="262" spans="1:4">
      <c r="A262" s="8" t="s">
        <v>781</v>
      </c>
      <c r="B262" s="8" t="s">
        <v>839</v>
      </c>
      <c r="C262" s="8" t="s">
        <v>1040</v>
      </c>
      <c r="D262" s="8" t="s">
        <v>1906</v>
      </c>
    </row>
    <row r="263" spans="1:4">
      <c r="A263" s="8" t="s">
        <v>781</v>
      </c>
      <c r="B263" s="8" t="s">
        <v>839</v>
      </c>
      <c r="C263" s="8" t="s">
        <v>1041</v>
      </c>
      <c r="D263" s="8" t="s">
        <v>1906</v>
      </c>
    </row>
    <row r="264" spans="1:4">
      <c r="A264" s="8" t="s">
        <v>781</v>
      </c>
      <c r="B264" s="8" t="s">
        <v>839</v>
      </c>
      <c r="C264" s="8" t="s">
        <v>1042</v>
      </c>
      <c r="D264" s="8" t="s">
        <v>1906</v>
      </c>
    </row>
    <row r="265" spans="1:4">
      <c r="A265" s="8" t="s">
        <v>781</v>
      </c>
      <c r="B265" s="8" t="s">
        <v>839</v>
      </c>
      <c r="C265" s="8" t="s">
        <v>1043</v>
      </c>
      <c r="D265" s="8" t="s">
        <v>1906</v>
      </c>
    </row>
    <row r="266" spans="1:4">
      <c r="A266" s="8" t="s">
        <v>781</v>
      </c>
      <c r="B266" s="8" t="s">
        <v>839</v>
      </c>
      <c r="C266" s="8" t="s">
        <v>1044</v>
      </c>
      <c r="D266" s="8" t="s">
        <v>1906</v>
      </c>
    </row>
    <row r="267" spans="1:4">
      <c r="A267" s="8" t="s">
        <v>781</v>
      </c>
      <c r="B267" s="8" t="s">
        <v>839</v>
      </c>
      <c r="C267" s="8" t="s">
        <v>1045</v>
      </c>
      <c r="D267" s="8" t="s">
        <v>1906</v>
      </c>
    </row>
    <row r="268" spans="1:4">
      <c r="A268" s="8" t="s">
        <v>781</v>
      </c>
      <c r="B268" s="8" t="s">
        <v>839</v>
      </c>
      <c r="C268" s="8" t="s">
        <v>1046</v>
      </c>
      <c r="D268" s="8" t="s">
        <v>1906</v>
      </c>
    </row>
    <row r="269" spans="1:4">
      <c r="A269" s="8" t="s">
        <v>781</v>
      </c>
      <c r="B269" s="8" t="s">
        <v>839</v>
      </c>
      <c r="C269" s="8" t="s">
        <v>1047</v>
      </c>
      <c r="D269" s="8" t="s">
        <v>1906</v>
      </c>
    </row>
    <row r="270" spans="1:4">
      <c r="A270" s="8" t="s">
        <v>781</v>
      </c>
      <c r="B270" s="8" t="s">
        <v>839</v>
      </c>
      <c r="C270" s="8" t="s">
        <v>1048</v>
      </c>
      <c r="D270" s="8" t="s">
        <v>1906</v>
      </c>
    </row>
    <row r="271" spans="1:4">
      <c r="A271" s="8" t="s">
        <v>781</v>
      </c>
      <c r="B271" s="8" t="s">
        <v>839</v>
      </c>
      <c r="C271" s="8" t="s">
        <v>1049</v>
      </c>
      <c r="D271" s="8" t="s">
        <v>1906</v>
      </c>
    </row>
    <row r="272" spans="1:4">
      <c r="A272" s="8" t="s">
        <v>781</v>
      </c>
      <c r="B272" s="8" t="s">
        <v>839</v>
      </c>
      <c r="C272" s="8" t="s">
        <v>1050</v>
      </c>
      <c r="D272" s="8" t="s">
        <v>1906</v>
      </c>
    </row>
    <row r="273" spans="1:4">
      <c r="A273" s="8" t="s">
        <v>781</v>
      </c>
      <c r="B273" s="8" t="s">
        <v>839</v>
      </c>
      <c r="C273" s="8" t="s">
        <v>1051</v>
      </c>
      <c r="D273" s="8" t="s">
        <v>1906</v>
      </c>
    </row>
    <row r="274" spans="1:4">
      <c r="A274" s="8" t="s">
        <v>781</v>
      </c>
      <c r="B274" s="8" t="s">
        <v>839</v>
      </c>
      <c r="C274" s="8" t="s">
        <v>1052</v>
      </c>
      <c r="D274" s="8" t="s">
        <v>1906</v>
      </c>
    </row>
    <row r="275" spans="1:4">
      <c r="A275" s="8" t="s">
        <v>781</v>
      </c>
      <c r="B275" s="8" t="s">
        <v>839</v>
      </c>
      <c r="C275" s="8" t="s">
        <v>1053</v>
      </c>
      <c r="D275" s="8" t="s">
        <v>1906</v>
      </c>
    </row>
    <row r="276" spans="1:4">
      <c r="A276" s="8" t="s">
        <v>781</v>
      </c>
      <c r="B276" s="8" t="s">
        <v>839</v>
      </c>
      <c r="C276" s="8" t="s">
        <v>1054</v>
      </c>
      <c r="D276" s="8" t="s">
        <v>1906</v>
      </c>
    </row>
    <row r="277" spans="1:4">
      <c r="A277" s="8" t="s">
        <v>781</v>
      </c>
      <c r="B277" s="8" t="s">
        <v>839</v>
      </c>
      <c r="C277" s="8" t="s">
        <v>1055</v>
      </c>
      <c r="D277" s="8" t="s">
        <v>1906</v>
      </c>
    </row>
    <row r="278" spans="1:4">
      <c r="A278" s="8" t="s">
        <v>781</v>
      </c>
      <c r="B278" s="8" t="s">
        <v>839</v>
      </c>
      <c r="C278" s="8" t="s">
        <v>1056</v>
      </c>
      <c r="D278" s="8" t="s">
        <v>1906</v>
      </c>
    </row>
    <row r="279" spans="1:4">
      <c r="A279" s="8" t="s">
        <v>781</v>
      </c>
      <c r="B279" s="8" t="s">
        <v>839</v>
      </c>
      <c r="C279" s="8" t="s">
        <v>1057</v>
      </c>
      <c r="D279" s="8" t="s">
        <v>1906</v>
      </c>
    </row>
    <row r="280" spans="1:4">
      <c r="A280" s="8" t="s">
        <v>781</v>
      </c>
      <c r="B280" s="8" t="s">
        <v>839</v>
      </c>
      <c r="C280" s="8" t="s">
        <v>1058</v>
      </c>
      <c r="D280" s="8" t="s">
        <v>1906</v>
      </c>
    </row>
    <row r="281" spans="1:4">
      <c r="A281" s="8" t="s">
        <v>781</v>
      </c>
      <c r="B281" s="8" t="s">
        <v>839</v>
      </c>
      <c r="C281" s="8" t="s">
        <v>1059</v>
      </c>
      <c r="D281" s="8" t="s">
        <v>1906</v>
      </c>
    </row>
    <row r="282" spans="1:4">
      <c r="A282" s="8" t="s">
        <v>781</v>
      </c>
      <c r="B282" s="8" t="s">
        <v>839</v>
      </c>
      <c r="C282" s="8" t="s">
        <v>1060</v>
      </c>
      <c r="D282" s="8" t="s">
        <v>1906</v>
      </c>
    </row>
    <row r="283" spans="1:4">
      <c r="A283" s="8" t="s">
        <v>781</v>
      </c>
      <c r="B283" s="8" t="s">
        <v>839</v>
      </c>
      <c r="C283" s="8" t="s">
        <v>1061</v>
      </c>
      <c r="D283" s="8" t="s">
        <v>1906</v>
      </c>
    </row>
    <row r="284" spans="1:4">
      <c r="A284" s="8" t="s">
        <v>781</v>
      </c>
      <c r="B284" s="8" t="s">
        <v>839</v>
      </c>
      <c r="C284" s="8" t="s">
        <v>1062</v>
      </c>
      <c r="D284" s="8" t="s">
        <v>1906</v>
      </c>
    </row>
    <row r="285" spans="1:4">
      <c r="A285" s="8" t="s">
        <v>781</v>
      </c>
      <c r="B285" s="8" t="s">
        <v>839</v>
      </c>
      <c r="C285" s="8" t="s">
        <v>1063</v>
      </c>
      <c r="D285" s="8" t="s">
        <v>1906</v>
      </c>
    </row>
    <row r="286" spans="1:4">
      <c r="A286" s="8" t="s">
        <v>781</v>
      </c>
      <c r="B286" s="8" t="s">
        <v>839</v>
      </c>
      <c r="C286" s="8" t="s">
        <v>1064</v>
      </c>
      <c r="D286" s="8" t="s">
        <v>1906</v>
      </c>
    </row>
    <row r="287" spans="1:4">
      <c r="A287" s="8" t="s">
        <v>781</v>
      </c>
      <c r="B287" s="8" t="s">
        <v>839</v>
      </c>
      <c r="C287" s="8" t="s">
        <v>1065</v>
      </c>
      <c r="D287" s="8" t="s">
        <v>1906</v>
      </c>
    </row>
    <row r="288" spans="1:4">
      <c r="A288" s="8" t="s">
        <v>781</v>
      </c>
      <c r="B288" s="8" t="s">
        <v>839</v>
      </c>
      <c r="C288" s="8" t="s">
        <v>1066</v>
      </c>
      <c r="D288" s="8" t="s">
        <v>1906</v>
      </c>
    </row>
    <row r="289" spans="1:4">
      <c r="A289" s="8" t="s">
        <v>781</v>
      </c>
      <c r="B289" s="8" t="s">
        <v>839</v>
      </c>
      <c r="C289" s="8" t="s">
        <v>1067</v>
      </c>
      <c r="D289" s="8" t="s">
        <v>1906</v>
      </c>
    </row>
    <row r="290" spans="1:4">
      <c r="A290" s="8" t="s">
        <v>781</v>
      </c>
      <c r="B290" s="8" t="s">
        <v>839</v>
      </c>
      <c r="C290" s="8" t="s">
        <v>1068</v>
      </c>
      <c r="D290" s="8" t="s">
        <v>1906</v>
      </c>
    </row>
    <row r="291" spans="1:4">
      <c r="A291" s="8" t="s">
        <v>781</v>
      </c>
      <c r="B291" s="8" t="s">
        <v>839</v>
      </c>
      <c r="C291" s="8" t="s">
        <v>1069</v>
      </c>
      <c r="D291" s="8" t="s">
        <v>1906</v>
      </c>
    </row>
    <row r="292" spans="1:4">
      <c r="A292" s="8" t="s">
        <v>781</v>
      </c>
      <c r="B292" s="8" t="s">
        <v>839</v>
      </c>
      <c r="C292" s="8" t="s">
        <v>1070</v>
      </c>
      <c r="D292" s="8" t="s">
        <v>1906</v>
      </c>
    </row>
    <row r="293" spans="1:4">
      <c r="A293" s="8" t="s">
        <v>781</v>
      </c>
      <c r="B293" s="8" t="s">
        <v>839</v>
      </c>
      <c r="C293" s="8" t="s">
        <v>1071</v>
      </c>
      <c r="D293" s="8" t="s">
        <v>1906</v>
      </c>
    </row>
    <row r="294" spans="1:4">
      <c r="A294" s="8" t="s">
        <v>781</v>
      </c>
      <c r="B294" s="8" t="s">
        <v>839</v>
      </c>
      <c r="C294" s="8" t="s">
        <v>1072</v>
      </c>
      <c r="D294" s="8" t="s">
        <v>1906</v>
      </c>
    </row>
    <row r="295" spans="1:4">
      <c r="A295" s="8" t="s">
        <v>781</v>
      </c>
      <c r="B295" s="8" t="s">
        <v>839</v>
      </c>
      <c r="C295" s="8" t="s">
        <v>1073</v>
      </c>
      <c r="D295" s="8" t="s">
        <v>1906</v>
      </c>
    </row>
    <row r="296" spans="1:4">
      <c r="A296" s="8" t="s">
        <v>781</v>
      </c>
      <c r="B296" s="8" t="s">
        <v>839</v>
      </c>
      <c r="C296" s="8" t="s">
        <v>1074</v>
      </c>
      <c r="D296" s="8" t="s">
        <v>1906</v>
      </c>
    </row>
    <row r="297" spans="1:4">
      <c r="A297" s="8" t="s">
        <v>781</v>
      </c>
      <c r="B297" s="8" t="s">
        <v>839</v>
      </c>
      <c r="C297" s="8" t="s">
        <v>1075</v>
      </c>
      <c r="D297" s="8" t="s">
        <v>1906</v>
      </c>
    </row>
    <row r="298" spans="1:4">
      <c r="A298" s="8" t="s">
        <v>781</v>
      </c>
      <c r="B298" s="8" t="s">
        <v>839</v>
      </c>
      <c r="C298" s="8" t="s">
        <v>1076</v>
      </c>
      <c r="D298" s="8" t="s">
        <v>1906</v>
      </c>
    </row>
    <row r="299" spans="1:4">
      <c r="A299" s="8" t="s">
        <v>781</v>
      </c>
      <c r="B299" s="8" t="s">
        <v>839</v>
      </c>
      <c r="C299" s="8" t="s">
        <v>1077</v>
      </c>
      <c r="D299" s="8" t="s">
        <v>1906</v>
      </c>
    </row>
    <row r="300" spans="1:4">
      <c r="A300" s="8" t="s">
        <v>781</v>
      </c>
      <c r="B300" s="8" t="s">
        <v>839</v>
      </c>
      <c r="C300" s="8" t="s">
        <v>1078</v>
      </c>
      <c r="D300" s="8" t="s">
        <v>1906</v>
      </c>
    </row>
    <row r="301" spans="1:4">
      <c r="A301" s="8" t="s">
        <v>781</v>
      </c>
      <c r="B301" s="8" t="s">
        <v>839</v>
      </c>
      <c r="C301" s="8" t="s">
        <v>1079</v>
      </c>
      <c r="D301" s="8" t="s">
        <v>1906</v>
      </c>
    </row>
    <row r="302" spans="1:4">
      <c r="A302" s="8" t="s">
        <v>781</v>
      </c>
      <c r="B302" s="8" t="s">
        <v>839</v>
      </c>
      <c r="C302" s="8" t="s">
        <v>1080</v>
      </c>
      <c r="D302" s="8" t="s">
        <v>1906</v>
      </c>
    </row>
    <row r="303" spans="1:4">
      <c r="A303" s="8" t="s">
        <v>781</v>
      </c>
      <c r="B303" s="8" t="s">
        <v>839</v>
      </c>
      <c r="C303" s="8" t="s">
        <v>1081</v>
      </c>
      <c r="D303" s="8" t="s">
        <v>1906</v>
      </c>
    </row>
    <row r="304" spans="1:4">
      <c r="A304" s="8" t="s">
        <v>781</v>
      </c>
      <c r="B304" s="8" t="s">
        <v>839</v>
      </c>
      <c r="C304" s="8" t="s">
        <v>1082</v>
      </c>
      <c r="D304" s="8" t="s">
        <v>1906</v>
      </c>
    </row>
    <row r="305" spans="1:4">
      <c r="A305" s="8" t="s">
        <v>781</v>
      </c>
      <c r="B305" s="8" t="s">
        <v>839</v>
      </c>
      <c r="C305" s="8" t="s">
        <v>1083</v>
      </c>
      <c r="D305" s="8" t="s">
        <v>1906</v>
      </c>
    </row>
    <row r="306" spans="1:4">
      <c r="A306" s="8" t="s">
        <v>781</v>
      </c>
      <c r="B306" s="8" t="s">
        <v>839</v>
      </c>
      <c r="C306" s="8" t="s">
        <v>1084</v>
      </c>
      <c r="D306" s="8" t="s">
        <v>1906</v>
      </c>
    </row>
    <row r="307" spans="1:4">
      <c r="A307" s="8" t="s">
        <v>781</v>
      </c>
      <c r="B307" s="8" t="s">
        <v>839</v>
      </c>
      <c r="C307" s="8" t="s">
        <v>1085</v>
      </c>
      <c r="D307" s="8" t="s">
        <v>1906</v>
      </c>
    </row>
    <row r="308" spans="1:4">
      <c r="A308" s="8" t="s">
        <v>781</v>
      </c>
      <c r="B308" s="8" t="s">
        <v>839</v>
      </c>
      <c r="C308" s="8" t="s">
        <v>1086</v>
      </c>
      <c r="D308" s="8" t="s">
        <v>1906</v>
      </c>
    </row>
    <row r="309" spans="1:4">
      <c r="A309" s="8" t="s">
        <v>781</v>
      </c>
      <c r="B309" s="8" t="s">
        <v>839</v>
      </c>
      <c r="C309" s="8" t="s">
        <v>1087</v>
      </c>
      <c r="D309" s="8" t="s">
        <v>1906</v>
      </c>
    </row>
    <row r="310" spans="1:4">
      <c r="A310" s="8" t="s">
        <v>781</v>
      </c>
      <c r="B310" s="8" t="s">
        <v>839</v>
      </c>
      <c r="C310" s="8" t="s">
        <v>1088</v>
      </c>
      <c r="D310" s="8" t="s">
        <v>1906</v>
      </c>
    </row>
    <row r="311" spans="1:4">
      <c r="A311" s="8" t="s">
        <v>781</v>
      </c>
      <c r="B311" s="8" t="s">
        <v>839</v>
      </c>
      <c r="C311" s="8" t="s">
        <v>1089</v>
      </c>
      <c r="D311" s="8" t="s">
        <v>1906</v>
      </c>
    </row>
    <row r="312" spans="1:4">
      <c r="A312" s="8" t="s">
        <v>781</v>
      </c>
      <c r="B312" s="8" t="s">
        <v>839</v>
      </c>
      <c r="C312" s="8" t="s">
        <v>1090</v>
      </c>
      <c r="D312" s="8" t="s">
        <v>1906</v>
      </c>
    </row>
    <row r="313" spans="1:4">
      <c r="A313" s="8" t="s">
        <v>781</v>
      </c>
      <c r="B313" s="8" t="s">
        <v>839</v>
      </c>
      <c r="C313" s="8" t="s">
        <v>1091</v>
      </c>
      <c r="D313" s="8" t="s">
        <v>1906</v>
      </c>
    </row>
    <row r="314" spans="1:4">
      <c r="A314" s="8" t="s">
        <v>781</v>
      </c>
      <c r="B314" s="8" t="s">
        <v>839</v>
      </c>
      <c r="C314" s="8" t="s">
        <v>1092</v>
      </c>
      <c r="D314" s="8" t="s">
        <v>1906</v>
      </c>
    </row>
    <row r="315" spans="1:4">
      <c r="A315" s="8" t="s">
        <v>781</v>
      </c>
      <c r="B315" s="8" t="s">
        <v>839</v>
      </c>
      <c r="C315" s="8" t="s">
        <v>1093</v>
      </c>
      <c r="D315" s="8" t="s">
        <v>1906</v>
      </c>
    </row>
    <row r="316" spans="1:4">
      <c r="A316" s="8" t="s">
        <v>781</v>
      </c>
      <c r="B316" s="8" t="s">
        <v>839</v>
      </c>
      <c r="C316" s="8" t="s">
        <v>1094</v>
      </c>
      <c r="D316" s="8" t="s">
        <v>1906</v>
      </c>
    </row>
    <row r="317" spans="1:4">
      <c r="A317" s="8" t="s">
        <v>781</v>
      </c>
      <c r="B317" s="8" t="s">
        <v>839</v>
      </c>
      <c r="C317" s="8" t="s">
        <v>1095</v>
      </c>
      <c r="D317" s="8" t="s">
        <v>1906</v>
      </c>
    </row>
    <row r="318" spans="1:4">
      <c r="A318" s="8" t="s">
        <v>781</v>
      </c>
      <c r="B318" s="8" t="s">
        <v>839</v>
      </c>
      <c r="C318" s="8" t="s">
        <v>1096</v>
      </c>
      <c r="D318" s="8" t="s">
        <v>1906</v>
      </c>
    </row>
    <row r="319" spans="1:4">
      <c r="A319" s="8" t="s">
        <v>781</v>
      </c>
      <c r="B319" s="8" t="s">
        <v>839</v>
      </c>
      <c r="C319" s="8" t="s">
        <v>1097</v>
      </c>
      <c r="D319" s="8" t="s">
        <v>1906</v>
      </c>
    </row>
    <row r="320" spans="1:4">
      <c r="A320" s="8" t="s">
        <v>781</v>
      </c>
      <c r="B320" s="8" t="s">
        <v>839</v>
      </c>
      <c r="C320" s="8" t="s">
        <v>1098</v>
      </c>
      <c r="D320" s="8" t="s">
        <v>1906</v>
      </c>
    </row>
    <row r="321" spans="1:4">
      <c r="A321" s="8" t="s">
        <v>781</v>
      </c>
      <c r="B321" s="8" t="s">
        <v>839</v>
      </c>
      <c r="C321" s="8" t="s">
        <v>1099</v>
      </c>
      <c r="D321" s="8" t="s">
        <v>1906</v>
      </c>
    </row>
    <row r="322" spans="1:4">
      <c r="A322" s="8" t="s">
        <v>781</v>
      </c>
      <c r="B322" s="8" t="s">
        <v>839</v>
      </c>
      <c r="C322" s="8" t="s">
        <v>1100</v>
      </c>
      <c r="D322" s="8" t="s">
        <v>1906</v>
      </c>
    </row>
    <row r="323" spans="1:4">
      <c r="A323" s="8" t="s">
        <v>781</v>
      </c>
      <c r="B323" s="8" t="s">
        <v>839</v>
      </c>
      <c r="C323" s="8" t="s">
        <v>1101</v>
      </c>
      <c r="D323" s="8" t="s">
        <v>1906</v>
      </c>
    </row>
    <row r="324" spans="1:4">
      <c r="A324" s="8" t="s">
        <v>781</v>
      </c>
      <c r="B324" s="8" t="s">
        <v>839</v>
      </c>
      <c r="C324" s="8" t="s">
        <v>1102</v>
      </c>
      <c r="D324" s="8" t="s">
        <v>1906</v>
      </c>
    </row>
    <row r="325" spans="1:4">
      <c r="A325" s="8" t="s">
        <v>781</v>
      </c>
      <c r="B325" s="8" t="s">
        <v>839</v>
      </c>
      <c r="C325" s="8" t="s">
        <v>1103</v>
      </c>
      <c r="D325" s="8" t="s">
        <v>1906</v>
      </c>
    </row>
    <row r="326" spans="1:4">
      <c r="A326" s="8" t="s">
        <v>781</v>
      </c>
      <c r="B326" s="8" t="s">
        <v>839</v>
      </c>
      <c r="C326" s="8" t="s">
        <v>1104</v>
      </c>
      <c r="D326" s="8" t="s">
        <v>1906</v>
      </c>
    </row>
    <row r="327" spans="1:4">
      <c r="A327" s="8" t="s">
        <v>781</v>
      </c>
      <c r="B327" s="8" t="s">
        <v>839</v>
      </c>
      <c r="C327" s="8" t="s">
        <v>1105</v>
      </c>
      <c r="D327" s="8" t="s">
        <v>1906</v>
      </c>
    </row>
    <row r="328" spans="1:4">
      <c r="A328" s="8" t="s">
        <v>781</v>
      </c>
      <c r="B328" s="8" t="s">
        <v>839</v>
      </c>
      <c r="C328" s="8" t="s">
        <v>1106</v>
      </c>
      <c r="D328" s="8" t="s">
        <v>1906</v>
      </c>
    </row>
    <row r="329" spans="1:4">
      <c r="A329" s="8" t="s">
        <v>781</v>
      </c>
      <c r="B329" s="8" t="s">
        <v>839</v>
      </c>
      <c r="C329" s="8" t="s">
        <v>1107</v>
      </c>
      <c r="D329" s="8" t="s">
        <v>1906</v>
      </c>
    </row>
    <row r="330" spans="1:4">
      <c r="A330" s="8" t="s">
        <v>781</v>
      </c>
      <c r="B330" s="8" t="s">
        <v>839</v>
      </c>
      <c r="C330" s="8" t="s">
        <v>1108</v>
      </c>
      <c r="D330" s="8" t="s">
        <v>1906</v>
      </c>
    </row>
    <row r="331" spans="1:4">
      <c r="A331" s="8" t="s">
        <v>781</v>
      </c>
      <c r="B331" s="8" t="s">
        <v>839</v>
      </c>
      <c r="C331" s="8" t="s">
        <v>1109</v>
      </c>
      <c r="D331" s="8" t="s">
        <v>1906</v>
      </c>
    </row>
    <row r="332" spans="1:4">
      <c r="A332" s="8" t="s">
        <v>781</v>
      </c>
      <c r="B332" s="8" t="s">
        <v>839</v>
      </c>
      <c r="C332" s="8" t="s">
        <v>1110</v>
      </c>
      <c r="D332" s="8" t="s">
        <v>1906</v>
      </c>
    </row>
    <row r="333" spans="1:4">
      <c r="A333" s="8" t="s">
        <v>781</v>
      </c>
      <c r="B333" s="8" t="s">
        <v>839</v>
      </c>
      <c r="C333" s="8" t="s">
        <v>1111</v>
      </c>
      <c r="D333" s="8" t="s">
        <v>1906</v>
      </c>
    </row>
    <row r="334" spans="1:4">
      <c r="A334" s="8" t="s">
        <v>781</v>
      </c>
      <c r="B334" s="8" t="s">
        <v>839</v>
      </c>
      <c r="C334" s="8" t="s">
        <v>1112</v>
      </c>
      <c r="D334" s="8" t="s">
        <v>1906</v>
      </c>
    </row>
    <row r="335" spans="1:4">
      <c r="A335" s="8" t="s">
        <v>781</v>
      </c>
      <c r="B335" s="8" t="s">
        <v>839</v>
      </c>
      <c r="C335" s="8" t="s">
        <v>1113</v>
      </c>
      <c r="D335" s="8" t="s">
        <v>1906</v>
      </c>
    </row>
    <row r="336" spans="1:4">
      <c r="A336" s="8" t="s">
        <v>781</v>
      </c>
      <c r="B336" s="8" t="s">
        <v>839</v>
      </c>
      <c r="C336" s="8" t="s">
        <v>1114</v>
      </c>
      <c r="D336" s="8" t="s">
        <v>1906</v>
      </c>
    </row>
    <row r="337" spans="1:4">
      <c r="A337" s="8" t="s">
        <v>781</v>
      </c>
      <c r="B337" s="8" t="s">
        <v>839</v>
      </c>
      <c r="C337" s="8" t="s">
        <v>1115</v>
      </c>
      <c r="D337" s="8" t="s">
        <v>1906</v>
      </c>
    </row>
    <row r="338" spans="1:4">
      <c r="A338" s="8" t="s">
        <v>781</v>
      </c>
      <c r="B338" s="8" t="s">
        <v>839</v>
      </c>
      <c r="C338" s="8" t="s">
        <v>1116</v>
      </c>
      <c r="D338" s="8" t="s">
        <v>1906</v>
      </c>
    </row>
    <row r="339" spans="1:4">
      <c r="A339" s="8" t="s">
        <v>781</v>
      </c>
      <c r="B339" s="8" t="s">
        <v>839</v>
      </c>
      <c r="C339" s="8" t="s">
        <v>1117</v>
      </c>
      <c r="D339" s="8" t="s">
        <v>1906</v>
      </c>
    </row>
    <row r="340" spans="1:4">
      <c r="A340" s="8" t="s">
        <v>781</v>
      </c>
      <c r="B340" s="8" t="s">
        <v>839</v>
      </c>
      <c r="C340" s="8" t="s">
        <v>1118</v>
      </c>
      <c r="D340" s="8" t="s">
        <v>1906</v>
      </c>
    </row>
    <row r="341" spans="1:4">
      <c r="A341" s="8" t="s">
        <v>781</v>
      </c>
      <c r="B341" s="8" t="s">
        <v>839</v>
      </c>
      <c r="C341" s="8" t="s">
        <v>1119</v>
      </c>
      <c r="D341" s="8" t="s">
        <v>1906</v>
      </c>
    </row>
    <row r="342" spans="1:4">
      <c r="A342" s="8" t="s">
        <v>781</v>
      </c>
      <c r="B342" s="8" t="s">
        <v>839</v>
      </c>
      <c r="C342" s="8" t="s">
        <v>1120</v>
      </c>
      <c r="D342" s="8" t="s">
        <v>1906</v>
      </c>
    </row>
    <row r="343" spans="1:4">
      <c r="A343" s="8" t="s">
        <v>781</v>
      </c>
      <c r="B343" s="8" t="s">
        <v>839</v>
      </c>
      <c r="C343" s="8" t="s">
        <v>1121</v>
      </c>
      <c r="D343" s="8" t="s">
        <v>1906</v>
      </c>
    </row>
    <row r="344" spans="1:4">
      <c r="A344" s="8" t="s">
        <v>781</v>
      </c>
      <c r="B344" s="8" t="s">
        <v>839</v>
      </c>
      <c r="C344" s="8" t="s">
        <v>1122</v>
      </c>
      <c r="D344" s="8" t="s">
        <v>1906</v>
      </c>
    </row>
    <row r="345" spans="1:4">
      <c r="A345" s="8" t="s">
        <v>781</v>
      </c>
      <c r="B345" s="8" t="s">
        <v>839</v>
      </c>
      <c r="C345" s="8" t="s">
        <v>1123</v>
      </c>
      <c r="D345" s="8" t="s">
        <v>1906</v>
      </c>
    </row>
    <row r="346" spans="1:4">
      <c r="A346" s="8" t="s">
        <v>781</v>
      </c>
      <c r="B346" s="8" t="s">
        <v>839</v>
      </c>
      <c r="C346" s="8" t="s">
        <v>1124</v>
      </c>
      <c r="D346" s="8" t="s">
        <v>1906</v>
      </c>
    </row>
    <row r="347" spans="1:4">
      <c r="A347" s="8" t="s">
        <v>781</v>
      </c>
      <c r="B347" s="8" t="s">
        <v>839</v>
      </c>
      <c r="C347" s="8" t="s">
        <v>1125</v>
      </c>
      <c r="D347" s="8" t="s">
        <v>1906</v>
      </c>
    </row>
    <row r="348" spans="1:4">
      <c r="A348" s="8" t="s">
        <v>781</v>
      </c>
      <c r="B348" s="8" t="s">
        <v>839</v>
      </c>
      <c r="C348" s="8" t="s">
        <v>1126</v>
      </c>
      <c r="D348" s="8" t="s">
        <v>1906</v>
      </c>
    </row>
    <row r="349" spans="1:4">
      <c r="A349" s="8" t="s">
        <v>781</v>
      </c>
      <c r="B349" s="8" t="s">
        <v>839</v>
      </c>
      <c r="C349" s="8" t="s">
        <v>1127</v>
      </c>
      <c r="D349" s="8" t="s">
        <v>1906</v>
      </c>
    </row>
    <row r="350" spans="1:4">
      <c r="A350" s="8" t="s">
        <v>781</v>
      </c>
      <c r="B350" s="8" t="s">
        <v>839</v>
      </c>
      <c r="C350" s="8" t="s">
        <v>1128</v>
      </c>
      <c r="D350" s="8" t="s">
        <v>1906</v>
      </c>
    </row>
    <row r="351" spans="1:4">
      <c r="A351" s="8" t="s">
        <v>781</v>
      </c>
      <c r="B351" s="8" t="s">
        <v>839</v>
      </c>
      <c r="C351" s="8" t="s">
        <v>1129</v>
      </c>
      <c r="D351" s="8" t="s">
        <v>1906</v>
      </c>
    </row>
    <row r="352" spans="1:4">
      <c r="A352" s="8" t="s">
        <v>781</v>
      </c>
      <c r="B352" s="8" t="s">
        <v>839</v>
      </c>
      <c r="C352" s="8" t="s">
        <v>1130</v>
      </c>
      <c r="D352" s="8" t="s">
        <v>1906</v>
      </c>
    </row>
    <row r="353" spans="1:4">
      <c r="A353" s="8" t="s">
        <v>781</v>
      </c>
      <c r="B353" s="8" t="s">
        <v>839</v>
      </c>
      <c r="C353" s="8" t="s">
        <v>1131</v>
      </c>
      <c r="D353" s="8" t="s">
        <v>1906</v>
      </c>
    </row>
    <row r="354" spans="1:4">
      <c r="A354" s="8" t="s">
        <v>781</v>
      </c>
      <c r="B354" s="8" t="s">
        <v>839</v>
      </c>
      <c r="C354" s="8" t="s">
        <v>1132</v>
      </c>
      <c r="D354" s="8" t="s">
        <v>1906</v>
      </c>
    </row>
    <row r="355" spans="1:4">
      <c r="A355" s="8" t="s">
        <v>781</v>
      </c>
      <c r="B355" s="8" t="s">
        <v>839</v>
      </c>
      <c r="C355" s="8" t="s">
        <v>1133</v>
      </c>
      <c r="D355" s="8" t="s">
        <v>1906</v>
      </c>
    </row>
    <row r="356" spans="1:4">
      <c r="A356" s="8" t="s">
        <v>781</v>
      </c>
      <c r="B356" s="8" t="s">
        <v>839</v>
      </c>
      <c r="C356" s="8" t="s">
        <v>1134</v>
      </c>
      <c r="D356" s="8" t="s">
        <v>1906</v>
      </c>
    </row>
    <row r="357" spans="1:4">
      <c r="A357" s="8" t="s">
        <v>781</v>
      </c>
      <c r="B357" s="8" t="s">
        <v>839</v>
      </c>
      <c r="C357" s="8" t="s">
        <v>1135</v>
      </c>
      <c r="D357" s="8" t="s">
        <v>1906</v>
      </c>
    </row>
    <row r="358" spans="1:4">
      <c r="A358" s="8" t="s">
        <v>781</v>
      </c>
      <c r="B358" s="8" t="s">
        <v>839</v>
      </c>
      <c r="C358" s="8" t="s">
        <v>1136</v>
      </c>
      <c r="D358" s="8" t="s">
        <v>1906</v>
      </c>
    </row>
    <row r="359" spans="1:4">
      <c r="A359" s="8" t="s">
        <v>781</v>
      </c>
      <c r="B359" s="8" t="s">
        <v>839</v>
      </c>
      <c r="C359" s="8" t="s">
        <v>1137</v>
      </c>
      <c r="D359" s="8" t="s">
        <v>1906</v>
      </c>
    </row>
    <row r="360" spans="1:4">
      <c r="A360" s="8" t="s">
        <v>781</v>
      </c>
      <c r="B360" s="8" t="s">
        <v>839</v>
      </c>
      <c r="C360" s="8" t="s">
        <v>1138</v>
      </c>
      <c r="D360" s="8" t="s">
        <v>1906</v>
      </c>
    </row>
    <row r="361" spans="1:4">
      <c r="A361" s="8" t="s">
        <v>781</v>
      </c>
      <c r="B361" s="8" t="s">
        <v>839</v>
      </c>
      <c r="C361" s="8" t="s">
        <v>1139</v>
      </c>
      <c r="D361" s="8" t="s">
        <v>1906</v>
      </c>
    </row>
    <row r="362" spans="1:4">
      <c r="A362" s="8" t="s">
        <v>781</v>
      </c>
      <c r="B362" s="8" t="s">
        <v>839</v>
      </c>
      <c r="C362" s="8" t="s">
        <v>1140</v>
      </c>
      <c r="D362" s="8" t="s">
        <v>1906</v>
      </c>
    </row>
    <row r="363" spans="1:4">
      <c r="A363" s="8" t="s">
        <v>781</v>
      </c>
      <c r="B363" s="8" t="s">
        <v>839</v>
      </c>
      <c r="C363" s="8" t="s">
        <v>1141</v>
      </c>
      <c r="D363" s="8" t="s">
        <v>1906</v>
      </c>
    </row>
    <row r="364" spans="1:4">
      <c r="A364" s="8" t="s">
        <v>781</v>
      </c>
      <c r="B364" s="8" t="s">
        <v>839</v>
      </c>
      <c r="C364" s="8" t="s">
        <v>1142</v>
      </c>
      <c r="D364" s="8" t="s">
        <v>1906</v>
      </c>
    </row>
    <row r="365" spans="1:4">
      <c r="A365" s="8" t="s">
        <v>781</v>
      </c>
      <c r="B365" s="8" t="s">
        <v>839</v>
      </c>
      <c r="C365" s="8" t="s">
        <v>1143</v>
      </c>
      <c r="D365" s="8" t="s">
        <v>1906</v>
      </c>
    </row>
    <row r="366" spans="1:4">
      <c r="A366" s="8" t="s">
        <v>781</v>
      </c>
      <c r="B366" s="8" t="s">
        <v>839</v>
      </c>
      <c r="C366" s="8" t="s">
        <v>1144</v>
      </c>
      <c r="D366" s="8" t="s">
        <v>1906</v>
      </c>
    </row>
    <row r="367" spans="1:4">
      <c r="A367" s="8" t="s">
        <v>781</v>
      </c>
      <c r="B367" s="8" t="s">
        <v>839</v>
      </c>
      <c r="C367" s="8" t="s">
        <v>1145</v>
      </c>
      <c r="D367" s="8" t="s">
        <v>1906</v>
      </c>
    </row>
    <row r="368" spans="1:4">
      <c r="A368" s="8" t="s">
        <v>781</v>
      </c>
      <c r="B368" s="8" t="s">
        <v>839</v>
      </c>
      <c r="C368" s="8" t="s">
        <v>1146</v>
      </c>
      <c r="D368" s="8" t="s">
        <v>1906</v>
      </c>
    </row>
    <row r="369" spans="1:4">
      <c r="A369" s="8" t="s">
        <v>781</v>
      </c>
      <c r="B369" s="8" t="s">
        <v>839</v>
      </c>
      <c r="C369" s="8" t="s">
        <v>1147</v>
      </c>
      <c r="D369" s="8" t="s">
        <v>1906</v>
      </c>
    </row>
    <row r="370" spans="1:4">
      <c r="A370" s="8" t="s">
        <v>781</v>
      </c>
      <c r="B370" s="8" t="s">
        <v>839</v>
      </c>
      <c r="C370" s="8" t="s">
        <v>1148</v>
      </c>
      <c r="D370" s="8" t="s">
        <v>1906</v>
      </c>
    </row>
    <row r="371" spans="1:4">
      <c r="A371" s="8" t="s">
        <v>781</v>
      </c>
      <c r="B371" s="8" t="s">
        <v>839</v>
      </c>
      <c r="C371" s="8" t="s">
        <v>1149</v>
      </c>
      <c r="D371" s="8" t="s">
        <v>1906</v>
      </c>
    </row>
    <row r="372" spans="1:4">
      <c r="A372" s="8" t="s">
        <v>781</v>
      </c>
      <c r="B372" s="8" t="s">
        <v>839</v>
      </c>
      <c r="C372" s="8" t="s">
        <v>1150</v>
      </c>
      <c r="D372" s="8" t="s">
        <v>1906</v>
      </c>
    </row>
    <row r="373" spans="1:4">
      <c r="A373" s="8" t="s">
        <v>781</v>
      </c>
      <c r="B373" s="8" t="s">
        <v>839</v>
      </c>
      <c r="C373" s="8" t="s">
        <v>1151</v>
      </c>
      <c r="D373" s="8" t="s">
        <v>1906</v>
      </c>
    </row>
    <row r="374" spans="1:4">
      <c r="A374" s="8" t="s">
        <v>781</v>
      </c>
      <c r="B374" s="8" t="s">
        <v>839</v>
      </c>
      <c r="C374" s="8" t="s">
        <v>1152</v>
      </c>
      <c r="D374" s="8" t="s">
        <v>1906</v>
      </c>
    </row>
    <row r="375" spans="1:4">
      <c r="A375" s="8" t="s">
        <v>781</v>
      </c>
      <c r="B375" s="8" t="s">
        <v>839</v>
      </c>
      <c r="C375" s="8" t="s">
        <v>1153</v>
      </c>
      <c r="D375" s="8" t="s">
        <v>1906</v>
      </c>
    </row>
    <row r="376" spans="1:4">
      <c r="A376" s="8" t="s">
        <v>781</v>
      </c>
      <c r="B376" s="8" t="s">
        <v>839</v>
      </c>
      <c r="C376" s="8" t="s">
        <v>1154</v>
      </c>
      <c r="D376" s="8" t="s">
        <v>1906</v>
      </c>
    </row>
    <row r="377" spans="1:4">
      <c r="A377" s="8" t="s">
        <v>781</v>
      </c>
      <c r="B377" s="8" t="s">
        <v>839</v>
      </c>
      <c r="C377" s="8" t="s">
        <v>1155</v>
      </c>
      <c r="D377" s="8" t="s">
        <v>1906</v>
      </c>
    </row>
    <row r="378" spans="1:4">
      <c r="A378" s="8" t="s">
        <v>781</v>
      </c>
      <c r="B378" s="8" t="s">
        <v>839</v>
      </c>
      <c r="C378" s="8" t="s">
        <v>1156</v>
      </c>
      <c r="D378" s="8" t="s">
        <v>1906</v>
      </c>
    </row>
    <row r="379" spans="1:4">
      <c r="A379" s="8" t="s">
        <v>781</v>
      </c>
      <c r="B379" s="8" t="s">
        <v>839</v>
      </c>
      <c r="C379" s="8" t="s">
        <v>1157</v>
      </c>
      <c r="D379" s="8" t="s">
        <v>1906</v>
      </c>
    </row>
    <row r="380" spans="1:4">
      <c r="A380" s="8" t="s">
        <v>781</v>
      </c>
      <c r="B380" s="8" t="s">
        <v>839</v>
      </c>
      <c r="C380" s="8" t="s">
        <v>1158</v>
      </c>
      <c r="D380" s="8" t="s">
        <v>1906</v>
      </c>
    </row>
    <row r="381" spans="1:4">
      <c r="A381" s="8" t="s">
        <v>781</v>
      </c>
      <c r="B381" s="8" t="s">
        <v>839</v>
      </c>
      <c r="C381" s="8" t="s">
        <v>1159</v>
      </c>
      <c r="D381" s="8" t="s">
        <v>1906</v>
      </c>
    </row>
    <row r="382" spans="1:4">
      <c r="A382" s="8" t="s">
        <v>781</v>
      </c>
      <c r="B382" s="8" t="s">
        <v>839</v>
      </c>
      <c r="C382" s="8" t="s">
        <v>1160</v>
      </c>
      <c r="D382" s="8" t="s">
        <v>1906</v>
      </c>
    </row>
    <row r="383" spans="1:4">
      <c r="A383" s="8" t="s">
        <v>781</v>
      </c>
      <c r="B383" s="8" t="s">
        <v>839</v>
      </c>
      <c r="C383" s="8" t="s">
        <v>1161</v>
      </c>
      <c r="D383" s="8" t="s">
        <v>1906</v>
      </c>
    </row>
    <row r="384" spans="1:4">
      <c r="A384" s="8" t="s">
        <v>781</v>
      </c>
      <c r="B384" s="8" t="s">
        <v>839</v>
      </c>
      <c r="C384" s="8" t="s">
        <v>1162</v>
      </c>
      <c r="D384" s="8" t="s">
        <v>1906</v>
      </c>
    </row>
    <row r="385" spans="1:4">
      <c r="A385" s="8" t="s">
        <v>781</v>
      </c>
      <c r="B385" s="8" t="s">
        <v>839</v>
      </c>
      <c r="C385" s="8" t="s">
        <v>1163</v>
      </c>
      <c r="D385" s="8" t="s">
        <v>1906</v>
      </c>
    </row>
    <row r="386" spans="1:4">
      <c r="A386" s="8" t="s">
        <v>781</v>
      </c>
      <c r="B386" s="8" t="s">
        <v>839</v>
      </c>
      <c r="C386" s="8" t="s">
        <v>1164</v>
      </c>
      <c r="D386" s="8" t="s">
        <v>1906</v>
      </c>
    </row>
    <row r="387" spans="1:4">
      <c r="A387" s="8" t="s">
        <v>781</v>
      </c>
      <c r="B387" s="8" t="s">
        <v>839</v>
      </c>
      <c r="C387" s="8" t="s">
        <v>1165</v>
      </c>
      <c r="D387" s="8" t="s">
        <v>1906</v>
      </c>
    </row>
    <row r="388" spans="1:4">
      <c r="A388" s="8" t="s">
        <v>781</v>
      </c>
      <c r="B388" s="8" t="s">
        <v>839</v>
      </c>
      <c r="C388" s="8" t="s">
        <v>1166</v>
      </c>
      <c r="D388" s="8" t="s">
        <v>1906</v>
      </c>
    </row>
    <row r="389" spans="1:4">
      <c r="A389" s="8" t="s">
        <v>781</v>
      </c>
      <c r="B389" s="8" t="s">
        <v>839</v>
      </c>
      <c r="C389" s="8" t="s">
        <v>1167</v>
      </c>
      <c r="D389" s="8" t="s">
        <v>1906</v>
      </c>
    </row>
    <row r="390" spans="1:4">
      <c r="A390" s="8" t="s">
        <v>781</v>
      </c>
      <c r="B390" s="8" t="s">
        <v>839</v>
      </c>
      <c r="C390" s="8" t="s">
        <v>1168</v>
      </c>
      <c r="D390" s="8" t="s">
        <v>1906</v>
      </c>
    </row>
    <row r="391" spans="1:4">
      <c r="A391" s="8" t="s">
        <v>781</v>
      </c>
      <c r="B391" s="8" t="s">
        <v>839</v>
      </c>
      <c r="C391" s="8" t="s">
        <v>1169</v>
      </c>
      <c r="D391" s="8" t="s">
        <v>1906</v>
      </c>
    </row>
    <row r="392" spans="1:4">
      <c r="A392" s="8" t="s">
        <v>781</v>
      </c>
      <c r="B392" s="8" t="s">
        <v>839</v>
      </c>
      <c r="C392" s="8" t="s">
        <v>1170</v>
      </c>
      <c r="D392" s="8" t="s">
        <v>1906</v>
      </c>
    </row>
    <row r="393" spans="1:4">
      <c r="A393" s="8" t="s">
        <v>781</v>
      </c>
      <c r="B393" s="8" t="s">
        <v>839</v>
      </c>
      <c r="C393" s="8" t="s">
        <v>1171</v>
      </c>
      <c r="D393" s="8" t="s">
        <v>1906</v>
      </c>
    </row>
    <row r="394" spans="1:4">
      <c r="A394" s="8" t="s">
        <v>781</v>
      </c>
      <c r="B394" s="8" t="s">
        <v>839</v>
      </c>
      <c r="C394" s="8" t="s">
        <v>1172</v>
      </c>
      <c r="D394" s="8" t="s">
        <v>1906</v>
      </c>
    </row>
    <row r="395" spans="1:4">
      <c r="A395" s="8" t="s">
        <v>781</v>
      </c>
      <c r="B395" s="8" t="s">
        <v>839</v>
      </c>
      <c r="C395" s="8" t="s">
        <v>1173</v>
      </c>
      <c r="D395" s="8" t="s">
        <v>1906</v>
      </c>
    </row>
    <row r="396" spans="1:4">
      <c r="A396" s="8" t="s">
        <v>781</v>
      </c>
      <c r="B396" s="8" t="s">
        <v>839</v>
      </c>
      <c r="C396" s="8" t="s">
        <v>1174</v>
      </c>
      <c r="D396" s="8" t="s">
        <v>1906</v>
      </c>
    </row>
    <row r="397" spans="1:4">
      <c r="A397" s="8" t="s">
        <v>781</v>
      </c>
      <c r="B397" s="8" t="s">
        <v>839</v>
      </c>
      <c r="C397" s="8" t="s">
        <v>1175</v>
      </c>
      <c r="D397" s="8" t="s">
        <v>1906</v>
      </c>
    </row>
    <row r="398" spans="1:4">
      <c r="A398" s="8" t="s">
        <v>781</v>
      </c>
      <c r="B398" s="8" t="s">
        <v>839</v>
      </c>
      <c r="C398" s="8" t="s">
        <v>1176</v>
      </c>
      <c r="D398" s="8" t="s">
        <v>1906</v>
      </c>
    </row>
    <row r="399" spans="1:4">
      <c r="A399" s="8" t="s">
        <v>781</v>
      </c>
      <c r="B399" s="8" t="s">
        <v>839</v>
      </c>
      <c r="C399" s="8" t="s">
        <v>1177</v>
      </c>
      <c r="D399" s="8" t="s">
        <v>1906</v>
      </c>
    </row>
    <row r="400" spans="1:4">
      <c r="A400" s="8" t="s">
        <v>781</v>
      </c>
      <c r="B400" s="8" t="s">
        <v>839</v>
      </c>
      <c r="C400" s="8" t="s">
        <v>1178</v>
      </c>
      <c r="D400" s="8" t="s">
        <v>1906</v>
      </c>
    </row>
    <row r="401" spans="1:4">
      <c r="A401" s="8" t="s">
        <v>781</v>
      </c>
      <c r="B401" s="8" t="s">
        <v>839</v>
      </c>
      <c r="C401" s="8" t="s">
        <v>1179</v>
      </c>
      <c r="D401" s="8" t="s">
        <v>1906</v>
      </c>
    </row>
    <row r="402" spans="1:4">
      <c r="A402" s="8" t="s">
        <v>781</v>
      </c>
      <c r="B402" s="8" t="s">
        <v>839</v>
      </c>
      <c r="C402" s="8" t="s">
        <v>1180</v>
      </c>
      <c r="D402" s="8" t="s">
        <v>1906</v>
      </c>
    </row>
    <row r="403" spans="1:4">
      <c r="A403" s="8" t="s">
        <v>781</v>
      </c>
      <c r="B403" s="8" t="s">
        <v>839</v>
      </c>
      <c r="C403" s="8" t="s">
        <v>1181</v>
      </c>
      <c r="D403" s="8" t="s">
        <v>1906</v>
      </c>
    </row>
    <row r="404" spans="1:4">
      <c r="A404" s="8" t="s">
        <v>781</v>
      </c>
      <c r="B404" s="8" t="s">
        <v>839</v>
      </c>
      <c r="C404" s="8" t="s">
        <v>1182</v>
      </c>
      <c r="D404" s="8" t="s">
        <v>1906</v>
      </c>
    </row>
    <row r="405" spans="1:4">
      <c r="A405" s="8" t="s">
        <v>781</v>
      </c>
      <c r="B405" s="8" t="s">
        <v>839</v>
      </c>
      <c r="C405" s="8" t="s">
        <v>1183</v>
      </c>
      <c r="D405" s="8" t="s">
        <v>1906</v>
      </c>
    </row>
    <row r="406" spans="1:4">
      <c r="A406" s="8" t="s">
        <v>781</v>
      </c>
      <c r="B406" s="8" t="s">
        <v>839</v>
      </c>
      <c r="C406" s="8" t="s">
        <v>1184</v>
      </c>
      <c r="D406" s="8" t="s">
        <v>1906</v>
      </c>
    </row>
    <row r="407" spans="1:4">
      <c r="A407" s="8" t="s">
        <v>781</v>
      </c>
      <c r="B407" s="8" t="s">
        <v>839</v>
      </c>
      <c r="C407" s="8" t="s">
        <v>1185</v>
      </c>
      <c r="D407" s="8" t="s">
        <v>1906</v>
      </c>
    </row>
    <row r="408" spans="1:4">
      <c r="A408" s="8" t="s">
        <v>781</v>
      </c>
      <c r="B408" s="8" t="s">
        <v>839</v>
      </c>
      <c r="C408" s="8" t="s">
        <v>1186</v>
      </c>
      <c r="D408" s="8" t="s">
        <v>1906</v>
      </c>
    </row>
    <row r="409" spans="1:4">
      <c r="A409" s="8" t="s">
        <v>781</v>
      </c>
      <c r="B409" s="8" t="s">
        <v>839</v>
      </c>
      <c r="C409" s="8" t="s">
        <v>1187</v>
      </c>
      <c r="D409" s="8" t="s">
        <v>1906</v>
      </c>
    </row>
    <row r="410" spans="1:4">
      <c r="A410" s="8" t="s">
        <v>781</v>
      </c>
      <c r="B410" s="8" t="s">
        <v>839</v>
      </c>
      <c r="C410" s="8" t="s">
        <v>1188</v>
      </c>
      <c r="D410" s="8" t="s">
        <v>1906</v>
      </c>
    </row>
    <row r="411" spans="1:4">
      <c r="A411" s="8" t="s">
        <v>781</v>
      </c>
      <c r="B411" s="8" t="s">
        <v>839</v>
      </c>
      <c r="C411" s="8" t="s">
        <v>1189</v>
      </c>
      <c r="D411" s="8" t="s">
        <v>1906</v>
      </c>
    </row>
    <row r="412" spans="1:4">
      <c r="A412" s="8" t="s">
        <v>781</v>
      </c>
      <c r="B412" s="8" t="s">
        <v>839</v>
      </c>
      <c r="C412" s="8" t="s">
        <v>1190</v>
      </c>
      <c r="D412" s="8" t="s">
        <v>1906</v>
      </c>
    </row>
    <row r="413" spans="1:4">
      <c r="A413" s="8" t="s">
        <v>781</v>
      </c>
      <c r="B413" s="8" t="s">
        <v>839</v>
      </c>
      <c r="C413" s="8" t="s">
        <v>1191</v>
      </c>
      <c r="D413" s="8" t="s">
        <v>1906</v>
      </c>
    </row>
    <row r="414" spans="1:4">
      <c r="A414" s="8" t="s">
        <v>781</v>
      </c>
      <c r="B414" s="8" t="s">
        <v>839</v>
      </c>
      <c r="C414" s="8" t="s">
        <v>1192</v>
      </c>
      <c r="D414" s="8" t="s">
        <v>1906</v>
      </c>
    </row>
    <row r="415" spans="1:4">
      <c r="A415" s="8" t="s">
        <v>781</v>
      </c>
      <c r="B415" s="8" t="s">
        <v>839</v>
      </c>
      <c r="C415" s="8" t="s">
        <v>1193</v>
      </c>
      <c r="D415" s="8" t="s">
        <v>1906</v>
      </c>
    </row>
    <row r="416" spans="1:4">
      <c r="A416" s="8" t="s">
        <v>781</v>
      </c>
      <c r="B416" s="8" t="s">
        <v>839</v>
      </c>
      <c r="C416" s="8" t="s">
        <v>1194</v>
      </c>
      <c r="D416" s="8" t="s">
        <v>1906</v>
      </c>
    </row>
    <row r="417" spans="1:4">
      <c r="A417" s="8" t="s">
        <v>781</v>
      </c>
      <c r="B417" s="8" t="s">
        <v>839</v>
      </c>
      <c r="C417" s="8" t="s">
        <v>1195</v>
      </c>
      <c r="D417" s="8" t="s">
        <v>1906</v>
      </c>
    </row>
    <row r="418" spans="1:4">
      <c r="A418" s="8" t="s">
        <v>781</v>
      </c>
      <c r="B418" s="8" t="s">
        <v>839</v>
      </c>
      <c r="C418" s="8" t="s">
        <v>1196</v>
      </c>
      <c r="D418" s="8" t="s">
        <v>1906</v>
      </c>
    </row>
    <row r="419" spans="1:4">
      <c r="A419" s="8" t="s">
        <v>781</v>
      </c>
      <c r="B419" s="8" t="s">
        <v>839</v>
      </c>
      <c r="C419" s="8" t="s">
        <v>1197</v>
      </c>
      <c r="D419" s="8" t="s">
        <v>1906</v>
      </c>
    </row>
    <row r="420" spans="1:4">
      <c r="A420" s="8" t="s">
        <v>781</v>
      </c>
      <c r="B420" s="8" t="s">
        <v>839</v>
      </c>
      <c r="C420" s="8" t="s">
        <v>1198</v>
      </c>
      <c r="D420" s="8" t="s">
        <v>1906</v>
      </c>
    </row>
    <row r="421" spans="1:4">
      <c r="A421" s="8" t="s">
        <v>781</v>
      </c>
      <c r="B421" s="8" t="s">
        <v>839</v>
      </c>
      <c r="C421" s="8" t="s">
        <v>1199</v>
      </c>
      <c r="D421" s="8" t="s">
        <v>1906</v>
      </c>
    </row>
    <row r="422" spans="1:4">
      <c r="A422" s="8" t="s">
        <v>781</v>
      </c>
      <c r="B422" s="8" t="s">
        <v>839</v>
      </c>
      <c r="C422" s="8" t="s">
        <v>1200</v>
      </c>
      <c r="D422" s="8" t="s">
        <v>1906</v>
      </c>
    </row>
    <row r="423" spans="1:4">
      <c r="A423" s="8" t="s">
        <v>781</v>
      </c>
      <c r="B423" s="8" t="s">
        <v>839</v>
      </c>
      <c r="C423" s="8" t="s">
        <v>1201</v>
      </c>
      <c r="D423" s="8" t="s">
        <v>1906</v>
      </c>
    </row>
    <row r="424" spans="1:4">
      <c r="A424" s="8" t="s">
        <v>781</v>
      </c>
      <c r="B424" s="8" t="s">
        <v>839</v>
      </c>
      <c r="C424" s="8" t="s">
        <v>1202</v>
      </c>
      <c r="D424" s="8" t="s">
        <v>1906</v>
      </c>
    </row>
    <row r="425" spans="1:4">
      <c r="A425" s="8" t="s">
        <v>781</v>
      </c>
      <c r="B425" s="8" t="s">
        <v>839</v>
      </c>
      <c r="C425" s="8" t="s">
        <v>1203</v>
      </c>
      <c r="D425" s="8" t="s">
        <v>1906</v>
      </c>
    </row>
    <row r="426" spans="1:4">
      <c r="A426" s="8" t="s">
        <v>781</v>
      </c>
      <c r="B426" s="8" t="s">
        <v>839</v>
      </c>
      <c r="C426" s="8" t="s">
        <v>1204</v>
      </c>
      <c r="D426" s="8" t="s">
        <v>1906</v>
      </c>
    </row>
    <row r="427" spans="1:4">
      <c r="A427" s="8" t="s">
        <v>781</v>
      </c>
      <c r="B427" s="8" t="s">
        <v>839</v>
      </c>
      <c r="C427" s="8" t="s">
        <v>1205</v>
      </c>
      <c r="D427" s="8" t="s">
        <v>1906</v>
      </c>
    </row>
    <row r="428" spans="1:4">
      <c r="A428" s="8" t="s">
        <v>781</v>
      </c>
      <c r="B428" s="8" t="s">
        <v>839</v>
      </c>
      <c r="C428" s="8" t="s">
        <v>1206</v>
      </c>
      <c r="D428" s="8" t="s">
        <v>1906</v>
      </c>
    </row>
    <row r="429" spans="1:4">
      <c r="A429" s="8" t="s">
        <v>781</v>
      </c>
      <c r="B429" s="8" t="s">
        <v>839</v>
      </c>
      <c r="C429" s="8" t="s">
        <v>1207</v>
      </c>
      <c r="D429" s="8" t="s">
        <v>1906</v>
      </c>
    </row>
    <row r="430" spans="1:4">
      <c r="A430" s="8" t="s">
        <v>781</v>
      </c>
      <c r="B430" s="8" t="s">
        <v>839</v>
      </c>
      <c r="C430" s="8" t="s">
        <v>1208</v>
      </c>
      <c r="D430" s="8" t="s">
        <v>1906</v>
      </c>
    </row>
    <row r="431" spans="1:4">
      <c r="A431" s="8" t="s">
        <v>781</v>
      </c>
      <c r="B431" s="8" t="s">
        <v>839</v>
      </c>
      <c r="C431" s="8" t="s">
        <v>1209</v>
      </c>
      <c r="D431" s="8" t="s">
        <v>1906</v>
      </c>
    </row>
    <row r="432" spans="1:4">
      <c r="A432" s="8" t="s">
        <v>781</v>
      </c>
      <c r="B432" s="8" t="s">
        <v>839</v>
      </c>
      <c r="C432" s="8" t="s">
        <v>1210</v>
      </c>
      <c r="D432" s="8" t="s">
        <v>1906</v>
      </c>
    </row>
    <row r="433" spans="1:4">
      <c r="A433" s="8" t="s">
        <v>781</v>
      </c>
      <c r="B433" s="8" t="s">
        <v>839</v>
      </c>
      <c r="C433" s="8" t="s">
        <v>1211</v>
      </c>
      <c r="D433" s="8" t="s">
        <v>1906</v>
      </c>
    </row>
    <row r="434" spans="1:4">
      <c r="A434" s="8" t="s">
        <v>781</v>
      </c>
      <c r="B434" s="8" t="s">
        <v>839</v>
      </c>
      <c r="C434" s="8" t="s">
        <v>1212</v>
      </c>
      <c r="D434" s="8" t="s">
        <v>1906</v>
      </c>
    </row>
    <row r="435" spans="1:4">
      <c r="A435" s="8" t="s">
        <v>781</v>
      </c>
      <c r="B435" s="8" t="s">
        <v>839</v>
      </c>
      <c r="C435" s="8" t="s">
        <v>1213</v>
      </c>
      <c r="D435" s="8" t="s">
        <v>1906</v>
      </c>
    </row>
    <row r="436" spans="1:4">
      <c r="A436" s="8" t="s">
        <v>781</v>
      </c>
      <c r="B436" s="8" t="s">
        <v>839</v>
      </c>
      <c r="C436" s="8" t="s">
        <v>1214</v>
      </c>
      <c r="D436" s="8" t="s">
        <v>1906</v>
      </c>
    </row>
    <row r="437" spans="1:4">
      <c r="A437" s="8" t="s">
        <v>781</v>
      </c>
      <c r="B437" s="8" t="s">
        <v>839</v>
      </c>
      <c r="C437" s="8" t="s">
        <v>1215</v>
      </c>
      <c r="D437" s="8" t="s">
        <v>1906</v>
      </c>
    </row>
    <row r="438" spans="1:4">
      <c r="A438" s="8" t="s">
        <v>781</v>
      </c>
      <c r="B438" s="8" t="s">
        <v>839</v>
      </c>
      <c r="C438" s="8" t="s">
        <v>1216</v>
      </c>
      <c r="D438" s="8" t="s">
        <v>1906</v>
      </c>
    </row>
    <row r="439" spans="1:4">
      <c r="A439" s="8" t="s">
        <v>781</v>
      </c>
      <c r="B439" s="8" t="s">
        <v>839</v>
      </c>
      <c r="C439" s="8" t="s">
        <v>1217</v>
      </c>
      <c r="D439" s="8" t="s">
        <v>1906</v>
      </c>
    </row>
    <row r="440" spans="1:4">
      <c r="A440" s="8" t="s">
        <v>781</v>
      </c>
      <c r="B440" s="8" t="s">
        <v>839</v>
      </c>
      <c r="C440" s="8" t="s">
        <v>1218</v>
      </c>
      <c r="D440" s="8" t="s">
        <v>1906</v>
      </c>
    </row>
    <row r="441" spans="1:4">
      <c r="A441" s="8" t="s">
        <v>781</v>
      </c>
      <c r="B441" s="8" t="s">
        <v>839</v>
      </c>
      <c r="C441" s="8" t="s">
        <v>1219</v>
      </c>
      <c r="D441" s="8" t="s">
        <v>1906</v>
      </c>
    </row>
    <row r="442" spans="1:4">
      <c r="A442" s="8" t="s">
        <v>781</v>
      </c>
      <c r="B442" s="8" t="s">
        <v>839</v>
      </c>
      <c r="C442" s="8" t="s">
        <v>1220</v>
      </c>
      <c r="D442" s="8" t="s">
        <v>1906</v>
      </c>
    </row>
    <row r="443" spans="1:4">
      <c r="A443" s="8" t="s">
        <v>781</v>
      </c>
      <c r="B443" s="8" t="s">
        <v>839</v>
      </c>
      <c r="C443" s="8" t="s">
        <v>1221</v>
      </c>
      <c r="D443" s="8" t="s">
        <v>1906</v>
      </c>
    </row>
    <row r="444" spans="1:4">
      <c r="A444" s="8" t="s">
        <v>781</v>
      </c>
      <c r="B444" s="8" t="s">
        <v>839</v>
      </c>
      <c r="C444" s="8" t="s">
        <v>1222</v>
      </c>
      <c r="D444" s="8" t="s">
        <v>1906</v>
      </c>
    </row>
    <row r="445" spans="1:4">
      <c r="A445" s="8" t="s">
        <v>781</v>
      </c>
      <c r="B445" s="8" t="s">
        <v>839</v>
      </c>
      <c r="C445" s="8" t="s">
        <v>1223</v>
      </c>
      <c r="D445" s="8" t="s">
        <v>1906</v>
      </c>
    </row>
    <row r="446" spans="1:4">
      <c r="A446" s="8" t="s">
        <v>781</v>
      </c>
      <c r="B446" s="8" t="s">
        <v>839</v>
      </c>
      <c r="C446" s="8" t="s">
        <v>1224</v>
      </c>
      <c r="D446" s="8" t="s">
        <v>1906</v>
      </c>
    </row>
    <row r="447" spans="1:4">
      <c r="A447" s="8" t="s">
        <v>781</v>
      </c>
      <c r="B447" s="8" t="s">
        <v>839</v>
      </c>
      <c r="C447" s="8" t="s">
        <v>1225</v>
      </c>
      <c r="D447" s="8" t="s">
        <v>1906</v>
      </c>
    </row>
    <row r="448" spans="1:4">
      <c r="A448" s="8" t="s">
        <v>781</v>
      </c>
      <c r="B448" s="8" t="s">
        <v>839</v>
      </c>
      <c r="C448" s="8" t="s">
        <v>1226</v>
      </c>
      <c r="D448" s="8" t="s">
        <v>1906</v>
      </c>
    </row>
    <row r="449" spans="1:4">
      <c r="A449" s="8" t="s">
        <v>781</v>
      </c>
      <c r="B449" s="8" t="s">
        <v>839</v>
      </c>
      <c r="C449" s="8" t="s">
        <v>1227</v>
      </c>
      <c r="D449" s="8" t="s">
        <v>1906</v>
      </c>
    </row>
    <row r="450" spans="1:4">
      <c r="A450" s="8" t="s">
        <v>781</v>
      </c>
      <c r="B450" s="8" t="s">
        <v>839</v>
      </c>
      <c r="C450" s="8" t="s">
        <v>1228</v>
      </c>
      <c r="D450" s="8" t="s">
        <v>1906</v>
      </c>
    </row>
    <row r="451" spans="1:4">
      <c r="A451" s="8" t="s">
        <v>781</v>
      </c>
      <c r="B451" s="8" t="s">
        <v>839</v>
      </c>
      <c r="C451" s="8" t="s">
        <v>1229</v>
      </c>
      <c r="D451" s="8" t="s">
        <v>1906</v>
      </c>
    </row>
    <row r="452" spans="1:4">
      <c r="A452" s="8" t="s">
        <v>781</v>
      </c>
      <c r="B452" s="8" t="s">
        <v>839</v>
      </c>
      <c r="C452" s="8" t="s">
        <v>1230</v>
      </c>
      <c r="D452" s="8" t="s">
        <v>1906</v>
      </c>
    </row>
    <row r="453" spans="1:4">
      <c r="A453" s="8" t="s">
        <v>781</v>
      </c>
      <c r="B453" s="8" t="s">
        <v>839</v>
      </c>
      <c r="C453" s="8" t="s">
        <v>1231</v>
      </c>
      <c r="D453" s="8" t="s">
        <v>1906</v>
      </c>
    </row>
    <row r="454" spans="1:4">
      <c r="A454" s="8" t="s">
        <v>781</v>
      </c>
      <c r="B454" s="8" t="s">
        <v>839</v>
      </c>
      <c r="C454" s="8" t="s">
        <v>1232</v>
      </c>
      <c r="D454" s="8" t="s">
        <v>1906</v>
      </c>
    </row>
    <row r="455" spans="1:4">
      <c r="A455" s="8" t="s">
        <v>781</v>
      </c>
      <c r="B455" s="8" t="s">
        <v>839</v>
      </c>
      <c r="C455" s="8" t="s">
        <v>1233</v>
      </c>
      <c r="D455" s="8" t="s">
        <v>1906</v>
      </c>
    </row>
    <row r="456" spans="1:4">
      <c r="A456" s="8" t="s">
        <v>781</v>
      </c>
      <c r="B456" s="8" t="s">
        <v>839</v>
      </c>
      <c r="C456" s="8" t="s">
        <v>1234</v>
      </c>
      <c r="D456" s="8" t="s">
        <v>1906</v>
      </c>
    </row>
    <row r="457" spans="1:4">
      <c r="A457" s="8" t="s">
        <v>781</v>
      </c>
      <c r="B457" s="8" t="s">
        <v>839</v>
      </c>
      <c r="C457" s="8" t="s">
        <v>1235</v>
      </c>
      <c r="D457" s="8" t="s">
        <v>1906</v>
      </c>
    </row>
    <row r="458" spans="1:4">
      <c r="A458" s="8" t="s">
        <v>781</v>
      </c>
      <c r="B458" s="8" t="s">
        <v>839</v>
      </c>
      <c r="C458" s="8" t="s">
        <v>1236</v>
      </c>
      <c r="D458" s="8" t="s">
        <v>1906</v>
      </c>
    </row>
    <row r="459" spans="1:4">
      <c r="A459" s="8" t="s">
        <v>781</v>
      </c>
      <c r="B459" s="8" t="s">
        <v>839</v>
      </c>
      <c r="C459" s="8" t="s">
        <v>1237</v>
      </c>
      <c r="D459" s="8" t="s">
        <v>1906</v>
      </c>
    </row>
    <row r="460" spans="1:4">
      <c r="A460" s="8" t="s">
        <v>781</v>
      </c>
      <c r="B460" s="8" t="s">
        <v>839</v>
      </c>
      <c r="C460" s="8" t="s">
        <v>1238</v>
      </c>
      <c r="D460" s="8" t="s">
        <v>1906</v>
      </c>
    </row>
    <row r="461" spans="1:4">
      <c r="A461" s="8" t="s">
        <v>781</v>
      </c>
      <c r="B461" s="8" t="s">
        <v>839</v>
      </c>
      <c r="C461" s="8" t="s">
        <v>1239</v>
      </c>
      <c r="D461" s="8" t="s">
        <v>1906</v>
      </c>
    </row>
    <row r="462" spans="1:4">
      <c r="A462" s="8" t="s">
        <v>781</v>
      </c>
      <c r="B462" s="8" t="s">
        <v>839</v>
      </c>
      <c r="C462" s="8" t="s">
        <v>1240</v>
      </c>
      <c r="D462" s="8" t="s">
        <v>1906</v>
      </c>
    </row>
    <row r="463" spans="1:4">
      <c r="A463" s="8" t="s">
        <v>781</v>
      </c>
      <c r="B463" s="8" t="s">
        <v>839</v>
      </c>
      <c r="C463" s="8" t="s">
        <v>1241</v>
      </c>
      <c r="D463" s="8" t="s">
        <v>1906</v>
      </c>
    </row>
    <row r="464" spans="1:4">
      <c r="A464" s="8" t="s">
        <v>781</v>
      </c>
      <c r="B464" s="8" t="s">
        <v>839</v>
      </c>
      <c r="C464" s="8" t="s">
        <v>1242</v>
      </c>
      <c r="D464" s="8" t="s">
        <v>1906</v>
      </c>
    </row>
    <row r="465" spans="1:4">
      <c r="A465" s="8" t="s">
        <v>781</v>
      </c>
      <c r="B465" s="8" t="s">
        <v>839</v>
      </c>
      <c r="C465" s="8" t="s">
        <v>1243</v>
      </c>
      <c r="D465" s="8" t="s">
        <v>1906</v>
      </c>
    </row>
    <row r="466" spans="1:4">
      <c r="A466" s="8" t="s">
        <v>781</v>
      </c>
      <c r="B466" s="8" t="s">
        <v>839</v>
      </c>
      <c r="C466" s="8" t="s">
        <v>1244</v>
      </c>
      <c r="D466" s="8" t="s">
        <v>1906</v>
      </c>
    </row>
    <row r="467" spans="1:4">
      <c r="A467" s="8" t="s">
        <v>781</v>
      </c>
      <c r="B467" s="8" t="s">
        <v>839</v>
      </c>
      <c r="C467" s="8" t="s">
        <v>1245</v>
      </c>
      <c r="D467" s="8" t="s">
        <v>1906</v>
      </c>
    </row>
    <row r="468" spans="1:4">
      <c r="A468" s="8" t="s">
        <v>781</v>
      </c>
      <c r="B468" s="8" t="s">
        <v>839</v>
      </c>
      <c r="C468" s="8" t="s">
        <v>1246</v>
      </c>
      <c r="D468" s="8" t="s">
        <v>1906</v>
      </c>
    </row>
    <row r="469" spans="1:4">
      <c r="A469" s="8" t="s">
        <v>781</v>
      </c>
      <c r="B469" s="8" t="s">
        <v>839</v>
      </c>
      <c r="C469" s="8" t="s">
        <v>1247</v>
      </c>
      <c r="D469" s="8" t="s">
        <v>1906</v>
      </c>
    </row>
    <row r="470" spans="1:4">
      <c r="A470" s="8" t="s">
        <v>781</v>
      </c>
      <c r="B470" s="8" t="s">
        <v>839</v>
      </c>
      <c r="C470" s="8" t="s">
        <v>1248</v>
      </c>
      <c r="D470" s="8" t="s">
        <v>1906</v>
      </c>
    </row>
    <row r="471" spans="1:4">
      <c r="A471" s="8" t="s">
        <v>781</v>
      </c>
      <c r="B471" s="8" t="s">
        <v>839</v>
      </c>
      <c r="C471" s="8" t="s">
        <v>1249</v>
      </c>
      <c r="D471" s="8" t="s">
        <v>1906</v>
      </c>
    </row>
    <row r="472" spans="1:4">
      <c r="A472" s="8" t="s">
        <v>781</v>
      </c>
      <c r="B472" s="8" t="s">
        <v>839</v>
      </c>
      <c r="C472" s="8" t="s">
        <v>1250</v>
      </c>
      <c r="D472" s="8" t="s">
        <v>1906</v>
      </c>
    </row>
    <row r="473" spans="1:4">
      <c r="A473" s="8" t="s">
        <v>781</v>
      </c>
      <c r="B473" s="8" t="s">
        <v>839</v>
      </c>
      <c r="C473" s="8" t="s">
        <v>1251</v>
      </c>
      <c r="D473" s="8" t="s">
        <v>1906</v>
      </c>
    </row>
    <row r="474" spans="1:4">
      <c r="A474" s="8" t="s">
        <v>781</v>
      </c>
      <c r="B474" s="8" t="s">
        <v>839</v>
      </c>
      <c r="C474" s="8" t="s">
        <v>1252</v>
      </c>
      <c r="D474" s="8" t="s">
        <v>1906</v>
      </c>
    </row>
    <row r="475" spans="1:4">
      <c r="A475" s="8" t="s">
        <v>781</v>
      </c>
      <c r="B475" s="8" t="s">
        <v>839</v>
      </c>
      <c r="C475" s="8" t="s">
        <v>1253</v>
      </c>
      <c r="D475" s="8" t="s">
        <v>1906</v>
      </c>
    </row>
    <row r="476" spans="1:4">
      <c r="A476" s="8" t="s">
        <v>781</v>
      </c>
      <c r="B476" s="8" t="s">
        <v>839</v>
      </c>
      <c r="C476" s="8" t="s">
        <v>1254</v>
      </c>
      <c r="D476" s="8" t="s">
        <v>1906</v>
      </c>
    </row>
    <row r="477" spans="1:4">
      <c r="A477" s="8" t="s">
        <v>781</v>
      </c>
      <c r="B477" s="8" t="s">
        <v>839</v>
      </c>
      <c r="C477" s="8" t="s">
        <v>1255</v>
      </c>
      <c r="D477" s="8" t="s">
        <v>1906</v>
      </c>
    </row>
    <row r="478" spans="1:4">
      <c r="A478" s="8" t="s">
        <v>781</v>
      </c>
      <c r="B478" s="8" t="s">
        <v>1256</v>
      </c>
      <c r="C478" s="8" t="s">
        <v>1257</v>
      </c>
      <c r="D478" s="8" t="s">
        <v>1906</v>
      </c>
    </row>
    <row r="479" spans="1:4">
      <c r="A479" s="8" t="s">
        <v>781</v>
      </c>
      <c r="B479" s="8" t="s">
        <v>1256</v>
      </c>
      <c r="C479" s="8" t="s">
        <v>1258</v>
      </c>
      <c r="D479" s="8" t="s">
        <v>1906</v>
      </c>
    </row>
    <row r="480" spans="1:4">
      <c r="A480" s="8" t="s">
        <v>781</v>
      </c>
      <c r="B480" s="8" t="s">
        <v>1256</v>
      </c>
      <c r="C480" s="8" t="s">
        <v>1259</v>
      </c>
      <c r="D480" s="8" t="s">
        <v>1906</v>
      </c>
    </row>
    <row r="481" spans="1:4">
      <c r="A481" s="8" t="s">
        <v>781</v>
      </c>
      <c r="B481" s="8" t="s">
        <v>1256</v>
      </c>
      <c r="C481" s="8" t="s">
        <v>1260</v>
      </c>
      <c r="D481" s="8" t="s">
        <v>1906</v>
      </c>
    </row>
    <row r="482" spans="1:4">
      <c r="A482" s="8" t="s">
        <v>781</v>
      </c>
      <c r="B482" s="8" t="s">
        <v>1256</v>
      </c>
      <c r="C482" s="8" t="s">
        <v>1261</v>
      </c>
      <c r="D482" s="8" t="s">
        <v>1906</v>
      </c>
    </row>
    <row r="483" spans="1:4">
      <c r="A483" s="8" t="s">
        <v>781</v>
      </c>
      <c r="B483" s="8" t="s">
        <v>1256</v>
      </c>
      <c r="C483" s="8" t="s">
        <v>1262</v>
      </c>
      <c r="D483" s="8" t="s">
        <v>1906</v>
      </c>
    </row>
    <row r="484" spans="1:4">
      <c r="A484" s="8" t="s">
        <v>781</v>
      </c>
      <c r="B484" s="8" t="s">
        <v>1256</v>
      </c>
      <c r="C484" s="8" t="s">
        <v>1263</v>
      </c>
      <c r="D484" s="8" t="s">
        <v>1906</v>
      </c>
    </row>
    <row r="485" spans="1:4">
      <c r="A485" s="8" t="s">
        <v>781</v>
      </c>
      <c r="B485" s="8" t="s">
        <v>1256</v>
      </c>
      <c r="C485" s="8" t="s">
        <v>1264</v>
      </c>
      <c r="D485" s="8" t="s">
        <v>1906</v>
      </c>
    </row>
    <row r="486" spans="1:4">
      <c r="A486" s="8" t="s">
        <v>781</v>
      </c>
      <c r="B486" s="8" t="s">
        <v>1256</v>
      </c>
      <c r="C486" s="8" t="s">
        <v>1265</v>
      </c>
      <c r="D486" s="8" t="s">
        <v>1906</v>
      </c>
    </row>
    <row r="487" spans="1:4">
      <c r="A487" s="8" t="s">
        <v>781</v>
      </c>
      <c r="B487" s="8" t="s">
        <v>1256</v>
      </c>
      <c r="C487" s="8" t="s">
        <v>1266</v>
      </c>
      <c r="D487" s="8" t="s">
        <v>1906</v>
      </c>
    </row>
    <row r="488" spans="1:4">
      <c r="A488" s="8" t="s">
        <v>781</v>
      </c>
      <c r="B488" s="8" t="s">
        <v>1256</v>
      </c>
      <c r="C488" s="8" t="s">
        <v>1267</v>
      </c>
      <c r="D488" s="8" t="s">
        <v>1906</v>
      </c>
    </row>
    <row r="489" spans="1:4">
      <c r="A489" s="8" t="s">
        <v>781</v>
      </c>
      <c r="B489" s="8" t="s">
        <v>1256</v>
      </c>
      <c r="C489" s="8" t="s">
        <v>1268</v>
      </c>
      <c r="D489" s="8" t="s">
        <v>1906</v>
      </c>
    </row>
    <row r="490" spans="1:4">
      <c r="A490" s="8" t="s">
        <v>781</v>
      </c>
      <c r="B490" s="8" t="s">
        <v>1256</v>
      </c>
      <c r="C490" s="8" t="s">
        <v>1269</v>
      </c>
      <c r="D490" s="8" t="s">
        <v>1906</v>
      </c>
    </row>
    <row r="491" spans="1:4">
      <c r="A491" s="8" t="s">
        <v>781</v>
      </c>
      <c r="B491" s="8" t="s">
        <v>1256</v>
      </c>
      <c r="C491" s="8" t="s">
        <v>1270</v>
      </c>
      <c r="D491" s="8" t="s">
        <v>1906</v>
      </c>
    </row>
    <row r="492" spans="1:4">
      <c r="A492" s="8" t="s">
        <v>781</v>
      </c>
      <c r="B492" s="8" t="s">
        <v>1256</v>
      </c>
      <c r="C492" s="8" t="s">
        <v>1271</v>
      </c>
      <c r="D492" s="8" t="s">
        <v>1906</v>
      </c>
    </row>
    <row r="493" spans="1:4">
      <c r="A493" s="8" t="s">
        <v>781</v>
      </c>
      <c r="B493" s="8" t="s">
        <v>1256</v>
      </c>
      <c r="C493" s="8" t="s">
        <v>1272</v>
      </c>
      <c r="D493" s="8" t="s">
        <v>1906</v>
      </c>
    </row>
    <row r="494" spans="1:4">
      <c r="A494" s="8" t="s">
        <v>781</v>
      </c>
      <c r="B494" s="8" t="s">
        <v>1256</v>
      </c>
      <c r="C494" s="8" t="s">
        <v>1273</v>
      </c>
      <c r="D494" s="8" t="s">
        <v>1906</v>
      </c>
    </row>
    <row r="495" spans="1:4">
      <c r="A495" s="8" t="s">
        <v>781</v>
      </c>
      <c r="B495" s="8" t="s">
        <v>1256</v>
      </c>
      <c r="C495" s="8" t="s">
        <v>1274</v>
      </c>
      <c r="D495" s="8" t="s">
        <v>1906</v>
      </c>
    </row>
    <row r="496" spans="1:4">
      <c r="A496" s="8" t="s">
        <v>781</v>
      </c>
      <c r="B496" s="8" t="s">
        <v>1256</v>
      </c>
      <c r="C496" s="8" t="s">
        <v>1275</v>
      </c>
      <c r="D496" s="8" t="s">
        <v>1906</v>
      </c>
    </row>
    <row r="497" spans="1:4">
      <c r="A497" s="8" t="s">
        <v>781</v>
      </c>
      <c r="B497" s="8" t="s">
        <v>1256</v>
      </c>
      <c r="C497" s="8" t="s">
        <v>1276</v>
      </c>
      <c r="D497" s="8" t="s">
        <v>1906</v>
      </c>
    </row>
    <row r="498" spans="1:4">
      <c r="A498" s="8" t="s">
        <v>781</v>
      </c>
      <c r="B498" s="8" t="s">
        <v>1256</v>
      </c>
      <c r="C498" s="8" t="s">
        <v>1277</v>
      </c>
      <c r="D498" s="8" t="s">
        <v>1906</v>
      </c>
    </row>
    <row r="499" spans="1:4">
      <c r="A499" s="8" t="s">
        <v>781</v>
      </c>
      <c r="B499" s="8" t="s">
        <v>1256</v>
      </c>
      <c r="C499" s="8" t="s">
        <v>1278</v>
      </c>
      <c r="D499" s="8" t="s">
        <v>1906</v>
      </c>
    </row>
    <row r="500" spans="1:4">
      <c r="A500" s="8" t="s">
        <v>781</v>
      </c>
      <c r="B500" s="8" t="s">
        <v>1256</v>
      </c>
      <c r="C500" s="8" t="s">
        <v>1279</v>
      </c>
      <c r="D500" s="8" t="s">
        <v>1906</v>
      </c>
    </row>
    <row r="501" spans="1:4">
      <c r="A501" s="8" t="s">
        <v>781</v>
      </c>
      <c r="B501" s="8" t="s">
        <v>1256</v>
      </c>
      <c r="C501" s="8" t="s">
        <v>1280</v>
      </c>
      <c r="D501" s="8" t="s">
        <v>1906</v>
      </c>
    </row>
    <row r="502" spans="1:4">
      <c r="A502" s="8" t="s">
        <v>781</v>
      </c>
      <c r="B502" s="8" t="s">
        <v>1256</v>
      </c>
      <c r="C502" s="8" t="s">
        <v>1281</v>
      </c>
      <c r="D502" s="8" t="s">
        <v>1906</v>
      </c>
    </row>
    <row r="503" spans="1:4">
      <c r="A503" s="8" t="s">
        <v>781</v>
      </c>
      <c r="B503" s="8" t="s">
        <v>1256</v>
      </c>
      <c r="C503" s="8" t="s">
        <v>1282</v>
      </c>
      <c r="D503" s="8" t="s">
        <v>1906</v>
      </c>
    </row>
    <row r="504" spans="1:4">
      <c r="A504" s="8" t="s">
        <v>781</v>
      </c>
      <c r="B504" s="8" t="s">
        <v>1256</v>
      </c>
      <c r="C504" s="8" t="s">
        <v>1283</v>
      </c>
      <c r="D504" s="8" t="s">
        <v>1906</v>
      </c>
    </row>
    <row r="505" spans="1:4">
      <c r="A505" s="8" t="s">
        <v>781</v>
      </c>
      <c r="B505" s="8" t="s">
        <v>1256</v>
      </c>
      <c r="C505" s="8" t="s">
        <v>1284</v>
      </c>
      <c r="D505" s="8" t="s">
        <v>1906</v>
      </c>
    </row>
    <row r="506" spans="1:4">
      <c r="A506" s="8" t="s">
        <v>781</v>
      </c>
      <c r="B506" s="8" t="s">
        <v>1256</v>
      </c>
      <c r="C506" s="8" t="s">
        <v>1285</v>
      </c>
      <c r="D506" s="8" t="s">
        <v>1906</v>
      </c>
    </row>
    <row r="507" spans="1:4">
      <c r="A507" s="8" t="s">
        <v>781</v>
      </c>
      <c r="B507" s="8" t="s">
        <v>1256</v>
      </c>
      <c r="C507" s="8" t="s">
        <v>1286</v>
      </c>
      <c r="D507" s="8" t="s">
        <v>1906</v>
      </c>
    </row>
    <row r="508" spans="1:4">
      <c r="A508" s="8" t="s">
        <v>781</v>
      </c>
      <c r="B508" s="8" t="s">
        <v>1256</v>
      </c>
      <c r="C508" s="8" t="s">
        <v>1287</v>
      </c>
      <c r="D508" s="8" t="s">
        <v>1906</v>
      </c>
    </row>
    <row r="509" spans="1:4">
      <c r="A509" s="8" t="s">
        <v>781</v>
      </c>
      <c r="B509" s="8" t="s">
        <v>1256</v>
      </c>
      <c r="C509" s="8" t="s">
        <v>1288</v>
      </c>
      <c r="D509" s="8" t="s">
        <v>1906</v>
      </c>
    </row>
    <row r="510" spans="1:4">
      <c r="A510" s="8" t="s">
        <v>781</v>
      </c>
      <c r="B510" s="8" t="s">
        <v>1256</v>
      </c>
      <c r="C510" s="8" t="s">
        <v>1289</v>
      </c>
      <c r="D510" s="8" t="s">
        <v>1906</v>
      </c>
    </row>
    <row r="511" spans="1:4">
      <c r="A511" s="8" t="s">
        <v>781</v>
      </c>
      <c r="B511" s="8" t="s">
        <v>1256</v>
      </c>
      <c r="C511" s="8" t="s">
        <v>1290</v>
      </c>
      <c r="D511" s="8" t="s">
        <v>1906</v>
      </c>
    </row>
    <row r="512" spans="1:4">
      <c r="A512" s="8" t="s">
        <v>781</v>
      </c>
      <c r="B512" s="8" t="s">
        <v>1256</v>
      </c>
      <c r="C512" s="8" t="s">
        <v>1291</v>
      </c>
      <c r="D512" s="8" t="s">
        <v>1906</v>
      </c>
    </row>
    <row r="513" spans="1:4">
      <c r="A513" s="8" t="s">
        <v>781</v>
      </c>
      <c r="B513" s="8" t="s">
        <v>1256</v>
      </c>
      <c r="C513" s="8" t="s">
        <v>1292</v>
      </c>
      <c r="D513" s="8" t="s">
        <v>1906</v>
      </c>
    </row>
    <row r="514" spans="1:4">
      <c r="A514" s="8" t="s">
        <v>781</v>
      </c>
      <c r="B514" s="8" t="s">
        <v>1256</v>
      </c>
      <c r="C514" s="8" t="s">
        <v>1293</v>
      </c>
      <c r="D514" s="8" t="s">
        <v>1906</v>
      </c>
    </row>
    <row r="515" spans="1:4">
      <c r="A515" s="8" t="s">
        <v>781</v>
      </c>
      <c r="B515" s="8" t="s">
        <v>1256</v>
      </c>
      <c r="C515" s="8" t="s">
        <v>1294</v>
      </c>
      <c r="D515" s="8" t="s">
        <v>1906</v>
      </c>
    </row>
    <row r="516" spans="1:4">
      <c r="A516" s="8" t="s">
        <v>781</v>
      </c>
      <c r="B516" s="8" t="s">
        <v>1256</v>
      </c>
      <c r="C516" s="8" t="s">
        <v>1295</v>
      </c>
      <c r="D516" s="8" t="s">
        <v>1906</v>
      </c>
    </row>
    <row r="517" spans="1:4">
      <c r="A517" s="8" t="s">
        <v>781</v>
      </c>
      <c r="B517" s="8" t="s">
        <v>1256</v>
      </c>
      <c r="C517" s="8" t="s">
        <v>1296</v>
      </c>
      <c r="D517" s="8" t="s">
        <v>1906</v>
      </c>
    </row>
    <row r="518" spans="1:4">
      <c r="A518" s="8" t="s">
        <v>781</v>
      </c>
      <c r="B518" s="8" t="s">
        <v>1256</v>
      </c>
      <c r="C518" s="8" t="s">
        <v>1297</v>
      </c>
      <c r="D518" s="8" t="s">
        <v>1906</v>
      </c>
    </row>
    <row r="519" spans="1:4">
      <c r="A519" s="8" t="s">
        <v>781</v>
      </c>
      <c r="B519" s="8" t="s">
        <v>1256</v>
      </c>
      <c r="C519" s="8" t="s">
        <v>1298</v>
      </c>
      <c r="D519" s="8" t="s">
        <v>1906</v>
      </c>
    </row>
    <row r="520" spans="1:4">
      <c r="A520" s="8" t="s">
        <v>781</v>
      </c>
      <c r="B520" s="8" t="s">
        <v>1256</v>
      </c>
      <c r="C520" s="8" t="s">
        <v>1299</v>
      </c>
      <c r="D520" s="8" t="s">
        <v>1906</v>
      </c>
    </row>
    <row r="521" spans="1:4">
      <c r="A521" s="8" t="s">
        <v>781</v>
      </c>
      <c r="B521" s="8" t="s">
        <v>1300</v>
      </c>
      <c r="C521" s="8" t="s">
        <v>1301</v>
      </c>
      <c r="D521" s="8" t="s">
        <v>1906</v>
      </c>
    </row>
    <row r="522" spans="1:4">
      <c r="A522" s="8" t="s">
        <v>781</v>
      </c>
      <c r="B522" s="8" t="s">
        <v>1300</v>
      </c>
      <c r="C522" s="8" t="s">
        <v>1302</v>
      </c>
      <c r="D522" s="8" t="s">
        <v>1906</v>
      </c>
    </row>
    <row r="523" spans="1:4">
      <c r="A523" s="8" t="s">
        <v>781</v>
      </c>
      <c r="B523" s="8" t="s">
        <v>1300</v>
      </c>
      <c r="C523" s="8" t="s">
        <v>1303</v>
      </c>
      <c r="D523" s="8" t="s">
        <v>1906</v>
      </c>
    </row>
    <row r="524" spans="1:4">
      <c r="A524" s="8" t="s">
        <v>781</v>
      </c>
      <c r="B524" s="8" t="s">
        <v>1300</v>
      </c>
      <c r="C524" s="8" t="s">
        <v>1304</v>
      </c>
      <c r="D524" s="8" t="s">
        <v>1906</v>
      </c>
    </row>
    <row r="525" spans="1:4">
      <c r="A525" s="8" t="s">
        <v>781</v>
      </c>
      <c r="B525" s="8" t="s">
        <v>1300</v>
      </c>
      <c r="C525" s="8" t="s">
        <v>1305</v>
      </c>
      <c r="D525" s="8" t="s">
        <v>1906</v>
      </c>
    </row>
    <row r="526" spans="1:4">
      <c r="A526" s="8" t="s">
        <v>781</v>
      </c>
      <c r="B526" s="8" t="s">
        <v>1300</v>
      </c>
      <c r="C526" s="8" t="s">
        <v>1306</v>
      </c>
      <c r="D526" s="8" t="s">
        <v>1906</v>
      </c>
    </row>
    <row r="527" spans="1:4">
      <c r="A527" s="8" t="s">
        <v>781</v>
      </c>
      <c r="B527" s="8" t="s">
        <v>1300</v>
      </c>
      <c r="C527" s="8" t="s">
        <v>1307</v>
      </c>
      <c r="D527" s="8" t="s">
        <v>1906</v>
      </c>
    </row>
    <row r="528" spans="1:4">
      <c r="A528" s="8" t="s">
        <v>781</v>
      </c>
      <c r="B528" s="8" t="s">
        <v>1308</v>
      </c>
      <c r="C528" s="8" t="s">
        <v>1309</v>
      </c>
      <c r="D528" s="8" t="s">
        <v>1906</v>
      </c>
    </row>
    <row r="529" spans="1:4">
      <c r="A529" s="8" t="s">
        <v>781</v>
      </c>
      <c r="B529" s="8" t="s">
        <v>1308</v>
      </c>
      <c r="C529" s="8" t="s">
        <v>1310</v>
      </c>
      <c r="D529" s="8" t="s">
        <v>1906</v>
      </c>
    </row>
    <row r="530" spans="1:4">
      <c r="A530" s="8" t="s">
        <v>781</v>
      </c>
      <c r="B530" s="8" t="s">
        <v>1308</v>
      </c>
      <c r="C530" s="8" t="s">
        <v>1311</v>
      </c>
      <c r="D530" s="8" t="s">
        <v>1906</v>
      </c>
    </row>
    <row r="531" spans="1:4">
      <c r="A531" s="8" t="s">
        <v>781</v>
      </c>
      <c r="B531" s="8" t="s">
        <v>1308</v>
      </c>
      <c r="C531" s="8" t="s">
        <v>1312</v>
      </c>
      <c r="D531" s="8" t="s">
        <v>1906</v>
      </c>
    </row>
    <row r="532" spans="1:4">
      <c r="A532" s="8" t="s">
        <v>781</v>
      </c>
      <c r="B532" s="8" t="s">
        <v>1308</v>
      </c>
      <c r="C532" s="8" t="s">
        <v>1313</v>
      </c>
      <c r="D532" s="8" t="s">
        <v>1906</v>
      </c>
    </row>
    <row r="533" spans="1:4">
      <c r="A533" s="8" t="s">
        <v>781</v>
      </c>
      <c r="B533" s="8" t="s">
        <v>1308</v>
      </c>
      <c r="C533" s="8" t="s">
        <v>1314</v>
      </c>
      <c r="D533" s="8" t="s">
        <v>1906</v>
      </c>
    </row>
    <row r="534" spans="1:4">
      <c r="A534" s="8" t="s">
        <v>781</v>
      </c>
      <c r="B534" s="8" t="s">
        <v>1308</v>
      </c>
      <c r="C534" s="8" t="s">
        <v>1315</v>
      </c>
      <c r="D534" s="8" t="s">
        <v>1906</v>
      </c>
    </row>
    <row r="535" spans="1:4">
      <c r="A535" s="8" t="s">
        <v>781</v>
      </c>
      <c r="B535" s="8" t="s">
        <v>1308</v>
      </c>
      <c r="C535" s="8" t="s">
        <v>1316</v>
      </c>
      <c r="D535" s="8" t="s">
        <v>1906</v>
      </c>
    </row>
    <row r="536" spans="1:4">
      <c r="A536" s="8" t="s">
        <v>781</v>
      </c>
      <c r="B536" s="8" t="s">
        <v>1308</v>
      </c>
      <c r="C536" s="8" t="s">
        <v>1317</v>
      </c>
      <c r="D536" s="8" t="s">
        <v>1906</v>
      </c>
    </row>
    <row r="537" spans="1:4">
      <c r="A537" s="8" t="s">
        <v>781</v>
      </c>
      <c r="B537" s="8" t="s">
        <v>1308</v>
      </c>
      <c r="C537" s="8" t="s">
        <v>1318</v>
      </c>
      <c r="D537" s="8" t="s">
        <v>1906</v>
      </c>
    </row>
    <row r="538" spans="1:4">
      <c r="A538" s="8" t="s">
        <v>781</v>
      </c>
      <c r="B538" s="8" t="s">
        <v>1308</v>
      </c>
      <c r="C538" s="8" t="s">
        <v>1319</v>
      </c>
      <c r="D538" s="8" t="s">
        <v>1906</v>
      </c>
    </row>
    <row r="539" spans="1:4">
      <c r="A539" s="8" t="s">
        <v>781</v>
      </c>
      <c r="B539" s="8" t="s">
        <v>1308</v>
      </c>
      <c r="C539" s="8" t="s">
        <v>1320</v>
      </c>
      <c r="D539" s="8" t="s">
        <v>1906</v>
      </c>
    </row>
    <row r="540" spans="1:4">
      <c r="A540" s="8" t="s">
        <v>781</v>
      </c>
      <c r="B540" s="8" t="s">
        <v>1308</v>
      </c>
      <c r="C540" s="8" t="s">
        <v>1321</v>
      </c>
      <c r="D540" s="8" t="s">
        <v>1906</v>
      </c>
    </row>
    <row r="541" spans="1:4">
      <c r="A541" s="8" t="s">
        <v>781</v>
      </c>
      <c r="B541" s="8" t="s">
        <v>1308</v>
      </c>
      <c r="C541" s="8" t="s">
        <v>1322</v>
      </c>
      <c r="D541" s="8" t="s">
        <v>1906</v>
      </c>
    </row>
    <row r="542" spans="1:4">
      <c r="A542" s="8" t="s">
        <v>781</v>
      </c>
      <c r="B542" s="8" t="s">
        <v>1308</v>
      </c>
      <c r="C542" s="8" t="s">
        <v>1323</v>
      </c>
      <c r="D542" s="8" t="s">
        <v>1906</v>
      </c>
    </row>
    <row r="543" spans="1:4">
      <c r="A543" s="8" t="s">
        <v>781</v>
      </c>
      <c r="B543" s="8" t="s">
        <v>1308</v>
      </c>
      <c r="C543" s="8" t="s">
        <v>1324</v>
      </c>
      <c r="D543" s="8" t="s">
        <v>1906</v>
      </c>
    </row>
    <row r="544" spans="1:4">
      <c r="A544" s="8" t="s">
        <v>781</v>
      </c>
      <c r="B544" s="8" t="s">
        <v>1308</v>
      </c>
      <c r="C544" s="8" t="s">
        <v>1325</v>
      </c>
      <c r="D544" s="8" t="s">
        <v>1906</v>
      </c>
    </row>
    <row r="545" spans="1:4">
      <c r="A545" s="8" t="s">
        <v>781</v>
      </c>
      <c r="B545" s="8" t="s">
        <v>1308</v>
      </c>
      <c r="C545" s="8" t="s">
        <v>1326</v>
      </c>
      <c r="D545" s="8" t="s">
        <v>1906</v>
      </c>
    </row>
    <row r="546" spans="1:4">
      <c r="A546" s="8" t="s">
        <v>781</v>
      </c>
      <c r="B546" s="8" t="s">
        <v>1308</v>
      </c>
      <c r="C546" s="8" t="s">
        <v>1327</v>
      </c>
      <c r="D546" s="8" t="s">
        <v>1906</v>
      </c>
    </row>
    <row r="547" spans="1:4">
      <c r="A547" s="8" t="s">
        <v>781</v>
      </c>
      <c r="B547" s="8" t="s">
        <v>1308</v>
      </c>
      <c r="C547" s="8" t="s">
        <v>1328</v>
      </c>
      <c r="D547" s="8" t="s">
        <v>1906</v>
      </c>
    </row>
    <row r="548" spans="1:4">
      <c r="A548" s="8" t="s">
        <v>781</v>
      </c>
      <c r="B548" s="8" t="s">
        <v>1308</v>
      </c>
      <c r="C548" s="8" t="s">
        <v>1329</v>
      </c>
      <c r="D548" s="8" t="s">
        <v>1906</v>
      </c>
    </row>
    <row r="549" spans="1:4">
      <c r="A549" s="8" t="s">
        <v>781</v>
      </c>
      <c r="B549" s="8" t="s">
        <v>1308</v>
      </c>
      <c r="C549" s="8" t="s">
        <v>1330</v>
      </c>
      <c r="D549" s="8" t="s">
        <v>1906</v>
      </c>
    </row>
    <row r="550" spans="1:4">
      <c r="A550" s="8" t="s">
        <v>781</v>
      </c>
      <c r="B550" s="8" t="s">
        <v>1308</v>
      </c>
      <c r="C550" s="8" t="s">
        <v>1331</v>
      </c>
      <c r="D550" s="8" t="s">
        <v>1906</v>
      </c>
    </row>
    <row r="551" spans="1:4">
      <c r="A551" s="8" t="s">
        <v>781</v>
      </c>
      <c r="B551" s="8" t="s">
        <v>1308</v>
      </c>
      <c r="C551" s="8" t="s">
        <v>1332</v>
      </c>
      <c r="D551" s="8" t="s">
        <v>1906</v>
      </c>
    </row>
    <row r="552" spans="1:4">
      <c r="A552" s="8" t="s">
        <v>781</v>
      </c>
      <c r="B552" s="8" t="s">
        <v>1308</v>
      </c>
      <c r="C552" s="8" t="s">
        <v>1333</v>
      </c>
      <c r="D552" s="8" t="s">
        <v>1906</v>
      </c>
    </row>
    <row r="553" spans="1:4">
      <c r="A553" s="8" t="s">
        <v>781</v>
      </c>
      <c r="B553" s="8" t="s">
        <v>1308</v>
      </c>
      <c r="C553" s="8" t="s">
        <v>1334</v>
      </c>
      <c r="D553" s="8" t="s">
        <v>1906</v>
      </c>
    </row>
    <row r="554" spans="1:4">
      <c r="A554" s="8" t="s">
        <v>781</v>
      </c>
      <c r="B554" s="8" t="s">
        <v>1308</v>
      </c>
      <c r="C554" s="8" t="s">
        <v>1335</v>
      </c>
      <c r="D554" s="8" t="s">
        <v>1906</v>
      </c>
    </row>
    <row r="555" spans="1:4">
      <c r="A555" s="8" t="s">
        <v>781</v>
      </c>
      <c r="B555" s="8" t="s">
        <v>1308</v>
      </c>
      <c r="C555" s="8" t="s">
        <v>1336</v>
      </c>
      <c r="D555" s="8" t="s">
        <v>1906</v>
      </c>
    </row>
    <row r="556" spans="1:4">
      <c r="A556" s="8" t="s">
        <v>781</v>
      </c>
      <c r="B556" s="8" t="s">
        <v>1308</v>
      </c>
      <c r="C556" s="8" t="s">
        <v>1337</v>
      </c>
      <c r="D556" s="8" t="s">
        <v>1906</v>
      </c>
    </row>
    <row r="557" spans="1:4">
      <c r="A557" s="8" t="s">
        <v>781</v>
      </c>
      <c r="B557" s="8" t="s">
        <v>1308</v>
      </c>
      <c r="C557" s="8" t="s">
        <v>1338</v>
      </c>
      <c r="D557" s="8" t="s">
        <v>1906</v>
      </c>
    </row>
    <row r="558" spans="1:4">
      <c r="A558" s="8" t="s">
        <v>781</v>
      </c>
      <c r="B558" s="8" t="s">
        <v>1308</v>
      </c>
      <c r="C558" s="8" t="s">
        <v>1339</v>
      </c>
      <c r="D558" s="8" t="s">
        <v>1906</v>
      </c>
    </row>
    <row r="559" spans="1:4">
      <c r="A559" s="8" t="s">
        <v>781</v>
      </c>
      <c r="B559" s="8" t="s">
        <v>1308</v>
      </c>
      <c r="C559" s="8" t="s">
        <v>1340</v>
      </c>
      <c r="D559" s="8" t="s">
        <v>1906</v>
      </c>
    </row>
    <row r="560" spans="1:4">
      <c r="A560" s="8" t="s">
        <v>781</v>
      </c>
      <c r="B560" s="8" t="s">
        <v>1308</v>
      </c>
      <c r="C560" s="8" t="s">
        <v>1341</v>
      </c>
      <c r="D560" s="8" t="s">
        <v>1906</v>
      </c>
    </row>
    <row r="561" spans="1:4">
      <c r="A561" s="8" t="s">
        <v>781</v>
      </c>
      <c r="B561" s="8" t="s">
        <v>1308</v>
      </c>
      <c r="C561" s="8" t="s">
        <v>1342</v>
      </c>
      <c r="D561" s="8" t="s">
        <v>1906</v>
      </c>
    </row>
    <row r="562" spans="1:4">
      <c r="A562" s="8" t="s">
        <v>781</v>
      </c>
      <c r="B562" s="8" t="s">
        <v>1308</v>
      </c>
      <c r="C562" s="8" t="s">
        <v>1343</v>
      </c>
      <c r="D562" s="8" t="s">
        <v>1906</v>
      </c>
    </row>
    <row r="563" spans="1:4">
      <c r="A563" s="8" t="s">
        <v>781</v>
      </c>
      <c r="B563" s="8" t="s">
        <v>1308</v>
      </c>
      <c r="C563" s="8" t="s">
        <v>1344</v>
      </c>
      <c r="D563" s="8" t="s">
        <v>1906</v>
      </c>
    </row>
    <row r="564" spans="1:4">
      <c r="A564" s="8" t="s">
        <v>781</v>
      </c>
      <c r="B564" s="8" t="s">
        <v>1308</v>
      </c>
      <c r="C564" s="8" t="s">
        <v>1345</v>
      </c>
      <c r="D564" s="8" t="s">
        <v>1906</v>
      </c>
    </row>
    <row r="565" spans="1:4">
      <c r="A565" s="8" t="s">
        <v>781</v>
      </c>
      <c r="B565" s="8" t="s">
        <v>1308</v>
      </c>
      <c r="C565" s="8" t="s">
        <v>1346</v>
      </c>
      <c r="D565" s="8" t="s">
        <v>1906</v>
      </c>
    </row>
    <row r="566" spans="1:4">
      <c r="A566" s="8" t="s">
        <v>781</v>
      </c>
      <c r="B566" s="8" t="s">
        <v>1308</v>
      </c>
      <c r="C566" s="8" t="s">
        <v>1347</v>
      </c>
      <c r="D566" s="8" t="s">
        <v>1906</v>
      </c>
    </row>
    <row r="567" spans="1:4">
      <c r="A567" s="8" t="s">
        <v>781</v>
      </c>
      <c r="B567" s="8" t="s">
        <v>1308</v>
      </c>
      <c r="C567" s="8" t="s">
        <v>1348</v>
      </c>
      <c r="D567" s="8" t="s">
        <v>1906</v>
      </c>
    </row>
    <row r="568" spans="1:4">
      <c r="A568" s="8" t="s">
        <v>781</v>
      </c>
      <c r="B568" s="8" t="s">
        <v>1308</v>
      </c>
      <c r="C568" s="8" t="s">
        <v>1349</v>
      </c>
      <c r="D568" s="8" t="s">
        <v>1906</v>
      </c>
    </row>
    <row r="569" spans="1:4">
      <c r="A569" s="8" t="s">
        <v>781</v>
      </c>
      <c r="B569" s="8" t="s">
        <v>1308</v>
      </c>
      <c r="C569" s="8" t="s">
        <v>1350</v>
      </c>
      <c r="D569" s="8" t="s">
        <v>1906</v>
      </c>
    </row>
    <row r="570" spans="1:4">
      <c r="A570" s="8" t="s">
        <v>781</v>
      </c>
      <c r="B570" s="8" t="s">
        <v>1308</v>
      </c>
      <c r="C570" s="8" t="s">
        <v>1351</v>
      </c>
      <c r="D570" s="8" t="s">
        <v>1906</v>
      </c>
    </row>
    <row r="571" spans="1:4">
      <c r="A571" s="8" t="s">
        <v>781</v>
      </c>
      <c r="B571" s="8" t="s">
        <v>1308</v>
      </c>
      <c r="C571" s="8" t="s">
        <v>1352</v>
      </c>
      <c r="D571" s="8" t="s">
        <v>1906</v>
      </c>
    </row>
    <row r="572" spans="1:4">
      <c r="A572" s="8" t="s">
        <v>781</v>
      </c>
      <c r="B572" s="8" t="s">
        <v>1308</v>
      </c>
      <c r="C572" s="8" t="s">
        <v>1353</v>
      </c>
      <c r="D572" s="8" t="s">
        <v>1906</v>
      </c>
    </row>
    <row r="573" spans="1:4">
      <c r="A573" s="8" t="s">
        <v>781</v>
      </c>
      <c r="B573" s="8" t="s">
        <v>1308</v>
      </c>
      <c r="C573" s="8" t="s">
        <v>1354</v>
      </c>
      <c r="D573" s="8" t="s">
        <v>1906</v>
      </c>
    </row>
    <row r="574" spans="1:4">
      <c r="A574" s="8" t="s">
        <v>781</v>
      </c>
      <c r="B574" s="8" t="s">
        <v>1308</v>
      </c>
      <c r="C574" s="8" t="s">
        <v>1355</v>
      </c>
      <c r="D574" s="8" t="s">
        <v>1906</v>
      </c>
    </row>
    <row r="575" spans="1:4">
      <c r="A575" s="8" t="s">
        <v>781</v>
      </c>
      <c r="B575" s="8" t="s">
        <v>1308</v>
      </c>
      <c r="C575" s="8" t="s">
        <v>1356</v>
      </c>
      <c r="D575" s="8" t="s">
        <v>1906</v>
      </c>
    </row>
    <row r="576" spans="1:4">
      <c r="A576" s="8" t="s">
        <v>781</v>
      </c>
      <c r="B576" s="8" t="s">
        <v>1308</v>
      </c>
      <c r="C576" s="8" t="s">
        <v>1357</v>
      </c>
      <c r="D576" s="8" t="s">
        <v>1906</v>
      </c>
    </row>
    <row r="577" spans="1:4">
      <c r="A577" s="8" t="s">
        <v>781</v>
      </c>
      <c r="B577" s="8" t="s">
        <v>1308</v>
      </c>
      <c r="C577" s="8" t="s">
        <v>1358</v>
      </c>
      <c r="D577" s="8" t="s">
        <v>1906</v>
      </c>
    </row>
    <row r="578" spans="1:4">
      <c r="A578" s="8" t="s">
        <v>781</v>
      </c>
      <c r="B578" s="8" t="s">
        <v>1308</v>
      </c>
      <c r="C578" s="8" t="s">
        <v>1359</v>
      </c>
      <c r="D578" s="8" t="s">
        <v>1906</v>
      </c>
    </row>
    <row r="579" spans="1:4">
      <c r="A579" s="8" t="s">
        <v>781</v>
      </c>
      <c r="B579" s="8" t="s">
        <v>1308</v>
      </c>
      <c r="C579" s="8" t="s">
        <v>1360</v>
      </c>
      <c r="D579" s="8" t="s">
        <v>1906</v>
      </c>
    </row>
    <row r="580" spans="1:4">
      <c r="A580" s="8" t="s">
        <v>781</v>
      </c>
      <c r="B580" s="8" t="s">
        <v>1308</v>
      </c>
      <c r="C580" s="8" t="s">
        <v>1361</v>
      </c>
      <c r="D580" s="8" t="s">
        <v>1906</v>
      </c>
    </row>
    <row r="581" spans="1:4">
      <c r="A581" s="8" t="s">
        <v>781</v>
      </c>
      <c r="B581" s="8" t="s">
        <v>1308</v>
      </c>
      <c r="C581" s="8" t="s">
        <v>1362</v>
      </c>
      <c r="D581" s="8" t="s">
        <v>1906</v>
      </c>
    </row>
    <row r="582" spans="1:4">
      <c r="A582" s="8" t="s">
        <v>781</v>
      </c>
      <c r="B582" s="8" t="s">
        <v>1308</v>
      </c>
      <c r="C582" s="8" t="s">
        <v>1363</v>
      </c>
      <c r="D582" s="8" t="s">
        <v>1906</v>
      </c>
    </row>
    <row r="583" spans="1:4">
      <c r="A583" s="8" t="s">
        <v>781</v>
      </c>
      <c r="B583" s="8" t="s">
        <v>1308</v>
      </c>
      <c r="C583" s="8" t="s">
        <v>1364</v>
      </c>
      <c r="D583" s="8" t="s">
        <v>1906</v>
      </c>
    </row>
    <row r="584" spans="1:4">
      <c r="A584" s="8" t="s">
        <v>781</v>
      </c>
      <c r="B584" s="8" t="s">
        <v>1308</v>
      </c>
      <c r="C584" s="8" t="s">
        <v>1365</v>
      </c>
      <c r="D584" s="8" t="s">
        <v>1906</v>
      </c>
    </row>
    <row r="585" spans="1:4">
      <c r="A585" s="8" t="s">
        <v>781</v>
      </c>
      <c r="B585" s="8" t="s">
        <v>1308</v>
      </c>
      <c r="C585" s="8" t="s">
        <v>1366</v>
      </c>
      <c r="D585" s="8" t="s">
        <v>1906</v>
      </c>
    </row>
    <row r="586" spans="1:4">
      <c r="A586" s="8" t="s">
        <v>781</v>
      </c>
      <c r="B586" s="8" t="s">
        <v>1308</v>
      </c>
      <c r="C586" s="8" t="s">
        <v>1367</v>
      </c>
      <c r="D586" s="8" t="s">
        <v>1906</v>
      </c>
    </row>
    <row r="587" spans="1:4">
      <c r="A587" s="8" t="s">
        <v>781</v>
      </c>
      <c r="B587" s="8" t="s">
        <v>1308</v>
      </c>
      <c r="C587" s="8" t="s">
        <v>1368</v>
      </c>
      <c r="D587" s="8" t="s">
        <v>1906</v>
      </c>
    </row>
    <row r="588" spans="1:4">
      <c r="A588" s="8" t="s">
        <v>781</v>
      </c>
      <c r="B588" s="8" t="s">
        <v>1308</v>
      </c>
      <c r="C588" s="8" t="s">
        <v>1369</v>
      </c>
      <c r="D588" s="8" t="s">
        <v>1906</v>
      </c>
    </row>
    <row r="589" spans="1:4">
      <c r="A589" s="8" t="s">
        <v>781</v>
      </c>
      <c r="B589" s="8" t="s">
        <v>1308</v>
      </c>
      <c r="C589" s="8" t="s">
        <v>1370</v>
      </c>
      <c r="D589" s="8" t="s">
        <v>1906</v>
      </c>
    </row>
    <row r="590" spans="1:4">
      <c r="A590" s="8" t="s">
        <v>781</v>
      </c>
      <c r="B590" s="8" t="s">
        <v>1308</v>
      </c>
      <c r="C590" s="8" t="s">
        <v>1371</v>
      </c>
      <c r="D590" s="8" t="s">
        <v>1906</v>
      </c>
    </row>
    <row r="591" spans="1:4">
      <c r="A591" s="8" t="s">
        <v>781</v>
      </c>
      <c r="B591" s="8" t="s">
        <v>1308</v>
      </c>
      <c r="C591" s="8" t="s">
        <v>1372</v>
      </c>
      <c r="D591" s="8" t="s">
        <v>1906</v>
      </c>
    </row>
    <row r="592" spans="1:4">
      <c r="A592" s="8" t="s">
        <v>781</v>
      </c>
      <c r="B592" s="8" t="s">
        <v>1308</v>
      </c>
      <c r="C592" s="8" t="s">
        <v>1373</v>
      </c>
      <c r="D592" s="8" t="s">
        <v>1906</v>
      </c>
    </row>
    <row r="593" spans="1:4">
      <c r="A593" s="8" t="s">
        <v>781</v>
      </c>
      <c r="B593" s="8" t="s">
        <v>1308</v>
      </c>
      <c r="C593" s="8" t="s">
        <v>1374</v>
      </c>
      <c r="D593" s="8" t="s">
        <v>1906</v>
      </c>
    </row>
    <row r="594" spans="1:4">
      <c r="A594" s="8" t="s">
        <v>781</v>
      </c>
      <c r="B594" s="8" t="s">
        <v>1308</v>
      </c>
      <c r="C594" s="8" t="s">
        <v>1375</v>
      </c>
      <c r="D594" s="8" t="s">
        <v>1906</v>
      </c>
    </row>
    <row r="595" spans="1:4">
      <c r="A595" s="8" t="s">
        <v>781</v>
      </c>
      <c r="B595" s="8" t="s">
        <v>1308</v>
      </c>
      <c r="C595" s="8" t="s">
        <v>1376</v>
      </c>
      <c r="D595" s="8" t="s">
        <v>1906</v>
      </c>
    </row>
    <row r="596" spans="1:4">
      <c r="A596" s="8" t="s">
        <v>781</v>
      </c>
      <c r="B596" s="8" t="s">
        <v>1308</v>
      </c>
      <c r="C596" s="8" t="s">
        <v>1377</v>
      </c>
      <c r="D596" s="8" t="s">
        <v>1906</v>
      </c>
    </row>
    <row r="597" spans="1:4">
      <c r="A597" s="8" t="s">
        <v>781</v>
      </c>
      <c r="B597" s="8" t="s">
        <v>1308</v>
      </c>
      <c r="C597" s="8" t="s">
        <v>1378</v>
      </c>
      <c r="D597" s="8" t="s">
        <v>1906</v>
      </c>
    </row>
    <row r="598" spans="1:4">
      <c r="A598" s="8" t="s">
        <v>781</v>
      </c>
      <c r="B598" s="8" t="s">
        <v>1308</v>
      </c>
      <c r="C598" s="8" t="s">
        <v>1379</v>
      </c>
      <c r="D598" s="8" t="s">
        <v>1906</v>
      </c>
    </row>
    <row r="599" spans="1:4">
      <c r="A599" s="8" t="s">
        <v>781</v>
      </c>
      <c r="B599" s="8" t="s">
        <v>1308</v>
      </c>
      <c r="C599" s="8" t="s">
        <v>1380</v>
      </c>
      <c r="D599" s="8" t="s">
        <v>1906</v>
      </c>
    </row>
    <row r="600" spans="1:4">
      <c r="A600" s="8" t="s">
        <v>781</v>
      </c>
      <c r="B600" s="8" t="s">
        <v>1308</v>
      </c>
      <c r="C600" s="8" t="s">
        <v>1381</v>
      </c>
      <c r="D600" s="8" t="s">
        <v>1906</v>
      </c>
    </row>
    <row r="601" spans="1:4">
      <c r="A601" s="8" t="s">
        <v>781</v>
      </c>
      <c r="B601" s="8" t="s">
        <v>1308</v>
      </c>
      <c r="C601" s="8" t="s">
        <v>1382</v>
      </c>
      <c r="D601" s="8" t="s">
        <v>1906</v>
      </c>
    </row>
    <row r="602" spans="1:4">
      <c r="A602" s="8" t="s">
        <v>781</v>
      </c>
      <c r="B602" s="8" t="s">
        <v>1308</v>
      </c>
      <c r="C602" s="8" t="s">
        <v>1383</v>
      </c>
      <c r="D602" s="8" t="s">
        <v>1906</v>
      </c>
    </row>
    <row r="603" spans="1:4">
      <c r="A603" s="8" t="s">
        <v>781</v>
      </c>
      <c r="B603" s="8" t="s">
        <v>1308</v>
      </c>
      <c r="C603" s="8" t="s">
        <v>1384</v>
      </c>
      <c r="D603" s="8" t="s">
        <v>1906</v>
      </c>
    </row>
    <row r="604" spans="1:4">
      <c r="A604" s="8" t="s">
        <v>781</v>
      </c>
      <c r="B604" s="8" t="s">
        <v>1308</v>
      </c>
      <c r="C604" s="8" t="s">
        <v>1385</v>
      </c>
      <c r="D604" s="8" t="s">
        <v>1906</v>
      </c>
    </row>
    <row r="605" spans="1:4">
      <c r="A605" s="8" t="s">
        <v>781</v>
      </c>
      <c r="B605" s="8" t="s">
        <v>1308</v>
      </c>
      <c r="C605" s="8" t="s">
        <v>1386</v>
      </c>
      <c r="D605" s="8" t="s">
        <v>1906</v>
      </c>
    </row>
    <row r="606" spans="1:4">
      <c r="A606" s="8" t="s">
        <v>781</v>
      </c>
      <c r="B606" s="8" t="s">
        <v>1308</v>
      </c>
      <c r="C606" s="8" t="s">
        <v>1387</v>
      </c>
      <c r="D606" s="8" t="s">
        <v>1906</v>
      </c>
    </row>
    <row r="607" spans="1:4">
      <c r="A607" s="8" t="s">
        <v>781</v>
      </c>
      <c r="B607" s="8" t="s">
        <v>1308</v>
      </c>
      <c r="C607" s="8" t="s">
        <v>1388</v>
      </c>
      <c r="D607" s="8" t="s">
        <v>1906</v>
      </c>
    </row>
    <row r="608" spans="1:4">
      <c r="A608" s="8" t="s">
        <v>781</v>
      </c>
      <c r="B608" s="8" t="s">
        <v>1308</v>
      </c>
      <c r="C608" s="8" t="s">
        <v>1389</v>
      </c>
      <c r="D608" s="8" t="s">
        <v>1906</v>
      </c>
    </row>
    <row r="609" spans="1:4">
      <c r="A609" s="8" t="s">
        <v>781</v>
      </c>
      <c r="B609" s="8" t="s">
        <v>1308</v>
      </c>
      <c r="C609" s="8" t="s">
        <v>1390</v>
      </c>
      <c r="D609" s="8" t="s">
        <v>1906</v>
      </c>
    </row>
    <row r="610" spans="1:4">
      <c r="A610" s="8" t="s">
        <v>781</v>
      </c>
      <c r="B610" s="8" t="s">
        <v>1308</v>
      </c>
      <c r="C610" s="8" t="s">
        <v>1391</v>
      </c>
      <c r="D610" s="8" t="s">
        <v>1906</v>
      </c>
    </row>
    <row r="611" spans="1:4">
      <c r="A611" s="8" t="s">
        <v>781</v>
      </c>
      <c r="B611" s="8" t="s">
        <v>1308</v>
      </c>
      <c r="C611" s="8" t="s">
        <v>1392</v>
      </c>
      <c r="D611" s="8" t="s">
        <v>1906</v>
      </c>
    </row>
    <row r="612" spans="1:4">
      <c r="A612" s="8" t="s">
        <v>781</v>
      </c>
      <c r="B612" s="8" t="s">
        <v>1308</v>
      </c>
      <c r="C612" s="8" t="s">
        <v>1393</v>
      </c>
      <c r="D612" s="8" t="s">
        <v>1906</v>
      </c>
    </row>
    <row r="613" spans="1:4">
      <c r="A613" s="8" t="s">
        <v>781</v>
      </c>
      <c r="B613" s="8" t="s">
        <v>1308</v>
      </c>
      <c r="C613" s="8" t="s">
        <v>1394</v>
      </c>
      <c r="D613" s="8" t="s">
        <v>1906</v>
      </c>
    </row>
    <row r="614" spans="1:4">
      <c r="A614" s="8" t="s">
        <v>781</v>
      </c>
      <c r="B614" s="8" t="s">
        <v>1308</v>
      </c>
      <c r="C614" s="8" t="s">
        <v>1395</v>
      </c>
      <c r="D614" s="8" t="s">
        <v>1906</v>
      </c>
    </row>
    <row r="615" spans="1:4">
      <c r="A615" s="8" t="s">
        <v>781</v>
      </c>
      <c r="B615" s="8" t="s">
        <v>1308</v>
      </c>
      <c r="C615" s="8" t="s">
        <v>1396</v>
      </c>
      <c r="D615" s="8" t="s">
        <v>1906</v>
      </c>
    </row>
    <row r="616" spans="1:4">
      <c r="A616" s="8" t="s">
        <v>781</v>
      </c>
      <c r="B616" s="8" t="s">
        <v>1308</v>
      </c>
      <c r="C616" s="8" t="s">
        <v>1397</v>
      </c>
      <c r="D616" s="8" t="s">
        <v>1906</v>
      </c>
    </row>
    <row r="617" spans="1:4">
      <c r="A617" s="8" t="s">
        <v>781</v>
      </c>
      <c r="B617" s="8" t="s">
        <v>1308</v>
      </c>
      <c r="C617" s="8" t="s">
        <v>1398</v>
      </c>
      <c r="D617" s="8" t="s">
        <v>1906</v>
      </c>
    </row>
    <row r="618" spans="1:4">
      <c r="A618" s="8" t="s">
        <v>781</v>
      </c>
      <c r="B618" s="8" t="s">
        <v>1308</v>
      </c>
      <c r="C618" s="8" t="s">
        <v>1399</v>
      </c>
      <c r="D618" s="8" t="s">
        <v>1906</v>
      </c>
    </row>
    <row r="619" spans="1:4">
      <c r="A619" s="8" t="s">
        <v>781</v>
      </c>
      <c r="B619" s="8" t="s">
        <v>1308</v>
      </c>
      <c r="C619" s="8" t="s">
        <v>1400</v>
      </c>
      <c r="D619" s="8" t="s">
        <v>1906</v>
      </c>
    </row>
    <row r="620" spans="1:4">
      <c r="A620" s="8" t="s">
        <v>781</v>
      </c>
      <c r="B620" s="8" t="s">
        <v>1308</v>
      </c>
      <c r="C620" s="8" t="s">
        <v>1401</v>
      </c>
      <c r="D620" s="8" t="s">
        <v>1906</v>
      </c>
    </row>
    <row r="621" spans="1:4">
      <c r="A621" s="8" t="s">
        <v>781</v>
      </c>
      <c r="B621" s="8" t="s">
        <v>1308</v>
      </c>
      <c r="C621" s="8" t="s">
        <v>1402</v>
      </c>
      <c r="D621" s="8" t="s">
        <v>1906</v>
      </c>
    </row>
    <row r="622" spans="1:4">
      <c r="A622" s="8" t="s">
        <v>781</v>
      </c>
      <c r="B622" s="8" t="s">
        <v>1308</v>
      </c>
      <c r="C622" s="8" t="s">
        <v>1403</v>
      </c>
      <c r="D622" s="8" t="s">
        <v>1906</v>
      </c>
    </row>
    <row r="623" spans="1:4">
      <c r="A623" s="8" t="s">
        <v>781</v>
      </c>
      <c r="B623" s="8" t="s">
        <v>1308</v>
      </c>
      <c r="C623" s="8" t="s">
        <v>1404</v>
      </c>
      <c r="D623" s="8" t="s">
        <v>1906</v>
      </c>
    </row>
    <row r="624" spans="1:4">
      <c r="A624" s="8" t="s">
        <v>781</v>
      </c>
      <c r="B624" s="8" t="s">
        <v>1308</v>
      </c>
      <c r="C624" s="8" t="s">
        <v>1405</v>
      </c>
      <c r="D624" s="8" t="s">
        <v>1906</v>
      </c>
    </row>
    <row r="625" spans="1:4">
      <c r="A625" s="8" t="s">
        <v>781</v>
      </c>
      <c r="B625" s="8" t="s">
        <v>1308</v>
      </c>
      <c r="C625" s="8" t="s">
        <v>1406</v>
      </c>
      <c r="D625" s="8" t="s">
        <v>1906</v>
      </c>
    </row>
    <row r="626" spans="1:4">
      <c r="A626" s="8" t="s">
        <v>781</v>
      </c>
      <c r="B626" s="8" t="s">
        <v>1308</v>
      </c>
      <c r="C626" s="8" t="s">
        <v>1407</v>
      </c>
      <c r="D626" s="8" t="s">
        <v>1906</v>
      </c>
    </row>
    <row r="627" spans="1:4">
      <c r="A627" s="8" t="s">
        <v>781</v>
      </c>
      <c r="B627" s="8" t="s">
        <v>1308</v>
      </c>
      <c r="C627" s="8" t="s">
        <v>1408</v>
      </c>
      <c r="D627" s="8" t="s">
        <v>1906</v>
      </c>
    </row>
    <row r="628" spans="1:4">
      <c r="A628" s="8" t="s">
        <v>781</v>
      </c>
      <c r="B628" s="8" t="s">
        <v>1308</v>
      </c>
      <c r="C628" s="8" t="s">
        <v>1409</v>
      </c>
      <c r="D628" s="8" t="s">
        <v>1906</v>
      </c>
    </row>
    <row r="629" spans="1:4">
      <c r="A629" s="8" t="s">
        <v>781</v>
      </c>
      <c r="B629" s="8" t="s">
        <v>1308</v>
      </c>
      <c r="C629" s="8" t="s">
        <v>1410</v>
      </c>
      <c r="D629" s="8" t="s">
        <v>1906</v>
      </c>
    </row>
    <row r="630" spans="1:4">
      <c r="A630" s="8" t="s">
        <v>781</v>
      </c>
      <c r="B630" s="8" t="s">
        <v>1308</v>
      </c>
      <c r="C630" s="8" t="s">
        <v>1411</v>
      </c>
      <c r="D630" s="8" t="s">
        <v>1906</v>
      </c>
    </row>
    <row r="631" spans="1:4">
      <c r="A631" s="8" t="s">
        <v>781</v>
      </c>
      <c r="B631" s="8" t="s">
        <v>1308</v>
      </c>
      <c r="C631" s="8" t="s">
        <v>1412</v>
      </c>
      <c r="D631" s="8" t="s">
        <v>1906</v>
      </c>
    </row>
    <row r="632" spans="1:4">
      <c r="A632" s="8" t="s">
        <v>781</v>
      </c>
      <c r="B632" s="8" t="s">
        <v>1308</v>
      </c>
      <c r="C632" s="8" t="s">
        <v>1413</v>
      </c>
      <c r="D632" s="8" t="s">
        <v>1906</v>
      </c>
    </row>
    <row r="633" spans="1:4">
      <c r="A633" s="8" t="s">
        <v>781</v>
      </c>
      <c r="B633" s="8" t="s">
        <v>1308</v>
      </c>
      <c r="C633" s="8" t="s">
        <v>1414</v>
      </c>
      <c r="D633" s="8" t="s">
        <v>1906</v>
      </c>
    </row>
    <row r="634" spans="1:4">
      <c r="A634" s="8" t="s">
        <v>781</v>
      </c>
      <c r="B634" s="8" t="s">
        <v>1308</v>
      </c>
      <c r="C634" s="8" t="s">
        <v>1415</v>
      </c>
      <c r="D634" s="8" t="s">
        <v>1906</v>
      </c>
    </row>
    <row r="635" spans="1:4">
      <c r="A635" s="8" t="s">
        <v>781</v>
      </c>
      <c r="B635" s="8" t="s">
        <v>1308</v>
      </c>
      <c r="C635" s="8" t="s">
        <v>1416</v>
      </c>
      <c r="D635" s="8" t="s">
        <v>1906</v>
      </c>
    </row>
    <row r="636" spans="1:4">
      <c r="A636" s="8" t="s">
        <v>781</v>
      </c>
      <c r="B636" s="8" t="s">
        <v>1308</v>
      </c>
      <c r="C636" s="8" t="s">
        <v>1417</v>
      </c>
      <c r="D636" s="8" t="s">
        <v>1906</v>
      </c>
    </row>
    <row r="637" spans="1:4">
      <c r="A637" s="8" t="s">
        <v>781</v>
      </c>
      <c r="B637" s="8" t="s">
        <v>1308</v>
      </c>
      <c r="C637" s="8" t="s">
        <v>1418</v>
      </c>
      <c r="D637" s="8" t="s">
        <v>1906</v>
      </c>
    </row>
    <row r="638" spans="1:4">
      <c r="A638" s="8" t="s">
        <v>781</v>
      </c>
      <c r="B638" s="8" t="s">
        <v>1308</v>
      </c>
      <c r="C638" s="8" t="s">
        <v>1419</v>
      </c>
      <c r="D638" s="8" t="s">
        <v>1906</v>
      </c>
    </row>
    <row r="639" spans="1:4">
      <c r="A639" s="8" t="s">
        <v>781</v>
      </c>
      <c r="B639" s="8" t="s">
        <v>1308</v>
      </c>
      <c r="C639" s="8" t="s">
        <v>1420</v>
      </c>
      <c r="D639" s="8" t="s">
        <v>1906</v>
      </c>
    </row>
    <row r="640" spans="1:4">
      <c r="A640" s="8" t="s">
        <v>781</v>
      </c>
      <c r="B640" s="8" t="s">
        <v>1308</v>
      </c>
      <c r="C640" s="8" t="s">
        <v>1421</v>
      </c>
      <c r="D640" s="8" t="s">
        <v>1906</v>
      </c>
    </row>
    <row r="641" spans="1:4">
      <c r="A641" s="8" t="s">
        <v>781</v>
      </c>
      <c r="B641" s="8" t="s">
        <v>1308</v>
      </c>
      <c r="C641" s="8" t="s">
        <v>1422</v>
      </c>
      <c r="D641" s="8" t="s">
        <v>1906</v>
      </c>
    </row>
    <row r="642" spans="1:4">
      <c r="A642" s="8" t="s">
        <v>781</v>
      </c>
      <c r="B642" s="8" t="s">
        <v>1308</v>
      </c>
      <c r="C642" s="8" t="s">
        <v>1423</v>
      </c>
      <c r="D642" s="8" t="s">
        <v>1906</v>
      </c>
    </row>
    <row r="643" spans="1:4">
      <c r="A643" s="8" t="s">
        <v>781</v>
      </c>
      <c r="B643" s="8" t="s">
        <v>1308</v>
      </c>
      <c r="C643" s="8" t="s">
        <v>1424</v>
      </c>
      <c r="D643" s="8" t="s">
        <v>1906</v>
      </c>
    </row>
    <row r="644" spans="1:4">
      <c r="A644" s="8" t="s">
        <v>781</v>
      </c>
      <c r="B644" s="8" t="s">
        <v>1308</v>
      </c>
      <c r="C644" s="8" t="s">
        <v>1425</v>
      </c>
      <c r="D644" s="8" t="s">
        <v>1906</v>
      </c>
    </row>
    <row r="645" spans="1:4">
      <c r="A645" s="8" t="s">
        <v>781</v>
      </c>
      <c r="B645" s="8" t="s">
        <v>1308</v>
      </c>
      <c r="C645" s="8" t="s">
        <v>1426</v>
      </c>
      <c r="D645" s="8" t="s">
        <v>1906</v>
      </c>
    </row>
    <row r="646" spans="1:4">
      <c r="A646" s="8" t="s">
        <v>781</v>
      </c>
      <c r="B646" s="8" t="s">
        <v>1308</v>
      </c>
      <c r="C646" s="8" t="s">
        <v>1427</v>
      </c>
      <c r="D646" s="8" t="s">
        <v>1906</v>
      </c>
    </row>
    <row r="647" spans="1:4">
      <c r="A647" s="8" t="s">
        <v>781</v>
      </c>
      <c r="B647" s="8" t="s">
        <v>1308</v>
      </c>
      <c r="C647" s="8" t="s">
        <v>1428</v>
      </c>
      <c r="D647" s="8" t="s">
        <v>1906</v>
      </c>
    </row>
    <row r="648" spans="1:4">
      <c r="A648" s="8" t="s">
        <v>781</v>
      </c>
      <c r="B648" s="8" t="s">
        <v>1308</v>
      </c>
      <c r="C648" s="8" t="s">
        <v>1429</v>
      </c>
      <c r="D648" s="8" t="s">
        <v>1906</v>
      </c>
    </row>
    <row r="649" spans="1:4">
      <c r="A649" s="8" t="s">
        <v>781</v>
      </c>
      <c r="B649" s="8" t="s">
        <v>1308</v>
      </c>
      <c r="C649" s="8" t="s">
        <v>1430</v>
      </c>
      <c r="D649" s="8" t="s">
        <v>1906</v>
      </c>
    </row>
    <row r="650" spans="1:4">
      <c r="A650" s="8" t="s">
        <v>781</v>
      </c>
      <c r="B650" s="8" t="s">
        <v>1308</v>
      </c>
      <c r="C650" s="8" t="s">
        <v>1431</v>
      </c>
      <c r="D650" s="8" t="s">
        <v>1906</v>
      </c>
    </row>
    <row r="651" spans="1:4">
      <c r="A651" s="8" t="s">
        <v>781</v>
      </c>
      <c r="B651" s="8" t="s">
        <v>1308</v>
      </c>
      <c r="C651" s="8" t="s">
        <v>1432</v>
      </c>
      <c r="D651" s="8" t="s">
        <v>1906</v>
      </c>
    </row>
    <row r="652" spans="1:4">
      <c r="A652" s="8" t="s">
        <v>781</v>
      </c>
      <c r="B652" s="8" t="s">
        <v>1308</v>
      </c>
      <c r="C652" s="8" t="s">
        <v>1433</v>
      </c>
      <c r="D652" s="8" t="s">
        <v>1906</v>
      </c>
    </row>
    <row r="653" spans="1:4">
      <c r="A653" s="8" t="s">
        <v>781</v>
      </c>
      <c r="B653" s="8" t="s">
        <v>1308</v>
      </c>
      <c r="C653" s="8" t="s">
        <v>1434</v>
      </c>
      <c r="D653" s="8" t="s">
        <v>1906</v>
      </c>
    </row>
    <row r="654" spans="1:4">
      <c r="A654" s="8" t="s">
        <v>781</v>
      </c>
      <c r="B654" s="8" t="s">
        <v>1308</v>
      </c>
      <c r="C654" s="8" t="s">
        <v>1435</v>
      </c>
      <c r="D654" s="8" t="s">
        <v>1906</v>
      </c>
    </row>
    <row r="655" spans="1:4">
      <c r="A655" s="8" t="s">
        <v>781</v>
      </c>
      <c r="B655" s="8" t="s">
        <v>1308</v>
      </c>
      <c r="C655" s="8" t="s">
        <v>1436</v>
      </c>
      <c r="D655" s="8" t="s">
        <v>1906</v>
      </c>
    </row>
    <row r="656" spans="1:4">
      <c r="A656" s="8" t="s">
        <v>781</v>
      </c>
      <c r="B656" s="8" t="s">
        <v>1308</v>
      </c>
      <c r="C656" s="8" t="s">
        <v>1437</v>
      </c>
      <c r="D656" s="8" t="s">
        <v>1906</v>
      </c>
    </row>
    <row r="657" spans="1:4">
      <c r="A657" s="8" t="s">
        <v>781</v>
      </c>
      <c r="B657" s="8" t="s">
        <v>1308</v>
      </c>
      <c r="C657" s="8" t="s">
        <v>1438</v>
      </c>
      <c r="D657" s="8" t="s">
        <v>1906</v>
      </c>
    </row>
    <row r="658" spans="1:4">
      <c r="A658" s="8" t="s">
        <v>781</v>
      </c>
      <c r="B658" s="8" t="s">
        <v>1308</v>
      </c>
      <c r="C658" s="8" t="s">
        <v>1439</v>
      </c>
      <c r="D658" s="8" t="s">
        <v>1906</v>
      </c>
    </row>
    <row r="659" spans="1:4">
      <c r="A659" s="8" t="s">
        <v>781</v>
      </c>
      <c r="B659" s="8" t="s">
        <v>1308</v>
      </c>
      <c r="C659" s="8" t="s">
        <v>1440</v>
      </c>
      <c r="D659" s="8" t="s">
        <v>1906</v>
      </c>
    </row>
    <row r="660" spans="1:4">
      <c r="A660" s="8" t="s">
        <v>781</v>
      </c>
      <c r="B660" s="8" t="s">
        <v>1308</v>
      </c>
      <c r="C660" s="8" t="s">
        <v>1441</v>
      </c>
      <c r="D660" s="8" t="s">
        <v>1906</v>
      </c>
    </row>
    <row r="661" spans="1:4">
      <c r="A661" s="8" t="s">
        <v>781</v>
      </c>
      <c r="B661" s="8" t="s">
        <v>1308</v>
      </c>
      <c r="C661" s="8" t="s">
        <v>1442</v>
      </c>
      <c r="D661" s="8" t="s">
        <v>1906</v>
      </c>
    </row>
    <row r="662" spans="1:4">
      <c r="A662" s="8" t="s">
        <v>781</v>
      </c>
      <c r="B662" s="8" t="s">
        <v>1308</v>
      </c>
      <c r="C662" s="8" t="s">
        <v>1443</v>
      </c>
      <c r="D662" s="8" t="s">
        <v>1906</v>
      </c>
    </row>
    <row r="663" spans="1:4">
      <c r="A663" s="8" t="s">
        <v>781</v>
      </c>
      <c r="B663" s="8" t="s">
        <v>1308</v>
      </c>
      <c r="C663" s="8" t="s">
        <v>1444</v>
      </c>
      <c r="D663" s="8" t="s">
        <v>1906</v>
      </c>
    </row>
    <row r="664" spans="1:4">
      <c r="A664" s="8" t="s">
        <v>781</v>
      </c>
      <c r="B664" s="8" t="s">
        <v>1308</v>
      </c>
      <c r="C664" s="8" t="s">
        <v>1445</v>
      </c>
      <c r="D664" s="8" t="s">
        <v>1906</v>
      </c>
    </row>
    <row r="665" spans="1:4">
      <c r="A665" s="8" t="s">
        <v>781</v>
      </c>
      <c r="B665" s="8" t="s">
        <v>1308</v>
      </c>
      <c r="C665" s="8" t="s">
        <v>1446</v>
      </c>
      <c r="D665" s="8" t="s">
        <v>1906</v>
      </c>
    </row>
    <row r="666" spans="1:4">
      <c r="A666" s="8" t="s">
        <v>781</v>
      </c>
      <c r="B666" s="8" t="s">
        <v>1308</v>
      </c>
      <c r="C666" s="8" t="s">
        <v>1447</v>
      </c>
      <c r="D666" s="8" t="s">
        <v>1906</v>
      </c>
    </row>
    <row r="667" spans="1:4">
      <c r="A667" s="8" t="s">
        <v>781</v>
      </c>
      <c r="B667" s="8" t="s">
        <v>1308</v>
      </c>
      <c r="C667" s="8" t="s">
        <v>1448</v>
      </c>
      <c r="D667" s="8" t="s">
        <v>1906</v>
      </c>
    </row>
    <row r="668" spans="1:4">
      <c r="A668" s="8" t="s">
        <v>781</v>
      </c>
      <c r="B668" s="8" t="s">
        <v>1308</v>
      </c>
      <c r="C668" s="8" t="s">
        <v>1449</v>
      </c>
      <c r="D668" s="8" t="s">
        <v>1906</v>
      </c>
    </row>
    <row r="669" spans="1:4">
      <c r="A669" s="8" t="s">
        <v>781</v>
      </c>
      <c r="B669" s="8" t="s">
        <v>1308</v>
      </c>
      <c r="C669" s="8" t="s">
        <v>1450</v>
      </c>
      <c r="D669" s="8" t="s">
        <v>1906</v>
      </c>
    </row>
    <row r="670" spans="1:4">
      <c r="A670" s="8" t="s">
        <v>781</v>
      </c>
      <c r="B670" s="8" t="s">
        <v>1308</v>
      </c>
      <c r="C670" s="8" t="s">
        <v>1451</v>
      </c>
      <c r="D670" s="8" t="s">
        <v>1906</v>
      </c>
    </row>
    <row r="671" spans="1:4">
      <c r="A671" s="8" t="s">
        <v>781</v>
      </c>
      <c r="B671" s="8" t="s">
        <v>1308</v>
      </c>
      <c r="C671" s="8" t="s">
        <v>1452</v>
      </c>
      <c r="D671" s="8" t="s">
        <v>1906</v>
      </c>
    </row>
    <row r="672" spans="1:4">
      <c r="A672" s="8" t="s">
        <v>781</v>
      </c>
      <c r="B672" s="8" t="s">
        <v>1308</v>
      </c>
      <c r="C672" s="8" t="s">
        <v>1453</v>
      </c>
      <c r="D672" s="8" t="s">
        <v>1906</v>
      </c>
    </row>
    <row r="673" spans="1:4">
      <c r="A673" s="8" t="s">
        <v>781</v>
      </c>
      <c r="B673" s="8" t="s">
        <v>1308</v>
      </c>
      <c r="C673" s="8" t="s">
        <v>1454</v>
      </c>
      <c r="D673" s="8" t="s">
        <v>1906</v>
      </c>
    </row>
    <row r="674" spans="1:4">
      <c r="A674" s="8" t="s">
        <v>781</v>
      </c>
      <c r="B674" s="8" t="s">
        <v>1308</v>
      </c>
      <c r="C674" s="8" t="s">
        <v>1455</v>
      </c>
      <c r="D674" s="8" t="s">
        <v>1906</v>
      </c>
    </row>
    <row r="675" spans="1:4">
      <c r="A675" s="8" t="s">
        <v>781</v>
      </c>
      <c r="B675" s="8" t="s">
        <v>1308</v>
      </c>
      <c r="C675" s="8" t="s">
        <v>1456</v>
      </c>
      <c r="D675" s="8" t="s">
        <v>1906</v>
      </c>
    </row>
    <row r="676" spans="1:4">
      <c r="A676" s="8" t="s">
        <v>781</v>
      </c>
      <c r="B676" s="8" t="s">
        <v>1308</v>
      </c>
      <c r="C676" s="8" t="s">
        <v>1457</v>
      </c>
      <c r="D676" s="8" t="s">
        <v>1906</v>
      </c>
    </row>
    <row r="677" spans="1:4">
      <c r="A677" s="8" t="s">
        <v>781</v>
      </c>
      <c r="B677" s="8" t="s">
        <v>1308</v>
      </c>
      <c r="C677" s="8" t="s">
        <v>1458</v>
      </c>
      <c r="D677" s="8" t="s">
        <v>1906</v>
      </c>
    </row>
    <row r="678" spans="1:4">
      <c r="A678" s="8" t="s">
        <v>781</v>
      </c>
      <c r="B678" s="8" t="s">
        <v>1308</v>
      </c>
      <c r="C678" s="8" t="s">
        <v>1459</v>
      </c>
      <c r="D678" s="8" t="s">
        <v>1906</v>
      </c>
    </row>
    <row r="679" spans="1:4">
      <c r="A679" s="8" t="s">
        <v>781</v>
      </c>
      <c r="B679" s="8" t="s">
        <v>1308</v>
      </c>
      <c r="C679" s="8" t="s">
        <v>1460</v>
      </c>
      <c r="D679" s="8" t="s">
        <v>1906</v>
      </c>
    </row>
    <row r="680" spans="1:4">
      <c r="A680" s="8" t="s">
        <v>781</v>
      </c>
      <c r="B680" s="8" t="s">
        <v>1308</v>
      </c>
      <c r="C680" s="8" t="s">
        <v>1461</v>
      </c>
      <c r="D680" s="8" t="s">
        <v>1906</v>
      </c>
    </row>
    <row r="681" spans="1:4">
      <c r="A681" s="8" t="s">
        <v>781</v>
      </c>
      <c r="B681" s="8" t="s">
        <v>1308</v>
      </c>
      <c r="C681" s="8" t="s">
        <v>1462</v>
      </c>
      <c r="D681" s="8" t="s">
        <v>1906</v>
      </c>
    </row>
    <row r="682" spans="1:4">
      <c r="A682" s="8" t="s">
        <v>781</v>
      </c>
      <c r="B682" s="8" t="s">
        <v>1308</v>
      </c>
      <c r="C682" s="8" t="s">
        <v>1463</v>
      </c>
      <c r="D682" s="8" t="s">
        <v>1906</v>
      </c>
    </row>
    <row r="683" spans="1:4">
      <c r="A683" s="8" t="s">
        <v>781</v>
      </c>
      <c r="B683" s="8" t="s">
        <v>1308</v>
      </c>
      <c r="C683" s="8" t="s">
        <v>1464</v>
      </c>
      <c r="D683" s="8" t="s">
        <v>1906</v>
      </c>
    </row>
    <row r="684" spans="1:4">
      <c r="A684" s="8" t="s">
        <v>781</v>
      </c>
      <c r="B684" s="8" t="s">
        <v>1308</v>
      </c>
      <c r="C684" s="8" t="s">
        <v>1465</v>
      </c>
      <c r="D684" s="8" t="s">
        <v>1906</v>
      </c>
    </row>
    <row r="685" spans="1:4">
      <c r="A685" s="8" t="s">
        <v>781</v>
      </c>
      <c r="B685" s="8" t="s">
        <v>1308</v>
      </c>
      <c r="C685" s="8" t="s">
        <v>1466</v>
      </c>
      <c r="D685" s="8" t="s">
        <v>1906</v>
      </c>
    </row>
    <row r="686" spans="1:4">
      <c r="A686" s="8" t="s">
        <v>781</v>
      </c>
      <c r="B686" s="8" t="s">
        <v>1308</v>
      </c>
      <c r="C686" s="8" t="s">
        <v>1467</v>
      </c>
      <c r="D686" s="8" t="s">
        <v>1906</v>
      </c>
    </row>
    <row r="687" spans="1:4">
      <c r="A687" s="8" t="s">
        <v>781</v>
      </c>
      <c r="B687" s="8" t="s">
        <v>1308</v>
      </c>
      <c r="C687" s="8" t="s">
        <v>1468</v>
      </c>
      <c r="D687" s="8" t="s">
        <v>1906</v>
      </c>
    </row>
    <row r="688" spans="1:4">
      <c r="A688" s="8" t="s">
        <v>781</v>
      </c>
      <c r="B688" s="8" t="s">
        <v>1308</v>
      </c>
      <c r="C688" s="8" t="s">
        <v>1469</v>
      </c>
      <c r="D688" s="8" t="s">
        <v>1906</v>
      </c>
    </row>
    <row r="689" spans="1:4">
      <c r="A689" s="8" t="s">
        <v>781</v>
      </c>
      <c r="B689" s="8" t="s">
        <v>1308</v>
      </c>
      <c r="C689" s="8" t="s">
        <v>1470</v>
      </c>
      <c r="D689" s="8" t="s">
        <v>1906</v>
      </c>
    </row>
    <row r="690" spans="1:4">
      <c r="A690" s="8" t="s">
        <v>781</v>
      </c>
      <c r="B690" s="8" t="s">
        <v>1308</v>
      </c>
      <c r="C690" s="8" t="s">
        <v>1471</v>
      </c>
      <c r="D690" s="8" t="s">
        <v>1906</v>
      </c>
    </row>
    <row r="691" spans="1:4">
      <c r="A691" s="8" t="s">
        <v>781</v>
      </c>
      <c r="B691" s="8" t="s">
        <v>1308</v>
      </c>
      <c r="C691" s="8" t="s">
        <v>1472</v>
      </c>
      <c r="D691" s="8" t="s">
        <v>1906</v>
      </c>
    </row>
    <row r="692" spans="1:4">
      <c r="A692" s="8" t="s">
        <v>781</v>
      </c>
      <c r="B692" s="8" t="s">
        <v>1308</v>
      </c>
      <c r="C692" s="8" t="s">
        <v>1473</v>
      </c>
      <c r="D692" s="8" t="s">
        <v>1906</v>
      </c>
    </row>
    <row r="693" spans="1:4">
      <c r="A693" s="8" t="s">
        <v>781</v>
      </c>
      <c r="B693" s="8" t="s">
        <v>1308</v>
      </c>
      <c r="C693" s="8" t="s">
        <v>1474</v>
      </c>
      <c r="D693" s="8" t="s">
        <v>1906</v>
      </c>
    </row>
    <row r="694" spans="1:4">
      <c r="A694" s="8" t="s">
        <v>781</v>
      </c>
      <c r="B694" s="8" t="s">
        <v>1308</v>
      </c>
      <c r="C694" s="8" t="s">
        <v>1475</v>
      </c>
      <c r="D694" s="8" t="s">
        <v>1906</v>
      </c>
    </row>
    <row r="695" spans="1:4">
      <c r="A695" s="8" t="s">
        <v>781</v>
      </c>
      <c r="B695" s="8" t="s">
        <v>1308</v>
      </c>
      <c r="C695" s="8" t="s">
        <v>1476</v>
      </c>
      <c r="D695" s="8" t="s">
        <v>1906</v>
      </c>
    </row>
    <row r="696" spans="1:4">
      <c r="A696" s="8" t="s">
        <v>781</v>
      </c>
      <c r="B696" s="8" t="s">
        <v>1308</v>
      </c>
      <c r="C696" s="8" t="s">
        <v>1477</v>
      </c>
      <c r="D696" s="8" t="s">
        <v>1906</v>
      </c>
    </row>
    <row r="697" spans="1:4">
      <c r="A697" s="8" t="s">
        <v>781</v>
      </c>
      <c r="B697" s="8" t="s">
        <v>1308</v>
      </c>
      <c r="C697" s="8" t="s">
        <v>1478</v>
      </c>
      <c r="D697" s="8" t="s">
        <v>1906</v>
      </c>
    </row>
    <row r="698" spans="1:4">
      <c r="A698" s="8" t="s">
        <v>781</v>
      </c>
      <c r="B698" s="8" t="s">
        <v>1308</v>
      </c>
      <c r="C698" s="8" t="s">
        <v>1479</v>
      </c>
      <c r="D698" s="8" t="s">
        <v>1906</v>
      </c>
    </row>
    <row r="699" spans="1:4">
      <c r="A699" s="8" t="s">
        <v>781</v>
      </c>
      <c r="B699" s="8" t="s">
        <v>1308</v>
      </c>
      <c r="C699" s="8" t="s">
        <v>1480</v>
      </c>
      <c r="D699" s="8" t="s">
        <v>1906</v>
      </c>
    </row>
    <row r="700" spans="1:4">
      <c r="A700" s="8" t="s">
        <v>781</v>
      </c>
      <c r="B700" s="8" t="s">
        <v>1308</v>
      </c>
      <c r="C700" s="8" t="s">
        <v>1481</v>
      </c>
      <c r="D700" s="8" t="s">
        <v>1906</v>
      </c>
    </row>
    <row r="701" spans="1:4">
      <c r="A701" s="8" t="s">
        <v>781</v>
      </c>
      <c r="B701" s="8" t="s">
        <v>1308</v>
      </c>
      <c r="C701" s="8" t="s">
        <v>1482</v>
      </c>
      <c r="D701" s="8" t="s">
        <v>1906</v>
      </c>
    </row>
    <row r="702" spans="1:4">
      <c r="A702" s="8" t="s">
        <v>781</v>
      </c>
      <c r="B702" s="8" t="s">
        <v>1308</v>
      </c>
      <c r="C702" s="8" t="s">
        <v>1483</v>
      </c>
      <c r="D702" s="8" t="s">
        <v>1906</v>
      </c>
    </row>
    <row r="703" spans="1:4">
      <c r="A703" s="8" t="s">
        <v>781</v>
      </c>
      <c r="B703" s="8" t="s">
        <v>1308</v>
      </c>
      <c r="C703" s="8" t="s">
        <v>1484</v>
      </c>
      <c r="D703" s="8" t="s">
        <v>1906</v>
      </c>
    </row>
    <row r="704" spans="1:4">
      <c r="A704" s="8" t="s">
        <v>781</v>
      </c>
      <c r="B704" s="8" t="s">
        <v>1308</v>
      </c>
      <c r="C704" s="8" t="s">
        <v>1485</v>
      </c>
      <c r="D704" s="8" t="s">
        <v>1906</v>
      </c>
    </row>
    <row r="705" spans="1:4">
      <c r="A705" s="8" t="s">
        <v>781</v>
      </c>
      <c r="B705" s="8" t="s">
        <v>1308</v>
      </c>
      <c r="C705" s="8" t="s">
        <v>1486</v>
      </c>
      <c r="D705" s="8" t="s">
        <v>1906</v>
      </c>
    </row>
    <row r="706" spans="1:4">
      <c r="A706" s="8" t="s">
        <v>781</v>
      </c>
      <c r="B706" s="8" t="s">
        <v>1308</v>
      </c>
      <c r="C706" s="8" t="s">
        <v>1487</v>
      </c>
      <c r="D706" s="8" t="s">
        <v>1906</v>
      </c>
    </row>
    <row r="707" spans="1:4">
      <c r="A707" s="8" t="s">
        <v>781</v>
      </c>
      <c r="B707" s="8" t="s">
        <v>1308</v>
      </c>
      <c r="C707" s="8" t="s">
        <v>1488</v>
      </c>
      <c r="D707" s="8" t="s">
        <v>1906</v>
      </c>
    </row>
    <row r="708" spans="1:4">
      <c r="A708" s="8" t="s">
        <v>781</v>
      </c>
      <c r="B708" s="8" t="s">
        <v>1308</v>
      </c>
      <c r="C708" s="8" t="s">
        <v>1489</v>
      </c>
      <c r="D708" s="8" t="s">
        <v>1906</v>
      </c>
    </row>
    <row r="709" spans="1:4">
      <c r="A709" s="8" t="s">
        <v>781</v>
      </c>
      <c r="B709" s="8" t="s">
        <v>1308</v>
      </c>
      <c r="C709" s="8" t="s">
        <v>1490</v>
      </c>
      <c r="D709" s="8" t="s">
        <v>1906</v>
      </c>
    </row>
    <row r="710" spans="1:4">
      <c r="A710" s="8" t="s">
        <v>781</v>
      </c>
      <c r="B710" s="8" t="s">
        <v>1308</v>
      </c>
      <c r="C710" s="8" t="s">
        <v>1491</v>
      </c>
      <c r="D710" s="8" t="s">
        <v>1906</v>
      </c>
    </row>
    <row r="711" spans="1:4">
      <c r="A711" s="8" t="s">
        <v>781</v>
      </c>
      <c r="B711" s="8" t="s">
        <v>1308</v>
      </c>
      <c r="C711" s="8" t="s">
        <v>1492</v>
      </c>
      <c r="D711" s="8" t="s">
        <v>1906</v>
      </c>
    </row>
    <row r="712" spans="1:4">
      <c r="A712" s="8" t="s">
        <v>781</v>
      </c>
      <c r="B712" s="8" t="s">
        <v>1308</v>
      </c>
      <c r="C712" s="8" t="s">
        <v>1493</v>
      </c>
      <c r="D712" s="8" t="s">
        <v>1906</v>
      </c>
    </row>
    <row r="713" spans="1:4">
      <c r="A713" s="8" t="s">
        <v>781</v>
      </c>
      <c r="B713" s="8" t="s">
        <v>1308</v>
      </c>
      <c r="C713" s="8" t="s">
        <v>1494</v>
      </c>
      <c r="D713" s="8" t="s">
        <v>1906</v>
      </c>
    </row>
    <row r="714" spans="1:4">
      <c r="A714" s="8" t="s">
        <v>781</v>
      </c>
      <c r="B714" s="8" t="s">
        <v>1308</v>
      </c>
      <c r="C714" s="8" t="s">
        <v>1495</v>
      </c>
      <c r="D714" s="8" t="s">
        <v>1906</v>
      </c>
    </row>
    <row r="715" spans="1:4">
      <c r="A715" s="8" t="s">
        <v>781</v>
      </c>
      <c r="B715" s="8" t="s">
        <v>1308</v>
      </c>
      <c r="C715" s="8" t="s">
        <v>1496</v>
      </c>
      <c r="D715" s="8" t="s">
        <v>1906</v>
      </c>
    </row>
    <row r="716" spans="1:4">
      <c r="A716" s="8" t="s">
        <v>781</v>
      </c>
      <c r="B716" s="8" t="s">
        <v>1308</v>
      </c>
      <c r="C716" s="8" t="s">
        <v>1497</v>
      </c>
      <c r="D716" s="8" t="s">
        <v>1906</v>
      </c>
    </row>
    <row r="717" spans="1:4">
      <c r="A717" s="8" t="s">
        <v>781</v>
      </c>
      <c r="B717" s="8" t="s">
        <v>1308</v>
      </c>
      <c r="C717" s="8" t="s">
        <v>1498</v>
      </c>
      <c r="D717" s="8" t="s">
        <v>1906</v>
      </c>
    </row>
    <row r="718" spans="1:4">
      <c r="A718" s="8" t="s">
        <v>781</v>
      </c>
      <c r="B718" s="8" t="s">
        <v>1308</v>
      </c>
      <c r="C718" s="8" t="s">
        <v>1499</v>
      </c>
      <c r="D718" s="8" t="s">
        <v>1906</v>
      </c>
    </row>
    <row r="719" spans="1:4">
      <c r="A719" s="8" t="s">
        <v>781</v>
      </c>
      <c r="B719" s="8" t="s">
        <v>1308</v>
      </c>
      <c r="C719" s="8" t="s">
        <v>1500</v>
      </c>
      <c r="D719" s="8" t="s">
        <v>1906</v>
      </c>
    </row>
    <row r="720" spans="1:4">
      <c r="A720" s="8" t="s">
        <v>781</v>
      </c>
      <c r="B720" s="8" t="s">
        <v>1308</v>
      </c>
      <c r="C720" s="8" t="s">
        <v>1501</v>
      </c>
      <c r="D720" s="8" t="s">
        <v>1906</v>
      </c>
    </row>
    <row r="721" spans="1:4">
      <c r="A721" s="8" t="s">
        <v>781</v>
      </c>
      <c r="B721" s="8" t="s">
        <v>1308</v>
      </c>
      <c r="C721" s="8" t="s">
        <v>1502</v>
      </c>
      <c r="D721" s="8" t="s">
        <v>1906</v>
      </c>
    </row>
    <row r="722" spans="1:4">
      <c r="A722" s="8" t="s">
        <v>781</v>
      </c>
      <c r="B722" s="8" t="s">
        <v>1308</v>
      </c>
      <c r="C722" s="8" t="s">
        <v>1503</v>
      </c>
      <c r="D722" s="8" t="s">
        <v>1906</v>
      </c>
    </row>
    <row r="723" spans="1:4">
      <c r="A723" s="8" t="s">
        <v>781</v>
      </c>
      <c r="B723" s="8" t="s">
        <v>1308</v>
      </c>
      <c r="C723" s="8" t="s">
        <v>1504</v>
      </c>
      <c r="D723" s="8" t="s">
        <v>1906</v>
      </c>
    </row>
    <row r="724" spans="1:4">
      <c r="A724" s="8" t="s">
        <v>781</v>
      </c>
      <c r="B724" s="8" t="s">
        <v>1308</v>
      </c>
      <c r="C724" s="8" t="s">
        <v>1505</v>
      </c>
      <c r="D724" s="8" t="s">
        <v>1906</v>
      </c>
    </row>
    <row r="725" spans="1:4">
      <c r="A725" s="8" t="s">
        <v>781</v>
      </c>
      <c r="B725" s="8" t="s">
        <v>1308</v>
      </c>
      <c r="C725" s="8" t="s">
        <v>1506</v>
      </c>
      <c r="D725" s="8" t="s">
        <v>1906</v>
      </c>
    </row>
    <row r="726" spans="1:4">
      <c r="A726" s="8" t="s">
        <v>781</v>
      </c>
      <c r="B726" s="8" t="s">
        <v>1308</v>
      </c>
      <c r="C726" s="8" t="s">
        <v>1507</v>
      </c>
      <c r="D726" s="8" t="s">
        <v>1906</v>
      </c>
    </row>
    <row r="727" spans="1:4">
      <c r="A727" s="8" t="s">
        <v>781</v>
      </c>
      <c r="B727" s="8" t="s">
        <v>1308</v>
      </c>
      <c r="C727" s="8" t="s">
        <v>1508</v>
      </c>
      <c r="D727" s="8" t="s">
        <v>1906</v>
      </c>
    </row>
    <row r="728" spans="1:4">
      <c r="A728" s="8" t="s">
        <v>781</v>
      </c>
      <c r="B728" s="8" t="s">
        <v>1308</v>
      </c>
      <c r="C728" s="8" t="s">
        <v>1509</v>
      </c>
      <c r="D728" s="8" t="s">
        <v>1906</v>
      </c>
    </row>
    <row r="729" spans="1:4">
      <c r="A729" s="8" t="s">
        <v>781</v>
      </c>
      <c r="B729" s="8" t="s">
        <v>1308</v>
      </c>
      <c r="C729" s="8" t="s">
        <v>1510</v>
      </c>
      <c r="D729" s="8" t="s">
        <v>1906</v>
      </c>
    </row>
    <row r="730" spans="1:4">
      <c r="A730" s="8" t="s">
        <v>781</v>
      </c>
      <c r="B730" s="8" t="s">
        <v>1308</v>
      </c>
      <c r="C730" s="8" t="s">
        <v>1511</v>
      </c>
      <c r="D730" s="8" t="s">
        <v>1906</v>
      </c>
    </row>
    <row r="731" spans="1:4">
      <c r="A731" s="8" t="s">
        <v>781</v>
      </c>
      <c r="B731" s="8" t="s">
        <v>1308</v>
      </c>
      <c r="C731" s="8" t="s">
        <v>1512</v>
      </c>
      <c r="D731" s="8" t="s">
        <v>1906</v>
      </c>
    </row>
    <row r="732" spans="1:4">
      <c r="A732" s="8" t="s">
        <v>781</v>
      </c>
      <c r="B732" s="8" t="s">
        <v>1308</v>
      </c>
      <c r="C732" s="8" t="s">
        <v>1513</v>
      </c>
      <c r="D732" s="8" t="s">
        <v>1906</v>
      </c>
    </row>
    <row r="733" spans="1:4">
      <c r="A733" s="8" t="s">
        <v>781</v>
      </c>
      <c r="B733" s="8" t="s">
        <v>1308</v>
      </c>
      <c r="C733" s="8" t="s">
        <v>1514</v>
      </c>
      <c r="D733" s="8" t="s">
        <v>1906</v>
      </c>
    </row>
    <row r="734" spans="1:4">
      <c r="A734" s="8" t="s">
        <v>781</v>
      </c>
      <c r="B734" s="8" t="s">
        <v>1308</v>
      </c>
      <c r="C734" s="8" t="s">
        <v>1515</v>
      </c>
      <c r="D734" s="8" t="s">
        <v>1906</v>
      </c>
    </row>
    <row r="735" spans="1:4">
      <c r="A735" s="8" t="s">
        <v>781</v>
      </c>
      <c r="B735" s="8" t="s">
        <v>1308</v>
      </c>
      <c r="C735" s="8" t="s">
        <v>1516</v>
      </c>
      <c r="D735" s="8" t="s">
        <v>1906</v>
      </c>
    </row>
    <row r="736" spans="1:4">
      <c r="A736" s="8" t="s">
        <v>781</v>
      </c>
      <c r="B736" s="8" t="s">
        <v>1308</v>
      </c>
      <c r="C736" s="8" t="s">
        <v>1517</v>
      </c>
      <c r="D736" s="8" t="s">
        <v>1906</v>
      </c>
    </row>
    <row r="737" spans="1:4">
      <c r="A737" s="8" t="s">
        <v>781</v>
      </c>
      <c r="B737" s="8" t="s">
        <v>1308</v>
      </c>
      <c r="C737" s="8" t="s">
        <v>1518</v>
      </c>
      <c r="D737" s="8" t="s">
        <v>1906</v>
      </c>
    </row>
    <row r="738" spans="1:4">
      <c r="A738" s="8" t="s">
        <v>781</v>
      </c>
      <c r="B738" s="8" t="s">
        <v>1308</v>
      </c>
      <c r="C738" s="8" t="s">
        <v>1519</v>
      </c>
      <c r="D738" s="8" t="s">
        <v>1906</v>
      </c>
    </row>
    <row r="739" spans="1:4">
      <c r="A739" s="8" t="s">
        <v>781</v>
      </c>
      <c r="B739" s="8" t="s">
        <v>1308</v>
      </c>
      <c r="C739" s="8" t="s">
        <v>1520</v>
      </c>
      <c r="D739" s="8" t="s">
        <v>1906</v>
      </c>
    </row>
    <row r="740" spans="1:4">
      <c r="A740" s="8" t="s">
        <v>781</v>
      </c>
      <c r="B740" s="8" t="s">
        <v>1308</v>
      </c>
      <c r="C740" s="8" t="s">
        <v>1521</v>
      </c>
      <c r="D740" s="8" t="s">
        <v>1906</v>
      </c>
    </row>
    <row r="741" spans="1:4">
      <c r="A741" s="8" t="s">
        <v>781</v>
      </c>
      <c r="B741" s="8" t="s">
        <v>1308</v>
      </c>
      <c r="C741" s="8" t="s">
        <v>1522</v>
      </c>
      <c r="D741" s="8" t="s">
        <v>1906</v>
      </c>
    </row>
    <row r="742" spans="1:4">
      <c r="A742" s="8" t="s">
        <v>781</v>
      </c>
      <c r="B742" s="8" t="s">
        <v>1308</v>
      </c>
      <c r="C742" s="8" t="s">
        <v>1523</v>
      </c>
      <c r="D742" s="8" t="s">
        <v>1906</v>
      </c>
    </row>
    <row r="743" spans="1:4">
      <c r="A743" s="8" t="s">
        <v>781</v>
      </c>
      <c r="B743" s="8" t="s">
        <v>1308</v>
      </c>
      <c r="C743" s="8" t="s">
        <v>1524</v>
      </c>
      <c r="D743" s="8" t="s">
        <v>1906</v>
      </c>
    </row>
    <row r="744" spans="1:4">
      <c r="A744" s="8" t="s">
        <v>781</v>
      </c>
      <c r="B744" s="8" t="s">
        <v>1308</v>
      </c>
      <c r="C744" s="8" t="s">
        <v>1525</v>
      </c>
      <c r="D744" s="8" t="s">
        <v>1906</v>
      </c>
    </row>
    <row r="745" spans="1:4">
      <c r="A745" s="8" t="s">
        <v>781</v>
      </c>
      <c r="B745" s="8" t="s">
        <v>1308</v>
      </c>
      <c r="C745" s="8" t="s">
        <v>1526</v>
      </c>
      <c r="D745" s="8" t="s">
        <v>1906</v>
      </c>
    </row>
    <row r="746" spans="1:4">
      <c r="A746" s="8" t="s">
        <v>781</v>
      </c>
      <c r="B746" s="8" t="s">
        <v>1308</v>
      </c>
      <c r="C746" s="8" t="s">
        <v>1527</v>
      </c>
      <c r="D746" s="8" t="s">
        <v>1906</v>
      </c>
    </row>
    <row r="747" spans="1:4">
      <c r="A747" s="8" t="s">
        <v>781</v>
      </c>
      <c r="B747" s="8" t="s">
        <v>1308</v>
      </c>
      <c r="C747" s="8" t="s">
        <v>1528</v>
      </c>
      <c r="D747" s="8" t="s">
        <v>1906</v>
      </c>
    </row>
    <row r="748" spans="1:4">
      <c r="A748" s="8" t="s">
        <v>781</v>
      </c>
      <c r="B748" s="8" t="s">
        <v>1308</v>
      </c>
      <c r="C748" s="8" t="s">
        <v>1529</v>
      </c>
      <c r="D748" s="8" t="s">
        <v>1906</v>
      </c>
    </row>
    <row r="749" spans="1:4">
      <c r="A749" s="8" t="s">
        <v>781</v>
      </c>
      <c r="B749" s="8" t="s">
        <v>1308</v>
      </c>
      <c r="C749" s="8" t="s">
        <v>1530</v>
      </c>
      <c r="D749" s="8" t="s">
        <v>1906</v>
      </c>
    </row>
    <row r="750" spans="1:4">
      <c r="A750" s="8" t="s">
        <v>781</v>
      </c>
      <c r="B750" s="8" t="s">
        <v>1308</v>
      </c>
      <c r="C750" s="8" t="s">
        <v>1531</v>
      </c>
      <c r="D750" s="8" t="s">
        <v>1906</v>
      </c>
    </row>
    <row r="751" spans="1:4">
      <c r="A751" s="8" t="s">
        <v>781</v>
      </c>
      <c r="B751" s="8" t="s">
        <v>1308</v>
      </c>
      <c r="C751" s="8" t="s">
        <v>1532</v>
      </c>
      <c r="D751" s="8" t="s">
        <v>1906</v>
      </c>
    </row>
    <row r="752" spans="1:4">
      <c r="A752" s="8" t="s">
        <v>781</v>
      </c>
      <c r="B752" s="8" t="s">
        <v>1308</v>
      </c>
      <c r="C752" s="8" t="s">
        <v>1533</v>
      </c>
      <c r="D752" s="8" t="s">
        <v>1906</v>
      </c>
    </row>
    <row r="753" spans="1:4">
      <c r="A753" s="8" t="s">
        <v>781</v>
      </c>
      <c r="B753" s="8" t="s">
        <v>1308</v>
      </c>
      <c r="C753" s="8" t="s">
        <v>1534</v>
      </c>
      <c r="D753" s="8" t="s">
        <v>1906</v>
      </c>
    </row>
    <row r="754" spans="1:4">
      <c r="A754" s="8" t="s">
        <v>781</v>
      </c>
      <c r="B754" s="8" t="s">
        <v>1308</v>
      </c>
      <c r="C754" s="8" t="s">
        <v>1535</v>
      </c>
      <c r="D754" s="8" t="s">
        <v>1906</v>
      </c>
    </row>
    <row r="755" spans="1:4">
      <c r="A755" s="8" t="s">
        <v>781</v>
      </c>
      <c r="B755" s="8" t="s">
        <v>1308</v>
      </c>
      <c r="C755" s="8" t="s">
        <v>1536</v>
      </c>
      <c r="D755" s="8" t="s">
        <v>1906</v>
      </c>
    </row>
    <row r="756" spans="1:4">
      <c r="A756" s="8" t="s">
        <v>781</v>
      </c>
      <c r="B756" s="8" t="s">
        <v>1308</v>
      </c>
      <c r="C756" s="8" t="s">
        <v>1537</v>
      </c>
      <c r="D756" s="8" t="s">
        <v>1906</v>
      </c>
    </row>
    <row r="757" spans="1:4">
      <c r="A757" s="8" t="s">
        <v>781</v>
      </c>
      <c r="B757" s="8" t="s">
        <v>1308</v>
      </c>
      <c r="C757" s="8" t="s">
        <v>1538</v>
      </c>
      <c r="D757" s="8" t="s">
        <v>1906</v>
      </c>
    </row>
    <row r="758" spans="1:4">
      <c r="A758" s="8" t="s">
        <v>781</v>
      </c>
      <c r="B758" s="8" t="s">
        <v>1308</v>
      </c>
      <c r="C758" s="8" t="s">
        <v>1539</v>
      </c>
      <c r="D758" s="8" t="s">
        <v>1906</v>
      </c>
    </row>
    <row r="759" spans="1:4">
      <c r="A759" s="8" t="s">
        <v>781</v>
      </c>
      <c r="B759" s="8" t="s">
        <v>1308</v>
      </c>
      <c r="C759" s="8" t="s">
        <v>1540</v>
      </c>
      <c r="D759" s="8" t="s">
        <v>1906</v>
      </c>
    </row>
    <row r="760" spans="1:4">
      <c r="A760" s="8" t="s">
        <v>781</v>
      </c>
      <c r="B760" s="8" t="s">
        <v>1308</v>
      </c>
      <c r="C760" s="8" t="s">
        <v>1541</v>
      </c>
      <c r="D760" s="8" t="s">
        <v>1906</v>
      </c>
    </row>
    <row r="761" spans="1:4">
      <c r="A761" s="8" t="s">
        <v>781</v>
      </c>
      <c r="B761" s="8" t="s">
        <v>1308</v>
      </c>
      <c r="C761" s="8" t="s">
        <v>1542</v>
      </c>
      <c r="D761" s="8" t="s">
        <v>1906</v>
      </c>
    </row>
    <row r="762" spans="1:4">
      <c r="A762" s="8" t="s">
        <v>781</v>
      </c>
      <c r="B762" s="8" t="s">
        <v>1308</v>
      </c>
      <c r="C762" s="8" t="s">
        <v>1543</v>
      </c>
      <c r="D762" s="8" t="s">
        <v>1906</v>
      </c>
    </row>
    <row r="763" spans="1:4">
      <c r="A763" s="8" t="s">
        <v>781</v>
      </c>
      <c r="B763" s="8" t="s">
        <v>1308</v>
      </c>
      <c r="C763" s="8" t="s">
        <v>1544</v>
      </c>
      <c r="D763" s="8" t="s">
        <v>1906</v>
      </c>
    </row>
    <row r="764" spans="1:4">
      <c r="A764" s="8" t="s">
        <v>781</v>
      </c>
      <c r="B764" s="8" t="s">
        <v>1308</v>
      </c>
      <c r="C764" s="8" t="s">
        <v>1545</v>
      </c>
      <c r="D764" s="8" t="s">
        <v>1906</v>
      </c>
    </row>
    <row r="765" spans="1:4">
      <c r="A765" s="8" t="s">
        <v>781</v>
      </c>
      <c r="B765" s="8" t="s">
        <v>1308</v>
      </c>
      <c r="C765" s="8" t="s">
        <v>1546</v>
      </c>
      <c r="D765" s="8" t="s">
        <v>1906</v>
      </c>
    </row>
    <row r="766" spans="1:4">
      <c r="A766" s="8" t="s">
        <v>781</v>
      </c>
      <c r="B766" s="8" t="s">
        <v>1308</v>
      </c>
      <c r="C766" s="8" t="s">
        <v>1547</v>
      </c>
      <c r="D766" s="8" t="s">
        <v>1906</v>
      </c>
    </row>
    <row r="767" spans="1:4">
      <c r="A767" s="8" t="s">
        <v>781</v>
      </c>
      <c r="B767" s="8" t="s">
        <v>1308</v>
      </c>
      <c r="C767" s="8" t="s">
        <v>1548</v>
      </c>
      <c r="D767" s="8" t="s">
        <v>1906</v>
      </c>
    </row>
    <row r="768" spans="1:4">
      <c r="A768" s="8" t="s">
        <v>781</v>
      </c>
      <c r="B768" s="8" t="s">
        <v>1308</v>
      </c>
      <c r="C768" s="8" t="s">
        <v>1549</v>
      </c>
      <c r="D768" s="8" t="s">
        <v>1906</v>
      </c>
    </row>
    <row r="769" spans="1:4">
      <c r="A769" s="8" t="s">
        <v>781</v>
      </c>
      <c r="B769" s="8" t="s">
        <v>1308</v>
      </c>
      <c r="C769" s="8" t="s">
        <v>1550</v>
      </c>
      <c r="D769" s="8" t="s">
        <v>1906</v>
      </c>
    </row>
    <row r="770" spans="1:4">
      <c r="A770" s="8" t="s">
        <v>781</v>
      </c>
      <c r="B770" s="8" t="s">
        <v>1308</v>
      </c>
      <c r="C770" s="8" t="s">
        <v>1551</v>
      </c>
      <c r="D770" s="8" t="s">
        <v>1906</v>
      </c>
    </row>
    <row r="771" spans="1:4">
      <c r="A771" s="8" t="s">
        <v>781</v>
      </c>
      <c r="B771" s="8" t="s">
        <v>1308</v>
      </c>
      <c r="C771" s="8" t="s">
        <v>1552</v>
      </c>
      <c r="D771" s="8" t="s">
        <v>1906</v>
      </c>
    </row>
    <row r="772" spans="1:4">
      <c r="A772" s="8" t="s">
        <v>781</v>
      </c>
      <c r="B772" s="8" t="s">
        <v>1308</v>
      </c>
      <c r="C772" s="8" t="s">
        <v>1553</v>
      </c>
      <c r="D772" s="8" t="s">
        <v>1906</v>
      </c>
    </row>
    <row r="773" spans="1:4">
      <c r="A773" s="8" t="s">
        <v>781</v>
      </c>
      <c r="B773" s="8" t="s">
        <v>1308</v>
      </c>
      <c r="C773" s="8" t="s">
        <v>1554</v>
      </c>
      <c r="D773" s="8" t="s">
        <v>1906</v>
      </c>
    </row>
    <row r="774" spans="1:4">
      <c r="A774" s="8" t="s">
        <v>781</v>
      </c>
      <c r="B774" s="8" t="s">
        <v>1308</v>
      </c>
      <c r="C774" s="8" t="s">
        <v>1555</v>
      </c>
      <c r="D774" s="8" t="s">
        <v>1906</v>
      </c>
    </row>
    <row r="775" spans="1:4">
      <c r="A775" s="8" t="s">
        <v>781</v>
      </c>
      <c r="B775" s="8" t="s">
        <v>1308</v>
      </c>
      <c r="C775" s="8" t="s">
        <v>1556</v>
      </c>
      <c r="D775" s="8" t="s">
        <v>1906</v>
      </c>
    </row>
    <row r="776" spans="1:4">
      <c r="A776" s="8" t="s">
        <v>781</v>
      </c>
      <c r="B776" s="8" t="s">
        <v>1308</v>
      </c>
      <c r="C776" s="8" t="s">
        <v>1557</v>
      </c>
      <c r="D776" s="8" t="s">
        <v>1906</v>
      </c>
    </row>
    <row r="777" spans="1:4">
      <c r="A777" s="8" t="s">
        <v>781</v>
      </c>
      <c r="B777" s="8" t="s">
        <v>1308</v>
      </c>
      <c r="C777" s="8" t="s">
        <v>1558</v>
      </c>
      <c r="D777" s="8" t="s">
        <v>1906</v>
      </c>
    </row>
    <row r="778" spans="1:4">
      <c r="A778" s="8" t="s">
        <v>781</v>
      </c>
      <c r="B778" s="8" t="s">
        <v>1308</v>
      </c>
      <c r="C778" s="8" t="s">
        <v>1559</v>
      </c>
      <c r="D778" s="8" t="s">
        <v>1906</v>
      </c>
    </row>
    <row r="779" spans="1:4">
      <c r="A779" s="8" t="s">
        <v>781</v>
      </c>
      <c r="B779" s="8" t="s">
        <v>1308</v>
      </c>
      <c r="C779" s="8" t="s">
        <v>1560</v>
      </c>
      <c r="D779" s="8" t="s">
        <v>1906</v>
      </c>
    </row>
    <row r="780" spans="1:4">
      <c r="A780" s="8" t="s">
        <v>781</v>
      </c>
      <c r="B780" s="8" t="s">
        <v>1308</v>
      </c>
      <c r="C780" s="8" t="s">
        <v>1561</v>
      </c>
      <c r="D780" s="8" t="s">
        <v>1906</v>
      </c>
    </row>
    <row r="781" spans="1:4">
      <c r="A781" s="8" t="s">
        <v>781</v>
      </c>
      <c r="B781" s="8" t="s">
        <v>1308</v>
      </c>
      <c r="C781" s="8" t="s">
        <v>1562</v>
      </c>
      <c r="D781" s="8" t="s">
        <v>1906</v>
      </c>
    </row>
    <row r="782" spans="1:4">
      <c r="A782" s="8" t="s">
        <v>781</v>
      </c>
      <c r="B782" s="8" t="s">
        <v>1308</v>
      </c>
      <c r="C782" s="8" t="s">
        <v>1563</v>
      </c>
      <c r="D782" s="8" t="s">
        <v>1906</v>
      </c>
    </row>
    <row r="783" spans="1:4">
      <c r="A783" s="8" t="s">
        <v>781</v>
      </c>
      <c r="B783" s="8" t="s">
        <v>1308</v>
      </c>
      <c r="C783" s="8" t="s">
        <v>1564</v>
      </c>
      <c r="D783" s="8" t="s">
        <v>1906</v>
      </c>
    </row>
    <row r="784" spans="1:4">
      <c r="A784" s="8" t="s">
        <v>781</v>
      </c>
      <c r="B784" s="8" t="s">
        <v>1308</v>
      </c>
      <c r="C784" s="8" t="s">
        <v>1565</v>
      </c>
      <c r="D784" s="8" t="s">
        <v>1906</v>
      </c>
    </row>
    <row r="785" spans="1:4">
      <c r="A785" s="8" t="s">
        <v>781</v>
      </c>
      <c r="B785" s="8" t="s">
        <v>1308</v>
      </c>
      <c r="C785" s="8" t="s">
        <v>1566</v>
      </c>
      <c r="D785" s="8" t="s">
        <v>1906</v>
      </c>
    </row>
    <row r="786" spans="1:4">
      <c r="A786" s="8" t="s">
        <v>781</v>
      </c>
      <c r="B786" s="8" t="s">
        <v>1308</v>
      </c>
      <c r="C786" s="8" t="s">
        <v>1567</v>
      </c>
      <c r="D786" s="8" t="s">
        <v>1906</v>
      </c>
    </row>
    <row r="787" spans="1:4">
      <c r="A787" s="8" t="s">
        <v>781</v>
      </c>
      <c r="B787" s="8" t="s">
        <v>1308</v>
      </c>
      <c r="C787" s="8" t="s">
        <v>1568</v>
      </c>
      <c r="D787" s="8" t="s">
        <v>1906</v>
      </c>
    </row>
    <row r="788" spans="1:4">
      <c r="A788" s="8" t="s">
        <v>781</v>
      </c>
      <c r="B788" s="8" t="s">
        <v>1308</v>
      </c>
      <c r="C788" s="8" t="s">
        <v>1569</v>
      </c>
      <c r="D788" s="8" t="s">
        <v>1906</v>
      </c>
    </row>
    <row r="789" spans="1:4">
      <c r="A789" s="8" t="s">
        <v>781</v>
      </c>
      <c r="B789" s="8" t="s">
        <v>1308</v>
      </c>
      <c r="C789" s="8" t="s">
        <v>1570</v>
      </c>
      <c r="D789" s="8" t="s">
        <v>1906</v>
      </c>
    </row>
    <row r="790" spans="1:4">
      <c r="A790" s="8" t="s">
        <v>781</v>
      </c>
      <c r="B790" s="8" t="s">
        <v>1308</v>
      </c>
      <c r="C790" s="8" t="s">
        <v>1571</v>
      </c>
      <c r="D790" s="8" t="s">
        <v>1906</v>
      </c>
    </row>
    <row r="791" spans="1:4">
      <c r="A791" s="8" t="s">
        <v>781</v>
      </c>
      <c r="B791" s="8" t="s">
        <v>1308</v>
      </c>
      <c r="C791" s="8" t="s">
        <v>1572</v>
      </c>
      <c r="D791" s="8" t="s">
        <v>1906</v>
      </c>
    </row>
    <row r="792" spans="1:4">
      <c r="A792" s="8" t="s">
        <v>781</v>
      </c>
      <c r="B792" s="8" t="s">
        <v>1308</v>
      </c>
      <c r="C792" s="8" t="s">
        <v>1573</v>
      </c>
      <c r="D792" s="8" t="s">
        <v>1906</v>
      </c>
    </row>
    <row r="793" spans="1:4">
      <c r="A793" s="8" t="s">
        <v>781</v>
      </c>
      <c r="B793" s="8" t="s">
        <v>1308</v>
      </c>
      <c r="C793" s="8" t="s">
        <v>1574</v>
      </c>
      <c r="D793" s="8" t="s">
        <v>1906</v>
      </c>
    </row>
    <row r="794" spans="1:4">
      <c r="A794" s="8" t="s">
        <v>781</v>
      </c>
      <c r="B794" s="8" t="s">
        <v>1308</v>
      </c>
      <c r="C794" s="8" t="s">
        <v>1575</v>
      </c>
      <c r="D794" s="8" t="s">
        <v>1906</v>
      </c>
    </row>
    <row r="795" spans="1:4">
      <c r="A795" s="8" t="s">
        <v>781</v>
      </c>
      <c r="B795" s="8" t="s">
        <v>1308</v>
      </c>
      <c r="C795" s="8" t="s">
        <v>1576</v>
      </c>
      <c r="D795" s="8" t="s">
        <v>1906</v>
      </c>
    </row>
    <row r="796" spans="1:4">
      <c r="A796" s="8" t="s">
        <v>781</v>
      </c>
      <c r="B796" s="8" t="s">
        <v>1308</v>
      </c>
      <c r="C796" s="8" t="s">
        <v>1577</v>
      </c>
      <c r="D796" s="8" t="s">
        <v>1906</v>
      </c>
    </row>
    <row r="797" spans="1:4">
      <c r="A797" s="8" t="s">
        <v>781</v>
      </c>
      <c r="B797" s="8" t="s">
        <v>1308</v>
      </c>
      <c r="C797" s="8" t="s">
        <v>1578</v>
      </c>
      <c r="D797" s="8" t="s">
        <v>1906</v>
      </c>
    </row>
    <row r="798" spans="1:4">
      <c r="A798" s="8" t="s">
        <v>781</v>
      </c>
      <c r="B798" s="8" t="s">
        <v>1308</v>
      </c>
      <c r="C798" s="8" t="s">
        <v>1579</v>
      </c>
      <c r="D798" s="8" t="s">
        <v>1906</v>
      </c>
    </row>
    <row r="799" spans="1:4">
      <c r="A799" s="8" t="s">
        <v>781</v>
      </c>
      <c r="B799" s="8" t="s">
        <v>1308</v>
      </c>
      <c r="C799" s="8" t="s">
        <v>1580</v>
      </c>
      <c r="D799" s="8" t="s">
        <v>1906</v>
      </c>
    </row>
    <row r="800" spans="1:4">
      <c r="A800" s="8" t="s">
        <v>781</v>
      </c>
      <c r="B800" s="8" t="s">
        <v>1308</v>
      </c>
      <c r="C800" s="8" t="s">
        <v>1581</v>
      </c>
      <c r="D800" s="8" t="s">
        <v>1906</v>
      </c>
    </row>
    <row r="801" spans="1:4">
      <c r="A801" s="8" t="s">
        <v>781</v>
      </c>
      <c r="B801" s="8" t="s">
        <v>1308</v>
      </c>
      <c r="C801" s="8" t="s">
        <v>1582</v>
      </c>
      <c r="D801" s="8" t="s">
        <v>1906</v>
      </c>
    </row>
    <row r="802" spans="1:4">
      <c r="A802" s="8" t="s">
        <v>781</v>
      </c>
      <c r="B802" s="8" t="s">
        <v>1308</v>
      </c>
      <c r="C802" s="8" t="s">
        <v>1583</v>
      </c>
      <c r="D802" s="8" t="s">
        <v>1906</v>
      </c>
    </row>
    <row r="803" spans="1:4">
      <c r="A803" s="8" t="s">
        <v>781</v>
      </c>
      <c r="B803" s="8" t="s">
        <v>1308</v>
      </c>
      <c r="C803" s="8" t="s">
        <v>1584</v>
      </c>
      <c r="D803" s="8" t="s">
        <v>1906</v>
      </c>
    </row>
    <row r="804" spans="1:4">
      <c r="A804" s="8" t="s">
        <v>781</v>
      </c>
      <c r="B804" s="8" t="s">
        <v>1308</v>
      </c>
      <c r="C804" s="8" t="s">
        <v>1585</v>
      </c>
      <c r="D804" s="8" t="s">
        <v>1906</v>
      </c>
    </row>
    <row r="805" spans="1:4">
      <c r="A805" s="8" t="s">
        <v>781</v>
      </c>
      <c r="B805" s="8" t="s">
        <v>1308</v>
      </c>
      <c r="C805" s="8" t="s">
        <v>1586</v>
      </c>
      <c r="D805" s="8" t="s">
        <v>1906</v>
      </c>
    </row>
    <row r="806" spans="1:4">
      <c r="A806" s="8" t="s">
        <v>781</v>
      </c>
      <c r="B806" s="8" t="s">
        <v>1308</v>
      </c>
      <c r="C806" s="8" t="s">
        <v>1587</v>
      </c>
      <c r="D806" s="8" t="s">
        <v>1906</v>
      </c>
    </row>
    <row r="807" spans="1:4">
      <c r="A807" s="8" t="s">
        <v>781</v>
      </c>
      <c r="B807" s="8" t="s">
        <v>1308</v>
      </c>
      <c r="C807" s="8" t="s">
        <v>1588</v>
      </c>
      <c r="D807" s="8" t="s">
        <v>1906</v>
      </c>
    </row>
    <row r="808" spans="1:4">
      <c r="A808" s="8" t="s">
        <v>781</v>
      </c>
      <c r="B808" s="8" t="s">
        <v>1308</v>
      </c>
      <c r="C808" s="8" t="s">
        <v>1589</v>
      </c>
      <c r="D808" s="8" t="s">
        <v>1906</v>
      </c>
    </row>
    <row r="809" spans="1:4">
      <c r="A809" s="8" t="s">
        <v>781</v>
      </c>
      <c r="B809" s="8" t="s">
        <v>1308</v>
      </c>
      <c r="C809" s="8" t="s">
        <v>1590</v>
      </c>
      <c r="D809" s="8" t="s">
        <v>1906</v>
      </c>
    </row>
    <row r="810" spans="1:4">
      <c r="A810" s="8" t="s">
        <v>781</v>
      </c>
      <c r="B810" s="8" t="s">
        <v>1308</v>
      </c>
      <c r="C810" s="8" t="s">
        <v>1591</v>
      </c>
      <c r="D810" s="8" t="s">
        <v>1906</v>
      </c>
    </row>
    <row r="811" spans="1:4">
      <c r="A811" s="8" t="s">
        <v>781</v>
      </c>
      <c r="B811" s="8" t="s">
        <v>1308</v>
      </c>
      <c r="C811" s="8" t="s">
        <v>1592</v>
      </c>
      <c r="D811" s="8" t="s">
        <v>1906</v>
      </c>
    </row>
    <row r="812" spans="1:4">
      <c r="A812" s="8" t="s">
        <v>781</v>
      </c>
      <c r="B812" s="8" t="s">
        <v>1308</v>
      </c>
      <c r="C812" s="8" t="s">
        <v>1593</v>
      </c>
      <c r="D812" s="8" t="s">
        <v>1906</v>
      </c>
    </row>
    <row r="813" spans="1:4">
      <c r="A813" s="8" t="s">
        <v>781</v>
      </c>
      <c r="B813" s="8" t="s">
        <v>1308</v>
      </c>
      <c r="C813" s="8" t="s">
        <v>1594</v>
      </c>
      <c r="D813" s="8" t="s">
        <v>1906</v>
      </c>
    </row>
    <row r="814" spans="1:4">
      <c r="A814" s="8" t="s">
        <v>781</v>
      </c>
      <c r="B814" s="8" t="s">
        <v>1308</v>
      </c>
      <c r="C814" s="8" t="s">
        <v>1595</v>
      </c>
      <c r="D814" s="8" t="s">
        <v>1906</v>
      </c>
    </row>
    <row r="815" spans="1:4">
      <c r="A815" s="8" t="s">
        <v>781</v>
      </c>
      <c r="B815" s="8" t="s">
        <v>1308</v>
      </c>
      <c r="C815" s="8" t="s">
        <v>1596</v>
      </c>
      <c r="D815" s="8" t="s">
        <v>1906</v>
      </c>
    </row>
    <row r="816" spans="1:4">
      <c r="A816" s="8" t="s">
        <v>781</v>
      </c>
      <c r="B816" s="8" t="s">
        <v>1308</v>
      </c>
      <c r="C816" s="8" t="s">
        <v>1597</v>
      </c>
      <c r="D816" s="8" t="s">
        <v>1906</v>
      </c>
    </row>
    <row r="817" spans="1:4">
      <c r="A817" s="8" t="s">
        <v>781</v>
      </c>
      <c r="B817" s="8" t="s">
        <v>1308</v>
      </c>
      <c r="C817" s="8" t="s">
        <v>1598</v>
      </c>
      <c r="D817" s="8" t="s">
        <v>1906</v>
      </c>
    </row>
    <row r="818" spans="1:4">
      <c r="A818" s="8" t="s">
        <v>781</v>
      </c>
      <c r="B818" s="8" t="s">
        <v>1308</v>
      </c>
      <c r="C818" s="8" t="s">
        <v>1599</v>
      </c>
      <c r="D818" s="8" t="s">
        <v>1906</v>
      </c>
    </row>
    <row r="819" spans="1:4">
      <c r="A819" s="8" t="s">
        <v>781</v>
      </c>
      <c r="B819" s="8" t="s">
        <v>1308</v>
      </c>
      <c r="C819" s="8" t="s">
        <v>1600</v>
      </c>
      <c r="D819" s="8" t="s">
        <v>1906</v>
      </c>
    </row>
    <row r="820" spans="1:4">
      <c r="A820" s="8" t="s">
        <v>781</v>
      </c>
      <c r="B820" s="8" t="s">
        <v>1308</v>
      </c>
      <c r="C820" s="8" t="s">
        <v>1601</v>
      </c>
      <c r="D820" s="8" t="s">
        <v>1906</v>
      </c>
    </row>
    <row r="821" spans="1:4">
      <c r="A821" s="8" t="s">
        <v>781</v>
      </c>
      <c r="B821" s="8" t="s">
        <v>1308</v>
      </c>
      <c r="C821" s="8" t="s">
        <v>1602</v>
      </c>
      <c r="D821" s="8" t="s">
        <v>1906</v>
      </c>
    </row>
    <row r="822" spans="1:4">
      <c r="A822" s="8" t="s">
        <v>781</v>
      </c>
      <c r="B822" s="8" t="s">
        <v>1308</v>
      </c>
      <c r="C822" s="8" t="s">
        <v>1603</v>
      </c>
      <c r="D822" s="8" t="s">
        <v>1906</v>
      </c>
    </row>
    <row r="823" spans="1:4">
      <c r="A823" s="8" t="s">
        <v>781</v>
      </c>
      <c r="B823" s="8" t="s">
        <v>1308</v>
      </c>
      <c r="C823" s="8" t="s">
        <v>1604</v>
      </c>
      <c r="D823" s="8" t="s">
        <v>1906</v>
      </c>
    </row>
    <row r="824" spans="1:4">
      <c r="A824" s="8" t="s">
        <v>781</v>
      </c>
      <c r="B824" s="8" t="s">
        <v>1308</v>
      </c>
      <c r="C824" s="8" t="s">
        <v>1605</v>
      </c>
      <c r="D824" s="8" t="s">
        <v>1906</v>
      </c>
    </row>
    <row r="825" spans="1:4">
      <c r="A825" s="8" t="s">
        <v>781</v>
      </c>
      <c r="B825" s="8" t="s">
        <v>1308</v>
      </c>
      <c r="C825" s="8" t="s">
        <v>1606</v>
      </c>
      <c r="D825" s="8" t="s">
        <v>1906</v>
      </c>
    </row>
    <row r="826" spans="1:4">
      <c r="A826" s="8" t="s">
        <v>781</v>
      </c>
      <c r="B826" s="8" t="s">
        <v>1308</v>
      </c>
      <c r="C826" s="8" t="s">
        <v>1607</v>
      </c>
      <c r="D826" s="8" t="s">
        <v>1906</v>
      </c>
    </row>
    <row r="827" spans="1:4">
      <c r="A827" s="8" t="s">
        <v>781</v>
      </c>
      <c r="B827" s="8" t="s">
        <v>1308</v>
      </c>
      <c r="C827" s="8" t="s">
        <v>1608</v>
      </c>
      <c r="D827" s="8" t="s">
        <v>1906</v>
      </c>
    </row>
    <row r="828" spans="1:4">
      <c r="A828" s="8" t="s">
        <v>781</v>
      </c>
      <c r="B828" s="8" t="s">
        <v>1308</v>
      </c>
      <c r="C828" s="8" t="s">
        <v>1609</v>
      </c>
      <c r="D828" s="8" t="s">
        <v>1906</v>
      </c>
    </row>
    <row r="829" spans="1:4">
      <c r="A829" s="8" t="s">
        <v>781</v>
      </c>
      <c r="B829" s="8" t="s">
        <v>1308</v>
      </c>
      <c r="C829" s="8" t="s">
        <v>1610</v>
      </c>
      <c r="D829" s="8" t="s">
        <v>1906</v>
      </c>
    </row>
    <row r="830" spans="1:4">
      <c r="A830" s="8" t="s">
        <v>781</v>
      </c>
      <c r="B830" s="8" t="s">
        <v>1308</v>
      </c>
      <c r="C830" s="8" t="s">
        <v>1611</v>
      </c>
      <c r="D830" s="8" t="s">
        <v>1906</v>
      </c>
    </row>
    <row r="831" spans="1:4">
      <c r="A831" s="8" t="s">
        <v>781</v>
      </c>
      <c r="B831" s="8" t="s">
        <v>1308</v>
      </c>
      <c r="C831" s="8" t="s">
        <v>1612</v>
      </c>
      <c r="D831" s="8" t="s">
        <v>1906</v>
      </c>
    </row>
    <row r="832" spans="1:4">
      <c r="A832" s="8" t="s">
        <v>781</v>
      </c>
      <c r="B832" s="8" t="s">
        <v>1308</v>
      </c>
      <c r="C832" s="8" t="s">
        <v>1613</v>
      </c>
      <c r="D832" s="8" t="s">
        <v>1906</v>
      </c>
    </row>
    <row r="833" spans="1:4">
      <c r="A833" s="8" t="s">
        <v>781</v>
      </c>
      <c r="B833" s="8" t="s">
        <v>1308</v>
      </c>
      <c r="C833" s="8" t="s">
        <v>1614</v>
      </c>
      <c r="D833" s="8" t="s">
        <v>1906</v>
      </c>
    </row>
    <row r="834" spans="1:4">
      <c r="A834" s="8" t="s">
        <v>781</v>
      </c>
      <c r="B834" s="8" t="s">
        <v>1308</v>
      </c>
      <c r="C834" s="8" t="s">
        <v>1615</v>
      </c>
      <c r="D834" s="8" t="s">
        <v>1906</v>
      </c>
    </row>
    <row r="835" spans="1:4">
      <c r="A835" s="8" t="s">
        <v>781</v>
      </c>
      <c r="B835" s="8" t="s">
        <v>1308</v>
      </c>
      <c r="C835" s="8" t="s">
        <v>1616</v>
      </c>
      <c r="D835" s="8" t="s">
        <v>1906</v>
      </c>
    </row>
    <row r="836" spans="1:4">
      <c r="A836" s="8" t="s">
        <v>781</v>
      </c>
      <c r="B836" s="8" t="s">
        <v>1308</v>
      </c>
      <c r="C836" s="8" t="s">
        <v>1617</v>
      </c>
      <c r="D836" s="8" t="s">
        <v>1906</v>
      </c>
    </row>
    <row r="837" spans="1:4">
      <c r="A837" s="8" t="s">
        <v>781</v>
      </c>
      <c r="B837" s="8" t="s">
        <v>1308</v>
      </c>
      <c r="C837" s="8" t="s">
        <v>1618</v>
      </c>
      <c r="D837" s="8" t="s">
        <v>1906</v>
      </c>
    </row>
    <row r="838" spans="1:4">
      <c r="A838" s="8" t="s">
        <v>781</v>
      </c>
      <c r="B838" s="8" t="s">
        <v>1308</v>
      </c>
      <c r="C838" s="8" t="s">
        <v>1619</v>
      </c>
      <c r="D838" s="8" t="s">
        <v>1906</v>
      </c>
    </row>
    <row r="839" spans="1:4">
      <c r="A839" s="8" t="s">
        <v>781</v>
      </c>
      <c r="B839" s="8" t="s">
        <v>1308</v>
      </c>
      <c r="C839" s="8" t="s">
        <v>1620</v>
      </c>
      <c r="D839" s="8" t="s">
        <v>1906</v>
      </c>
    </row>
    <row r="840" spans="1:4">
      <c r="A840" s="8" t="s">
        <v>781</v>
      </c>
      <c r="B840" s="8" t="s">
        <v>1308</v>
      </c>
      <c r="C840" s="8" t="s">
        <v>1621</v>
      </c>
      <c r="D840" s="8" t="s">
        <v>1906</v>
      </c>
    </row>
    <row r="841" spans="1:4">
      <c r="A841" s="8" t="s">
        <v>781</v>
      </c>
      <c r="B841" s="8" t="s">
        <v>1308</v>
      </c>
      <c r="C841" s="8" t="s">
        <v>1622</v>
      </c>
      <c r="D841" s="8" t="s">
        <v>1906</v>
      </c>
    </row>
    <row r="842" spans="1:4">
      <c r="A842" s="8" t="s">
        <v>781</v>
      </c>
      <c r="B842" s="8" t="s">
        <v>1308</v>
      </c>
      <c r="C842" s="8" t="s">
        <v>1623</v>
      </c>
      <c r="D842" s="8" t="s">
        <v>1906</v>
      </c>
    </row>
    <row r="843" spans="1:4">
      <c r="A843" s="8" t="s">
        <v>781</v>
      </c>
      <c r="B843" s="8" t="s">
        <v>1308</v>
      </c>
      <c r="C843" s="8" t="s">
        <v>1624</v>
      </c>
      <c r="D843" s="8" t="s">
        <v>1906</v>
      </c>
    </row>
    <row r="844" spans="1:4">
      <c r="A844" s="8" t="s">
        <v>781</v>
      </c>
      <c r="B844" s="8" t="s">
        <v>1308</v>
      </c>
      <c r="C844" s="8" t="s">
        <v>1625</v>
      </c>
      <c r="D844" s="8" t="s">
        <v>1906</v>
      </c>
    </row>
    <row r="845" spans="1:4">
      <c r="A845" s="8" t="s">
        <v>781</v>
      </c>
      <c r="B845" s="8" t="s">
        <v>1308</v>
      </c>
      <c r="C845" s="8" t="s">
        <v>1626</v>
      </c>
      <c r="D845" s="8" t="s">
        <v>1906</v>
      </c>
    </row>
    <row r="846" spans="1:4">
      <c r="A846" s="8" t="s">
        <v>781</v>
      </c>
      <c r="B846" s="8" t="s">
        <v>1308</v>
      </c>
      <c r="C846" s="8" t="s">
        <v>1627</v>
      </c>
      <c r="D846" s="8" t="s">
        <v>1906</v>
      </c>
    </row>
    <row r="847" spans="1:4">
      <c r="A847" s="8" t="s">
        <v>781</v>
      </c>
      <c r="B847" s="8" t="s">
        <v>1308</v>
      </c>
      <c r="C847" s="8" t="s">
        <v>1628</v>
      </c>
      <c r="D847" s="8" t="s">
        <v>1906</v>
      </c>
    </row>
    <row r="848" spans="1:4">
      <c r="A848" s="8" t="s">
        <v>781</v>
      </c>
      <c r="B848" s="8" t="s">
        <v>1308</v>
      </c>
      <c r="C848" s="8" t="s">
        <v>1629</v>
      </c>
      <c r="D848" s="8" t="s">
        <v>1906</v>
      </c>
    </row>
    <row r="849" spans="1:4">
      <c r="A849" s="8" t="s">
        <v>781</v>
      </c>
      <c r="B849" s="8" t="s">
        <v>1308</v>
      </c>
      <c r="C849" s="8" t="s">
        <v>1630</v>
      </c>
      <c r="D849" s="8" t="s">
        <v>1906</v>
      </c>
    </row>
    <row r="850" spans="1:4">
      <c r="A850" s="8" t="s">
        <v>781</v>
      </c>
      <c r="B850" s="8" t="s">
        <v>1308</v>
      </c>
      <c r="C850" s="8" t="s">
        <v>1631</v>
      </c>
      <c r="D850" s="8" t="s">
        <v>1906</v>
      </c>
    </row>
    <row r="851" spans="1:4">
      <c r="A851" s="8" t="s">
        <v>781</v>
      </c>
      <c r="B851" s="8" t="s">
        <v>1308</v>
      </c>
      <c r="C851" s="8" t="s">
        <v>1632</v>
      </c>
      <c r="D851" s="8" t="s">
        <v>1906</v>
      </c>
    </row>
    <row r="852" spans="1:4">
      <c r="A852" s="8" t="s">
        <v>781</v>
      </c>
      <c r="B852" s="8" t="s">
        <v>1308</v>
      </c>
      <c r="C852" s="8" t="s">
        <v>1633</v>
      </c>
      <c r="D852" s="8" t="s">
        <v>1906</v>
      </c>
    </row>
    <row r="853" spans="1:4">
      <c r="A853" s="8" t="s">
        <v>781</v>
      </c>
      <c r="B853" s="8" t="s">
        <v>1308</v>
      </c>
      <c r="C853" s="8" t="s">
        <v>1634</v>
      </c>
      <c r="D853" s="8" t="s">
        <v>1906</v>
      </c>
    </row>
    <row r="854" spans="1:4">
      <c r="A854" s="8" t="s">
        <v>781</v>
      </c>
      <c r="B854" s="8" t="s">
        <v>1308</v>
      </c>
      <c r="C854" s="8" t="s">
        <v>1635</v>
      </c>
      <c r="D854" s="8" t="s">
        <v>1906</v>
      </c>
    </row>
    <row r="855" spans="1:4">
      <c r="A855" s="8" t="s">
        <v>781</v>
      </c>
      <c r="B855" s="8" t="s">
        <v>1308</v>
      </c>
      <c r="C855" s="8" t="s">
        <v>1636</v>
      </c>
      <c r="D855" s="8" t="s">
        <v>1906</v>
      </c>
    </row>
    <row r="856" spans="1:4">
      <c r="A856" s="8" t="s">
        <v>781</v>
      </c>
      <c r="B856" s="8" t="s">
        <v>1308</v>
      </c>
      <c r="C856" s="8" t="s">
        <v>1637</v>
      </c>
      <c r="D856" s="8" t="s">
        <v>1906</v>
      </c>
    </row>
    <row r="857" spans="1:4">
      <c r="A857" s="8" t="s">
        <v>781</v>
      </c>
      <c r="B857" s="8" t="s">
        <v>1308</v>
      </c>
      <c r="C857" s="8" t="s">
        <v>1638</v>
      </c>
      <c r="D857" s="8" t="s">
        <v>1906</v>
      </c>
    </row>
    <row r="858" spans="1:4">
      <c r="A858" s="8" t="s">
        <v>781</v>
      </c>
      <c r="B858" s="8" t="s">
        <v>1308</v>
      </c>
      <c r="C858" s="8" t="s">
        <v>1639</v>
      </c>
      <c r="D858" s="8" t="s">
        <v>1906</v>
      </c>
    </row>
    <row r="859" spans="1:4">
      <c r="A859" s="8" t="s">
        <v>781</v>
      </c>
      <c r="B859" s="8" t="s">
        <v>1308</v>
      </c>
      <c r="C859" s="8" t="s">
        <v>1640</v>
      </c>
      <c r="D859" s="8" t="s">
        <v>1906</v>
      </c>
    </row>
    <row r="860" spans="1:4">
      <c r="A860" s="8" t="s">
        <v>781</v>
      </c>
      <c r="B860" s="8" t="s">
        <v>1308</v>
      </c>
      <c r="C860" s="8" t="s">
        <v>1641</v>
      </c>
      <c r="D860" s="8" t="s">
        <v>1906</v>
      </c>
    </row>
    <row r="861" spans="1:4">
      <c r="A861" s="8" t="s">
        <v>781</v>
      </c>
      <c r="B861" s="8" t="s">
        <v>1308</v>
      </c>
      <c r="C861" s="8" t="s">
        <v>1642</v>
      </c>
      <c r="D861" s="8" t="s">
        <v>1906</v>
      </c>
    </row>
    <row r="862" spans="1:4">
      <c r="A862" s="8" t="s">
        <v>781</v>
      </c>
      <c r="B862" s="8" t="s">
        <v>1308</v>
      </c>
      <c r="C862" s="8" t="s">
        <v>1643</v>
      </c>
      <c r="D862" s="8" t="s">
        <v>1906</v>
      </c>
    </row>
    <row r="863" spans="1:4">
      <c r="A863" s="8" t="s">
        <v>781</v>
      </c>
      <c r="B863" s="8" t="s">
        <v>1308</v>
      </c>
      <c r="C863" s="8" t="s">
        <v>1644</v>
      </c>
      <c r="D863" s="8" t="s">
        <v>1906</v>
      </c>
    </row>
    <row r="864" spans="1:4">
      <c r="A864" s="8" t="s">
        <v>781</v>
      </c>
      <c r="B864" s="8" t="s">
        <v>1308</v>
      </c>
      <c r="C864" s="8" t="s">
        <v>1645</v>
      </c>
      <c r="D864" s="8" t="s">
        <v>1906</v>
      </c>
    </row>
    <row r="865" spans="1:4">
      <c r="A865" s="8" t="s">
        <v>781</v>
      </c>
      <c r="B865" s="8" t="s">
        <v>1308</v>
      </c>
      <c r="C865" s="8" t="s">
        <v>1646</v>
      </c>
      <c r="D865" s="8" t="s">
        <v>1906</v>
      </c>
    </row>
    <row r="866" spans="1:4">
      <c r="A866" s="8" t="s">
        <v>781</v>
      </c>
      <c r="B866" s="8" t="s">
        <v>1308</v>
      </c>
      <c r="C866" s="8" t="s">
        <v>1647</v>
      </c>
      <c r="D866" s="8" t="s">
        <v>1906</v>
      </c>
    </row>
    <row r="867" spans="1:4">
      <c r="A867" s="8" t="s">
        <v>781</v>
      </c>
      <c r="B867" s="8" t="s">
        <v>1308</v>
      </c>
      <c r="C867" s="8" t="s">
        <v>1648</v>
      </c>
      <c r="D867" s="8" t="s">
        <v>1906</v>
      </c>
    </row>
    <row r="868" spans="1:4">
      <c r="A868" s="8" t="s">
        <v>781</v>
      </c>
      <c r="B868" s="8" t="s">
        <v>1308</v>
      </c>
      <c r="C868" s="8" t="s">
        <v>1649</v>
      </c>
      <c r="D868" s="8" t="s">
        <v>1906</v>
      </c>
    </row>
    <row r="869" spans="1:4">
      <c r="A869" s="8" t="s">
        <v>781</v>
      </c>
      <c r="B869" s="8" t="s">
        <v>1308</v>
      </c>
      <c r="C869" s="8" t="s">
        <v>1650</v>
      </c>
      <c r="D869" s="8" t="s">
        <v>1906</v>
      </c>
    </row>
    <row r="870" spans="1:4">
      <c r="A870" s="8" t="s">
        <v>1652</v>
      </c>
      <c r="B870" s="8" t="s">
        <v>1652</v>
      </c>
      <c r="C870" s="8" t="s">
        <v>1653</v>
      </c>
      <c r="D870" s="8" t="s">
        <v>1906</v>
      </c>
    </row>
    <row r="871" spans="1:4">
      <c r="A871" s="8" t="s">
        <v>1652</v>
      </c>
      <c r="B871" s="8" t="s">
        <v>1652</v>
      </c>
      <c r="C871" s="8" t="s">
        <v>1654</v>
      </c>
      <c r="D871" s="8" t="s">
        <v>1906</v>
      </c>
    </row>
    <row r="872" spans="1:4">
      <c r="A872" s="8" t="s">
        <v>1652</v>
      </c>
      <c r="B872" s="8" t="s">
        <v>1655</v>
      </c>
      <c r="C872" s="8" t="s">
        <v>1656</v>
      </c>
      <c r="D872" s="8" t="s">
        <v>1906</v>
      </c>
    </row>
    <row r="873" spans="1:4">
      <c r="A873" s="8" t="s">
        <v>1652</v>
      </c>
      <c r="B873" s="8" t="s">
        <v>1655</v>
      </c>
      <c r="C873" s="8" t="s">
        <v>1657</v>
      </c>
      <c r="D873" s="8" t="s">
        <v>1906</v>
      </c>
    </row>
    <row r="874" spans="1:4">
      <c r="A874" s="8" t="s">
        <v>1652</v>
      </c>
      <c r="B874" s="8" t="s">
        <v>1655</v>
      </c>
      <c r="C874" s="8" t="s">
        <v>1658</v>
      </c>
      <c r="D874" s="8" t="s">
        <v>1906</v>
      </c>
    </row>
    <row r="875" spans="1:4">
      <c r="A875" s="8" t="s">
        <v>1652</v>
      </c>
      <c r="B875" s="8" t="s">
        <v>1655</v>
      </c>
      <c r="C875" s="8" t="s">
        <v>1659</v>
      </c>
      <c r="D875" s="8" t="s">
        <v>1906</v>
      </c>
    </row>
    <row r="876" spans="1:4">
      <c r="A876" s="8" t="s">
        <v>1652</v>
      </c>
      <c r="B876" s="8" t="s">
        <v>1655</v>
      </c>
      <c r="C876" s="8" t="s">
        <v>1660</v>
      </c>
      <c r="D876" s="8" t="s">
        <v>1906</v>
      </c>
    </row>
    <row r="877" spans="1:4">
      <c r="A877" s="8" t="s">
        <v>1652</v>
      </c>
      <c r="B877" s="8" t="s">
        <v>1655</v>
      </c>
      <c r="C877" s="8" t="s">
        <v>1661</v>
      </c>
      <c r="D877" s="8" t="s">
        <v>1906</v>
      </c>
    </row>
    <row r="878" spans="1:4">
      <c r="A878" s="8" t="s">
        <v>1652</v>
      </c>
      <c r="B878" s="8" t="s">
        <v>1655</v>
      </c>
      <c r="C878" s="8" t="s">
        <v>1662</v>
      </c>
      <c r="D878" s="8" t="s">
        <v>1906</v>
      </c>
    </row>
    <row r="879" spans="1:4">
      <c r="A879" s="8" t="s">
        <v>1652</v>
      </c>
      <c r="B879" s="8" t="s">
        <v>1655</v>
      </c>
      <c r="C879" s="8" t="s">
        <v>1663</v>
      </c>
      <c r="D879" s="8" t="s">
        <v>1906</v>
      </c>
    </row>
    <row r="880" spans="1:4">
      <c r="A880" s="8" t="s">
        <v>1652</v>
      </c>
      <c r="B880" s="8" t="s">
        <v>1655</v>
      </c>
      <c r="C880" s="8" t="s">
        <v>1664</v>
      </c>
      <c r="D880" s="8" t="s">
        <v>1906</v>
      </c>
    </row>
    <row r="881" spans="1:4">
      <c r="A881" s="8" t="s">
        <v>1652</v>
      </c>
      <c r="B881" s="8" t="s">
        <v>1655</v>
      </c>
      <c r="C881" s="8" t="s">
        <v>1665</v>
      </c>
      <c r="D881" s="8" t="s">
        <v>1906</v>
      </c>
    </row>
    <row r="882" spans="1:4">
      <c r="A882" s="8" t="s">
        <v>1652</v>
      </c>
      <c r="B882" s="8" t="s">
        <v>1655</v>
      </c>
      <c r="C882" s="8" t="s">
        <v>1666</v>
      </c>
      <c r="D882" s="8" t="s">
        <v>1906</v>
      </c>
    </row>
    <row r="883" spans="1:4">
      <c r="A883" s="8" t="s">
        <v>1652</v>
      </c>
      <c r="B883" s="8" t="s">
        <v>1655</v>
      </c>
      <c r="C883" s="8" t="s">
        <v>1667</v>
      </c>
      <c r="D883" s="8" t="s">
        <v>1906</v>
      </c>
    </row>
    <row r="884" spans="1:4">
      <c r="A884" s="8" t="s">
        <v>1652</v>
      </c>
      <c r="B884" s="8" t="s">
        <v>1655</v>
      </c>
      <c r="C884" s="8" t="s">
        <v>1668</v>
      </c>
      <c r="D884" s="8" t="s">
        <v>1906</v>
      </c>
    </row>
    <row r="885" spans="1:4">
      <c r="A885" s="8" t="s">
        <v>1652</v>
      </c>
      <c r="B885" s="8" t="s">
        <v>1655</v>
      </c>
      <c r="C885" s="8" t="s">
        <v>1669</v>
      </c>
      <c r="D885" s="8" t="s">
        <v>1906</v>
      </c>
    </row>
    <row r="886" spans="1:4">
      <c r="A886" s="8" t="s">
        <v>1652</v>
      </c>
      <c r="B886" s="8" t="s">
        <v>1655</v>
      </c>
      <c r="C886" s="8" t="s">
        <v>1670</v>
      </c>
      <c r="D886" s="8" t="s">
        <v>1906</v>
      </c>
    </row>
    <row r="887" spans="1:4">
      <c r="A887" s="8" t="s">
        <v>1652</v>
      </c>
      <c r="B887" s="8" t="s">
        <v>1655</v>
      </c>
      <c r="C887" s="8" t="s">
        <v>1671</v>
      </c>
      <c r="D887" s="8" t="s">
        <v>1906</v>
      </c>
    </row>
    <row r="888" spans="1:4">
      <c r="A888" s="8" t="s">
        <v>1652</v>
      </c>
      <c r="B888" s="8" t="s">
        <v>1655</v>
      </c>
      <c r="C888" s="8" t="s">
        <v>1672</v>
      </c>
      <c r="D888" s="8" t="s">
        <v>1906</v>
      </c>
    </row>
    <row r="889" spans="1:4">
      <c r="A889" s="8" t="s">
        <v>1652</v>
      </c>
      <c r="B889" s="8" t="s">
        <v>1655</v>
      </c>
      <c r="C889" s="8" t="s">
        <v>1673</v>
      </c>
      <c r="D889" s="8" t="s">
        <v>1906</v>
      </c>
    </row>
    <row r="890" spans="1:4">
      <c r="A890" s="8" t="s">
        <v>1652</v>
      </c>
      <c r="B890" s="8" t="s">
        <v>1655</v>
      </c>
      <c r="C890" s="8" t="s">
        <v>1674</v>
      </c>
      <c r="D890" s="8" t="s">
        <v>1906</v>
      </c>
    </row>
    <row r="891" spans="1:4">
      <c r="A891" s="8" t="s">
        <v>1652</v>
      </c>
      <c r="B891" s="8" t="s">
        <v>1655</v>
      </c>
      <c r="C891" s="8" t="s">
        <v>1675</v>
      </c>
      <c r="D891" s="8" t="s">
        <v>1906</v>
      </c>
    </row>
    <row r="892" spans="1:4">
      <c r="A892" s="8" t="s">
        <v>1652</v>
      </c>
      <c r="B892" s="8" t="s">
        <v>1655</v>
      </c>
      <c r="C892" s="8" t="s">
        <v>1676</v>
      </c>
      <c r="D892" s="8" t="s">
        <v>1906</v>
      </c>
    </row>
    <row r="893" spans="1:4">
      <c r="A893" s="8" t="s">
        <v>1652</v>
      </c>
      <c r="B893" s="8" t="s">
        <v>1655</v>
      </c>
      <c r="C893" s="8" t="s">
        <v>1677</v>
      </c>
      <c r="D893" s="8" t="s">
        <v>1906</v>
      </c>
    </row>
    <row r="894" spans="1:4">
      <c r="A894" s="8" t="s">
        <v>1652</v>
      </c>
      <c r="B894" s="8" t="s">
        <v>1655</v>
      </c>
      <c r="C894" s="8" t="s">
        <v>1678</v>
      </c>
      <c r="D894" s="8" t="s">
        <v>1906</v>
      </c>
    </row>
    <row r="895" spans="1:4">
      <c r="A895" s="8" t="s">
        <v>1652</v>
      </c>
      <c r="B895" s="8" t="s">
        <v>1679</v>
      </c>
      <c r="C895" s="8">
        <v>7252</v>
      </c>
      <c r="D895" s="8" t="s">
        <v>1906</v>
      </c>
    </row>
    <row r="896" spans="1:4">
      <c r="A896" s="8" t="s">
        <v>1652</v>
      </c>
      <c r="B896" s="8" t="s">
        <v>1679</v>
      </c>
      <c r="C896" s="8">
        <v>7262</v>
      </c>
      <c r="D896" s="8" t="s">
        <v>1906</v>
      </c>
    </row>
    <row r="897" spans="1:4">
      <c r="A897" s="8" t="s">
        <v>1652</v>
      </c>
      <c r="B897" s="8" t="s">
        <v>1679</v>
      </c>
      <c r="C897" s="8">
        <v>7272</v>
      </c>
      <c r="D897" s="8" t="s">
        <v>1906</v>
      </c>
    </row>
    <row r="898" spans="1:4">
      <c r="A898" s="8" t="s">
        <v>1652</v>
      </c>
      <c r="B898" s="8" t="s">
        <v>1679</v>
      </c>
      <c r="C898" s="8">
        <v>7282</v>
      </c>
      <c r="D898" s="8" t="s">
        <v>1906</v>
      </c>
    </row>
    <row r="899" spans="1:4">
      <c r="A899" s="8" t="s">
        <v>1652</v>
      </c>
      <c r="B899" s="8" t="s">
        <v>1679</v>
      </c>
      <c r="C899" s="8">
        <v>7302</v>
      </c>
      <c r="D899" s="8" t="s">
        <v>1906</v>
      </c>
    </row>
    <row r="900" spans="1:4">
      <c r="A900" s="8" t="s">
        <v>1652</v>
      </c>
      <c r="B900" s="8" t="s">
        <v>1679</v>
      </c>
      <c r="C900" s="8">
        <v>7313</v>
      </c>
      <c r="D900" s="8" t="s">
        <v>1906</v>
      </c>
    </row>
    <row r="901" spans="1:4">
      <c r="A901" s="8" t="s">
        <v>1652</v>
      </c>
      <c r="B901" s="8" t="s">
        <v>1679</v>
      </c>
      <c r="C901" s="8">
        <v>7343</v>
      </c>
      <c r="D901" s="8" t="s">
        <v>1906</v>
      </c>
    </row>
    <row r="902" spans="1:4">
      <c r="A902" s="8" t="s">
        <v>1652</v>
      </c>
      <c r="B902" s="8" t="s">
        <v>1679</v>
      </c>
      <c r="C902" s="8">
        <v>7352</v>
      </c>
      <c r="D902" s="8" t="s">
        <v>1906</v>
      </c>
    </row>
    <row r="903" spans="1:4">
      <c r="A903" s="8" t="s">
        <v>1652</v>
      </c>
      <c r="B903" s="8" t="s">
        <v>1679</v>
      </c>
      <c r="C903" s="8">
        <v>7402</v>
      </c>
      <c r="D903" s="8" t="s">
        <v>1906</v>
      </c>
    </row>
    <row r="904" spans="1:4">
      <c r="A904" s="8" t="s">
        <v>1652</v>
      </c>
      <c r="B904" s="8" t="s">
        <v>1679</v>
      </c>
      <c r="C904" s="8">
        <v>7413</v>
      </c>
      <c r="D904" s="8" t="s">
        <v>1906</v>
      </c>
    </row>
    <row r="905" spans="1:4">
      <c r="A905" s="8" t="s">
        <v>1652</v>
      </c>
      <c r="B905" s="8" t="s">
        <v>1679</v>
      </c>
      <c r="C905" s="8">
        <v>7443</v>
      </c>
      <c r="D905" s="8" t="s">
        <v>1906</v>
      </c>
    </row>
    <row r="906" spans="1:4">
      <c r="A906" s="8" t="s">
        <v>1652</v>
      </c>
      <c r="B906" s="8" t="s">
        <v>1679</v>
      </c>
      <c r="C906" s="8">
        <v>7452</v>
      </c>
      <c r="D906" s="8" t="s">
        <v>1906</v>
      </c>
    </row>
    <row r="907" spans="1:4">
      <c r="A907" s="8" t="s">
        <v>1652</v>
      </c>
      <c r="B907" s="8" t="s">
        <v>1679</v>
      </c>
      <c r="C907" s="8">
        <v>7453</v>
      </c>
      <c r="D907" s="8" t="s">
        <v>1906</v>
      </c>
    </row>
    <row r="908" spans="1:4">
      <c r="A908" s="8" t="s">
        <v>1652</v>
      </c>
      <c r="B908" s="8" t="s">
        <v>1679</v>
      </c>
      <c r="C908" s="8">
        <v>7502</v>
      </c>
      <c r="D908" s="8" t="s">
        <v>1906</v>
      </c>
    </row>
    <row r="909" spans="1:4">
      <c r="A909" s="8" t="s">
        <v>1652</v>
      </c>
      <c r="B909" s="8" t="s">
        <v>1679</v>
      </c>
      <c r="C909" s="8">
        <v>7513</v>
      </c>
      <c r="D909" s="8" t="s">
        <v>1906</v>
      </c>
    </row>
    <row r="910" spans="1:4">
      <c r="A910" s="8" t="s">
        <v>1652</v>
      </c>
      <c r="B910" s="8" t="s">
        <v>1679</v>
      </c>
      <c r="C910" s="8">
        <v>7532</v>
      </c>
      <c r="D910" s="8" t="s">
        <v>1906</v>
      </c>
    </row>
    <row r="911" spans="1:4">
      <c r="A911" s="8" t="s">
        <v>1652</v>
      </c>
      <c r="B911" s="8" t="s">
        <v>1679</v>
      </c>
      <c r="C911" s="8">
        <v>7542</v>
      </c>
      <c r="D911" s="8" t="s">
        <v>1906</v>
      </c>
    </row>
    <row r="912" spans="1:4">
      <c r="A912" s="8" t="s">
        <v>1652</v>
      </c>
      <c r="B912" s="8" t="s">
        <v>1679</v>
      </c>
      <c r="C912" s="8">
        <v>7543</v>
      </c>
      <c r="D912" s="8" t="s">
        <v>1906</v>
      </c>
    </row>
    <row r="913" spans="1:4">
      <c r="A913" s="8" t="s">
        <v>1652</v>
      </c>
      <c r="B913" s="8" t="s">
        <v>1679</v>
      </c>
      <c r="C913" s="8">
        <v>7552</v>
      </c>
      <c r="D913" s="8" t="s">
        <v>1906</v>
      </c>
    </row>
    <row r="914" spans="1:4">
      <c r="A914" s="8" t="s">
        <v>1652</v>
      </c>
      <c r="B914" s="8" t="s">
        <v>1679</v>
      </c>
      <c r="C914" s="8">
        <v>7642</v>
      </c>
      <c r="D914" s="8" t="s">
        <v>1906</v>
      </c>
    </row>
    <row r="915" spans="1:4">
      <c r="A915" s="8" t="s">
        <v>1652</v>
      </c>
      <c r="B915" s="8" t="s">
        <v>1679</v>
      </c>
      <c r="C915" s="8">
        <v>7643</v>
      </c>
      <c r="D915" s="8" t="s">
        <v>1906</v>
      </c>
    </row>
    <row r="916" spans="1:4">
      <c r="A916" s="8" t="s">
        <v>1652</v>
      </c>
      <c r="B916" s="8" t="s">
        <v>1679</v>
      </c>
      <c r="C916" s="8">
        <v>7662</v>
      </c>
      <c r="D916" s="8" t="s">
        <v>1906</v>
      </c>
    </row>
    <row r="917" spans="1:4">
      <c r="A917" s="8" t="s">
        <v>1652</v>
      </c>
      <c r="B917" s="8" t="s">
        <v>1679</v>
      </c>
      <c r="C917" s="8">
        <v>7663</v>
      </c>
      <c r="D917" s="8" t="s">
        <v>1906</v>
      </c>
    </row>
    <row r="918" spans="1:4">
      <c r="A918" s="8" t="s">
        <v>1652</v>
      </c>
      <c r="B918" s="8" t="s">
        <v>1679</v>
      </c>
      <c r="C918" s="8">
        <v>7702</v>
      </c>
      <c r="D918" s="8" t="s">
        <v>1906</v>
      </c>
    </row>
    <row r="919" spans="1:4">
      <c r="A919" s="8" t="s">
        <v>1652</v>
      </c>
      <c r="B919" s="8" t="s">
        <v>1679</v>
      </c>
      <c r="C919" s="8">
        <v>7713</v>
      </c>
      <c r="D919" s="8" t="s">
        <v>1906</v>
      </c>
    </row>
    <row r="920" spans="1:4">
      <c r="A920" s="8" t="s">
        <v>1652</v>
      </c>
      <c r="B920" s="8" t="s">
        <v>1679</v>
      </c>
      <c r="C920" s="8">
        <v>7742</v>
      </c>
      <c r="D920" s="8" t="s">
        <v>1906</v>
      </c>
    </row>
    <row r="921" spans="1:4">
      <c r="A921" s="8" t="s">
        <v>1652</v>
      </c>
      <c r="B921" s="8" t="s">
        <v>1679</v>
      </c>
      <c r="C921" s="8">
        <v>7763</v>
      </c>
      <c r="D921" s="8" t="s">
        <v>1906</v>
      </c>
    </row>
    <row r="922" spans="1:4">
      <c r="A922" s="8" t="s">
        <v>1652</v>
      </c>
      <c r="B922" s="8" t="s">
        <v>1679</v>
      </c>
      <c r="C922" s="8" t="s">
        <v>1680</v>
      </c>
      <c r="D922" s="8" t="s">
        <v>1906</v>
      </c>
    </row>
    <row r="923" spans="1:4">
      <c r="A923" s="8" t="s">
        <v>1652</v>
      </c>
      <c r="B923" s="8" t="s">
        <v>1679</v>
      </c>
      <c r="C923" s="8" t="s">
        <v>1681</v>
      </c>
      <c r="D923" s="8" t="s">
        <v>1906</v>
      </c>
    </row>
    <row r="924" spans="1:4">
      <c r="A924" s="8" t="s">
        <v>1652</v>
      </c>
      <c r="B924" s="8" t="s">
        <v>1679</v>
      </c>
      <c r="C924" s="8" t="s">
        <v>1682</v>
      </c>
      <c r="D924" s="8" t="s">
        <v>1906</v>
      </c>
    </row>
    <row r="925" spans="1:4">
      <c r="A925" s="8" t="s">
        <v>1652</v>
      </c>
      <c r="B925" s="8" t="s">
        <v>1679</v>
      </c>
      <c r="C925" s="8" t="s">
        <v>1683</v>
      </c>
      <c r="D925" s="8" t="s">
        <v>1906</v>
      </c>
    </row>
    <row r="926" spans="1:4">
      <c r="A926" s="8" t="s">
        <v>1652</v>
      </c>
      <c r="B926" s="8" t="s">
        <v>1679</v>
      </c>
      <c r="C926" s="8" t="s">
        <v>1684</v>
      </c>
      <c r="D926" s="8" t="s">
        <v>1906</v>
      </c>
    </row>
    <row r="927" spans="1:4">
      <c r="A927" s="8" t="s">
        <v>1652</v>
      </c>
      <c r="B927" s="8" t="s">
        <v>1679</v>
      </c>
      <c r="C927" s="8" t="s">
        <v>1685</v>
      </c>
      <c r="D927" s="8" t="s">
        <v>1906</v>
      </c>
    </row>
    <row r="928" spans="1:4">
      <c r="A928" s="8" t="s">
        <v>1652</v>
      </c>
      <c r="B928" s="8" t="s">
        <v>1679</v>
      </c>
      <c r="C928" s="8" t="s">
        <v>1686</v>
      </c>
      <c r="D928" s="8" t="s">
        <v>1906</v>
      </c>
    </row>
    <row r="929" spans="1:4">
      <c r="A929" s="8" t="s">
        <v>1652</v>
      </c>
      <c r="B929" s="8" t="s">
        <v>1679</v>
      </c>
      <c r="C929" s="8" t="s">
        <v>1687</v>
      </c>
      <c r="D929" s="8" t="s">
        <v>1906</v>
      </c>
    </row>
    <row r="930" spans="1:4">
      <c r="A930" s="8" t="s">
        <v>1652</v>
      </c>
      <c r="B930" s="8" t="s">
        <v>1679</v>
      </c>
      <c r="C930" s="8" t="s">
        <v>1688</v>
      </c>
      <c r="D930" s="8" t="s">
        <v>1906</v>
      </c>
    </row>
    <row r="931" spans="1:4">
      <c r="A931" s="8" t="s">
        <v>1652</v>
      </c>
      <c r="B931" s="8" t="s">
        <v>1679</v>
      </c>
      <c r="C931" s="8" t="s">
        <v>1689</v>
      </c>
      <c r="D931" s="8" t="s">
        <v>1906</v>
      </c>
    </row>
    <row r="932" spans="1:4">
      <c r="A932" s="8" t="s">
        <v>1652</v>
      </c>
      <c r="B932" s="8" t="s">
        <v>1679</v>
      </c>
      <c r="C932" s="8" t="s">
        <v>1690</v>
      </c>
      <c r="D932" s="8" t="s">
        <v>1906</v>
      </c>
    </row>
    <row r="933" spans="1:4">
      <c r="A933" s="8" t="s">
        <v>1652</v>
      </c>
      <c r="B933" s="8" t="s">
        <v>1679</v>
      </c>
      <c r="C933" s="8" t="s">
        <v>1691</v>
      </c>
      <c r="D933" s="8" t="s">
        <v>1906</v>
      </c>
    </row>
    <row r="934" spans="1:4">
      <c r="A934" s="8" t="s">
        <v>1652</v>
      </c>
      <c r="B934" s="8" t="s">
        <v>1679</v>
      </c>
      <c r="C934" s="8" t="s">
        <v>1692</v>
      </c>
      <c r="D934" s="8" t="s">
        <v>1906</v>
      </c>
    </row>
    <row r="935" spans="1:4">
      <c r="A935" s="8" t="s">
        <v>1652</v>
      </c>
      <c r="B935" s="8" t="s">
        <v>1679</v>
      </c>
      <c r="C935" s="8" t="s">
        <v>1693</v>
      </c>
      <c r="D935" s="8" t="s">
        <v>1906</v>
      </c>
    </row>
    <row r="936" spans="1:4">
      <c r="A936" s="8" t="s">
        <v>1652</v>
      </c>
      <c r="B936" s="8" t="s">
        <v>1679</v>
      </c>
      <c r="C936" s="8" t="s">
        <v>1694</v>
      </c>
      <c r="D936" s="8" t="s">
        <v>1906</v>
      </c>
    </row>
    <row r="937" spans="1:4">
      <c r="A937" s="8" t="s">
        <v>1652</v>
      </c>
      <c r="B937" s="8" t="s">
        <v>1679</v>
      </c>
      <c r="C937" s="8" t="s">
        <v>1695</v>
      </c>
      <c r="D937" s="8" t="s">
        <v>1906</v>
      </c>
    </row>
    <row r="938" spans="1:4">
      <c r="A938" s="8" t="s">
        <v>1652</v>
      </c>
      <c r="B938" s="8" t="s">
        <v>1679</v>
      </c>
      <c r="C938" s="8" t="s">
        <v>1696</v>
      </c>
      <c r="D938" s="8" t="s">
        <v>1906</v>
      </c>
    </row>
    <row r="939" spans="1:4">
      <c r="A939" s="8" t="s">
        <v>1652</v>
      </c>
      <c r="B939" s="8" t="s">
        <v>1697</v>
      </c>
      <c r="C939" s="8" t="s">
        <v>1698</v>
      </c>
      <c r="D939" s="8" t="s">
        <v>1906</v>
      </c>
    </row>
    <row r="940" spans="1:4">
      <c r="A940" s="8" t="s">
        <v>1652</v>
      </c>
      <c r="B940" s="8" t="s">
        <v>1697</v>
      </c>
      <c r="C940" s="8" t="s">
        <v>1699</v>
      </c>
      <c r="D940" s="8" t="s">
        <v>1906</v>
      </c>
    </row>
    <row r="941" spans="1:4">
      <c r="A941" s="8" t="s">
        <v>1652</v>
      </c>
      <c r="B941" s="8" t="s">
        <v>1697</v>
      </c>
      <c r="C941" s="8" t="s">
        <v>1700</v>
      </c>
      <c r="D941" s="8" t="s">
        <v>1906</v>
      </c>
    </row>
    <row r="942" spans="1:4">
      <c r="A942" s="8" t="s">
        <v>1652</v>
      </c>
      <c r="B942" s="8" t="s">
        <v>1697</v>
      </c>
      <c r="C942" s="8" t="s">
        <v>1701</v>
      </c>
      <c r="D942" s="8" t="s">
        <v>1906</v>
      </c>
    </row>
    <row r="943" spans="1:4">
      <c r="A943" s="8" t="s">
        <v>1652</v>
      </c>
      <c r="B943" s="8" t="s">
        <v>1702</v>
      </c>
      <c r="C943" s="8" t="s">
        <v>1703</v>
      </c>
      <c r="D943" s="8" t="s">
        <v>1906</v>
      </c>
    </row>
    <row r="944" spans="1:4">
      <c r="A944" s="8" t="s">
        <v>1652</v>
      </c>
      <c r="B944" s="8" t="s">
        <v>1702</v>
      </c>
      <c r="C944" s="8" t="s">
        <v>1704</v>
      </c>
      <c r="D944" s="8" t="s">
        <v>1906</v>
      </c>
    </row>
    <row r="945" spans="1:4">
      <c r="A945" s="8" t="s">
        <v>1652</v>
      </c>
      <c r="B945" s="8" t="s">
        <v>1705</v>
      </c>
      <c r="C945" s="8">
        <v>3100</v>
      </c>
      <c r="D945" s="8" t="s">
        <v>1906</v>
      </c>
    </row>
    <row r="946" spans="1:4">
      <c r="A946" s="8" t="s">
        <v>1652</v>
      </c>
      <c r="B946" s="8" t="s">
        <v>1705</v>
      </c>
      <c r="C946" s="8">
        <v>4100</v>
      </c>
      <c r="D946" s="8" t="s">
        <v>1906</v>
      </c>
    </row>
    <row r="947" spans="1:4">
      <c r="A947" s="8" t="s">
        <v>1652</v>
      </c>
      <c r="B947" s="8" t="s">
        <v>1705</v>
      </c>
      <c r="C947" s="8" t="s">
        <v>1706</v>
      </c>
      <c r="D947" s="8" t="s">
        <v>1906</v>
      </c>
    </row>
    <row r="948" spans="1:4">
      <c r="A948" s="8" t="s">
        <v>1652</v>
      </c>
      <c r="B948" s="8" t="s">
        <v>1705</v>
      </c>
      <c r="C948" s="8" t="s">
        <v>1707</v>
      </c>
      <c r="D948" s="8" t="s">
        <v>1906</v>
      </c>
    </row>
    <row r="949" spans="1:4">
      <c r="A949" s="8" t="s">
        <v>1652</v>
      </c>
      <c r="B949" s="8" t="s">
        <v>1705</v>
      </c>
      <c r="C949" s="8" t="s">
        <v>1708</v>
      </c>
      <c r="D949" s="8" t="s">
        <v>1906</v>
      </c>
    </row>
    <row r="950" spans="1:4">
      <c r="A950" s="8" t="s">
        <v>1652</v>
      </c>
      <c r="B950" s="8" t="s">
        <v>1705</v>
      </c>
      <c r="C950" s="8" t="s">
        <v>1709</v>
      </c>
      <c r="D950" s="8" t="s">
        <v>1906</v>
      </c>
    </row>
    <row r="951" spans="1:4">
      <c r="A951" s="8" t="s">
        <v>1652</v>
      </c>
      <c r="B951" s="8" t="s">
        <v>1705</v>
      </c>
      <c r="C951" s="8" t="s">
        <v>1710</v>
      </c>
      <c r="D951" s="8" t="s">
        <v>1906</v>
      </c>
    </row>
    <row r="952" spans="1:4">
      <c r="A952" s="8" t="s">
        <v>1652</v>
      </c>
      <c r="B952" s="8" t="s">
        <v>1705</v>
      </c>
      <c r="C952" s="8" t="s">
        <v>1711</v>
      </c>
      <c r="D952" s="8" t="s">
        <v>1906</v>
      </c>
    </row>
    <row r="953" spans="1:4">
      <c r="A953" s="8" t="s">
        <v>1652</v>
      </c>
      <c r="B953" s="8" t="s">
        <v>1705</v>
      </c>
      <c r="C953" s="8" t="s">
        <v>1712</v>
      </c>
      <c r="D953" s="8" t="s">
        <v>1906</v>
      </c>
    </row>
    <row r="954" spans="1:4">
      <c r="A954" s="8" t="s">
        <v>1652</v>
      </c>
      <c r="B954" s="8" t="s">
        <v>1705</v>
      </c>
      <c r="C954" s="8" t="s">
        <v>1713</v>
      </c>
      <c r="D954" s="8" t="s">
        <v>1906</v>
      </c>
    </row>
    <row r="955" spans="1:4">
      <c r="A955" s="8" t="s">
        <v>1652</v>
      </c>
      <c r="B955" s="8" t="s">
        <v>1705</v>
      </c>
      <c r="C955" s="8" t="s">
        <v>1714</v>
      </c>
      <c r="D955" s="8" t="s">
        <v>1906</v>
      </c>
    </row>
    <row r="956" spans="1:4">
      <c r="A956" s="8" t="s">
        <v>1652</v>
      </c>
      <c r="B956" s="8" t="s">
        <v>1705</v>
      </c>
      <c r="C956" s="8" t="s">
        <v>1715</v>
      </c>
      <c r="D956" s="8" t="s">
        <v>1906</v>
      </c>
    </row>
    <row r="957" spans="1:4">
      <c r="A957" s="8" t="s">
        <v>1652</v>
      </c>
      <c r="B957" s="8" t="s">
        <v>1705</v>
      </c>
      <c r="C957" s="8" t="s">
        <v>1716</v>
      </c>
      <c r="D957" s="8" t="s">
        <v>1906</v>
      </c>
    </row>
    <row r="958" spans="1:4">
      <c r="A958" s="8" t="s">
        <v>1652</v>
      </c>
      <c r="B958" s="8" t="s">
        <v>1705</v>
      </c>
      <c r="C958" s="8" t="s">
        <v>1717</v>
      </c>
      <c r="D958" s="8" t="s">
        <v>1906</v>
      </c>
    </row>
    <row r="959" spans="1:4">
      <c r="A959" s="8" t="s">
        <v>1652</v>
      </c>
      <c r="B959" s="8" t="s">
        <v>1705</v>
      </c>
      <c r="C959" s="8" t="s">
        <v>1718</v>
      </c>
      <c r="D959" s="8" t="s">
        <v>1906</v>
      </c>
    </row>
    <row r="960" spans="1:4">
      <c r="A960" s="8" t="s">
        <v>1652</v>
      </c>
      <c r="B960" s="8" t="s">
        <v>1705</v>
      </c>
      <c r="C960" s="8" t="s">
        <v>1719</v>
      </c>
      <c r="D960" s="8" t="s">
        <v>1906</v>
      </c>
    </row>
    <row r="961" spans="1:4">
      <c r="A961" s="8" t="s">
        <v>1652</v>
      </c>
      <c r="B961" s="8" t="s">
        <v>1705</v>
      </c>
      <c r="C961" s="8" t="s">
        <v>1720</v>
      </c>
      <c r="D961" s="8" t="s">
        <v>1906</v>
      </c>
    </row>
    <row r="962" spans="1:4">
      <c r="A962" s="8" t="s">
        <v>1652</v>
      </c>
      <c r="B962" s="8" t="s">
        <v>1705</v>
      </c>
      <c r="C962" s="8" t="s">
        <v>1721</v>
      </c>
      <c r="D962" s="8" t="s">
        <v>1906</v>
      </c>
    </row>
    <row r="963" spans="1:4">
      <c r="A963" s="8" t="s">
        <v>1652</v>
      </c>
      <c r="B963" s="8" t="s">
        <v>1705</v>
      </c>
      <c r="C963" s="8" t="s">
        <v>1722</v>
      </c>
      <c r="D963" s="8" t="s">
        <v>1906</v>
      </c>
    </row>
    <row r="964" spans="1:4">
      <c r="A964" s="8" t="s">
        <v>1652</v>
      </c>
      <c r="B964" s="8" t="s">
        <v>1705</v>
      </c>
      <c r="C964" s="8" t="s">
        <v>1723</v>
      </c>
      <c r="D964" s="8" t="s">
        <v>1906</v>
      </c>
    </row>
    <row r="965" spans="1:4">
      <c r="A965" s="8" t="s">
        <v>1652</v>
      </c>
      <c r="B965" s="8" t="s">
        <v>1705</v>
      </c>
      <c r="C965" s="8" t="s">
        <v>1724</v>
      </c>
      <c r="D965" s="8" t="s">
        <v>1906</v>
      </c>
    </row>
    <row r="966" spans="1:4">
      <c r="A966" s="8" t="s">
        <v>1652</v>
      </c>
      <c r="B966" s="8" t="s">
        <v>1705</v>
      </c>
      <c r="C966" s="8" t="s">
        <v>1725</v>
      </c>
      <c r="D966" s="8" t="s">
        <v>1906</v>
      </c>
    </row>
    <row r="967" spans="1:4">
      <c r="A967" s="8" t="s">
        <v>1652</v>
      </c>
      <c r="B967" s="8" t="s">
        <v>1705</v>
      </c>
      <c r="C967" s="8" t="s">
        <v>1726</v>
      </c>
      <c r="D967" s="8" t="s">
        <v>1906</v>
      </c>
    </row>
    <row r="968" spans="1:4">
      <c r="A968" s="8" t="s">
        <v>1652</v>
      </c>
      <c r="B968" s="8" t="s">
        <v>1705</v>
      </c>
      <c r="C968" s="8" t="s">
        <v>1727</v>
      </c>
      <c r="D968" s="8" t="s">
        <v>1906</v>
      </c>
    </row>
    <row r="969" spans="1:4">
      <c r="A969" s="8" t="s">
        <v>1652</v>
      </c>
      <c r="B969" s="8" t="s">
        <v>1705</v>
      </c>
      <c r="C969" s="8" t="s">
        <v>1728</v>
      </c>
      <c r="D969" s="8" t="s">
        <v>1906</v>
      </c>
    </row>
    <row r="970" spans="1:4">
      <c r="A970" s="8" t="s">
        <v>1652</v>
      </c>
      <c r="B970" s="8" t="s">
        <v>1705</v>
      </c>
      <c r="C970" s="8" t="s">
        <v>1729</v>
      </c>
      <c r="D970" s="8" t="s">
        <v>1906</v>
      </c>
    </row>
    <row r="971" spans="1:4">
      <c r="A971" s="8" t="s">
        <v>1652</v>
      </c>
      <c r="B971" s="8" t="s">
        <v>1705</v>
      </c>
      <c r="C971" s="8" t="s">
        <v>1730</v>
      </c>
      <c r="D971" s="8" t="s">
        <v>1906</v>
      </c>
    </row>
    <row r="972" spans="1:4">
      <c r="A972" s="8" t="s">
        <v>1652</v>
      </c>
      <c r="B972" s="8" t="s">
        <v>1731</v>
      </c>
      <c r="C972" s="8" t="s">
        <v>1732</v>
      </c>
      <c r="D972" s="8" t="s">
        <v>1906</v>
      </c>
    </row>
    <row r="973" spans="1:4">
      <c r="A973" s="8" t="s">
        <v>1652</v>
      </c>
      <c r="B973" s="8" t="s">
        <v>1731</v>
      </c>
      <c r="C973" s="8" t="s">
        <v>1708</v>
      </c>
      <c r="D973" s="8" t="s">
        <v>1906</v>
      </c>
    </row>
    <row r="974" spans="1:4">
      <c r="A974" s="8" t="s">
        <v>1652</v>
      </c>
      <c r="B974" s="8" t="s">
        <v>1731</v>
      </c>
      <c r="C974" s="8" t="s">
        <v>1712</v>
      </c>
      <c r="D974" s="8" t="s">
        <v>1906</v>
      </c>
    </row>
    <row r="975" spans="1:4">
      <c r="A975" s="8" t="s">
        <v>1652</v>
      </c>
      <c r="B975" s="8" t="s">
        <v>1731</v>
      </c>
      <c r="C975" s="8" t="s">
        <v>1733</v>
      </c>
      <c r="D975" s="8" t="s">
        <v>1906</v>
      </c>
    </row>
    <row r="976" spans="1:4">
      <c r="A976" s="8" t="s">
        <v>1652</v>
      </c>
      <c r="B976" s="8" t="s">
        <v>1731</v>
      </c>
      <c r="C976" s="8" t="s">
        <v>1734</v>
      </c>
      <c r="D976" s="8" t="s">
        <v>1906</v>
      </c>
    </row>
    <row r="977" spans="1:4">
      <c r="A977" s="8" t="s">
        <v>1652</v>
      </c>
      <c r="B977" s="8" t="s">
        <v>1731</v>
      </c>
      <c r="C977" s="8" t="s">
        <v>1735</v>
      </c>
      <c r="D977" s="8" t="s">
        <v>1906</v>
      </c>
    </row>
    <row r="978" spans="1:4">
      <c r="A978" s="8" t="s">
        <v>1652</v>
      </c>
      <c r="B978" s="8" t="s">
        <v>1731</v>
      </c>
      <c r="C978" s="8" t="s">
        <v>1736</v>
      </c>
      <c r="D978" s="8" t="s">
        <v>1906</v>
      </c>
    </row>
    <row r="979" spans="1:4">
      <c r="A979" s="8" t="s">
        <v>1652</v>
      </c>
      <c r="B979" s="8" t="s">
        <v>1731</v>
      </c>
      <c r="C979" s="8" t="s">
        <v>1737</v>
      </c>
      <c r="D979" s="8" t="s">
        <v>1906</v>
      </c>
    </row>
    <row r="980" spans="1:4">
      <c r="A980" s="8" t="s">
        <v>1652</v>
      </c>
      <c r="B980" s="8" t="s">
        <v>1731</v>
      </c>
      <c r="C980" s="8" t="s">
        <v>1738</v>
      </c>
      <c r="D980" s="8" t="s">
        <v>1906</v>
      </c>
    </row>
    <row r="981" spans="1:4">
      <c r="A981" s="8" t="s">
        <v>1652</v>
      </c>
      <c r="B981" s="8" t="s">
        <v>1731</v>
      </c>
      <c r="C981" s="8" t="s">
        <v>1739</v>
      </c>
      <c r="D981" s="8" t="s">
        <v>1906</v>
      </c>
    </row>
    <row r="982" spans="1:4">
      <c r="A982" s="8" t="s">
        <v>1652</v>
      </c>
      <c r="B982" s="8" t="s">
        <v>1731</v>
      </c>
      <c r="C982" s="8" t="s">
        <v>1727</v>
      </c>
      <c r="D982" s="8" t="s">
        <v>1906</v>
      </c>
    </row>
    <row r="983" spans="1:4">
      <c r="A983" s="8" t="s">
        <v>1652</v>
      </c>
      <c r="B983" s="8" t="s">
        <v>1731</v>
      </c>
      <c r="C983" s="8" t="s">
        <v>1740</v>
      </c>
      <c r="D983" s="8" t="s">
        <v>1906</v>
      </c>
    </row>
    <row r="984" spans="1:4">
      <c r="A984" s="8" t="s">
        <v>1652</v>
      </c>
      <c r="B984" s="8" t="s">
        <v>1731</v>
      </c>
      <c r="C984" s="8" t="s">
        <v>1741</v>
      </c>
      <c r="D984" s="8" t="s">
        <v>1906</v>
      </c>
    </row>
    <row r="985" spans="1:4">
      <c r="A985" s="8" t="s">
        <v>1652</v>
      </c>
      <c r="B985" s="8" t="s">
        <v>1742</v>
      </c>
      <c r="C985" s="8">
        <v>2600</v>
      </c>
      <c r="D985" s="8" t="s">
        <v>1906</v>
      </c>
    </row>
    <row r="986" spans="1:4">
      <c r="A986" s="8" t="s">
        <v>1652</v>
      </c>
      <c r="B986" s="8" t="s">
        <v>1742</v>
      </c>
      <c r="C986" s="8">
        <v>3600</v>
      </c>
      <c r="D986" s="8" t="s">
        <v>1906</v>
      </c>
    </row>
    <row r="987" spans="1:4">
      <c r="A987" s="8" t="s">
        <v>1652</v>
      </c>
      <c r="B987" s="8" t="s">
        <v>1742</v>
      </c>
      <c r="C987" s="8">
        <v>4500</v>
      </c>
      <c r="D987" s="8" t="s">
        <v>1906</v>
      </c>
    </row>
    <row r="988" spans="1:4">
      <c r="A988" s="8" t="s">
        <v>1652</v>
      </c>
      <c r="B988" s="8" t="s">
        <v>1742</v>
      </c>
      <c r="C988" s="8">
        <v>5500</v>
      </c>
      <c r="D988" s="8" t="s">
        <v>1906</v>
      </c>
    </row>
    <row r="989" spans="1:4">
      <c r="A989" s="8" t="s">
        <v>1652</v>
      </c>
      <c r="B989" s="8" t="s">
        <v>1742</v>
      </c>
      <c r="C989" s="8">
        <v>5600</v>
      </c>
      <c r="D989" s="8" t="s">
        <v>1906</v>
      </c>
    </row>
    <row r="990" spans="1:4">
      <c r="A990" s="8" t="s">
        <v>1652</v>
      </c>
      <c r="B990" s="8" t="s">
        <v>1742</v>
      </c>
      <c r="C990" s="8">
        <v>7600</v>
      </c>
      <c r="D990" s="8" t="s">
        <v>1906</v>
      </c>
    </row>
    <row r="991" spans="1:4">
      <c r="A991" s="8" t="s">
        <v>1652</v>
      </c>
      <c r="B991" s="8" t="s">
        <v>1742</v>
      </c>
      <c r="C991" s="8" t="s">
        <v>1743</v>
      </c>
      <c r="D991" s="8" t="s">
        <v>1906</v>
      </c>
    </row>
    <row r="992" spans="1:4">
      <c r="A992" s="8" t="s">
        <v>1652</v>
      </c>
      <c r="B992" s="8" t="s">
        <v>1742</v>
      </c>
      <c r="C992" s="8" t="s">
        <v>1744</v>
      </c>
      <c r="D992" s="8" t="s">
        <v>1906</v>
      </c>
    </row>
    <row r="993" spans="1:4">
      <c r="A993" s="8" t="s">
        <v>1652</v>
      </c>
      <c r="B993" s="8" t="s">
        <v>1742</v>
      </c>
      <c r="C993" s="8" t="s">
        <v>1745</v>
      </c>
      <c r="D993" s="8" t="s">
        <v>1906</v>
      </c>
    </row>
    <row r="994" spans="1:4">
      <c r="A994" s="8" t="s">
        <v>1652</v>
      </c>
      <c r="B994" s="8" t="s">
        <v>1742</v>
      </c>
      <c r="C994" s="8" t="s">
        <v>1746</v>
      </c>
      <c r="D994" s="8" t="s">
        <v>1906</v>
      </c>
    </row>
    <row r="995" spans="1:4">
      <c r="A995" s="8" t="s">
        <v>1652</v>
      </c>
      <c r="B995" s="8" t="s">
        <v>1742</v>
      </c>
      <c r="C995" s="8" t="s">
        <v>1747</v>
      </c>
      <c r="D995" s="8" t="s">
        <v>1906</v>
      </c>
    </row>
    <row r="996" spans="1:4">
      <c r="A996" s="8" t="s">
        <v>1652</v>
      </c>
      <c r="B996" s="8" t="s">
        <v>1742</v>
      </c>
      <c r="C996" s="8" t="s">
        <v>1748</v>
      </c>
      <c r="D996" s="8" t="s">
        <v>1906</v>
      </c>
    </row>
    <row r="997" spans="1:4">
      <c r="A997" s="8" t="s">
        <v>1652</v>
      </c>
      <c r="B997" s="8" t="s">
        <v>1742</v>
      </c>
      <c r="C997" s="8" t="s">
        <v>1749</v>
      </c>
      <c r="D997" s="8" t="s">
        <v>1906</v>
      </c>
    </row>
    <row r="998" spans="1:4">
      <c r="A998" s="8" t="s">
        <v>1652</v>
      </c>
      <c r="B998" s="8" t="s">
        <v>1742</v>
      </c>
      <c r="C998" s="8" t="s">
        <v>1750</v>
      </c>
      <c r="D998" s="8" t="s">
        <v>1906</v>
      </c>
    </row>
    <row r="999" spans="1:4">
      <c r="A999" s="8" t="s">
        <v>1652</v>
      </c>
      <c r="B999" s="8" t="s">
        <v>1742</v>
      </c>
      <c r="C999" s="8" t="s">
        <v>1751</v>
      </c>
      <c r="D999" s="8" t="s">
        <v>1906</v>
      </c>
    </row>
    <row r="1000" spans="1:4">
      <c r="A1000" s="8" t="s">
        <v>1652</v>
      </c>
      <c r="B1000" s="8" t="s">
        <v>1742</v>
      </c>
      <c r="C1000" s="8" t="s">
        <v>1752</v>
      </c>
      <c r="D1000" s="8" t="s">
        <v>1906</v>
      </c>
    </row>
    <row r="1001" spans="1:4">
      <c r="A1001" s="8" t="s">
        <v>1652</v>
      </c>
      <c r="B1001" s="8" t="s">
        <v>1742</v>
      </c>
      <c r="C1001" s="8" t="s">
        <v>1753</v>
      </c>
      <c r="D1001" s="8" t="s">
        <v>1906</v>
      </c>
    </row>
    <row r="1002" spans="1:4">
      <c r="A1002" s="8" t="s">
        <v>1652</v>
      </c>
      <c r="B1002" s="8" t="s">
        <v>1742</v>
      </c>
      <c r="C1002" s="8" t="s">
        <v>1754</v>
      </c>
      <c r="D1002" s="8" t="s">
        <v>1906</v>
      </c>
    </row>
    <row r="1003" spans="1:4">
      <c r="A1003" s="8" t="s">
        <v>1652</v>
      </c>
      <c r="B1003" s="8" t="s">
        <v>1742</v>
      </c>
      <c r="C1003" s="8" t="s">
        <v>1755</v>
      </c>
      <c r="D1003" s="8" t="s">
        <v>1906</v>
      </c>
    </row>
    <row r="1004" spans="1:4">
      <c r="A1004" s="8" t="s">
        <v>1652</v>
      </c>
      <c r="B1004" s="8" t="s">
        <v>1742</v>
      </c>
      <c r="C1004" s="8" t="s">
        <v>1756</v>
      </c>
      <c r="D1004" s="8" t="s">
        <v>1906</v>
      </c>
    </row>
    <row r="1005" spans="1:4">
      <c r="A1005" s="8" t="s">
        <v>1652</v>
      </c>
      <c r="B1005" s="8" t="s">
        <v>1742</v>
      </c>
      <c r="C1005" s="8" t="s">
        <v>1757</v>
      </c>
      <c r="D1005" s="8" t="s">
        <v>1906</v>
      </c>
    </row>
    <row r="1006" spans="1:4">
      <c r="A1006" s="8" t="s">
        <v>1652</v>
      </c>
      <c r="B1006" s="8" t="s">
        <v>1742</v>
      </c>
      <c r="C1006" s="8" t="s">
        <v>1758</v>
      </c>
      <c r="D1006" s="8" t="s">
        <v>1906</v>
      </c>
    </row>
    <row r="1007" spans="1:4">
      <c r="A1007" s="8" t="s">
        <v>1652</v>
      </c>
      <c r="B1007" s="8" t="s">
        <v>1742</v>
      </c>
      <c r="C1007" s="8" t="s">
        <v>1759</v>
      </c>
      <c r="D1007" s="8" t="s">
        <v>1906</v>
      </c>
    </row>
    <row r="1008" spans="1:4">
      <c r="A1008" s="8" t="s">
        <v>1652</v>
      </c>
      <c r="B1008" s="8" t="s">
        <v>1742</v>
      </c>
      <c r="C1008" s="8" t="s">
        <v>1760</v>
      </c>
      <c r="D1008" s="8" t="s">
        <v>1906</v>
      </c>
    </row>
    <row r="1009" spans="1:4">
      <c r="A1009" s="8" t="s">
        <v>1652</v>
      </c>
      <c r="B1009" s="8" t="s">
        <v>1742</v>
      </c>
      <c r="C1009" s="8" t="s">
        <v>1761</v>
      </c>
      <c r="D1009" s="8" t="s">
        <v>1906</v>
      </c>
    </row>
    <row r="1010" spans="1:4">
      <c r="A1010" s="8" t="s">
        <v>1652</v>
      </c>
      <c r="B1010" s="8" t="s">
        <v>1742</v>
      </c>
      <c r="C1010" s="8" t="s">
        <v>1762</v>
      </c>
      <c r="D1010" s="8" t="s">
        <v>1906</v>
      </c>
    </row>
    <row r="1011" spans="1:4">
      <c r="A1011" s="8" t="s">
        <v>1652</v>
      </c>
      <c r="B1011" s="8" t="s">
        <v>1742</v>
      </c>
      <c r="C1011" s="8" t="s">
        <v>1763</v>
      </c>
      <c r="D1011" s="8" t="s">
        <v>1906</v>
      </c>
    </row>
    <row r="1012" spans="1:4">
      <c r="A1012" s="8" t="s">
        <v>1652</v>
      </c>
      <c r="B1012" s="8" t="s">
        <v>1742</v>
      </c>
      <c r="C1012" s="8" t="s">
        <v>1764</v>
      </c>
      <c r="D1012" s="8" t="s">
        <v>1906</v>
      </c>
    </row>
    <row r="1013" spans="1:4">
      <c r="A1013" s="8" t="s">
        <v>1652</v>
      </c>
      <c r="B1013" s="8" t="s">
        <v>1742</v>
      </c>
      <c r="C1013" s="8" t="s">
        <v>1765</v>
      </c>
      <c r="D1013" s="8" t="s">
        <v>1906</v>
      </c>
    </row>
    <row r="1014" spans="1:4">
      <c r="A1014" s="8" t="s">
        <v>1652</v>
      </c>
      <c r="B1014" s="8" t="s">
        <v>1742</v>
      </c>
      <c r="C1014" s="8" t="s">
        <v>1719</v>
      </c>
      <c r="D1014" s="8" t="s">
        <v>1906</v>
      </c>
    </row>
    <row r="1015" spans="1:4">
      <c r="A1015" s="8" t="s">
        <v>1652</v>
      </c>
      <c r="B1015" s="8" t="s">
        <v>1742</v>
      </c>
      <c r="C1015" s="8" t="s">
        <v>1724</v>
      </c>
      <c r="D1015" s="8" t="s">
        <v>1906</v>
      </c>
    </row>
    <row r="1016" spans="1:4">
      <c r="A1016" s="8" t="s">
        <v>1652</v>
      </c>
      <c r="B1016" s="8" t="s">
        <v>1742</v>
      </c>
      <c r="C1016" s="8" t="s">
        <v>1766</v>
      </c>
      <c r="D1016" s="8" t="s">
        <v>1906</v>
      </c>
    </row>
    <row r="1017" spans="1:4">
      <c r="A1017" s="8" t="s">
        <v>1652</v>
      </c>
      <c r="B1017" s="8" t="s">
        <v>1742</v>
      </c>
      <c r="C1017" s="8" t="s">
        <v>1767</v>
      </c>
      <c r="D1017" s="8" t="s">
        <v>1906</v>
      </c>
    </row>
    <row r="1018" spans="1:4">
      <c r="A1018" s="8" t="s">
        <v>1652</v>
      </c>
      <c r="B1018" s="8" t="s">
        <v>1742</v>
      </c>
      <c r="C1018" s="8" t="s">
        <v>1768</v>
      </c>
      <c r="D1018" s="8" t="s">
        <v>1906</v>
      </c>
    </row>
    <row r="1019" spans="1:4">
      <c r="A1019" s="8" t="s">
        <v>1652</v>
      </c>
      <c r="B1019" s="8" t="s">
        <v>1742</v>
      </c>
      <c r="C1019" s="8" t="s">
        <v>1769</v>
      </c>
      <c r="D1019" s="8" t="s">
        <v>1906</v>
      </c>
    </row>
    <row r="1020" spans="1:4">
      <c r="A1020" s="8" t="s">
        <v>1652</v>
      </c>
      <c r="B1020" s="8" t="s">
        <v>1742</v>
      </c>
      <c r="C1020" s="8" t="s">
        <v>1770</v>
      </c>
      <c r="D1020" s="8" t="s">
        <v>1906</v>
      </c>
    </row>
    <row r="1021" spans="1:4">
      <c r="A1021" s="8" t="s">
        <v>1652</v>
      </c>
      <c r="B1021" s="8" t="s">
        <v>1742</v>
      </c>
      <c r="C1021" s="8" t="s">
        <v>1771</v>
      </c>
      <c r="D1021" s="8" t="s">
        <v>1906</v>
      </c>
    </row>
    <row r="1022" spans="1:4">
      <c r="A1022" s="8" t="s">
        <v>1652</v>
      </c>
      <c r="B1022" s="8" t="s">
        <v>1742</v>
      </c>
      <c r="C1022" s="8" t="s">
        <v>1772</v>
      </c>
      <c r="D1022" s="8" t="s">
        <v>1906</v>
      </c>
    </row>
    <row r="1023" spans="1:4">
      <c r="A1023" s="8" t="s">
        <v>1652</v>
      </c>
      <c r="B1023" s="8" t="s">
        <v>1742</v>
      </c>
      <c r="C1023" s="8" t="s">
        <v>1773</v>
      </c>
      <c r="D1023" s="8" t="s">
        <v>1906</v>
      </c>
    </row>
    <row r="1024" spans="1:4">
      <c r="A1024" s="8" t="s">
        <v>1652</v>
      </c>
      <c r="B1024" s="8" t="s">
        <v>1742</v>
      </c>
      <c r="C1024" s="8" t="s">
        <v>1774</v>
      </c>
      <c r="D1024" s="8" t="s">
        <v>1906</v>
      </c>
    </row>
    <row r="1025" spans="1:4">
      <c r="A1025" s="8" t="s">
        <v>1652</v>
      </c>
      <c r="B1025" s="8" t="s">
        <v>1742</v>
      </c>
      <c r="C1025" s="8" t="s">
        <v>1775</v>
      </c>
      <c r="D1025" s="8" t="s">
        <v>1906</v>
      </c>
    </row>
    <row r="1026" spans="1:4">
      <c r="A1026" s="8" t="s">
        <v>1652</v>
      </c>
      <c r="B1026" s="8" t="s">
        <v>1742</v>
      </c>
      <c r="C1026" s="8" t="s">
        <v>1776</v>
      </c>
      <c r="D1026" s="8" t="s">
        <v>1906</v>
      </c>
    </row>
    <row r="1027" spans="1:4">
      <c r="A1027" s="8" t="s">
        <v>1652</v>
      </c>
      <c r="B1027" s="8" t="s">
        <v>1742</v>
      </c>
      <c r="C1027" s="8" t="s">
        <v>1777</v>
      </c>
      <c r="D1027" s="8" t="s">
        <v>1906</v>
      </c>
    </row>
    <row r="1028" spans="1:4">
      <c r="A1028" s="8" t="s">
        <v>1652</v>
      </c>
      <c r="B1028" s="8" t="s">
        <v>1742</v>
      </c>
      <c r="C1028" s="8" t="s">
        <v>1778</v>
      </c>
      <c r="D1028" s="8" t="s">
        <v>1906</v>
      </c>
    </row>
    <row r="1029" spans="1:4">
      <c r="A1029" s="8" t="s">
        <v>1652</v>
      </c>
      <c r="B1029" s="8" t="s">
        <v>1742</v>
      </c>
      <c r="C1029" s="8" t="s">
        <v>1779</v>
      </c>
      <c r="D1029" s="8" t="s">
        <v>1906</v>
      </c>
    </row>
    <row r="1030" spans="1:4">
      <c r="A1030" s="8" t="s">
        <v>1652</v>
      </c>
      <c r="B1030" s="8" t="s">
        <v>1742</v>
      </c>
      <c r="C1030" s="8" t="s">
        <v>1780</v>
      </c>
      <c r="D1030" s="8" t="s">
        <v>1906</v>
      </c>
    </row>
    <row r="1031" spans="1:4">
      <c r="A1031" s="8" t="s">
        <v>1652</v>
      </c>
      <c r="B1031" s="8" t="s">
        <v>1742</v>
      </c>
      <c r="C1031" s="8" t="s">
        <v>1781</v>
      </c>
      <c r="D1031" s="8" t="s">
        <v>1906</v>
      </c>
    </row>
    <row r="1032" spans="1:4">
      <c r="A1032" s="8" t="s">
        <v>1652</v>
      </c>
      <c r="B1032" s="8" t="s">
        <v>1742</v>
      </c>
      <c r="C1032" s="8" t="s">
        <v>1782</v>
      </c>
      <c r="D1032" s="8" t="s">
        <v>1906</v>
      </c>
    </row>
    <row r="1033" spans="1:4">
      <c r="A1033" s="8" t="s">
        <v>1652</v>
      </c>
      <c r="B1033" s="8" t="s">
        <v>1742</v>
      </c>
      <c r="C1033" s="8" t="s">
        <v>1783</v>
      </c>
      <c r="D1033" s="8" t="s">
        <v>1906</v>
      </c>
    </row>
    <row r="1034" spans="1:4">
      <c r="A1034" s="8" t="s">
        <v>1652</v>
      </c>
      <c r="B1034" s="8" t="s">
        <v>1742</v>
      </c>
      <c r="C1034" s="8" t="s">
        <v>1784</v>
      </c>
      <c r="D1034" s="8" t="s">
        <v>1906</v>
      </c>
    </row>
    <row r="1035" spans="1:4">
      <c r="A1035" s="8" t="s">
        <v>1652</v>
      </c>
      <c r="B1035" s="8" t="s">
        <v>1742</v>
      </c>
      <c r="C1035" s="8" t="s">
        <v>1785</v>
      </c>
      <c r="D1035" s="8" t="s">
        <v>1906</v>
      </c>
    </row>
    <row r="1036" spans="1:4">
      <c r="A1036" s="8" t="s">
        <v>1652</v>
      </c>
      <c r="B1036" s="8" t="s">
        <v>1742</v>
      </c>
      <c r="C1036" s="8" t="s">
        <v>1786</v>
      </c>
      <c r="D1036" s="8" t="s">
        <v>1906</v>
      </c>
    </row>
    <row r="1037" spans="1:4">
      <c r="A1037" s="8" t="s">
        <v>1652</v>
      </c>
      <c r="B1037" s="8" t="s">
        <v>1742</v>
      </c>
      <c r="C1037" s="8" t="s">
        <v>1787</v>
      </c>
      <c r="D1037" s="8" t="s">
        <v>1906</v>
      </c>
    </row>
    <row r="1038" spans="1:4">
      <c r="A1038" s="8" t="s">
        <v>1652</v>
      </c>
      <c r="B1038" s="8" t="s">
        <v>1742</v>
      </c>
      <c r="C1038" s="8" t="s">
        <v>1788</v>
      </c>
      <c r="D1038" s="8" t="s">
        <v>1906</v>
      </c>
    </row>
    <row r="1039" spans="1:4">
      <c r="A1039" s="8" t="s">
        <v>1652</v>
      </c>
      <c r="B1039" s="8" t="s">
        <v>1742</v>
      </c>
      <c r="C1039" s="8" t="s">
        <v>1789</v>
      </c>
      <c r="D1039" s="8" t="s">
        <v>1906</v>
      </c>
    </row>
    <row r="1040" spans="1:4">
      <c r="A1040" s="8" t="s">
        <v>1652</v>
      </c>
      <c r="B1040" s="8" t="s">
        <v>1790</v>
      </c>
      <c r="C1040" s="8">
        <v>2600</v>
      </c>
      <c r="D1040" s="8" t="s">
        <v>1906</v>
      </c>
    </row>
    <row r="1041" spans="1:4">
      <c r="A1041" s="8" t="s">
        <v>1652</v>
      </c>
      <c r="B1041" s="8" t="s">
        <v>1790</v>
      </c>
      <c r="C1041" s="8">
        <v>3600</v>
      </c>
      <c r="D1041" s="8" t="s">
        <v>1906</v>
      </c>
    </row>
    <row r="1042" spans="1:4">
      <c r="A1042" s="8" t="s">
        <v>1652</v>
      </c>
      <c r="B1042" s="8" t="s">
        <v>1790</v>
      </c>
      <c r="C1042" s="8">
        <v>5645</v>
      </c>
      <c r="D1042" s="8" t="s">
        <v>1906</v>
      </c>
    </row>
    <row r="1043" spans="1:4">
      <c r="A1043" s="8" t="s">
        <v>1652</v>
      </c>
      <c r="B1043" s="8" t="s">
        <v>1790</v>
      </c>
      <c r="C1043" s="8" t="s">
        <v>1746</v>
      </c>
      <c r="D1043" s="8" t="s">
        <v>1906</v>
      </c>
    </row>
    <row r="1044" spans="1:4">
      <c r="A1044" s="8" t="s">
        <v>1652</v>
      </c>
      <c r="B1044" s="8" t="s">
        <v>1790</v>
      </c>
      <c r="C1044" s="8" t="s">
        <v>1747</v>
      </c>
      <c r="D1044" s="8" t="s">
        <v>1906</v>
      </c>
    </row>
    <row r="1045" spans="1:4">
      <c r="A1045" s="8" t="s">
        <v>1652</v>
      </c>
      <c r="B1045" s="8" t="s">
        <v>1790</v>
      </c>
      <c r="C1045" s="8" t="s">
        <v>1791</v>
      </c>
      <c r="D1045" s="8" t="s">
        <v>1906</v>
      </c>
    </row>
    <row r="1046" spans="1:4">
      <c r="A1046" s="8" t="s">
        <v>1652</v>
      </c>
      <c r="B1046" s="8" t="s">
        <v>1790</v>
      </c>
      <c r="C1046" s="8" t="s">
        <v>1749</v>
      </c>
      <c r="D1046" s="8" t="s">
        <v>1906</v>
      </c>
    </row>
    <row r="1047" spans="1:4">
      <c r="A1047" s="8" t="s">
        <v>1652</v>
      </c>
      <c r="B1047" s="8" t="s">
        <v>1790</v>
      </c>
      <c r="C1047" s="8" t="s">
        <v>1753</v>
      </c>
      <c r="D1047" s="8" t="s">
        <v>1906</v>
      </c>
    </row>
    <row r="1048" spans="1:4">
      <c r="A1048" s="8" t="s">
        <v>1652</v>
      </c>
      <c r="B1048" s="8" t="s">
        <v>1790</v>
      </c>
      <c r="C1048" s="8" t="s">
        <v>1792</v>
      </c>
      <c r="D1048" s="8" t="s">
        <v>1906</v>
      </c>
    </row>
    <row r="1049" spans="1:4">
      <c r="A1049" s="8" t="s">
        <v>1652</v>
      </c>
      <c r="B1049" s="8" t="s">
        <v>1790</v>
      </c>
      <c r="C1049" s="8" t="s">
        <v>1793</v>
      </c>
      <c r="D1049" s="8" t="s">
        <v>1906</v>
      </c>
    </row>
    <row r="1050" spans="1:4">
      <c r="A1050" s="8" t="s">
        <v>1652</v>
      </c>
      <c r="B1050" s="8" t="s">
        <v>1790</v>
      </c>
      <c r="C1050" s="8" t="s">
        <v>1794</v>
      </c>
      <c r="D1050" s="8" t="s">
        <v>1906</v>
      </c>
    </row>
    <row r="1051" spans="1:4">
      <c r="A1051" s="8" t="s">
        <v>1652</v>
      </c>
      <c r="B1051" s="8" t="s">
        <v>1790</v>
      </c>
      <c r="C1051" s="8" t="s">
        <v>1739</v>
      </c>
      <c r="D1051" s="8" t="s">
        <v>1906</v>
      </c>
    </row>
    <row r="1052" spans="1:4">
      <c r="A1052" s="8" t="s">
        <v>1652</v>
      </c>
      <c r="B1052" s="8" t="s">
        <v>1790</v>
      </c>
      <c r="C1052" s="8" t="s">
        <v>1795</v>
      </c>
      <c r="D1052" s="8" t="s">
        <v>1906</v>
      </c>
    </row>
    <row r="1053" spans="1:4">
      <c r="A1053" s="8" t="s">
        <v>1652</v>
      </c>
      <c r="B1053" s="8" t="s">
        <v>1790</v>
      </c>
      <c r="C1053" s="8" t="s">
        <v>1796</v>
      </c>
      <c r="D1053" s="8" t="s">
        <v>1906</v>
      </c>
    </row>
    <row r="1054" spans="1:4">
      <c r="A1054" s="8" t="s">
        <v>1652</v>
      </c>
      <c r="B1054" s="8" t="s">
        <v>1790</v>
      </c>
      <c r="C1054" s="8" t="s">
        <v>1797</v>
      </c>
      <c r="D1054" s="8" t="s">
        <v>1906</v>
      </c>
    </row>
    <row r="1055" spans="1:4">
      <c r="A1055" s="8" t="s">
        <v>1652</v>
      </c>
      <c r="B1055" s="8" t="s">
        <v>1790</v>
      </c>
      <c r="C1055" s="8" t="s">
        <v>1798</v>
      </c>
      <c r="D1055" s="8" t="s">
        <v>1906</v>
      </c>
    </row>
    <row r="1056" spans="1:4">
      <c r="A1056" s="8" t="s">
        <v>1652</v>
      </c>
      <c r="B1056" s="8" t="s">
        <v>1790</v>
      </c>
      <c r="C1056" s="8" t="s">
        <v>1799</v>
      </c>
      <c r="D1056" s="8" t="s">
        <v>1906</v>
      </c>
    </row>
    <row r="1057" spans="1:4">
      <c r="A1057" s="8" t="s">
        <v>1652</v>
      </c>
      <c r="B1057" s="8" t="s">
        <v>1790</v>
      </c>
      <c r="C1057" s="8" t="s">
        <v>1800</v>
      </c>
      <c r="D1057" s="8" t="s">
        <v>1906</v>
      </c>
    </row>
    <row r="1058" spans="1:4">
      <c r="A1058" s="8" t="s">
        <v>1652</v>
      </c>
      <c r="B1058" s="8" t="s">
        <v>1790</v>
      </c>
      <c r="C1058" s="8" t="s">
        <v>1801</v>
      </c>
      <c r="D1058" s="8" t="s">
        <v>1906</v>
      </c>
    </row>
    <row r="1059" spans="1:4">
      <c r="A1059" s="8" t="s">
        <v>1652</v>
      </c>
      <c r="B1059" s="8" t="s">
        <v>1790</v>
      </c>
      <c r="C1059" s="8" t="s">
        <v>1802</v>
      </c>
      <c r="D1059" s="8" t="s">
        <v>1906</v>
      </c>
    </row>
    <row r="1060" spans="1:4">
      <c r="A1060" s="8" t="s">
        <v>1652</v>
      </c>
      <c r="B1060" s="8" t="s">
        <v>1790</v>
      </c>
      <c r="C1060" s="8" t="s">
        <v>1803</v>
      </c>
      <c r="D1060" s="8" t="s">
        <v>1906</v>
      </c>
    </row>
    <row r="1061" spans="1:4">
      <c r="A1061" s="8" t="s">
        <v>1652</v>
      </c>
      <c r="B1061" s="8" t="s">
        <v>1790</v>
      </c>
      <c r="C1061" s="8" t="s">
        <v>1804</v>
      </c>
      <c r="D1061" s="8" t="s">
        <v>1906</v>
      </c>
    </row>
    <row r="1062" spans="1:4">
      <c r="A1062" s="8" t="s">
        <v>1652</v>
      </c>
      <c r="B1062" s="8" t="s">
        <v>1790</v>
      </c>
      <c r="C1062" s="8" t="s">
        <v>1805</v>
      </c>
      <c r="D1062" s="8" t="s">
        <v>1906</v>
      </c>
    </row>
    <row r="1063" spans="1:4">
      <c r="A1063" s="8" t="s">
        <v>1652</v>
      </c>
      <c r="B1063" s="8" t="s">
        <v>1790</v>
      </c>
      <c r="C1063" s="8" t="s">
        <v>1780</v>
      </c>
      <c r="D1063" s="8" t="s">
        <v>1906</v>
      </c>
    </row>
    <row r="1064" spans="1:4">
      <c r="A1064" s="8" t="s">
        <v>1652</v>
      </c>
      <c r="B1064" s="8" t="s">
        <v>1790</v>
      </c>
      <c r="C1064" s="8" t="s">
        <v>1783</v>
      </c>
      <c r="D1064" s="8" t="s">
        <v>1906</v>
      </c>
    </row>
    <row r="1065" spans="1:4">
      <c r="A1065" s="8" t="s">
        <v>1652</v>
      </c>
      <c r="B1065" s="8" t="s">
        <v>1790</v>
      </c>
      <c r="C1065" s="8" t="s">
        <v>1787</v>
      </c>
      <c r="D1065" s="8" t="s">
        <v>1906</v>
      </c>
    </row>
    <row r="1066" spans="1:4">
      <c r="A1066" s="8" t="s">
        <v>1652</v>
      </c>
      <c r="B1066" s="8" t="s">
        <v>1790</v>
      </c>
      <c r="C1066" s="8" t="s">
        <v>1806</v>
      </c>
      <c r="D1066" s="8" t="s">
        <v>1906</v>
      </c>
    </row>
    <row r="1067" spans="1:4">
      <c r="A1067" s="8" t="s">
        <v>1652</v>
      </c>
      <c r="B1067" s="8" t="s">
        <v>1790</v>
      </c>
      <c r="C1067" s="8" t="s">
        <v>1807</v>
      </c>
      <c r="D1067" s="8" t="s">
        <v>1906</v>
      </c>
    </row>
    <row r="1068" spans="1:4">
      <c r="A1068" s="8" t="s">
        <v>1652</v>
      </c>
      <c r="B1068" s="8" t="s">
        <v>1808</v>
      </c>
      <c r="C1068" s="8">
        <v>2700</v>
      </c>
      <c r="D1068" s="8" t="s">
        <v>1906</v>
      </c>
    </row>
    <row r="1069" spans="1:4">
      <c r="A1069" s="8" t="s">
        <v>1652</v>
      </c>
      <c r="B1069" s="8" t="s">
        <v>1808</v>
      </c>
      <c r="C1069" s="8">
        <v>5800</v>
      </c>
      <c r="D1069" s="8" t="s">
        <v>1906</v>
      </c>
    </row>
    <row r="1070" spans="1:4">
      <c r="A1070" s="8" t="s">
        <v>1652</v>
      </c>
      <c r="B1070" s="8" t="s">
        <v>1808</v>
      </c>
      <c r="C1070" s="8">
        <v>5800</v>
      </c>
      <c r="D1070" s="8" t="s">
        <v>1906</v>
      </c>
    </row>
    <row r="1071" spans="1:4">
      <c r="A1071" s="8" t="s">
        <v>1652</v>
      </c>
      <c r="B1071" s="8" t="s">
        <v>1808</v>
      </c>
      <c r="C1071" s="8">
        <v>7700</v>
      </c>
      <c r="D1071" s="8" t="s">
        <v>1906</v>
      </c>
    </row>
    <row r="1072" spans="1:4">
      <c r="A1072" s="8" t="s">
        <v>1652</v>
      </c>
      <c r="B1072" s="8" t="s">
        <v>1808</v>
      </c>
      <c r="C1072" s="8" t="s">
        <v>1809</v>
      </c>
      <c r="D1072" s="8" t="s">
        <v>1906</v>
      </c>
    </row>
    <row r="1073" spans="1:4">
      <c r="A1073" s="8" t="s">
        <v>1652</v>
      </c>
      <c r="B1073" s="8" t="s">
        <v>1808</v>
      </c>
      <c r="C1073" s="8" t="s">
        <v>1810</v>
      </c>
      <c r="D1073" s="8" t="s">
        <v>1906</v>
      </c>
    </row>
    <row r="1074" spans="1:4">
      <c r="A1074" s="8" t="s">
        <v>1652</v>
      </c>
      <c r="B1074" s="8" t="s">
        <v>1808</v>
      </c>
      <c r="C1074" s="8" t="s">
        <v>1811</v>
      </c>
      <c r="D1074" s="8" t="s">
        <v>1906</v>
      </c>
    </row>
    <row r="1075" spans="1:4">
      <c r="A1075" s="8" t="s">
        <v>1652</v>
      </c>
      <c r="B1075" s="8" t="s">
        <v>1808</v>
      </c>
      <c r="C1075" s="8" t="s">
        <v>1812</v>
      </c>
      <c r="D1075" s="8" t="s">
        <v>1906</v>
      </c>
    </row>
    <row r="1076" spans="1:4">
      <c r="A1076" s="8" t="s">
        <v>1652</v>
      </c>
      <c r="B1076" s="8" t="s">
        <v>1808</v>
      </c>
      <c r="C1076" s="8" t="s">
        <v>1813</v>
      </c>
      <c r="D1076" s="8" t="s">
        <v>1906</v>
      </c>
    </row>
    <row r="1077" spans="1:4">
      <c r="A1077" s="8" t="s">
        <v>1652</v>
      </c>
      <c r="B1077" s="8" t="s">
        <v>1808</v>
      </c>
      <c r="C1077" s="8" t="s">
        <v>1814</v>
      </c>
      <c r="D1077" s="8" t="s">
        <v>1906</v>
      </c>
    </row>
    <row r="1078" spans="1:4">
      <c r="A1078" s="8" t="s">
        <v>1652</v>
      </c>
      <c r="B1078" s="8" t="s">
        <v>1808</v>
      </c>
      <c r="C1078" s="8" t="s">
        <v>1815</v>
      </c>
      <c r="D1078" s="8" t="s">
        <v>1906</v>
      </c>
    </row>
    <row r="1079" spans="1:4">
      <c r="A1079" s="8" t="s">
        <v>1652</v>
      </c>
      <c r="B1079" s="8" t="s">
        <v>1808</v>
      </c>
      <c r="C1079" s="8" t="s">
        <v>1816</v>
      </c>
      <c r="D1079" s="8" t="s">
        <v>1906</v>
      </c>
    </row>
    <row r="1080" spans="1:4">
      <c r="A1080" s="8" t="s">
        <v>1652</v>
      </c>
      <c r="B1080" s="8" t="s">
        <v>1808</v>
      </c>
      <c r="C1080" s="8" t="s">
        <v>1817</v>
      </c>
      <c r="D1080" s="8" t="s">
        <v>1906</v>
      </c>
    </row>
    <row r="1081" spans="1:4">
      <c r="A1081" s="8" t="s">
        <v>1652</v>
      </c>
      <c r="B1081" s="8" t="s">
        <v>1808</v>
      </c>
      <c r="C1081" s="8" t="s">
        <v>1818</v>
      </c>
      <c r="D1081" s="8" t="s">
        <v>1906</v>
      </c>
    </row>
    <row r="1082" spans="1:4">
      <c r="A1082" s="8" t="s">
        <v>1652</v>
      </c>
      <c r="B1082" s="8" t="s">
        <v>1808</v>
      </c>
      <c r="C1082" s="8" t="s">
        <v>1819</v>
      </c>
      <c r="D1082" s="8" t="s">
        <v>1906</v>
      </c>
    </row>
    <row r="1083" spans="1:4">
      <c r="A1083" s="8" t="s">
        <v>1652</v>
      </c>
      <c r="B1083" s="8" t="s">
        <v>1808</v>
      </c>
      <c r="C1083" s="8" t="s">
        <v>1820</v>
      </c>
      <c r="D1083" s="8" t="s">
        <v>1906</v>
      </c>
    </row>
    <row r="1084" spans="1:4">
      <c r="A1084" s="8" t="s">
        <v>1652</v>
      </c>
      <c r="B1084" s="8" t="s">
        <v>1808</v>
      </c>
      <c r="C1084" s="8" t="s">
        <v>1821</v>
      </c>
      <c r="D1084" s="8" t="s">
        <v>1906</v>
      </c>
    </row>
    <row r="1085" spans="1:4">
      <c r="A1085" s="8" t="s">
        <v>1652</v>
      </c>
      <c r="B1085" s="8" t="s">
        <v>1808</v>
      </c>
      <c r="C1085" s="8" t="s">
        <v>1822</v>
      </c>
      <c r="D1085" s="8" t="s">
        <v>1906</v>
      </c>
    </row>
    <row r="1086" spans="1:4">
      <c r="A1086" s="8" t="s">
        <v>1652</v>
      </c>
      <c r="B1086" s="8" t="s">
        <v>1808</v>
      </c>
      <c r="C1086" s="8" t="s">
        <v>1823</v>
      </c>
      <c r="D1086" s="8" t="s">
        <v>1906</v>
      </c>
    </row>
    <row r="1087" spans="1:4">
      <c r="A1087" s="8" t="s">
        <v>1652</v>
      </c>
      <c r="B1087" s="8" t="s">
        <v>1808</v>
      </c>
      <c r="C1087" s="8" t="s">
        <v>1824</v>
      </c>
      <c r="D1087" s="8" t="s">
        <v>1906</v>
      </c>
    </row>
    <row r="1088" spans="1:4">
      <c r="A1088" s="8" t="s">
        <v>1652</v>
      </c>
      <c r="B1088" s="8" t="s">
        <v>1808</v>
      </c>
      <c r="C1088" s="8" t="s">
        <v>1825</v>
      </c>
      <c r="D1088" s="8" t="s">
        <v>1906</v>
      </c>
    </row>
    <row r="1089" spans="1:4">
      <c r="A1089" s="8" t="s">
        <v>1652</v>
      </c>
      <c r="B1089" s="8" t="s">
        <v>1808</v>
      </c>
      <c r="C1089" s="8" t="s">
        <v>1826</v>
      </c>
      <c r="D1089" s="8" t="s">
        <v>1906</v>
      </c>
    </row>
    <row r="1090" spans="1:4">
      <c r="A1090" s="8" t="s">
        <v>1652</v>
      </c>
      <c r="B1090" s="8" t="s">
        <v>1808</v>
      </c>
      <c r="C1090" s="8" t="s">
        <v>1827</v>
      </c>
      <c r="D1090" s="8" t="s">
        <v>1906</v>
      </c>
    </row>
    <row r="1091" spans="1:4">
      <c r="A1091" s="8" t="s">
        <v>1652</v>
      </c>
      <c r="B1091" s="8" t="s">
        <v>1808</v>
      </c>
      <c r="C1091" s="8" t="s">
        <v>1828</v>
      </c>
      <c r="D1091" s="8" t="s">
        <v>1906</v>
      </c>
    </row>
    <row r="1092" spans="1:4">
      <c r="A1092" s="8" t="s">
        <v>1652</v>
      </c>
      <c r="B1092" s="8" t="s">
        <v>1808</v>
      </c>
      <c r="C1092" s="8" t="s">
        <v>1829</v>
      </c>
      <c r="D1092" s="8" t="s">
        <v>1906</v>
      </c>
    </row>
    <row r="1093" spans="1:4">
      <c r="A1093" s="8" t="s">
        <v>1652</v>
      </c>
      <c r="B1093" s="8" t="s">
        <v>1808</v>
      </c>
      <c r="C1093" s="8" t="s">
        <v>1830</v>
      </c>
      <c r="D1093" s="8" t="s">
        <v>1906</v>
      </c>
    </row>
    <row r="1094" spans="1:4">
      <c r="A1094" s="8" t="s">
        <v>1652</v>
      </c>
      <c r="B1094" s="8" t="s">
        <v>1808</v>
      </c>
      <c r="C1094" s="8" t="s">
        <v>1831</v>
      </c>
      <c r="D1094" s="8" t="s">
        <v>1906</v>
      </c>
    </row>
    <row r="1095" spans="1:4">
      <c r="A1095" s="8" t="s">
        <v>1652</v>
      </c>
      <c r="B1095" s="8" t="s">
        <v>1808</v>
      </c>
      <c r="C1095" s="8" t="s">
        <v>1832</v>
      </c>
      <c r="D1095" s="8" t="s">
        <v>1906</v>
      </c>
    </row>
    <row r="1096" spans="1:4">
      <c r="A1096" s="8" t="s">
        <v>1652</v>
      </c>
      <c r="B1096" s="8" t="s">
        <v>1808</v>
      </c>
      <c r="C1096" s="8" t="s">
        <v>1833</v>
      </c>
      <c r="D1096" s="8" t="s">
        <v>1906</v>
      </c>
    </row>
    <row r="1097" spans="1:4">
      <c r="A1097" s="8" t="s">
        <v>1652</v>
      </c>
      <c r="B1097" s="8" t="s">
        <v>1808</v>
      </c>
      <c r="C1097" s="8" t="s">
        <v>1834</v>
      </c>
      <c r="D1097" s="8" t="s">
        <v>1906</v>
      </c>
    </row>
    <row r="1098" spans="1:4">
      <c r="A1098" s="8" t="s">
        <v>1652</v>
      </c>
      <c r="B1098" s="8" t="s">
        <v>1808</v>
      </c>
      <c r="C1098" s="8" t="s">
        <v>1835</v>
      </c>
      <c r="D1098" s="8" t="s">
        <v>1906</v>
      </c>
    </row>
    <row r="1099" spans="1:4">
      <c r="A1099" s="8" t="s">
        <v>1652</v>
      </c>
      <c r="B1099" s="8" t="s">
        <v>1808</v>
      </c>
      <c r="C1099" s="8" t="s">
        <v>1836</v>
      </c>
      <c r="D1099" s="8" t="s">
        <v>1906</v>
      </c>
    </row>
    <row r="1100" spans="1:4">
      <c r="A1100" s="8" t="s">
        <v>1652</v>
      </c>
      <c r="B1100" s="8" t="s">
        <v>1808</v>
      </c>
      <c r="C1100" s="8" t="s">
        <v>1837</v>
      </c>
      <c r="D1100" s="8" t="s">
        <v>1906</v>
      </c>
    </row>
    <row r="1101" spans="1:4">
      <c r="A1101" s="8" t="s">
        <v>1652</v>
      </c>
      <c r="B1101" s="8" t="s">
        <v>1808</v>
      </c>
      <c r="C1101" s="8" t="s">
        <v>1838</v>
      </c>
      <c r="D1101" s="8" t="s">
        <v>1906</v>
      </c>
    </row>
    <row r="1102" spans="1:4">
      <c r="A1102" s="8" t="s">
        <v>1652</v>
      </c>
      <c r="B1102" s="8" t="s">
        <v>1808</v>
      </c>
      <c r="C1102" s="8" t="s">
        <v>1839</v>
      </c>
      <c r="D1102" s="8" t="s">
        <v>1906</v>
      </c>
    </row>
    <row r="1103" spans="1:4">
      <c r="A1103" s="8" t="s">
        <v>1652</v>
      </c>
      <c r="B1103" s="8" t="s">
        <v>1808</v>
      </c>
      <c r="C1103" s="8" t="s">
        <v>1840</v>
      </c>
      <c r="D1103" s="8" t="s">
        <v>1906</v>
      </c>
    </row>
    <row r="1104" spans="1:4">
      <c r="A1104" s="8" t="s">
        <v>1652</v>
      </c>
      <c r="B1104" s="8" t="s">
        <v>1808</v>
      </c>
      <c r="C1104" s="8" t="s">
        <v>1841</v>
      </c>
      <c r="D1104" s="8" t="s">
        <v>1906</v>
      </c>
    </row>
    <row r="1105" spans="1:4">
      <c r="A1105" s="8" t="s">
        <v>1652</v>
      </c>
      <c r="B1105" s="8" t="s">
        <v>1808</v>
      </c>
      <c r="C1105" s="8" t="s">
        <v>1842</v>
      </c>
      <c r="D1105" s="8" t="s">
        <v>1906</v>
      </c>
    </row>
    <row r="1106" spans="1:4">
      <c r="A1106" s="8" t="s">
        <v>1652</v>
      </c>
      <c r="B1106" s="8" t="s">
        <v>1808</v>
      </c>
      <c r="C1106" s="8" t="s">
        <v>1843</v>
      </c>
      <c r="D1106" s="8" t="s">
        <v>1906</v>
      </c>
    </row>
    <row r="1107" spans="1:4">
      <c r="A1107" s="8" t="s">
        <v>1652</v>
      </c>
      <c r="B1107" s="8" t="s">
        <v>1808</v>
      </c>
      <c r="C1107" s="8" t="s">
        <v>1844</v>
      </c>
      <c r="D1107" s="8" t="s">
        <v>1906</v>
      </c>
    </row>
    <row r="1108" spans="1:4">
      <c r="A1108" s="8" t="s">
        <v>1652</v>
      </c>
      <c r="B1108" s="8" t="s">
        <v>1808</v>
      </c>
      <c r="C1108" s="8" t="s">
        <v>1845</v>
      </c>
      <c r="D1108" s="8" t="s">
        <v>1906</v>
      </c>
    </row>
    <row r="1109" spans="1:4">
      <c r="A1109" s="8" t="s">
        <v>1652</v>
      </c>
      <c r="B1109" s="8" t="s">
        <v>1808</v>
      </c>
      <c r="C1109" s="8" t="s">
        <v>1846</v>
      </c>
      <c r="D1109" s="8" t="s">
        <v>1906</v>
      </c>
    </row>
    <row r="1110" spans="1:4">
      <c r="A1110" s="8" t="s">
        <v>1652</v>
      </c>
      <c r="B1110" s="8" t="s">
        <v>1808</v>
      </c>
      <c r="C1110" s="8" t="s">
        <v>1847</v>
      </c>
      <c r="D1110" s="8" t="s">
        <v>1906</v>
      </c>
    </row>
    <row r="1111" spans="1:4">
      <c r="A1111" s="8" t="s">
        <v>1652</v>
      </c>
      <c r="B1111" s="8" t="s">
        <v>1808</v>
      </c>
      <c r="C1111" s="8" t="s">
        <v>1848</v>
      </c>
      <c r="D1111" s="8" t="s">
        <v>1906</v>
      </c>
    </row>
    <row r="1112" spans="1:4">
      <c r="A1112" s="8" t="s">
        <v>1652</v>
      </c>
      <c r="B1112" s="8" t="s">
        <v>1808</v>
      </c>
      <c r="C1112" s="8" t="s">
        <v>1849</v>
      </c>
      <c r="D1112" s="8" t="s">
        <v>1906</v>
      </c>
    </row>
    <row r="1113" spans="1:4">
      <c r="A1113" s="8" t="s">
        <v>1652</v>
      </c>
      <c r="B1113" s="8" t="s">
        <v>1850</v>
      </c>
      <c r="C1113" s="8">
        <v>2700</v>
      </c>
      <c r="D1113" s="8" t="s">
        <v>1906</v>
      </c>
    </row>
    <row r="1114" spans="1:4">
      <c r="A1114" s="8" t="s">
        <v>1652</v>
      </c>
      <c r="B1114" s="8" t="s">
        <v>1850</v>
      </c>
      <c r="C1114" s="8">
        <v>3700</v>
      </c>
      <c r="D1114" s="8" t="s">
        <v>1906</v>
      </c>
    </row>
    <row r="1115" spans="1:4">
      <c r="A1115" s="8" t="s">
        <v>1652</v>
      </c>
      <c r="B1115" s="8" t="s">
        <v>1850</v>
      </c>
      <c r="C1115" s="8">
        <v>5845</v>
      </c>
      <c r="D1115" s="8" t="s">
        <v>1906</v>
      </c>
    </row>
    <row r="1116" spans="1:4">
      <c r="A1116" s="8" t="s">
        <v>1652</v>
      </c>
      <c r="B1116" s="8" t="s">
        <v>1850</v>
      </c>
      <c r="C1116" s="8" t="s">
        <v>1810</v>
      </c>
      <c r="D1116" s="8" t="s">
        <v>1906</v>
      </c>
    </row>
    <row r="1117" spans="1:4">
      <c r="A1117" s="8" t="s">
        <v>1652</v>
      </c>
      <c r="B1117" s="8" t="s">
        <v>1850</v>
      </c>
      <c r="C1117" s="8" t="s">
        <v>1812</v>
      </c>
      <c r="D1117" s="8" t="s">
        <v>1906</v>
      </c>
    </row>
    <row r="1118" spans="1:4">
      <c r="A1118" s="8" t="s">
        <v>1652</v>
      </c>
      <c r="B1118" s="8" t="s">
        <v>1850</v>
      </c>
      <c r="C1118" s="8" t="s">
        <v>1851</v>
      </c>
      <c r="D1118" s="8" t="s">
        <v>1906</v>
      </c>
    </row>
    <row r="1119" spans="1:4">
      <c r="A1119" s="8" t="s">
        <v>1652</v>
      </c>
      <c r="B1119" s="8" t="s">
        <v>1850</v>
      </c>
      <c r="C1119" s="8" t="s">
        <v>1852</v>
      </c>
      <c r="D1119" s="8" t="s">
        <v>1906</v>
      </c>
    </row>
    <row r="1120" spans="1:4">
      <c r="A1120" s="8" t="s">
        <v>1652</v>
      </c>
      <c r="B1120" s="8" t="s">
        <v>1850</v>
      </c>
      <c r="C1120" s="8" t="s">
        <v>1853</v>
      </c>
      <c r="D1120" s="8" t="s">
        <v>1906</v>
      </c>
    </row>
    <row r="1121" spans="1:4">
      <c r="A1121" s="8" t="s">
        <v>1652</v>
      </c>
      <c r="B1121" s="8" t="s">
        <v>1850</v>
      </c>
      <c r="C1121" s="8" t="s">
        <v>1854</v>
      </c>
      <c r="D1121" s="8" t="s">
        <v>1906</v>
      </c>
    </row>
    <row r="1122" spans="1:4">
      <c r="A1122" s="8" t="s">
        <v>1652</v>
      </c>
      <c r="B1122" s="8" t="s">
        <v>1850</v>
      </c>
      <c r="C1122" s="8" t="s">
        <v>1855</v>
      </c>
      <c r="D1122" s="8" t="s">
        <v>1906</v>
      </c>
    </row>
    <row r="1123" spans="1:4">
      <c r="A1123" s="8" t="s">
        <v>1652</v>
      </c>
      <c r="B1123" s="8" t="s">
        <v>1850</v>
      </c>
      <c r="C1123" s="8" t="s">
        <v>1856</v>
      </c>
      <c r="D1123" s="8" t="s">
        <v>1906</v>
      </c>
    </row>
    <row r="1124" spans="1:4">
      <c r="A1124" s="8" t="s">
        <v>1652</v>
      </c>
      <c r="B1124" s="8" t="s">
        <v>1850</v>
      </c>
      <c r="C1124" s="8" t="s">
        <v>1857</v>
      </c>
      <c r="D1124" s="8" t="s">
        <v>1906</v>
      </c>
    </row>
    <row r="1125" spans="1:4">
      <c r="A1125" s="8" t="s">
        <v>1652</v>
      </c>
      <c r="B1125" s="8" t="s">
        <v>1850</v>
      </c>
      <c r="C1125" s="8" t="s">
        <v>1858</v>
      </c>
      <c r="D1125" s="8" t="s">
        <v>1906</v>
      </c>
    </row>
    <row r="1126" spans="1:4">
      <c r="A1126" s="8" t="s">
        <v>1652</v>
      </c>
      <c r="B1126" s="8" t="s">
        <v>1850</v>
      </c>
      <c r="C1126" s="8" t="s">
        <v>1859</v>
      </c>
      <c r="D1126" s="8" t="s">
        <v>1906</v>
      </c>
    </row>
    <row r="1127" spans="1:4">
      <c r="A1127" s="8" t="s">
        <v>1652</v>
      </c>
      <c r="B1127" s="8" t="s">
        <v>1850</v>
      </c>
      <c r="C1127" s="8" t="s">
        <v>1860</v>
      </c>
      <c r="D1127" s="8" t="s">
        <v>1906</v>
      </c>
    </row>
    <row r="1128" spans="1:4">
      <c r="A1128" s="8" t="s">
        <v>1652</v>
      </c>
      <c r="B1128" s="8" t="s">
        <v>1850</v>
      </c>
      <c r="C1128" s="8" t="s">
        <v>1861</v>
      </c>
      <c r="D1128" s="8" t="s">
        <v>1906</v>
      </c>
    </row>
    <row r="1129" spans="1:4">
      <c r="A1129" s="8" t="s">
        <v>1652</v>
      </c>
      <c r="B1129" s="8" t="s">
        <v>1850</v>
      </c>
      <c r="C1129" s="8" t="s">
        <v>1840</v>
      </c>
      <c r="D1129" s="8" t="s">
        <v>1906</v>
      </c>
    </row>
    <row r="1130" spans="1:4">
      <c r="A1130" s="8" t="s">
        <v>1652</v>
      </c>
      <c r="B1130" s="8" t="s">
        <v>1850</v>
      </c>
      <c r="C1130" s="8" t="s">
        <v>1849</v>
      </c>
      <c r="D1130" s="8" t="s">
        <v>1906</v>
      </c>
    </row>
    <row r="1131" spans="1:4">
      <c r="A1131" s="8" t="s">
        <v>1652</v>
      </c>
      <c r="B1131" s="8" t="s">
        <v>1862</v>
      </c>
      <c r="C1131" s="8">
        <v>5900</v>
      </c>
      <c r="D1131" s="8" t="s">
        <v>1906</v>
      </c>
    </row>
    <row r="1132" spans="1:4">
      <c r="A1132" s="8" t="s">
        <v>1652</v>
      </c>
      <c r="B1132" s="8" t="s">
        <v>1862</v>
      </c>
      <c r="C1132" s="8">
        <v>7900</v>
      </c>
      <c r="D1132" s="8" t="s">
        <v>1906</v>
      </c>
    </row>
    <row r="1133" spans="1:4">
      <c r="A1133" s="8" t="s">
        <v>1652</v>
      </c>
      <c r="B1133" s="8" t="s">
        <v>1862</v>
      </c>
      <c r="C1133" s="8" t="s">
        <v>1863</v>
      </c>
      <c r="D1133" s="8" t="s">
        <v>1906</v>
      </c>
    </row>
    <row r="1134" spans="1:4">
      <c r="A1134" s="8" t="s">
        <v>1652</v>
      </c>
      <c r="B1134" s="8" t="s">
        <v>1862</v>
      </c>
      <c r="C1134" s="8" t="s">
        <v>1864</v>
      </c>
      <c r="D1134" s="8" t="s">
        <v>1906</v>
      </c>
    </row>
    <row r="1135" spans="1:4">
      <c r="A1135" s="8" t="s">
        <v>1652</v>
      </c>
      <c r="B1135" s="8" t="s">
        <v>1862</v>
      </c>
      <c r="C1135" s="8" t="s">
        <v>1865</v>
      </c>
      <c r="D1135" s="8" t="s">
        <v>1906</v>
      </c>
    </row>
    <row r="1136" spans="1:4">
      <c r="A1136" s="8" t="s">
        <v>1652</v>
      </c>
      <c r="B1136" s="8" t="s">
        <v>1862</v>
      </c>
      <c r="C1136" s="8" t="s">
        <v>1866</v>
      </c>
      <c r="D1136" s="8" t="s">
        <v>1906</v>
      </c>
    </row>
    <row r="1137" spans="1:4">
      <c r="A1137" s="8" t="s">
        <v>1652</v>
      </c>
      <c r="B1137" s="8" t="s">
        <v>1862</v>
      </c>
      <c r="C1137" s="8" t="s">
        <v>1867</v>
      </c>
      <c r="D1137" s="8" t="s">
        <v>1906</v>
      </c>
    </row>
    <row r="1138" spans="1:4">
      <c r="A1138" s="8" t="s">
        <v>1652</v>
      </c>
      <c r="B1138" s="8" t="s">
        <v>1862</v>
      </c>
      <c r="C1138" s="8" t="s">
        <v>1868</v>
      </c>
      <c r="D1138" s="8" t="s">
        <v>1906</v>
      </c>
    </row>
    <row r="1139" spans="1:4">
      <c r="A1139" s="8" t="s">
        <v>1652</v>
      </c>
      <c r="B1139" s="8" t="s">
        <v>1862</v>
      </c>
      <c r="C1139" s="8" t="s">
        <v>1869</v>
      </c>
      <c r="D1139" s="8" t="s">
        <v>1906</v>
      </c>
    </row>
    <row r="1140" spans="1:4">
      <c r="A1140" s="8" t="s">
        <v>1652</v>
      </c>
      <c r="B1140" s="8" t="s">
        <v>1862</v>
      </c>
      <c r="C1140" s="8" t="s">
        <v>1870</v>
      </c>
      <c r="D1140" s="8" t="s">
        <v>1906</v>
      </c>
    </row>
    <row r="1141" spans="1:4">
      <c r="A1141" s="8" t="s">
        <v>1652</v>
      </c>
      <c r="B1141" s="8" t="s">
        <v>1862</v>
      </c>
      <c r="C1141" s="8" t="s">
        <v>1871</v>
      </c>
      <c r="D1141" s="8" t="s">
        <v>1906</v>
      </c>
    </row>
    <row r="1142" spans="1:4">
      <c r="A1142" s="8" t="s">
        <v>1652</v>
      </c>
      <c r="B1142" s="8" t="s">
        <v>1862</v>
      </c>
      <c r="C1142" s="8" t="s">
        <v>1872</v>
      </c>
      <c r="D1142" s="8" t="s">
        <v>1906</v>
      </c>
    </row>
    <row r="1143" spans="1:4">
      <c r="A1143" s="8" t="s">
        <v>1652</v>
      </c>
      <c r="B1143" s="8" t="s">
        <v>1862</v>
      </c>
      <c r="C1143" s="8" t="s">
        <v>1873</v>
      </c>
      <c r="D1143" s="8" t="s">
        <v>1906</v>
      </c>
    </row>
    <row r="1144" spans="1:4">
      <c r="A1144" s="8" t="s">
        <v>1652</v>
      </c>
      <c r="B1144" s="8" t="s">
        <v>1862</v>
      </c>
      <c r="C1144" s="8" t="s">
        <v>1874</v>
      </c>
      <c r="D1144" s="8" t="s">
        <v>1906</v>
      </c>
    </row>
    <row r="1145" spans="1:4">
      <c r="A1145" s="8" t="s">
        <v>1652</v>
      </c>
      <c r="B1145" s="8" t="s">
        <v>1862</v>
      </c>
      <c r="C1145" s="8" t="s">
        <v>1875</v>
      </c>
      <c r="D1145" s="8" t="s">
        <v>1906</v>
      </c>
    </row>
    <row r="1146" spans="1:4">
      <c r="A1146" s="8" t="s">
        <v>1652</v>
      </c>
      <c r="B1146" s="8" t="s">
        <v>1862</v>
      </c>
      <c r="C1146" s="8" t="s">
        <v>1876</v>
      </c>
      <c r="D1146" s="8" t="s">
        <v>1906</v>
      </c>
    </row>
    <row r="1147" spans="1:4">
      <c r="A1147" s="8" t="s">
        <v>1652</v>
      </c>
      <c r="B1147" s="8" t="s">
        <v>1862</v>
      </c>
      <c r="C1147" s="8" t="s">
        <v>1877</v>
      </c>
      <c r="D1147" s="8" t="s">
        <v>1906</v>
      </c>
    </row>
    <row r="1148" spans="1:4">
      <c r="A1148" s="8" t="s">
        <v>1652</v>
      </c>
      <c r="B1148" s="8" t="s">
        <v>1862</v>
      </c>
      <c r="C1148" s="8" t="s">
        <v>1878</v>
      </c>
      <c r="D1148" s="8" t="s">
        <v>1906</v>
      </c>
    </row>
    <row r="1149" spans="1:4">
      <c r="A1149" s="8" t="s">
        <v>1652</v>
      </c>
      <c r="B1149" s="8" t="s">
        <v>1862</v>
      </c>
      <c r="C1149" s="8" t="s">
        <v>1879</v>
      </c>
      <c r="D1149" s="8" t="s">
        <v>1906</v>
      </c>
    </row>
    <row r="1150" spans="1:4">
      <c r="A1150" s="8" t="s">
        <v>1652</v>
      </c>
      <c r="B1150" s="8" t="s">
        <v>1862</v>
      </c>
      <c r="C1150" s="8" t="s">
        <v>1880</v>
      </c>
      <c r="D1150" s="8" t="s">
        <v>1906</v>
      </c>
    </row>
    <row r="1151" spans="1:4">
      <c r="A1151" s="8" t="s">
        <v>1652</v>
      </c>
      <c r="B1151" s="8" t="s">
        <v>1862</v>
      </c>
      <c r="C1151" s="8" t="s">
        <v>1881</v>
      </c>
      <c r="D1151" s="8" t="s">
        <v>1906</v>
      </c>
    </row>
    <row r="1152" spans="1:4">
      <c r="A1152" s="8" t="s">
        <v>1652</v>
      </c>
      <c r="B1152" s="8" t="s">
        <v>1862</v>
      </c>
      <c r="C1152" s="8" t="s">
        <v>1882</v>
      </c>
      <c r="D1152" s="8" t="s">
        <v>1906</v>
      </c>
    </row>
    <row r="1153" spans="1:4">
      <c r="A1153" s="8" t="s">
        <v>1652</v>
      </c>
      <c r="B1153" s="8" t="s">
        <v>1862</v>
      </c>
      <c r="C1153" s="8" t="s">
        <v>1883</v>
      </c>
      <c r="D1153" s="8" t="s">
        <v>1906</v>
      </c>
    </row>
    <row r="1154" spans="1:4">
      <c r="A1154" s="8" t="s">
        <v>1652</v>
      </c>
      <c r="B1154" s="8" t="s">
        <v>1862</v>
      </c>
      <c r="C1154" s="8" t="s">
        <v>1884</v>
      </c>
      <c r="D1154" s="8" t="s">
        <v>1906</v>
      </c>
    </row>
    <row r="1155" spans="1:4">
      <c r="A1155" s="8" t="s">
        <v>1652</v>
      </c>
      <c r="B1155" s="8" t="s">
        <v>1862</v>
      </c>
      <c r="C1155" s="8" t="s">
        <v>1885</v>
      </c>
      <c r="D1155" s="8" t="s">
        <v>1906</v>
      </c>
    </row>
    <row r="1156" spans="1:4">
      <c r="A1156" s="8" t="s">
        <v>1652</v>
      </c>
      <c r="B1156" s="8" t="s">
        <v>1862</v>
      </c>
      <c r="C1156" s="8" t="s">
        <v>1886</v>
      </c>
      <c r="D1156" s="8" t="s">
        <v>1906</v>
      </c>
    </row>
    <row r="1157" spans="1:4">
      <c r="A1157" s="8" t="s">
        <v>1652</v>
      </c>
      <c r="B1157" s="8" t="s">
        <v>1887</v>
      </c>
      <c r="C1157" s="8">
        <v>3900</v>
      </c>
      <c r="D1157" s="8" t="s">
        <v>1906</v>
      </c>
    </row>
    <row r="1158" spans="1:4">
      <c r="A1158" s="8" t="s">
        <v>1652</v>
      </c>
      <c r="B1158" s="8" t="s">
        <v>1887</v>
      </c>
      <c r="C1158" s="8">
        <v>5945</v>
      </c>
      <c r="D1158" s="8" t="s">
        <v>1906</v>
      </c>
    </row>
    <row r="1159" spans="1:4">
      <c r="A1159" s="8" t="s">
        <v>1652</v>
      </c>
      <c r="B1159" s="8" t="s">
        <v>1887</v>
      </c>
      <c r="C1159" s="8" t="s">
        <v>1888</v>
      </c>
      <c r="D1159" s="8" t="s">
        <v>1906</v>
      </c>
    </row>
    <row r="1160" spans="1:4">
      <c r="A1160" s="8" t="s">
        <v>1652</v>
      </c>
      <c r="B1160" s="8" t="s">
        <v>1887</v>
      </c>
      <c r="C1160" s="8" t="s">
        <v>1889</v>
      </c>
      <c r="D1160" s="8" t="s">
        <v>1906</v>
      </c>
    </row>
    <row r="1161" spans="1:4">
      <c r="A1161" s="8" t="s">
        <v>1652</v>
      </c>
      <c r="B1161" s="8" t="s">
        <v>1890</v>
      </c>
      <c r="C1161" s="8" t="s">
        <v>1891</v>
      </c>
      <c r="D1161" s="8" t="s">
        <v>1906</v>
      </c>
    </row>
    <row r="1162" spans="1:4">
      <c r="A1162" s="8" t="s">
        <v>1652</v>
      </c>
      <c r="B1162" s="8" t="s">
        <v>1890</v>
      </c>
      <c r="C1162" s="8" t="s">
        <v>1892</v>
      </c>
      <c r="D1162" s="8" t="s">
        <v>1906</v>
      </c>
    </row>
    <row r="1163" spans="1:4">
      <c r="A1163" s="8" t="s">
        <v>1652</v>
      </c>
      <c r="B1163" s="8" t="s">
        <v>1890</v>
      </c>
      <c r="C1163" s="8" t="s">
        <v>1893</v>
      </c>
      <c r="D1163" s="8" t="s">
        <v>1906</v>
      </c>
    </row>
    <row r="1164" spans="1:4">
      <c r="A1164" s="8" t="s">
        <v>1652</v>
      </c>
      <c r="B1164" s="8" t="s">
        <v>1890</v>
      </c>
      <c r="C1164" s="8" t="s">
        <v>1894</v>
      </c>
      <c r="D1164" s="8" t="s">
        <v>1906</v>
      </c>
    </row>
    <row r="1165" spans="1:4">
      <c r="A1165" s="8" t="s">
        <v>1652</v>
      </c>
      <c r="B1165" s="8" t="s">
        <v>1895</v>
      </c>
      <c r="C1165" s="8" t="s">
        <v>1896</v>
      </c>
      <c r="D1165" s="8" t="s">
        <v>1906</v>
      </c>
    </row>
    <row r="1166" spans="1:4">
      <c r="A1166" s="8" t="s">
        <v>1652</v>
      </c>
      <c r="B1166" s="8" t="s">
        <v>1895</v>
      </c>
      <c r="C1166" s="8" t="s">
        <v>1897</v>
      </c>
      <c r="D1166" s="8" t="s">
        <v>1906</v>
      </c>
    </row>
    <row r="1167" spans="1:4">
      <c r="A1167" s="8" t="s">
        <v>1652</v>
      </c>
      <c r="B1167" s="8" t="s">
        <v>1895</v>
      </c>
      <c r="C1167" s="8" t="s">
        <v>1898</v>
      </c>
      <c r="D1167" s="8" t="s">
        <v>1906</v>
      </c>
    </row>
    <row r="1168" spans="1:4">
      <c r="A1168" s="8" t="s">
        <v>1652</v>
      </c>
      <c r="B1168" s="8" t="s">
        <v>1895</v>
      </c>
      <c r="C1168" s="8" t="s">
        <v>1899</v>
      </c>
      <c r="D1168" s="8" t="s">
        <v>1906</v>
      </c>
    </row>
    <row r="1169" spans="1:4">
      <c r="A1169" s="8" t="s">
        <v>1652</v>
      </c>
      <c r="B1169" s="8" t="s">
        <v>1895</v>
      </c>
      <c r="C1169" s="8" t="s">
        <v>1900</v>
      </c>
      <c r="D1169" s="8" t="s">
        <v>1906</v>
      </c>
    </row>
    <row r="1170" spans="1:4">
      <c r="A1170" s="8" t="s">
        <v>1652</v>
      </c>
      <c r="B1170" s="8" t="s">
        <v>1895</v>
      </c>
      <c r="C1170" s="8" t="s">
        <v>1901</v>
      </c>
      <c r="D1170" s="8" t="s">
        <v>1906</v>
      </c>
    </row>
    <row r="1171" spans="1:4">
      <c r="A1171" s="8" t="s">
        <v>1652</v>
      </c>
      <c r="B1171" s="8" t="s">
        <v>1895</v>
      </c>
      <c r="C1171" s="8" t="s">
        <v>1902</v>
      </c>
      <c r="D1171" s="8" t="s">
        <v>1906</v>
      </c>
    </row>
    <row r="1172" spans="1:4">
      <c r="A1172" s="8" t="s">
        <v>1652</v>
      </c>
      <c r="B1172" s="8" t="s">
        <v>1895</v>
      </c>
      <c r="C1172" s="8" t="s">
        <v>1903</v>
      </c>
      <c r="D1172" s="8" t="s">
        <v>1906</v>
      </c>
    </row>
    <row r="1173" spans="1:4">
      <c r="A1173" s="8" t="s">
        <v>1652</v>
      </c>
      <c r="B1173" s="8" t="s">
        <v>1895</v>
      </c>
      <c r="C1173" s="8" t="s">
        <v>1904</v>
      </c>
      <c r="D1173" s="8" t="s">
        <v>1906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D8B-5BEA-4880-8F61-6CCBB1D16ACA}">
  <dimension ref="A1:H83"/>
  <sheetViews>
    <sheetView topLeftCell="A40" zoomScale="130" zoomScaleNormal="130" workbookViewId="0">
      <selection activeCell="E93" sqref="E93"/>
    </sheetView>
  </sheetViews>
  <sheetFormatPr defaultRowHeight="15.75"/>
  <cols>
    <col min="1" max="1" width="50.42578125" style="10" bestFit="1" customWidth="1"/>
    <col min="2" max="2" width="9.7109375" style="10" customWidth="1"/>
    <col min="3" max="3" width="13.42578125" style="11" bestFit="1" customWidth="1"/>
    <col min="4" max="4" width="13.5703125" style="11" bestFit="1" customWidth="1"/>
    <col min="5" max="5" width="19.28515625" style="10" bestFit="1" customWidth="1"/>
    <col min="6" max="6" width="9.140625" style="10"/>
    <col min="7" max="7" width="6.42578125" style="10" customWidth="1"/>
    <col min="8" max="8" width="55" style="10" bestFit="1" customWidth="1"/>
  </cols>
  <sheetData>
    <row r="1" spans="1:8">
      <c r="A1" s="13" t="s">
        <v>314</v>
      </c>
      <c r="B1" s="13" t="s">
        <v>315</v>
      </c>
      <c r="C1" s="14" t="s">
        <v>316</v>
      </c>
      <c r="D1" s="14" t="s">
        <v>317</v>
      </c>
      <c r="E1" s="13" t="s">
        <v>1997</v>
      </c>
      <c r="G1" s="10" t="s">
        <v>318</v>
      </c>
      <c r="H1" s="10" t="s">
        <v>442</v>
      </c>
    </row>
    <row r="2" spans="1:8">
      <c r="A2" s="13" t="s">
        <v>319</v>
      </c>
      <c r="B2" s="37" t="s">
        <v>320</v>
      </c>
      <c r="C2" s="38">
        <v>45230</v>
      </c>
      <c r="D2" s="38">
        <v>46336</v>
      </c>
      <c r="E2" s="38">
        <v>46336</v>
      </c>
      <c r="G2" s="10" t="s">
        <v>321</v>
      </c>
      <c r="H2" s="10" t="s">
        <v>322</v>
      </c>
    </row>
    <row r="3" spans="1:8">
      <c r="A3" s="13" t="s">
        <v>323</v>
      </c>
      <c r="B3" s="37" t="s">
        <v>320</v>
      </c>
      <c r="C3" s="38">
        <v>45230</v>
      </c>
      <c r="D3" s="38">
        <v>46336</v>
      </c>
      <c r="E3" s="38">
        <v>46336</v>
      </c>
      <c r="G3" s="10" t="s">
        <v>324</v>
      </c>
      <c r="H3" s="10" t="s">
        <v>325</v>
      </c>
    </row>
    <row r="4" spans="1:8">
      <c r="A4" s="13" t="s">
        <v>326</v>
      </c>
      <c r="B4" s="37" t="s">
        <v>320</v>
      </c>
      <c r="C4" s="38">
        <v>45230</v>
      </c>
      <c r="D4" s="38">
        <v>45972</v>
      </c>
      <c r="E4" s="38">
        <v>45972</v>
      </c>
      <c r="G4" s="10" t="s">
        <v>327</v>
      </c>
      <c r="H4" s="10" t="s">
        <v>328</v>
      </c>
    </row>
    <row r="5" spans="1:8">
      <c r="A5" s="13" t="s">
        <v>329</v>
      </c>
      <c r="B5" s="37" t="s">
        <v>320</v>
      </c>
      <c r="C5" s="38">
        <v>45230</v>
      </c>
      <c r="D5" s="38">
        <v>45972</v>
      </c>
      <c r="E5" s="38">
        <v>45972</v>
      </c>
    </row>
    <row r="6" spans="1:8">
      <c r="A6" s="13" t="s">
        <v>424</v>
      </c>
      <c r="B6" s="37" t="s">
        <v>331</v>
      </c>
      <c r="C6" s="38">
        <v>44852</v>
      </c>
      <c r="D6" s="38">
        <v>45944</v>
      </c>
      <c r="E6" s="38">
        <v>45944</v>
      </c>
    </row>
    <row r="7" spans="1:8">
      <c r="A7" s="13" t="s">
        <v>330</v>
      </c>
      <c r="B7" s="37" t="s">
        <v>331</v>
      </c>
      <c r="C7" s="38">
        <v>44852</v>
      </c>
      <c r="D7" s="38">
        <v>45944</v>
      </c>
      <c r="E7" s="38">
        <v>45944</v>
      </c>
    </row>
    <row r="8" spans="1:8">
      <c r="A8" s="13" t="s">
        <v>332</v>
      </c>
      <c r="B8" s="37" t="s">
        <v>331</v>
      </c>
      <c r="C8" s="38">
        <v>44852</v>
      </c>
      <c r="D8" s="38">
        <v>45944</v>
      </c>
      <c r="E8" s="38">
        <v>45944</v>
      </c>
    </row>
    <row r="9" spans="1:8">
      <c r="A9" s="13" t="s">
        <v>333</v>
      </c>
      <c r="B9" s="37" t="s">
        <v>331</v>
      </c>
      <c r="C9" s="38">
        <v>44824</v>
      </c>
      <c r="D9" s="38">
        <v>45573</v>
      </c>
      <c r="E9" s="38">
        <v>45944</v>
      </c>
    </row>
    <row r="10" spans="1:8">
      <c r="A10" s="13" t="s">
        <v>425</v>
      </c>
      <c r="B10" s="37" t="s">
        <v>331</v>
      </c>
      <c r="C10" s="38">
        <v>44824</v>
      </c>
      <c r="D10" s="38">
        <v>45573</v>
      </c>
      <c r="E10" s="38">
        <v>45944</v>
      </c>
      <c r="H10" s="10" t="str">
        <f>IFERROR(IF(ISERROR(MATCH(E2, 'End of Life Tracker'!A:A, 0)), "Match not found", INDEX('End of Life Tracker'!D:D, MATCH(E2, 'End of Life Tracker'!A:A, 0))), "")</f>
        <v>Match not found</v>
      </c>
    </row>
    <row r="11" spans="1:8">
      <c r="A11" s="13" t="s">
        <v>334</v>
      </c>
      <c r="B11" s="37" t="s">
        <v>331</v>
      </c>
      <c r="C11" s="38">
        <v>44824</v>
      </c>
      <c r="D11" s="38">
        <v>45573</v>
      </c>
      <c r="E11" s="38">
        <v>45944</v>
      </c>
    </row>
    <row r="12" spans="1:8">
      <c r="A12" s="13" t="s">
        <v>335</v>
      </c>
      <c r="B12" s="37" t="s">
        <v>331</v>
      </c>
      <c r="C12" s="38">
        <v>44852</v>
      </c>
      <c r="D12" s="38">
        <v>45944</v>
      </c>
      <c r="E12" s="38">
        <v>45944</v>
      </c>
    </row>
    <row r="13" spans="1:8">
      <c r="A13" s="13" t="s">
        <v>426</v>
      </c>
      <c r="B13" s="37" t="s">
        <v>331</v>
      </c>
      <c r="C13" s="38">
        <v>44852</v>
      </c>
      <c r="D13" s="38">
        <v>45944</v>
      </c>
      <c r="E13" s="38">
        <v>45944</v>
      </c>
    </row>
    <row r="14" spans="1:8">
      <c r="A14" s="13" t="s">
        <v>427</v>
      </c>
      <c r="B14" s="37" t="s">
        <v>331</v>
      </c>
      <c r="C14" s="38">
        <v>44852</v>
      </c>
      <c r="D14" s="38">
        <v>45944</v>
      </c>
      <c r="E14" s="38">
        <v>45944</v>
      </c>
    </row>
    <row r="15" spans="1:8">
      <c r="A15" s="13" t="s">
        <v>428</v>
      </c>
      <c r="B15" s="37" t="s">
        <v>331</v>
      </c>
      <c r="C15" s="38">
        <v>44852</v>
      </c>
      <c r="D15" s="38">
        <v>45944</v>
      </c>
      <c r="E15" s="38">
        <v>45944</v>
      </c>
    </row>
    <row r="16" spans="1:8">
      <c r="A16" s="13" t="s">
        <v>429</v>
      </c>
      <c r="B16" s="37" t="s">
        <v>331</v>
      </c>
      <c r="C16" s="38">
        <v>44852</v>
      </c>
      <c r="D16" s="38">
        <v>45944</v>
      </c>
      <c r="E16" s="38">
        <v>45944</v>
      </c>
    </row>
    <row r="17" spans="1:5">
      <c r="A17" s="13" t="s">
        <v>430</v>
      </c>
      <c r="B17" s="37" t="s">
        <v>331</v>
      </c>
      <c r="C17" s="38">
        <v>44852</v>
      </c>
      <c r="D17" s="38">
        <v>45944</v>
      </c>
      <c r="E17" s="38">
        <v>45944</v>
      </c>
    </row>
    <row r="18" spans="1:5">
      <c r="A18" s="13" t="s">
        <v>336</v>
      </c>
      <c r="B18" s="37" t="s">
        <v>337</v>
      </c>
      <c r="C18" s="38">
        <v>44516</v>
      </c>
      <c r="D18" s="38">
        <v>46399</v>
      </c>
      <c r="E18" s="38">
        <v>45944</v>
      </c>
    </row>
    <row r="19" spans="1:5">
      <c r="A19" s="13" t="s">
        <v>338</v>
      </c>
      <c r="B19" s="37" t="s">
        <v>337</v>
      </c>
      <c r="C19" s="38">
        <v>44516</v>
      </c>
      <c r="D19" s="38">
        <v>46399</v>
      </c>
      <c r="E19" s="38">
        <v>45944</v>
      </c>
    </row>
    <row r="20" spans="1:5">
      <c r="A20" s="13" t="s">
        <v>339</v>
      </c>
      <c r="B20" s="37" t="s">
        <v>337</v>
      </c>
      <c r="C20" s="38">
        <v>44516</v>
      </c>
      <c r="D20" s="38">
        <v>45454</v>
      </c>
      <c r="E20" s="38">
        <v>45944</v>
      </c>
    </row>
    <row r="21" spans="1:5">
      <c r="A21" s="13" t="s">
        <v>340</v>
      </c>
      <c r="B21" s="37" t="s">
        <v>337</v>
      </c>
      <c r="C21" s="38">
        <v>44516</v>
      </c>
      <c r="D21" s="38">
        <v>45454</v>
      </c>
      <c r="E21" s="38">
        <v>45944</v>
      </c>
    </row>
    <row r="22" spans="1:5">
      <c r="A22" s="13" t="s">
        <v>341</v>
      </c>
      <c r="B22" s="37" t="s">
        <v>337</v>
      </c>
      <c r="C22" s="38">
        <v>44516</v>
      </c>
      <c r="D22" s="38">
        <v>45090</v>
      </c>
      <c r="E22" s="38">
        <v>45944</v>
      </c>
    </row>
    <row r="23" spans="1:5">
      <c r="A23" s="13" t="s">
        <v>342</v>
      </c>
      <c r="B23" s="37" t="s">
        <v>337</v>
      </c>
      <c r="C23" s="38">
        <v>44516</v>
      </c>
      <c r="D23" s="38">
        <v>45090</v>
      </c>
      <c r="E23" s="38">
        <v>45944</v>
      </c>
    </row>
    <row r="24" spans="1:5">
      <c r="A24" s="13" t="s">
        <v>343</v>
      </c>
      <c r="B24" s="37" t="s">
        <v>337</v>
      </c>
      <c r="C24" s="38">
        <v>44473</v>
      </c>
      <c r="D24" s="38">
        <v>45573</v>
      </c>
      <c r="E24" s="38">
        <v>45573</v>
      </c>
    </row>
    <row r="25" spans="1:5">
      <c r="A25" s="13" t="s">
        <v>344</v>
      </c>
      <c r="B25" s="37" t="s">
        <v>337</v>
      </c>
      <c r="C25" s="38">
        <v>44473</v>
      </c>
      <c r="D25" s="38">
        <v>45573</v>
      </c>
      <c r="E25" s="38">
        <v>45573</v>
      </c>
    </row>
    <row r="26" spans="1:5">
      <c r="A26" s="13" t="s">
        <v>345</v>
      </c>
      <c r="B26" s="37" t="s">
        <v>337</v>
      </c>
      <c r="C26" s="38">
        <v>44473</v>
      </c>
      <c r="D26" s="38">
        <v>45209</v>
      </c>
      <c r="E26" s="38">
        <v>45944</v>
      </c>
    </row>
    <row r="27" spans="1:5">
      <c r="A27" s="13" t="s">
        <v>346</v>
      </c>
      <c r="B27" s="37" t="s">
        <v>337</v>
      </c>
      <c r="C27" s="38">
        <v>44473</v>
      </c>
      <c r="D27" s="38">
        <v>45209</v>
      </c>
      <c r="E27" s="38">
        <v>45944</v>
      </c>
    </row>
    <row r="28" spans="1:5">
      <c r="A28" s="13" t="s">
        <v>347</v>
      </c>
      <c r="B28" s="37" t="s">
        <v>348</v>
      </c>
      <c r="C28" s="38">
        <v>44334</v>
      </c>
      <c r="D28" s="38">
        <v>44908</v>
      </c>
      <c r="E28" s="38">
        <v>44908</v>
      </c>
    </row>
    <row r="29" spans="1:5">
      <c r="A29" s="13" t="s">
        <v>349</v>
      </c>
      <c r="B29" s="37" t="s">
        <v>348</v>
      </c>
      <c r="C29" s="38">
        <v>44334</v>
      </c>
      <c r="D29" s="38">
        <v>44908</v>
      </c>
      <c r="E29" s="38">
        <v>44908</v>
      </c>
    </row>
    <row r="30" spans="1:5">
      <c r="A30" s="13" t="s">
        <v>350</v>
      </c>
      <c r="B30" s="37" t="s">
        <v>348</v>
      </c>
      <c r="C30" s="38">
        <v>44334</v>
      </c>
      <c r="D30" s="38">
        <v>44908</v>
      </c>
      <c r="E30" s="38">
        <v>44908</v>
      </c>
    </row>
    <row r="31" spans="1:5">
      <c r="A31" s="13" t="s">
        <v>351</v>
      </c>
      <c r="B31" s="37" t="s">
        <v>348</v>
      </c>
      <c r="C31" s="38">
        <v>44334</v>
      </c>
      <c r="D31" s="38">
        <v>44908</v>
      </c>
      <c r="E31" s="38">
        <v>44908</v>
      </c>
    </row>
    <row r="32" spans="1:5">
      <c r="A32" s="13" t="s">
        <v>352</v>
      </c>
      <c r="B32" s="37" t="s">
        <v>353</v>
      </c>
      <c r="C32" s="38">
        <v>44124</v>
      </c>
      <c r="D32" s="38">
        <v>45055</v>
      </c>
      <c r="E32" s="38">
        <v>45055</v>
      </c>
    </row>
    <row r="33" spans="1:5">
      <c r="A33" s="13" t="s">
        <v>354</v>
      </c>
      <c r="B33" s="37" t="s">
        <v>353</v>
      </c>
      <c r="C33" s="38">
        <v>44124</v>
      </c>
      <c r="D33" s="38">
        <v>45055</v>
      </c>
      <c r="E33" s="38">
        <v>45055</v>
      </c>
    </row>
    <row r="34" spans="1:5">
      <c r="A34" s="13" t="s">
        <v>355</v>
      </c>
      <c r="B34" s="37" t="s">
        <v>353</v>
      </c>
      <c r="C34" s="38">
        <v>44124</v>
      </c>
      <c r="D34" s="38">
        <v>44691</v>
      </c>
      <c r="E34" s="38">
        <v>44691</v>
      </c>
    </row>
    <row r="35" spans="1:5">
      <c r="A35" s="13" t="s">
        <v>356</v>
      </c>
      <c r="B35" s="37" t="s">
        <v>353</v>
      </c>
      <c r="C35" s="38">
        <v>44124</v>
      </c>
      <c r="D35" s="38">
        <v>44691</v>
      </c>
      <c r="E35" s="38">
        <v>44691</v>
      </c>
    </row>
    <row r="36" spans="1:5">
      <c r="A36" s="13" t="s">
        <v>357</v>
      </c>
      <c r="B36" s="37" t="s">
        <v>358</v>
      </c>
      <c r="C36" s="38">
        <v>43978</v>
      </c>
      <c r="D36" s="38">
        <v>44544</v>
      </c>
      <c r="E36" s="38">
        <v>44544</v>
      </c>
    </row>
    <row r="37" spans="1:5">
      <c r="A37" s="13" t="s">
        <v>431</v>
      </c>
      <c r="B37" s="37" t="s">
        <v>358</v>
      </c>
      <c r="C37" s="38">
        <v>43978</v>
      </c>
      <c r="D37" s="38">
        <v>44544</v>
      </c>
      <c r="E37" s="38">
        <v>44544</v>
      </c>
    </row>
    <row r="38" spans="1:5">
      <c r="A38" s="13" t="s">
        <v>432</v>
      </c>
      <c r="B38" s="37" t="s">
        <v>358</v>
      </c>
      <c r="C38" s="38">
        <v>43978</v>
      </c>
      <c r="D38" s="38">
        <v>44544</v>
      </c>
      <c r="E38" s="38">
        <v>44544</v>
      </c>
    </row>
    <row r="39" spans="1:5">
      <c r="A39" s="13" t="s">
        <v>359</v>
      </c>
      <c r="B39" s="37" t="s">
        <v>360</v>
      </c>
      <c r="C39" s="38">
        <v>43781</v>
      </c>
      <c r="D39" s="38">
        <v>44691</v>
      </c>
      <c r="E39" s="38">
        <v>44691</v>
      </c>
    </row>
    <row r="40" spans="1:5">
      <c r="A40" s="13" t="s">
        <v>361</v>
      </c>
      <c r="B40" s="37" t="s">
        <v>360</v>
      </c>
      <c r="C40" s="38">
        <v>43781</v>
      </c>
      <c r="D40" s="38">
        <v>44691</v>
      </c>
      <c r="E40" s="38">
        <v>44691</v>
      </c>
    </row>
    <row r="41" spans="1:5">
      <c r="A41" s="13" t="s">
        <v>362</v>
      </c>
      <c r="B41" s="37" t="s">
        <v>360</v>
      </c>
      <c r="C41" s="38">
        <v>43781</v>
      </c>
      <c r="D41" s="38">
        <v>44327</v>
      </c>
      <c r="E41" s="38">
        <v>44327</v>
      </c>
    </row>
    <row r="42" spans="1:5">
      <c r="A42" s="13" t="s">
        <v>363</v>
      </c>
      <c r="B42" s="37" t="s">
        <v>360</v>
      </c>
      <c r="C42" s="38">
        <v>43781</v>
      </c>
      <c r="D42" s="38">
        <v>44327</v>
      </c>
      <c r="E42" s="38">
        <v>44327</v>
      </c>
    </row>
    <row r="43" spans="1:5">
      <c r="A43" s="13" t="s">
        <v>364</v>
      </c>
      <c r="B43" s="37" t="s">
        <v>365</v>
      </c>
      <c r="C43" s="38">
        <v>43706</v>
      </c>
      <c r="D43" s="38">
        <v>44173</v>
      </c>
      <c r="E43" s="38">
        <v>44173</v>
      </c>
    </row>
    <row r="44" spans="1:5">
      <c r="A44" s="13" t="s">
        <v>433</v>
      </c>
      <c r="B44" s="37" t="s">
        <v>365</v>
      </c>
      <c r="C44" s="38">
        <v>43706</v>
      </c>
      <c r="D44" s="38">
        <v>44173</v>
      </c>
      <c r="E44" s="38">
        <v>44173</v>
      </c>
    </row>
    <row r="45" spans="1:5">
      <c r="A45" s="13" t="s">
        <v>402</v>
      </c>
      <c r="B45" s="37" t="s">
        <v>366</v>
      </c>
      <c r="C45" s="38">
        <v>43417</v>
      </c>
      <c r="D45" s="38">
        <v>45300</v>
      </c>
      <c r="E45" s="38">
        <v>47127</v>
      </c>
    </row>
    <row r="46" spans="1:5">
      <c r="A46" s="13" t="s">
        <v>403</v>
      </c>
      <c r="B46" s="37" t="s">
        <v>366</v>
      </c>
      <c r="C46" s="38">
        <v>43417</v>
      </c>
      <c r="D46" s="38">
        <v>45300</v>
      </c>
      <c r="E46" s="38">
        <v>47127</v>
      </c>
    </row>
    <row r="47" spans="1:5">
      <c r="A47" s="13" t="s">
        <v>407</v>
      </c>
      <c r="B47" s="37" t="s">
        <v>366</v>
      </c>
      <c r="C47" s="38">
        <v>43417</v>
      </c>
      <c r="D47" s="38">
        <v>45300</v>
      </c>
      <c r="E47" s="38">
        <v>47127</v>
      </c>
    </row>
    <row r="48" spans="1:5">
      <c r="A48" s="13" t="s">
        <v>404</v>
      </c>
      <c r="B48" s="37" t="s">
        <v>366</v>
      </c>
      <c r="C48" s="38">
        <v>43417</v>
      </c>
      <c r="D48" s="38">
        <v>45300</v>
      </c>
      <c r="E48" s="38">
        <v>47127</v>
      </c>
    </row>
    <row r="49" spans="1:5">
      <c r="A49" s="13" t="s">
        <v>367</v>
      </c>
      <c r="B49" s="37" t="s">
        <v>366</v>
      </c>
      <c r="C49" s="38">
        <v>43417</v>
      </c>
      <c r="D49" s="38">
        <v>44327</v>
      </c>
      <c r="E49" s="38">
        <v>44327</v>
      </c>
    </row>
    <row r="50" spans="1:5">
      <c r="A50" s="13" t="s">
        <v>368</v>
      </c>
      <c r="B50" s="37" t="s">
        <v>366</v>
      </c>
      <c r="C50" s="38">
        <v>43417</v>
      </c>
      <c r="D50" s="38">
        <v>44327</v>
      </c>
      <c r="E50" s="38">
        <v>44327</v>
      </c>
    </row>
    <row r="51" spans="1:5">
      <c r="A51" s="13" t="s">
        <v>369</v>
      </c>
      <c r="B51" s="37" t="s">
        <v>366</v>
      </c>
      <c r="C51" s="38">
        <v>43417</v>
      </c>
      <c r="D51" s="38">
        <v>44145</v>
      </c>
      <c r="E51" s="38">
        <v>44145</v>
      </c>
    </row>
    <row r="52" spans="1:5">
      <c r="A52" s="13" t="s">
        <v>370</v>
      </c>
      <c r="B52" s="37" t="s">
        <v>366</v>
      </c>
      <c r="C52" s="38">
        <v>43417</v>
      </c>
      <c r="D52" s="38">
        <v>44145</v>
      </c>
      <c r="E52" s="38">
        <v>44145</v>
      </c>
    </row>
    <row r="53" spans="1:5">
      <c r="A53" s="13" t="s">
        <v>371</v>
      </c>
      <c r="B53" s="37" t="s">
        <v>372</v>
      </c>
      <c r="C53" s="38">
        <v>43220</v>
      </c>
      <c r="D53" s="38">
        <v>43962</v>
      </c>
      <c r="E53" s="38">
        <v>43962</v>
      </c>
    </row>
    <row r="54" spans="1:5">
      <c r="A54" s="13" t="s">
        <v>373</v>
      </c>
      <c r="B54" s="37" t="s">
        <v>372</v>
      </c>
      <c r="C54" s="38">
        <v>43220</v>
      </c>
      <c r="D54" s="38">
        <v>43962</v>
      </c>
      <c r="E54" s="38">
        <v>43962</v>
      </c>
    </row>
    <row r="55" spans="1:5">
      <c r="A55" s="13" t="s">
        <v>374</v>
      </c>
      <c r="B55" s="37" t="s">
        <v>372</v>
      </c>
      <c r="C55" s="38">
        <v>43220</v>
      </c>
      <c r="D55" s="38">
        <v>43781</v>
      </c>
      <c r="E55" s="38">
        <v>43781</v>
      </c>
    </row>
    <row r="56" spans="1:5">
      <c r="A56" s="13" t="s">
        <v>375</v>
      </c>
      <c r="B56" s="37" t="s">
        <v>372</v>
      </c>
      <c r="C56" s="38">
        <v>43220</v>
      </c>
      <c r="D56" s="38">
        <v>43781</v>
      </c>
      <c r="E56" s="38">
        <v>43781</v>
      </c>
    </row>
    <row r="57" spans="1:5">
      <c r="A57" s="13" t="s">
        <v>376</v>
      </c>
      <c r="B57" s="37" t="s">
        <v>377</v>
      </c>
      <c r="C57" s="38">
        <v>43025</v>
      </c>
      <c r="D57" s="38">
        <v>44117</v>
      </c>
      <c r="E57" s="38">
        <v>44117</v>
      </c>
    </row>
    <row r="58" spans="1:5">
      <c r="A58" s="13" t="s">
        <v>378</v>
      </c>
      <c r="B58" s="37" t="s">
        <v>377</v>
      </c>
      <c r="C58" s="38">
        <v>43025</v>
      </c>
      <c r="D58" s="38">
        <v>44117</v>
      </c>
      <c r="E58" s="38">
        <v>44117</v>
      </c>
    </row>
    <row r="59" spans="1:5">
      <c r="A59" s="13" t="s">
        <v>379</v>
      </c>
      <c r="B59" s="37" t="s">
        <v>377</v>
      </c>
      <c r="C59" s="38">
        <v>43025</v>
      </c>
      <c r="D59" s="38">
        <v>43564</v>
      </c>
      <c r="E59" s="38">
        <v>43564</v>
      </c>
    </row>
    <row r="60" spans="1:5">
      <c r="A60" s="13" t="s">
        <v>380</v>
      </c>
      <c r="B60" s="37" t="s">
        <v>377</v>
      </c>
      <c r="C60" s="38">
        <v>43025</v>
      </c>
      <c r="D60" s="38">
        <v>43564</v>
      </c>
      <c r="E60" s="38">
        <v>43564</v>
      </c>
    </row>
    <row r="61" spans="1:5">
      <c r="A61" s="13" t="s">
        <v>381</v>
      </c>
      <c r="B61" s="37" t="s">
        <v>382</v>
      </c>
      <c r="C61" s="38">
        <v>42836</v>
      </c>
      <c r="D61" s="38">
        <v>43746</v>
      </c>
      <c r="E61" s="38">
        <v>43746</v>
      </c>
    </row>
    <row r="62" spans="1:5">
      <c r="A62" s="13" t="s">
        <v>383</v>
      </c>
      <c r="B62" s="37" t="s">
        <v>382</v>
      </c>
      <c r="C62" s="38">
        <v>42836</v>
      </c>
      <c r="D62" s="38">
        <v>43746</v>
      </c>
      <c r="E62" s="38">
        <v>43746</v>
      </c>
    </row>
    <row r="63" spans="1:5">
      <c r="A63" s="13" t="s">
        <v>384</v>
      </c>
      <c r="B63" s="37" t="s">
        <v>382</v>
      </c>
      <c r="C63" s="38">
        <v>42836</v>
      </c>
      <c r="D63" s="38">
        <v>43382</v>
      </c>
      <c r="E63" s="38">
        <v>43382</v>
      </c>
    </row>
    <row r="64" spans="1:5">
      <c r="A64" s="13" t="s">
        <v>385</v>
      </c>
      <c r="B64" s="37" t="s">
        <v>382</v>
      </c>
      <c r="C64" s="38">
        <v>42836</v>
      </c>
      <c r="D64" s="38">
        <v>43382</v>
      </c>
      <c r="E64" s="38">
        <v>43382</v>
      </c>
    </row>
    <row r="65" spans="1:5">
      <c r="A65" s="13" t="s">
        <v>405</v>
      </c>
      <c r="B65" s="37" t="s">
        <v>386</v>
      </c>
      <c r="C65" s="38">
        <v>42584</v>
      </c>
      <c r="D65" s="38">
        <v>46308</v>
      </c>
      <c r="E65" s="38">
        <v>46308</v>
      </c>
    </row>
    <row r="66" spans="1:5">
      <c r="A66" s="13" t="s">
        <v>406</v>
      </c>
      <c r="B66" s="37" t="s">
        <v>386</v>
      </c>
      <c r="C66" s="38">
        <v>42584</v>
      </c>
      <c r="D66" s="38">
        <v>46308</v>
      </c>
      <c r="E66" s="38">
        <v>46308</v>
      </c>
    </row>
    <row r="67" spans="1:5">
      <c r="A67" s="13" t="s">
        <v>412</v>
      </c>
      <c r="B67" s="37" t="s">
        <v>386</v>
      </c>
      <c r="C67" s="38">
        <v>42584</v>
      </c>
      <c r="D67" s="38">
        <v>46308</v>
      </c>
      <c r="E67" s="38">
        <v>46308</v>
      </c>
    </row>
    <row r="68" spans="1:5">
      <c r="A68" s="13" t="s">
        <v>413</v>
      </c>
      <c r="B68" s="37" t="s">
        <v>386</v>
      </c>
      <c r="C68" s="38">
        <v>42584</v>
      </c>
      <c r="D68" s="38">
        <v>46308</v>
      </c>
      <c r="E68" s="38">
        <v>46308</v>
      </c>
    </row>
    <row r="69" spans="1:5">
      <c r="A69" s="13" t="s">
        <v>387</v>
      </c>
      <c r="B69" s="37" t="s">
        <v>386</v>
      </c>
      <c r="C69" s="38">
        <v>42584</v>
      </c>
      <c r="D69" s="38">
        <v>43564</v>
      </c>
      <c r="E69" s="38">
        <v>43564</v>
      </c>
    </row>
    <row r="70" spans="1:5">
      <c r="A70" s="13" t="s">
        <v>388</v>
      </c>
      <c r="B70" s="37" t="s">
        <v>386</v>
      </c>
      <c r="C70" s="38">
        <v>42584</v>
      </c>
      <c r="D70" s="38">
        <v>43564</v>
      </c>
      <c r="E70" s="38">
        <v>43564</v>
      </c>
    </row>
    <row r="71" spans="1:5">
      <c r="A71" s="13" t="s">
        <v>389</v>
      </c>
      <c r="B71" s="37" t="s">
        <v>386</v>
      </c>
      <c r="C71" s="38">
        <v>42584</v>
      </c>
      <c r="D71" s="38">
        <v>43200</v>
      </c>
      <c r="E71" s="38">
        <v>43200</v>
      </c>
    </row>
    <row r="72" spans="1:5">
      <c r="A72" s="13" t="s">
        <v>390</v>
      </c>
      <c r="B72" s="37" t="s">
        <v>386</v>
      </c>
      <c r="C72" s="38">
        <v>42584</v>
      </c>
      <c r="D72" s="38">
        <v>43200</v>
      </c>
      <c r="E72" s="38">
        <v>43200</v>
      </c>
    </row>
    <row r="73" spans="1:5">
      <c r="A73" s="13" t="s">
        <v>391</v>
      </c>
      <c r="B73" s="37" t="s">
        <v>392</v>
      </c>
      <c r="C73" s="38">
        <v>42318</v>
      </c>
      <c r="D73" s="38">
        <v>43018</v>
      </c>
      <c r="E73" s="38">
        <v>43018</v>
      </c>
    </row>
    <row r="74" spans="1:5">
      <c r="A74" s="13" t="s">
        <v>408</v>
      </c>
      <c r="B74" s="37" t="s">
        <v>393</v>
      </c>
      <c r="C74" s="38">
        <v>42214</v>
      </c>
      <c r="D74" s="38">
        <v>44117</v>
      </c>
      <c r="E74" s="38">
        <v>45944</v>
      </c>
    </row>
    <row r="75" spans="1:5">
      <c r="A75" s="13" t="s">
        <v>409</v>
      </c>
      <c r="B75" s="37" t="s">
        <v>393</v>
      </c>
      <c r="C75" s="38">
        <v>42214</v>
      </c>
      <c r="D75" s="38">
        <v>44117</v>
      </c>
      <c r="E75" s="38">
        <v>45944</v>
      </c>
    </row>
    <row r="76" spans="1:5">
      <c r="A76" s="13" t="s">
        <v>410</v>
      </c>
      <c r="B76" s="37" t="s">
        <v>393</v>
      </c>
      <c r="C76" s="38">
        <v>42214</v>
      </c>
      <c r="D76" s="38">
        <v>44117</v>
      </c>
      <c r="E76" s="38">
        <v>45944</v>
      </c>
    </row>
    <row r="77" spans="1:5">
      <c r="A77" s="13" t="s">
        <v>411</v>
      </c>
      <c r="B77" s="37" t="s">
        <v>393</v>
      </c>
      <c r="C77" s="38">
        <v>42214</v>
      </c>
      <c r="D77" s="38">
        <v>44117</v>
      </c>
      <c r="E77" s="38">
        <v>45944</v>
      </c>
    </row>
    <row r="78" spans="1:5">
      <c r="A78" s="13" t="s">
        <v>394</v>
      </c>
      <c r="B78" s="37" t="s">
        <v>393</v>
      </c>
      <c r="C78" s="38">
        <v>42214</v>
      </c>
      <c r="D78" s="38">
        <v>42864</v>
      </c>
      <c r="E78" s="38">
        <v>42864</v>
      </c>
    </row>
    <row r="79" spans="1:5">
      <c r="A79" s="13" t="s">
        <v>395</v>
      </c>
      <c r="B79" s="37">
        <v>8.1</v>
      </c>
      <c r="C79" s="38">
        <v>41591</v>
      </c>
      <c r="D79" s="38">
        <v>43109</v>
      </c>
      <c r="E79" s="38">
        <v>43109</v>
      </c>
    </row>
    <row r="80" spans="1:5">
      <c r="A80" s="13" t="s">
        <v>396</v>
      </c>
      <c r="B80" s="37">
        <v>8</v>
      </c>
      <c r="C80" s="38">
        <v>41212</v>
      </c>
      <c r="D80" s="38">
        <v>42381</v>
      </c>
      <c r="E80" s="38">
        <v>42381</v>
      </c>
    </row>
    <row r="81" spans="1:5">
      <c r="A81" s="13" t="s">
        <v>434</v>
      </c>
      <c r="B81" s="37" t="s">
        <v>397</v>
      </c>
      <c r="C81" s="38">
        <v>40596</v>
      </c>
      <c r="D81" s="38">
        <v>42017</v>
      </c>
      <c r="E81" s="38">
        <v>42017</v>
      </c>
    </row>
    <row r="82" spans="1:5">
      <c r="A82" s="13" t="s">
        <v>398</v>
      </c>
      <c r="B82" s="37" t="s">
        <v>399</v>
      </c>
      <c r="C82" s="38">
        <v>39932</v>
      </c>
      <c r="D82" s="38">
        <v>41009</v>
      </c>
      <c r="E82" s="38">
        <v>41009</v>
      </c>
    </row>
    <row r="83" spans="1:5">
      <c r="A83" s="13" t="s">
        <v>400</v>
      </c>
      <c r="B83" s="37" t="s">
        <v>401</v>
      </c>
      <c r="C83" s="38">
        <v>39559</v>
      </c>
      <c r="D83" s="38">
        <v>39917</v>
      </c>
      <c r="E83" s="38">
        <v>39917</v>
      </c>
    </row>
  </sheetData>
  <conditionalFormatting sqref="C2:E1048576">
    <cfRule type="cellIs" dxfId="22" priority="1" operator="lessThan">
      <formula>45272</formula>
    </cfRule>
    <cfRule type="cellIs" dxfId="21" priority="2" operator="greaterThan">
      <formula>45272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66CC-88E7-48C4-A544-0D406C937DCB}">
  <dimension ref="A1:G4"/>
  <sheetViews>
    <sheetView workbookViewId="0">
      <selection activeCell="C37" sqref="C37"/>
    </sheetView>
  </sheetViews>
  <sheetFormatPr defaultRowHeight="15"/>
  <cols>
    <col min="1" max="1" width="49.85546875" style="16" bestFit="1" customWidth="1"/>
    <col min="2" max="2" width="14.28515625" style="16" customWidth="1"/>
    <col min="3" max="3" width="26.42578125" style="16" customWidth="1"/>
    <col min="4" max="4" width="23.28515625" style="16" customWidth="1"/>
    <col min="5" max="7" width="9.140625" style="4"/>
  </cols>
  <sheetData>
    <row r="1" spans="1:4">
      <c r="A1" s="13" t="s">
        <v>436</v>
      </c>
      <c r="B1" s="13" t="s">
        <v>437</v>
      </c>
      <c r="C1" s="13" t="s">
        <v>438</v>
      </c>
      <c r="D1" s="13" t="s">
        <v>439</v>
      </c>
    </row>
    <row r="2" spans="1:4">
      <c r="A2" s="13" t="s">
        <v>435</v>
      </c>
      <c r="B2" s="14">
        <v>43367</v>
      </c>
      <c r="C2" s="14">
        <v>45209</v>
      </c>
      <c r="D2" s="14">
        <v>45944</v>
      </c>
    </row>
    <row r="3" spans="1:4" ht="15.75">
      <c r="A3" s="15" t="s">
        <v>440</v>
      </c>
      <c r="B3" s="14">
        <v>42269</v>
      </c>
      <c r="C3" s="14">
        <v>44117</v>
      </c>
      <c r="D3" s="14">
        <v>45944</v>
      </c>
    </row>
    <row r="4" spans="1:4" ht="15.75">
      <c r="A4" s="15" t="s">
        <v>441</v>
      </c>
      <c r="B4" s="14">
        <v>41283</v>
      </c>
      <c r="C4" s="14">
        <v>43200</v>
      </c>
      <c r="D4" s="14">
        <v>45027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ED3D998E52C4CADA98710D4932DE8" ma:contentTypeVersion="14" ma:contentTypeDescription="Create a new document." ma:contentTypeScope="" ma:versionID="c0a981e64f981f2cfd70775cd0bdf93f">
  <xsd:schema xmlns:xsd="http://www.w3.org/2001/XMLSchema" xmlns:xs="http://www.w3.org/2001/XMLSchema" xmlns:p="http://schemas.microsoft.com/office/2006/metadata/properties" xmlns:ns3="014e1bf7-f872-4b9a-b1a5-5e128714cd12" xmlns:ns4="9bb7fd5b-4536-4f02-ac2c-ba9de9c6b6d0" targetNamespace="http://schemas.microsoft.com/office/2006/metadata/properties" ma:root="true" ma:fieldsID="6a11140d5e7accc51d1d677607a96597" ns3:_="" ns4:_="">
    <xsd:import namespace="014e1bf7-f872-4b9a-b1a5-5e128714cd12"/>
    <xsd:import namespace="9bb7fd5b-4536-4f02-ac2c-ba9de9c6b6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1bf7-f872-4b9a-b1a5-5e128714c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7fd5b-4536-4f02-ac2c-ba9de9c6b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0A15A-B7AD-4A01-AC1C-8DEA9BECCF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54E1DB-3D1A-4CE3-8943-C5297690F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7AA796-D420-4D18-997F-D9118AD33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e1bf7-f872-4b9a-b1a5-5e128714cd12"/>
    <ds:schemaRef ds:uri="9bb7fd5b-4536-4f02-ac2c-ba9de9c6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Windows Datto Template</vt:lpstr>
      <vt:lpstr>Vendor Count</vt:lpstr>
      <vt:lpstr>Windows CPU Tracker</vt:lpstr>
      <vt:lpstr>iPad Datto Template</vt:lpstr>
      <vt:lpstr>iPad Tracker</vt:lpstr>
      <vt:lpstr>iPad Meraki Template</vt:lpstr>
      <vt:lpstr>iPad Meraki Tracker</vt:lpstr>
      <vt:lpstr>Chromebook Template</vt:lpstr>
      <vt:lpstr>GB Round Up</vt:lpstr>
      <vt:lpstr>Windows 11 Compliance</vt:lpstr>
      <vt:lpstr>CPU Compliance</vt:lpstr>
      <vt:lpstr>End of Life Tracker</vt:lpstr>
      <vt:lpstr>Software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</dc:creator>
  <cp:keywords/>
  <dc:description/>
  <cp:lastModifiedBy>Rhys Saddul</cp:lastModifiedBy>
  <cp:revision/>
  <dcterms:created xsi:type="dcterms:W3CDTF">2022-06-09T10:29:24Z</dcterms:created>
  <dcterms:modified xsi:type="dcterms:W3CDTF">2024-01-12T13:18:17Z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0x01010021FED3D998E52C4CADA98710D4932DE8</vt:lpwstr>
  </property>
</Properties>
</file>