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gradingAnalyse\"/>
    </mc:Choice>
  </mc:AlternateContent>
  <xr:revisionPtr revIDLastSave="0" documentId="13_ncr:1_{252D5C04-1397-47DA-8E0B-99E9A3E1FD0A}" xr6:coauthVersionLast="36" xr6:coauthVersionMax="36" xr10:uidLastSave="{00000000-0000-0000-0000-000000000000}"/>
  <bookViews>
    <workbookView xWindow="0" yWindow="0" windowWidth="28800" windowHeight="12225" activeTab="2" xr2:uid="{BF570CB6-3F21-4B42-BAB7-BB5983F4843C}"/>
  </bookViews>
  <sheets>
    <sheet name="Tabelle1" sheetId="1" r:id="rId1"/>
    <sheet name="Diagramm1" sheetId="3" r:id="rId2"/>
    <sheet name="Tabelle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V15" i="2" s="1"/>
  <c r="B16" i="2"/>
  <c r="B29" i="2"/>
  <c r="W18" i="2"/>
  <c r="X18" i="2"/>
  <c r="Y18" i="2"/>
  <c r="Z18" i="2"/>
  <c r="V18" i="2"/>
  <c r="W17" i="2"/>
  <c r="X17" i="2"/>
  <c r="Y17" i="2"/>
  <c r="Z17" i="2"/>
  <c r="V17" i="2"/>
  <c r="W16" i="2"/>
  <c r="V16" i="2"/>
  <c r="X16" i="2"/>
  <c r="Y16" i="2"/>
  <c r="Z16" i="2"/>
  <c r="W15" i="2"/>
  <c r="X15" i="2"/>
  <c r="Y15" i="2"/>
  <c r="Z15" i="2"/>
  <c r="P17" i="2"/>
  <c r="Q17" i="2"/>
  <c r="R17" i="2"/>
  <c r="S17" i="2"/>
  <c r="T17" i="2"/>
  <c r="P18" i="2"/>
  <c r="Q15" i="2"/>
  <c r="R15" i="2"/>
  <c r="S15" i="2"/>
  <c r="T15" i="2"/>
  <c r="Q16" i="2"/>
  <c r="R16" i="2"/>
  <c r="S16" i="2"/>
  <c r="T16" i="2"/>
  <c r="P16" i="2"/>
  <c r="H16" i="2"/>
  <c r="I16" i="2"/>
  <c r="J16" i="2"/>
  <c r="K16" i="2"/>
  <c r="L16" i="2"/>
  <c r="H17" i="2"/>
  <c r="I17" i="2"/>
  <c r="J17" i="2"/>
  <c r="K17" i="2"/>
  <c r="L17" i="2"/>
  <c r="H18" i="2"/>
  <c r="I18" i="2"/>
  <c r="Q18" i="2" s="1"/>
  <c r="J18" i="2"/>
  <c r="R18" i="2" s="1"/>
  <c r="K18" i="2"/>
  <c r="S18" i="2" s="1"/>
  <c r="L18" i="2"/>
  <c r="T18" i="2" s="1"/>
  <c r="I15" i="2"/>
  <c r="J15" i="2"/>
  <c r="K15" i="2"/>
  <c r="L15" i="2"/>
  <c r="H15" i="2"/>
  <c r="G36" i="2"/>
  <c r="B18" i="2"/>
  <c r="B17" i="2"/>
  <c r="C18" i="2"/>
  <c r="D18" i="2"/>
  <c r="E18" i="2"/>
  <c r="F18" i="2"/>
  <c r="B47" i="2"/>
  <c r="B55" i="2"/>
  <c r="C17" i="2"/>
  <c r="D17" i="2"/>
  <c r="E17" i="2"/>
  <c r="F17" i="2"/>
  <c r="C15" i="2"/>
  <c r="D15" i="2"/>
  <c r="E15" i="2"/>
  <c r="F15" i="2"/>
  <c r="C16" i="2"/>
  <c r="D16" i="2"/>
  <c r="E16" i="2"/>
  <c r="F16" i="2"/>
  <c r="B44" i="2"/>
  <c r="P29" i="2"/>
  <c r="P15" i="2" l="1"/>
  <c r="Q29" i="2"/>
  <c r="R29" i="2"/>
  <c r="S29" i="2"/>
  <c r="T29" i="2"/>
  <c r="P30" i="2"/>
  <c r="Q30" i="2"/>
  <c r="R30" i="2"/>
  <c r="S30" i="2"/>
  <c r="T30" i="2"/>
  <c r="P31" i="2"/>
  <c r="Q31" i="2"/>
  <c r="R31" i="2"/>
  <c r="S31" i="2"/>
  <c r="T31" i="2"/>
  <c r="Q28" i="2"/>
  <c r="R28" i="2"/>
  <c r="S28" i="2"/>
  <c r="T28" i="2"/>
  <c r="P28" i="2"/>
  <c r="Y31" i="2"/>
  <c r="X31" i="2"/>
  <c r="W31" i="2"/>
  <c r="V31" i="2"/>
  <c r="U31" i="2"/>
  <c r="Y30" i="2"/>
  <c r="X30" i="2"/>
  <c r="W30" i="2"/>
  <c r="V30" i="2"/>
  <c r="U30" i="2"/>
  <c r="Y29" i="2"/>
  <c r="X29" i="2"/>
  <c r="W29" i="2"/>
  <c r="V29" i="2"/>
  <c r="U29" i="2"/>
  <c r="Y28" i="2"/>
  <c r="X28" i="2"/>
  <c r="W28" i="2"/>
  <c r="V28" i="2"/>
  <c r="U28" i="2"/>
  <c r="H36" i="2"/>
  <c r="I36" i="2"/>
  <c r="J36" i="2"/>
  <c r="K36" i="2"/>
  <c r="B45" i="2"/>
  <c r="C45" i="2"/>
  <c r="D45" i="2"/>
  <c r="E45" i="2"/>
  <c r="F45" i="2"/>
  <c r="B46" i="2"/>
  <c r="C46" i="2"/>
  <c r="D46" i="2"/>
  <c r="E46" i="2"/>
  <c r="F46" i="2"/>
  <c r="C47" i="2"/>
  <c r="D47" i="2"/>
  <c r="E47" i="2"/>
  <c r="F47" i="2"/>
  <c r="C44" i="2"/>
  <c r="D44" i="2"/>
  <c r="E44" i="2"/>
  <c r="F44" i="2"/>
  <c r="D38" i="2"/>
  <c r="H29" i="2"/>
  <c r="C29" i="2"/>
  <c r="B37" i="2"/>
  <c r="C37" i="2"/>
  <c r="D37" i="2"/>
  <c r="E37" i="2"/>
  <c r="F37" i="2"/>
  <c r="B38" i="2"/>
  <c r="C38" i="2"/>
  <c r="E38" i="2"/>
  <c r="F38" i="2"/>
  <c r="B39" i="2"/>
  <c r="C39" i="2"/>
  <c r="D39" i="2"/>
  <c r="E39" i="2"/>
  <c r="F39" i="2"/>
  <c r="C36" i="2"/>
  <c r="D36" i="2"/>
  <c r="E36" i="2"/>
  <c r="F36" i="2"/>
  <c r="B36" i="2"/>
  <c r="G37" i="2"/>
  <c r="H37" i="2"/>
  <c r="I37" i="2"/>
  <c r="J37" i="2"/>
  <c r="K37" i="2"/>
  <c r="G38" i="2"/>
  <c r="H38" i="2"/>
  <c r="I38" i="2"/>
  <c r="J38" i="2"/>
  <c r="K38" i="2"/>
  <c r="G39" i="2"/>
  <c r="H39" i="2"/>
  <c r="I39" i="2"/>
  <c r="J39" i="2"/>
  <c r="K39" i="2"/>
  <c r="G29" i="2"/>
  <c r="I29" i="2"/>
  <c r="J29" i="2"/>
  <c r="K29" i="2"/>
  <c r="G30" i="2"/>
  <c r="H30" i="2"/>
  <c r="I30" i="2"/>
  <c r="J30" i="2"/>
  <c r="K30" i="2"/>
  <c r="G31" i="2"/>
  <c r="H31" i="2"/>
  <c r="I31" i="2"/>
  <c r="J31" i="2"/>
  <c r="K31" i="2"/>
  <c r="H28" i="2"/>
  <c r="I28" i="2"/>
  <c r="J28" i="2"/>
  <c r="K28" i="2"/>
  <c r="G28" i="2"/>
  <c r="B28" i="2"/>
  <c r="C28" i="2"/>
  <c r="J55" i="2" s="1"/>
  <c r="D28" i="2"/>
  <c r="E28" i="2"/>
  <c r="F28" i="2"/>
  <c r="D29" i="2"/>
  <c r="E29" i="2"/>
  <c r="F29" i="2"/>
  <c r="C30" i="2"/>
  <c r="D30" i="2"/>
  <c r="E30" i="2"/>
  <c r="F30" i="2"/>
  <c r="C31" i="2"/>
  <c r="D31" i="2"/>
  <c r="E31" i="2"/>
  <c r="F31" i="2"/>
  <c r="B30" i="2"/>
  <c r="B31" i="2"/>
  <c r="D63" i="2"/>
  <c r="E63" i="2"/>
  <c r="F63" i="2"/>
  <c r="G63" i="2"/>
  <c r="C63" i="2"/>
  <c r="D64" i="2"/>
  <c r="E64" i="2"/>
  <c r="F64" i="2"/>
  <c r="G64" i="2"/>
  <c r="C64" i="2"/>
  <c r="D65" i="2"/>
  <c r="E65" i="2"/>
  <c r="F65" i="2"/>
  <c r="G65" i="2"/>
  <c r="C65" i="2"/>
  <c r="D62" i="2"/>
  <c r="E62" i="2"/>
  <c r="F62" i="2"/>
  <c r="G62" i="2"/>
  <c r="C62" i="2"/>
  <c r="L65" i="2"/>
  <c r="K65" i="2"/>
  <c r="J65" i="2"/>
  <c r="I65" i="2"/>
  <c r="H65" i="2"/>
  <c r="L64" i="2"/>
  <c r="K64" i="2"/>
  <c r="J64" i="2"/>
  <c r="I64" i="2"/>
  <c r="H64" i="2"/>
  <c r="L63" i="2"/>
  <c r="K63" i="2"/>
  <c r="J63" i="2"/>
  <c r="I63" i="2"/>
  <c r="H63" i="2"/>
  <c r="L62" i="2"/>
  <c r="K62" i="2"/>
  <c r="J62" i="2"/>
  <c r="I62" i="2"/>
  <c r="H62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B53" i="2"/>
  <c r="B54" i="2"/>
  <c r="B52" i="2"/>
  <c r="K54" i="2"/>
  <c r="J54" i="2"/>
  <c r="I54" i="2"/>
  <c r="H54" i="2"/>
  <c r="G54" i="2"/>
  <c r="K53" i="2"/>
  <c r="J53" i="2"/>
  <c r="I53" i="2"/>
  <c r="H53" i="2"/>
  <c r="G53" i="2"/>
  <c r="K52" i="2"/>
  <c r="J52" i="2"/>
  <c r="I52" i="2"/>
  <c r="H52" i="2"/>
  <c r="G52" i="2"/>
  <c r="K55" i="2" l="1"/>
  <c r="G55" i="2"/>
  <c r="H55" i="2"/>
  <c r="I55" i="2"/>
  <c r="D13" i="1"/>
  <c r="C13" i="1"/>
  <c r="B13" i="1"/>
  <c r="F12" i="1"/>
  <c r="E12" i="1"/>
  <c r="D12" i="1"/>
  <c r="C12" i="1"/>
  <c r="B12" i="1"/>
  <c r="B11" i="1"/>
  <c r="B10" i="1"/>
  <c r="D11" i="1"/>
  <c r="E11" i="1"/>
  <c r="F11" i="1"/>
  <c r="C11" i="1"/>
  <c r="F10" i="1"/>
  <c r="E10" i="1"/>
  <c r="D10" i="1"/>
  <c r="C10" i="1"/>
</calcChain>
</file>

<file path=xl/sharedStrings.xml><?xml version="1.0" encoding="utf-8"?>
<sst xmlns="http://schemas.openxmlformats.org/spreadsheetml/2006/main" count="142" uniqueCount="40">
  <si>
    <t>D_base</t>
  </si>
  <si>
    <t>NM</t>
  </si>
  <si>
    <t>EX</t>
  </si>
  <si>
    <t>VG</t>
  </si>
  <si>
    <t>G</t>
  </si>
  <si>
    <t>Media</t>
  </si>
  <si>
    <t>Cover</t>
  </si>
  <si>
    <t>PriceGroups</t>
  </si>
  <si>
    <t>Q1</t>
  </si>
  <si>
    <t>Q2</t>
  </si>
  <si>
    <t>Q3</t>
  </si>
  <si>
    <t>Q4</t>
  </si>
  <si>
    <t>Q5</t>
  </si>
  <si>
    <t>Min</t>
  </si>
  <si>
    <t>Max</t>
  </si>
  <si>
    <t xml:space="preserve">Scaling factor </t>
  </si>
  <si>
    <t>(Q-1)/4</t>
  </si>
  <si>
    <t>D_new</t>
  </si>
  <si>
    <t>PriceGroup</t>
  </si>
  <si>
    <t>Cosinus formel: D_new = D_base + Scaling_Factor*Cos(((Qi-1)/4))*PI())</t>
  </si>
  <si>
    <t>Media Scaling Factor</t>
  </si>
  <si>
    <t>Cover Scaling Factor</t>
  </si>
  <si>
    <t>Cosine</t>
  </si>
  <si>
    <t>Linear</t>
  </si>
  <si>
    <t xml:space="preserve">Linear formula for NM: D_new = D_base - (2,25 * (Q - 1)) </t>
  </si>
  <si>
    <t>Logarithmic formula: D_new = D_base + Scaling_factor * log(Q / 3)</t>
  </si>
  <si>
    <t>Blended</t>
  </si>
  <si>
    <t>w: Kurve!</t>
  </si>
  <si>
    <t>Stärke</t>
  </si>
  <si>
    <t>Parabolic formula: D_new = D_base - Scaling_Factor * ( ( Q-3 )^2 )</t>
  </si>
  <si>
    <t>Parabolic</t>
  </si>
  <si>
    <t>Parabolic shifted</t>
  </si>
  <si>
    <t>Hybrid</t>
  </si>
  <si>
    <t>"-x^2"</t>
  </si>
  <si>
    <t>"+cos(x)"</t>
  </si>
  <si>
    <t>"-cos(x)"</t>
  </si>
  <si>
    <t>Summe dynamic(cover+media)</t>
  </si>
  <si>
    <t>Summe static(cover) + dynamic(media)</t>
  </si>
  <si>
    <t>Q6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</si>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</sst>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1" fontId="0" fillId="2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1" fontId="0" fillId="5" borderId="1" xfId="0" applyNumberFormat="1" applyFill="1" applyBorder="1"/>
    <xf numFmtId="0" fontId="0" fillId="0" borderId="1" xfId="0" applyBorder="1"/>
    <xf numFmtId="0" fontId="0" fillId="2" borderId="2" xfId="0" applyFill="1" applyBorder="1"/>
    <xf numFmtId="0" fontId="0" fillId="4" borderId="2" xfId="0" applyFill="1" applyBorder="1"/>
    <xf numFmtId="1" fontId="0" fillId="2" borderId="2" xfId="0" applyNumberFormat="1" applyFill="1" applyBorder="1"/>
    <xf numFmtId="0" fontId="0" fillId="5" borderId="1" xfId="0" applyFill="1" applyBorder="1"/>
    <xf numFmtId="0" fontId="1" fillId="0" borderId="0" xfId="0" applyFont="1"/>
    <xf numFmtId="1" fontId="1" fillId="6" borderId="1" xfId="0" applyNumberFormat="1" applyFont="1" applyFill="1" applyBorder="1"/>
    <xf numFmtId="1" fontId="0" fillId="6" borderId="1" xfId="0" applyNumberFormat="1" applyFill="1" applyBorder="1"/>
    <xf numFmtId="1" fontId="0" fillId="7" borderId="1" xfId="0" applyNumberFormat="1" applyFill="1" applyBorder="1"/>
    <xf numFmtId="1" fontId="0" fillId="8" borderId="1" xfId="0" applyNumberFormat="1" applyFill="1" applyBorder="1"/>
    <xf numFmtId="1" fontId="0" fillId="5" borderId="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Tabelle2!$A$5</c:f>
              <c:strCache>
                <c:ptCount val="1"/>
                <c:pt idx="0">
                  <c:v>D_base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Tabelle2!$A$6:$A$10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4-4D9B-B594-D9FF55EC5AAF}"/>
            </c:ext>
          </c:extLst>
        </c:ser>
        <c:ser>
          <c:idx val="1"/>
          <c:order val="1"/>
          <c:tx>
            <c:strRef>
              <c:f>Tabelle2!$B$5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Tabelle2!$B$6:$B$10</c:f>
              <c:numCache>
                <c:formatCode>General</c:formatCode>
                <c:ptCount val="5"/>
                <c:pt idx="0">
                  <c:v>-1</c:v>
                </c:pt>
                <c:pt idx="1">
                  <c:v>-25</c:v>
                </c:pt>
                <c:pt idx="2">
                  <c:v>-35</c:v>
                </c:pt>
                <c:pt idx="3">
                  <c:v>-45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4-4D9B-B594-D9FF55EC5AAF}"/>
            </c:ext>
          </c:extLst>
        </c:ser>
        <c:ser>
          <c:idx val="2"/>
          <c:order val="2"/>
          <c:tx>
            <c:strRef>
              <c:f>Tabelle2!$C$5</c:f>
              <c:strCache>
                <c:ptCount val="1"/>
                <c:pt idx="0">
                  <c:v>Cover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Tabelle2!$C$6:$C$10</c:f>
              <c:numCache>
                <c:formatCode>General</c:formatCode>
                <c:ptCount val="5"/>
                <c:pt idx="0">
                  <c:v>-1</c:v>
                </c:pt>
                <c:pt idx="1">
                  <c:v>-15</c:v>
                </c:pt>
                <c:pt idx="2">
                  <c:v>-25</c:v>
                </c:pt>
                <c:pt idx="3">
                  <c:v>-35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A4-4D9B-B594-D9FF55EC5AAF}"/>
            </c:ext>
          </c:extLst>
        </c:ser>
        <c:ser>
          <c:idx val="3"/>
          <c:order val="3"/>
          <c:tx>
            <c:strRef>
              <c:f>Tabelle2!$D$5</c:f>
              <c:strCache>
                <c:ptCount val="1"/>
                <c:pt idx="0">
                  <c:v>Media Scaling Factor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Tabelle2!$D$6:$D$10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A4-4D9B-B594-D9FF55EC5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914992"/>
        <c:axId val="1215684688"/>
      </c:barChart>
      <c:catAx>
        <c:axId val="122291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15684688"/>
        <c:crosses val="autoZero"/>
        <c:auto val="1"/>
        <c:lblAlgn val="ctr"/>
        <c:lblOffset val="100"/>
        <c:noMultiLvlLbl val="0"/>
      </c:catAx>
      <c:valAx>
        <c:axId val="12156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291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AC7D92-C2F9-4154-AA46-8B65A5213A1E}">
  <sheetPr/>
  <sheetViews>
    <sheetView zoomScale="12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1701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40C037-DD23-4556-8634-662DBA8F3E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DFFFC-2696-40C4-B1BC-D0B5B91D3B3D}">
  <dimension ref="A1:K13"/>
  <sheetViews>
    <sheetView workbookViewId="0">
      <selection activeCell="G19" sqref="G19"/>
    </sheetView>
  </sheetViews>
  <sheetFormatPr baseColWidth="10" defaultRowHeight="15" x14ac:dyDescent="0.25"/>
  <cols>
    <col min="2" max="2" width="14" customWidth="1"/>
  </cols>
  <sheetData>
    <row r="1" spans="1:11" x14ac:dyDescent="0.25">
      <c r="A1" t="s">
        <v>0</v>
      </c>
      <c r="B1" t="s">
        <v>5</v>
      </c>
      <c r="C1" t="s">
        <v>6</v>
      </c>
      <c r="E1" t="s">
        <v>7</v>
      </c>
      <c r="F1" t="s">
        <v>13</v>
      </c>
      <c r="G1" t="s">
        <v>14</v>
      </c>
      <c r="H1" t="s">
        <v>16</v>
      </c>
      <c r="I1" t="s">
        <v>15</v>
      </c>
    </row>
    <row r="2" spans="1:11" x14ac:dyDescent="0.25">
      <c r="A2" t="s">
        <v>1</v>
      </c>
      <c r="B2">
        <v>-1</v>
      </c>
      <c r="C2">
        <v>-1</v>
      </c>
      <c r="E2" t="s">
        <v>8</v>
      </c>
      <c r="F2">
        <v>0</v>
      </c>
      <c r="G2">
        <v>10</v>
      </c>
      <c r="H2">
        <v>0</v>
      </c>
      <c r="I2">
        <v>5</v>
      </c>
    </row>
    <row r="3" spans="1:11" x14ac:dyDescent="0.25">
      <c r="A3" t="s">
        <v>2</v>
      </c>
      <c r="B3">
        <v>-25</v>
      </c>
      <c r="C3">
        <v>-15</v>
      </c>
      <c r="E3" t="s">
        <v>9</v>
      </c>
      <c r="F3">
        <v>10</v>
      </c>
      <c r="G3">
        <v>16</v>
      </c>
      <c r="H3">
        <v>0.25</v>
      </c>
      <c r="I3">
        <v>2</v>
      </c>
    </row>
    <row r="4" spans="1:11" x14ac:dyDescent="0.25">
      <c r="A4" t="s">
        <v>3</v>
      </c>
      <c r="B4">
        <v>-35</v>
      </c>
      <c r="C4">
        <v>-25</v>
      </c>
      <c r="E4" t="s">
        <v>10</v>
      </c>
      <c r="F4">
        <v>16</v>
      </c>
      <c r="G4">
        <v>23</v>
      </c>
      <c r="H4">
        <v>0.5</v>
      </c>
      <c r="I4">
        <v>3</v>
      </c>
    </row>
    <row r="5" spans="1:11" x14ac:dyDescent="0.25">
      <c r="A5" t="s">
        <v>4</v>
      </c>
      <c r="B5">
        <v>-45</v>
      </c>
      <c r="C5">
        <v>-35</v>
      </c>
      <c r="E5" t="s">
        <v>11</v>
      </c>
      <c r="F5">
        <v>23</v>
      </c>
      <c r="G5">
        <v>37</v>
      </c>
      <c r="H5">
        <v>0.75</v>
      </c>
      <c r="I5">
        <v>4</v>
      </c>
    </row>
    <row r="6" spans="1:11" x14ac:dyDescent="0.25">
      <c r="E6" t="s">
        <v>12</v>
      </c>
      <c r="F6">
        <v>37</v>
      </c>
      <c r="G6">
        <v>200</v>
      </c>
      <c r="H6">
        <v>1</v>
      </c>
      <c r="I6">
        <v>5</v>
      </c>
    </row>
    <row r="8" spans="1:11" x14ac:dyDescent="0.25">
      <c r="B8" t="s">
        <v>5</v>
      </c>
      <c r="G8" t="s">
        <v>6</v>
      </c>
    </row>
    <row r="9" spans="1:11" x14ac:dyDescent="0.25">
      <c r="A9" t="s">
        <v>17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 t="s">
        <v>8</v>
      </c>
      <c r="H9" t="s">
        <v>9</v>
      </c>
      <c r="I9" t="s">
        <v>10</v>
      </c>
      <c r="J9" t="s">
        <v>11</v>
      </c>
      <c r="K9" t="s">
        <v>12</v>
      </c>
    </row>
    <row r="10" spans="1:11" x14ac:dyDescent="0.25">
      <c r="A10" t="s">
        <v>1</v>
      </c>
      <c r="B10">
        <f>$B2+$I2*COS($H2*PI())</f>
        <v>4</v>
      </c>
      <c r="C10">
        <f>$B2+$I$2*COS($H3*PI())</f>
        <v>2.5355339059327378</v>
      </c>
      <c r="D10">
        <f>$B2+$I$2*COS($H4*PI())</f>
        <v>-0.99999999999999967</v>
      </c>
      <c r="E10">
        <f>$B2+$I$2*COS($H5*PI())</f>
        <v>-4.5355339059327378</v>
      </c>
      <c r="F10">
        <f>$B2+$I$2*COS($H6*PI())</f>
        <v>-6</v>
      </c>
    </row>
    <row r="11" spans="1:11" x14ac:dyDescent="0.25">
      <c r="A11" t="s">
        <v>2</v>
      </c>
      <c r="B11">
        <f>$B3+$I3*COS($H2*PI())</f>
        <v>-23</v>
      </c>
      <c r="C11">
        <f>$B3+$I$3*COS($H3*PI())</f>
        <v>-23.585786437626904</v>
      </c>
      <c r="D11">
        <f>$B3+$I$3*COS($H4*PI())</f>
        <v>-25</v>
      </c>
      <c r="E11">
        <f>$B3+$I$3*COS($H5*PI())</f>
        <v>-26.414213562373096</v>
      </c>
      <c r="F11">
        <f>$B3+$I$3*COS($H6*PI())</f>
        <v>-27</v>
      </c>
    </row>
    <row r="12" spans="1:11" x14ac:dyDescent="0.25">
      <c r="A12" t="s">
        <v>3</v>
      </c>
      <c r="B12">
        <f>$B4+$I2*COS($H2*PI())</f>
        <v>-30</v>
      </c>
      <c r="C12">
        <f>$B4+$I3*COS($H3*PI())</f>
        <v>-33.585786437626908</v>
      </c>
      <c r="D12">
        <f>$B4+$I4*COS($H4*PI())</f>
        <v>-35</v>
      </c>
      <c r="E12">
        <f>$B4+$I5*COS($H5*PI())</f>
        <v>-37.828427124746192</v>
      </c>
      <c r="F12">
        <f>$B4+$I6*COS($H6*PI())</f>
        <v>-40</v>
      </c>
    </row>
    <row r="13" spans="1:11" x14ac:dyDescent="0.25">
      <c r="A13" t="s">
        <v>4</v>
      </c>
      <c r="B13">
        <f>$B5+$I2*COS($H2*PI())</f>
        <v>-40</v>
      </c>
      <c r="C13">
        <f>$B5+$I3*COS($H3*PI())</f>
        <v>-43.585786437626908</v>
      </c>
      <c r="D13">
        <f>$B5+$I4*COS($H5*PI())</f>
        <v>-47.121320343559645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CF77-023A-4B37-AEA2-C75F319F3999}">
  <dimension ref="A1:AA65"/>
  <sheetViews>
    <sheetView tabSelected="1" zoomScale="86" zoomScaleNormal="86" workbookViewId="0">
      <selection activeCell="B15" sqref="B15"/>
    </sheetView>
  </sheetViews>
  <sheetFormatPr baseColWidth="10" defaultRowHeight="15" x14ac:dyDescent="0.25"/>
  <cols>
    <col min="7" max="11" width="12.28515625" bestFit="1" customWidth="1"/>
  </cols>
  <sheetData>
    <row r="1" spans="1:26" x14ac:dyDescent="0.25">
      <c r="A1" t="s">
        <v>19</v>
      </c>
    </row>
    <row r="2" spans="1:26" x14ac:dyDescent="0.25">
      <c r="A2" t="s">
        <v>24</v>
      </c>
    </row>
    <row r="3" spans="1:26" x14ac:dyDescent="0.25">
      <c r="A3" t="s">
        <v>25</v>
      </c>
    </row>
    <row r="4" spans="1:26" x14ac:dyDescent="0.25">
      <c r="A4" t="s">
        <v>29</v>
      </c>
    </row>
    <row r="5" spans="1:26" x14ac:dyDescent="0.25">
      <c r="A5" t="s">
        <v>0</v>
      </c>
      <c r="B5" t="s">
        <v>5</v>
      </c>
      <c r="C5" t="s">
        <v>6</v>
      </c>
      <c r="D5" t="s">
        <v>20</v>
      </c>
      <c r="E5" t="s">
        <v>21</v>
      </c>
      <c r="F5" t="s">
        <v>7</v>
      </c>
      <c r="G5" t="s">
        <v>13</v>
      </c>
      <c r="H5" t="s">
        <v>14</v>
      </c>
    </row>
    <row r="6" spans="1:26" x14ac:dyDescent="0.25">
      <c r="A6" t="s">
        <v>1</v>
      </c>
      <c r="B6">
        <v>-1</v>
      </c>
      <c r="C6">
        <v>-1</v>
      </c>
      <c r="D6" s="11">
        <v>7</v>
      </c>
      <c r="E6">
        <v>1</v>
      </c>
      <c r="F6" t="s">
        <v>8</v>
      </c>
      <c r="G6">
        <v>0</v>
      </c>
      <c r="H6">
        <v>10</v>
      </c>
    </row>
    <row r="7" spans="1:26" x14ac:dyDescent="0.25">
      <c r="A7" t="s">
        <v>2</v>
      </c>
      <c r="B7">
        <v>-25</v>
      </c>
      <c r="C7">
        <v>-15</v>
      </c>
      <c r="D7">
        <v>7</v>
      </c>
      <c r="E7">
        <v>1</v>
      </c>
      <c r="F7" t="s">
        <v>9</v>
      </c>
      <c r="G7">
        <v>10</v>
      </c>
      <c r="H7">
        <v>16</v>
      </c>
    </row>
    <row r="8" spans="1:26" x14ac:dyDescent="0.25">
      <c r="A8" t="s">
        <v>3</v>
      </c>
      <c r="B8">
        <v>-35</v>
      </c>
      <c r="C8">
        <v>-25</v>
      </c>
      <c r="D8">
        <v>7</v>
      </c>
      <c r="E8">
        <v>1</v>
      </c>
      <c r="F8" t="s">
        <v>10</v>
      </c>
      <c r="G8">
        <v>16</v>
      </c>
      <c r="H8">
        <v>23</v>
      </c>
    </row>
    <row r="9" spans="1:26" x14ac:dyDescent="0.25">
      <c r="A9" t="s">
        <v>4</v>
      </c>
      <c r="B9">
        <v>-45</v>
      </c>
      <c r="C9">
        <v>-35</v>
      </c>
      <c r="D9">
        <v>10</v>
      </c>
      <c r="E9">
        <v>1</v>
      </c>
      <c r="F9" t="s">
        <v>11</v>
      </c>
      <c r="G9">
        <v>23</v>
      </c>
      <c r="H9">
        <v>37</v>
      </c>
    </row>
    <row r="10" spans="1:26" x14ac:dyDescent="0.25">
      <c r="F10" t="s">
        <v>12</v>
      </c>
      <c r="G10">
        <v>37</v>
      </c>
      <c r="H10">
        <v>200</v>
      </c>
    </row>
    <row r="11" spans="1:26" x14ac:dyDescent="0.25">
      <c r="F11" t="s">
        <v>38</v>
      </c>
      <c r="G11">
        <v>200</v>
      </c>
      <c r="H11" t="s">
        <v>39</v>
      </c>
      <c r="V11" s="16"/>
    </row>
    <row r="12" spans="1:26" x14ac:dyDescent="0.25">
      <c r="A12" s="3" t="s">
        <v>17</v>
      </c>
      <c r="B12" s="6" t="s">
        <v>32</v>
      </c>
    </row>
    <row r="13" spans="1:26" x14ac:dyDescent="0.25">
      <c r="A13" s="1"/>
      <c r="B13" s="1" t="s">
        <v>5</v>
      </c>
      <c r="C13" s="1"/>
      <c r="D13" s="1"/>
      <c r="E13" s="1"/>
      <c r="F13" s="1"/>
      <c r="H13" s="1" t="s">
        <v>6</v>
      </c>
      <c r="I13" s="1"/>
      <c r="J13" s="1"/>
      <c r="K13" s="1"/>
      <c r="L13" s="1"/>
      <c r="P13" t="s">
        <v>36</v>
      </c>
      <c r="V13" t="s">
        <v>37</v>
      </c>
    </row>
    <row r="14" spans="1:26" x14ac:dyDescent="0.25">
      <c r="A14" s="4" t="s">
        <v>18</v>
      </c>
      <c r="B14" s="4">
        <v>1</v>
      </c>
      <c r="C14" s="4">
        <v>2</v>
      </c>
      <c r="D14" s="4">
        <v>3</v>
      </c>
      <c r="E14" s="4">
        <v>4</v>
      </c>
      <c r="F14" s="4">
        <v>5</v>
      </c>
      <c r="H14" s="4">
        <v>1</v>
      </c>
      <c r="I14" s="4">
        <v>2</v>
      </c>
      <c r="J14" s="4">
        <v>3</v>
      </c>
      <c r="K14" s="4">
        <v>4</v>
      </c>
      <c r="L14" s="4">
        <v>5</v>
      </c>
      <c r="M14" s="10" t="s">
        <v>20</v>
      </c>
      <c r="N14" s="10" t="s">
        <v>21</v>
      </c>
      <c r="P14" s="4">
        <v>1</v>
      </c>
      <c r="Q14" s="4">
        <v>2</v>
      </c>
      <c r="R14" s="4">
        <v>3</v>
      </c>
      <c r="S14" s="4">
        <v>4</v>
      </c>
      <c r="T14" s="4">
        <v>5</v>
      </c>
      <c r="V14" s="4">
        <v>1</v>
      </c>
      <c r="W14" s="4">
        <v>2</v>
      </c>
      <c r="X14" s="4">
        <v>3</v>
      </c>
      <c r="Y14" s="4">
        <v>4</v>
      </c>
      <c r="Z14" s="4">
        <v>5</v>
      </c>
    </row>
    <row r="15" spans="1:26" x14ac:dyDescent="0.25">
      <c r="A15" s="1" t="s">
        <v>1</v>
      </c>
      <c r="B15" s="14">
        <f>$B6+$M15*COS(((B$14-1)/4)*PI())</f>
        <v>9</v>
      </c>
      <c r="C15" s="14">
        <f t="shared" ref="C15:F15" si="0">$B6+$M15*COS(((C$14-1)/4)*PI())</f>
        <v>6.0710678118654755</v>
      </c>
      <c r="D15" s="14">
        <f t="shared" si="0"/>
        <v>-0.99999999999999933</v>
      </c>
      <c r="E15" s="14">
        <f t="shared" si="0"/>
        <v>-8.0710678118654755</v>
      </c>
      <c r="F15" s="14">
        <f t="shared" si="0"/>
        <v>-11</v>
      </c>
      <c r="G15" t="s">
        <v>34</v>
      </c>
      <c r="H15" s="15">
        <f>$C6 -$N15* (2.25 *(H$14-1))</f>
        <v>-1</v>
      </c>
      <c r="I15" s="15">
        <f t="shared" ref="I15:L15" si="1">$C6 -$N15* (2.25 *(I$14-1))</f>
        <v>-2.125</v>
      </c>
      <c r="J15" s="15">
        <f t="shared" si="1"/>
        <v>-3.25</v>
      </c>
      <c r="K15" s="15">
        <f t="shared" si="1"/>
        <v>-4.375</v>
      </c>
      <c r="L15" s="15">
        <f t="shared" si="1"/>
        <v>-5.5</v>
      </c>
      <c r="M15" s="10">
        <v>10</v>
      </c>
      <c r="N15" s="10">
        <v>0.5</v>
      </c>
      <c r="P15" s="14">
        <f>B15+H15</f>
        <v>8</v>
      </c>
      <c r="Q15" s="14">
        <f t="shared" ref="Q15:T16" si="2">C15+I15</f>
        <v>3.9460678118654755</v>
      </c>
      <c r="R15" s="14">
        <f t="shared" si="2"/>
        <v>-4.2499999999999991</v>
      </c>
      <c r="S15" s="14">
        <f t="shared" si="2"/>
        <v>-12.446067811865476</v>
      </c>
      <c r="T15" s="14">
        <f t="shared" si="2"/>
        <v>-16.5</v>
      </c>
      <c r="V15" s="14">
        <f>B$15+$C6</f>
        <v>8</v>
      </c>
      <c r="W15" s="14">
        <f t="shared" ref="W15:Z15" si="3">C$15+$C6</f>
        <v>5.0710678118654755</v>
      </c>
      <c r="X15" s="14">
        <f t="shared" si="3"/>
        <v>-1.9999999999999993</v>
      </c>
      <c r="Y15" s="14">
        <f t="shared" si="3"/>
        <v>-9.0710678118654755</v>
      </c>
      <c r="Z15" s="14">
        <f t="shared" si="3"/>
        <v>-12</v>
      </c>
    </row>
    <row r="16" spans="1:26" x14ac:dyDescent="0.25">
      <c r="A16" s="1" t="s">
        <v>2</v>
      </c>
      <c r="B16" s="14">
        <f>$B7 - $M16 * ( B$14 - 3.5 ) ^2</f>
        <v>-31.25</v>
      </c>
      <c r="C16" s="14">
        <f t="shared" ref="C16:F16" si="4">$B7 - $M16 * ( C$14 - 3.5 ) ^2</f>
        <v>-27.25</v>
      </c>
      <c r="D16" s="14">
        <f t="shared" si="4"/>
        <v>-25.25</v>
      </c>
      <c r="E16" s="14">
        <f t="shared" si="4"/>
        <v>-25.25</v>
      </c>
      <c r="F16" s="14">
        <f t="shared" si="4"/>
        <v>-27.25</v>
      </c>
      <c r="G16" t="s">
        <v>33</v>
      </c>
      <c r="H16" s="15">
        <f t="shared" ref="H16:L16" si="5">$C7 -$N16* (2.25 *(H$14-1))</f>
        <v>-15</v>
      </c>
      <c r="I16" s="15">
        <f t="shared" si="5"/>
        <v>-16.125</v>
      </c>
      <c r="J16" s="15">
        <f t="shared" si="5"/>
        <v>-17.25</v>
      </c>
      <c r="K16" s="15">
        <f t="shared" si="5"/>
        <v>-18.375</v>
      </c>
      <c r="L16" s="15">
        <f t="shared" si="5"/>
        <v>-19.5</v>
      </c>
      <c r="M16" s="10">
        <v>1</v>
      </c>
      <c r="N16" s="10">
        <v>0.5</v>
      </c>
      <c r="P16" s="14">
        <f>B16+H16</f>
        <v>-46.25</v>
      </c>
      <c r="Q16" s="14">
        <f t="shared" si="2"/>
        <v>-43.375</v>
      </c>
      <c r="R16" s="14">
        <f t="shared" si="2"/>
        <v>-42.5</v>
      </c>
      <c r="S16" s="14">
        <f t="shared" si="2"/>
        <v>-43.625</v>
      </c>
      <c r="T16" s="14">
        <f t="shared" si="2"/>
        <v>-46.75</v>
      </c>
      <c r="V16" s="14">
        <f>B$16+$C7</f>
        <v>-46.25</v>
      </c>
      <c r="W16" s="14">
        <f>C$16+$C7</f>
        <v>-42.25</v>
      </c>
      <c r="X16" s="14">
        <f t="shared" ref="W16:Z16" si="6">D$16+$C7</f>
        <v>-40.25</v>
      </c>
      <c r="Y16" s="14">
        <f t="shared" si="6"/>
        <v>-40.25</v>
      </c>
      <c r="Z16" s="14">
        <f t="shared" si="6"/>
        <v>-42.25</v>
      </c>
    </row>
    <row r="17" spans="1:27" x14ac:dyDescent="0.25">
      <c r="A17" s="1" t="s">
        <v>3</v>
      </c>
      <c r="B17" s="14">
        <f>$B8 - $M17 * ( B$14 - 3.5 ) ^2</f>
        <v>-41.25</v>
      </c>
      <c r="C17" s="14">
        <f t="shared" ref="C17:F17" si="7">$B8 - $M17 * ( C$14 - 3.5 ) ^2</f>
        <v>-37.25</v>
      </c>
      <c r="D17" s="14">
        <f t="shared" si="7"/>
        <v>-35.25</v>
      </c>
      <c r="E17" s="14">
        <f t="shared" si="7"/>
        <v>-35.25</v>
      </c>
      <c r="F17" s="14">
        <f t="shared" si="7"/>
        <v>-37.25</v>
      </c>
      <c r="G17" t="s">
        <v>33</v>
      </c>
      <c r="H17" s="15">
        <f t="shared" ref="H17:L17" si="8">$C8 -$N17* (2.25 *(H$14-1))</f>
        <v>-25</v>
      </c>
      <c r="I17" s="15">
        <f t="shared" si="8"/>
        <v>-26.125</v>
      </c>
      <c r="J17" s="15">
        <f t="shared" si="8"/>
        <v>-27.25</v>
      </c>
      <c r="K17" s="15">
        <f t="shared" si="8"/>
        <v>-28.375</v>
      </c>
      <c r="L17" s="15">
        <f t="shared" si="8"/>
        <v>-29.5</v>
      </c>
      <c r="M17" s="10">
        <v>1</v>
      </c>
      <c r="N17" s="10">
        <v>0.5</v>
      </c>
      <c r="P17" s="14">
        <f>B17+H17</f>
        <v>-66.25</v>
      </c>
      <c r="Q17" s="14">
        <f t="shared" ref="Q17:Q18" si="9">C17+I17</f>
        <v>-63.375</v>
      </c>
      <c r="R17" s="14">
        <f t="shared" ref="R17:R18" si="10">D17+J17</f>
        <v>-62.5</v>
      </c>
      <c r="S17" s="14">
        <f t="shared" ref="S17:S18" si="11">E17+K17</f>
        <v>-63.625</v>
      </c>
      <c r="T17" s="14">
        <f t="shared" ref="T17:T18" si="12">F17+L17</f>
        <v>-66.75</v>
      </c>
      <c r="V17" s="14">
        <f>B$17+$C8</f>
        <v>-66.25</v>
      </c>
      <c r="W17" s="14">
        <f t="shared" ref="W17:Z17" si="13">C$17+$C8</f>
        <v>-62.25</v>
      </c>
      <c r="X17" s="14">
        <f t="shared" si="13"/>
        <v>-60.25</v>
      </c>
      <c r="Y17" s="14">
        <f t="shared" si="13"/>
        <v>-60.25</v>
      </c>
      <c r="Z17" s="14">
        <f t="shared" si="13"/>
        <v>-62.25</v>
      </c>
    </row>
    <row r="18" spans="1:27" x14ac:dyDescent="0.25">
      <c r="A18" s="1" t="s">
        <v>4</v>
      </c>
      <c r="B18" s="14">
        <f>$B9+$M18*COS(((B$14-1)/4)*PI())</f>
        <v>-38</v>
      </c>
      <c r="C18" s="14">
        <f t="shared" ref="C18:F18" si="14">$B9+$M18*COS(((C$14-1)/4)*PI())</f>
        <v>-40.05025253169417</v>
      </c>
      <c r="D18" s="14">
        <f t="shared" si="14"/>
        <v>-45</v>
      </c>
      <c r="E18" s="14">
        <f t="shared" si="14"/>
        <v>-49.94974746830583</v>
      </c>
      <c r="F18" s="14">
        <f t="shared" si="14"/>
        <v>-52</v>
      </c>
      <c r="G18" t="s">
        <v>35</v>
      </c>
      <c r="H18" s="15">
        <f t="shared" ref="H18:L18" si="15">$C9 -$N18* (2.25 *(H$14-1))</f>
        <v>-35</v>
      </c>
      <c r="I18" s="15">
        <f t="shared" si="15"/>
        <v>-35.674999999999997</v>
      </c>
      <c r="J18" s="15">
        <f t="shared" si="15"/>
        <v>-36.35</v>
      </c>
      <c r="K18" s="15">
        <f t="shared" si="15"/>
        <v>-37.024999999999999</v>
      </c>
      <c r="L18" s="15">
        <f t="shared" si="15"/>
        <v>-37.700000000000003</v>
      </c>
      <c r="M18" s="10">
        <v>7</v>
      </c>
      <c r="N18" s="10">
        <v>0.3</v>
      </c>
      <c r="P18" s="14">
        <f>B18+H18</f>
        <v>-73</v>
      </c>
      <c r="Q18" s="14">
        <f t="shared" si="9"/>
        <v>-75.725252531694167</v>
      </c>
      <c r="R18" s="14">
        <f t="shared" si="10"/>
        <v>-81.349999999999994</v>
      </c>
      <c r="S18" s="14">
        <f t="shared" si="11"/>
        <v>-86.974747468305821</v>
      </c>
      <c r="T18" s="14">
        <f t="shared" si="12"/>
        <v>-89.7</v>
      </c>
      <c r="V18" s="14">
        <f>B$18+$C9</f>
        <v>-73</v>
      </c>
      <c r="W18" s="14">
        <f t="shared" ref="W18:Z18" si="16">C$18+$C9</f>
        <v>-75.05025253169417</v>
      </c>
      <c r="X18" s="14">
        <f t="shared" si="16"/>
        <v>-80</v>
      </c>
      <c r="Y18" s="14">
        <f t="shared" si="16"/>
        <v>-84.94974746830583</v>
      </c>
      <c r="Z18" s="14">
        <f t="shared" si="16"/>
        <v>-87</v>
      </c>
    </row>
    <row r="25" spans="1:27" x14ac:dyDescent="0.25">
      <c r="A25" s="3" t="s">
        <v>17</v>
      </c>
      <c r="B25" s="6" t="s">
        <v>30</v>
      </c>
      <c r="O25" s="3" t="s">
        <v>17</v>
      </c>
      <c r="P25" s="6" t="s">
        <v>31</v>
      </c>
    </row>
    <row r="26" spans="1:27" x14ac:dyDescent="0.25">
      <c r="A26" s="1"/>
      <c r="B26" s="1" t="s">
        <v>5</v>
      </c>
      <c r="C26" s="1"/>
      <c r="D26" s="1"/>
      <c r="E26" s="1"/>
      <c r="F26" s="1"/>
      <c r="G26" s="1" t="s">
        <v>6</v>
      </c>
      <c r="H26" s="1"/>
      <c r="I26" s="1"/>
      <c r="J26" s="1"/>
      <c r="K26" s="1"/>
      <c r="O26" s="1"/>
      <c r="P26" s="1" t="s">
        <v>5</v>
      </c>
      <c r="Q26" s="1"/>
      <c r="R26" s="1"/>
      <c r="S26" s="1"/>
      <c r="T26" s="1"/>
      <c r="U26" s="1" t="s">
        <v>6</v>
      </c>
      <c r="V26" s="1"/>
      <c r="W26" s="1"/>
      <c r="X26" s="1"/>
      <c r="Y26" s="1"/>
    </row>
    <row r="27" spans="1:27" x14ac:dyDescent="0.25">
      <c r="A27" s="4" t="s">
        <v>18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1</v>
      </c>
      <c r="H27" s="4">
        <v>2</v>
      </c>
      <c r="I27" s="4">
        <v>3</v>
      </c>
      <c r="J27" s="4">
        <v>4</v>
      </c>
      <c r="K27" s="4">
        <v>5</v>
      </c>
      <c r="L27" s="10" t="s">
        <v>20</v>
      </c>
      <c r="M27" s="10" t="s">
        <v>21</v>
      </c>
      <c r="O27" s="4" t="s">
        <v>18</v>
      </c>
      <c r="P27" s="4">
        <v>1</v>
      </c>
      <c r="Q27" s="4">
        <v>2</v>
      </c>
      <c r="R27" s="4">
        <v>3</v>
      </c>
      <c r="S27" s="4">
        <v>4</v>
      </c>
      <c r="T27" s="4">
        <v>5</v>
      </c>
      <c r="U27" s="4">
        <v>1</v>
      </c>
      <c r="V27" s="4">
        <v>2</v>
      </c>
      <c r="W27" s="4">
        <v>3</v>
      </c>
      <c r="X27" s="4">
        <v>4</v>
      </c>
      <c r="Y27" s="4">
        <v>5</v>
      </c>
      <c r="Z27" s="10" t="s">
        <v>20</v>
      </c>
      <c r="AA27" s="10" t="s">
        <v>21</v>
      </c>
    </row>
    <row r="28" spans="1:27" x14ac:dyDescent="0.25">
      <c r="A28" s="1" t="s">
        <v>1</v>
      </c>
      <c r="B28" s="2">
        <f>$B6 - $L28 * ( B$27 - 3 ) ^2</f>
        <v>-5</v>
      </c>
      <c r="C28" s="2">
        <f>$B6 - $L28 * ( C$27 - 3 ) ^2</f>
        <v>-2</v>
      </c>
      <c r="D28" s="2">
        <f>$B6 - $L28 * ( D$27 - 3 ) ^2</f>
        <v>-1</v>
      </c>
      <c r="E28" s="2">
        <f>$B6 - $L28 * ( E$27 - 3 ) ^2</f>
        <v>-2</v>
      </c>
      <c r="F28" s="2">
        <f>$B6 - $L28 * ( F$27 - 3 ) ^2</f>
        <v>-5</v>
      </c>
      <c r="G28" s="2">
        <f>$C6 - $M28 * ( G$27 - 3 ) ^2</f>
        <v>-5</v>
      </c>
      <c r="H28" s="2">
        <f>$C6 - $M28 * ( H$27 - 3 ) ^2</f>
        <v>-2</v>
      </c>
      <c r="I28" s="2">
        <f>$C6 - $M28 * ( I$27 - 3 ) ^2</f>
        <v>-1</v>
      </c>
      <c r="J28" s="2">
        <f>$C6 - $M28 * ( J$27 - 3 ) ^2</f>
        <v>-2</v>
      </c>
      <c r="K28" s="2">
        <f>$C6 - $M28 * ( K$27 - 3 ) ^2</f>
        <v>-5</v>
      </c>
      <c r="L28" s="10">
        <v>1</v>
      </c>
      <c r="M28" s="10">
        <v>1</v>
      </c>
      <c r="O28" s="1" t="s">
        <v>1</v>
      </c>
      <c r="P28" s="2">
        <f>$B6 - $Z28 * ( P$27 - 2.5 ) ^2</f>
        <v>-3.25</v>
      </c>
      <c r="Q28" s="2">
        <f>$B6 - $Z28 * ( Q$27 - 2.5 ) ^2</f>
        <v>-1.25</v>
      </c>
      <c r="R28" s="2">
        <f>$B6 - $Z28 * ( R$27 - 2.5 ) ^2</f>
        <v>-1.25</v>
      </c>
      <c r="S28" s="2">
        <f>$B6 - $Z28 * ( S$27 - 2.5 ) ^2</f>
        <v>-3.25</v>
      </c>
      <c r="T28" s="2">
        <f>$B6 - $Z28 * ( T$27 - 2.5 ) ^2</f>
        <v>-7.25</v>
      </c>
      <c r="U28" s="2">
        <f>$C6 - $M28 * ( U$27 - 3 ) ^2</f>
        <v>-5</v>
      </c>
      <c r="V28" s="2">
        <f>$C6 - $M28 * ( V$27 - 3 ) ^2</f>
        <v>-2</v>
      </c>
      <c r="W28" s="2">
        <f>$C6 - $M28 * ( W$27 - 3 ) ^2</f>
        <v>-1</v>
      </c>
      <c r="X28" s="2">
        <f>$C6 - $M28 * ( X$27 - 3 ) ^2</f>
        <v>-2</v>
      </c>
      <c r="Y28" s="2">
        <f>$C6 - $M28 * ( Y$27 - 3 ) ^2</f>
        <v>-5</v>
      </c>
      <c r="Z28" s="10">
        <v>1</v>
      </c>
      <c r="AA28" s="10">
        <v>1</v>
      </c>
    </row>
    <row r="29" spans="1:27" x14ac:dyDescent="0.25">
      <c r="A29" s="1" t="s">
        <v>2</v>
      </c>
      <c r="B29" s="13">
        <f>$B7 - $L29 * ( B$27 - 3 ) ^2</f>
        <v>-29</v>
      </c>
      <c r="C29" s="13">
        <f>$B7 - $L29 * ( C$27 - 3 ) ^2</f>
        <v>-26</v>
      </c>
      <c r="D29" s="13">
        <f>$B7 - $L29 * ( D$27 - 3 ) ^2</f>
        <v>-25</v>
      </c>
      <c r="E29" s="13">
        <f>$B7 - $L29 * ( E$27 - 3 ) ^2</f>
        <v>-26</v>
      </c>
      <c r="F29" s="13">
        <f>$B7 - $L29 * ( F$27 - 3 ) ^2</f>
        <v>-29</v>
      </c>
      <c r="G29" s="2">
        <f>$C7 - $M29 * ( G$27 - 3 ) ^2</f>
        <v>-19</v>
      </c>
      <c r="H29" s="2">
        <f>$C7 - $M29 * ( H$27 - 3 ) ^2</f>
        <v>-16</v>
      </c>
      <c r="I29" s="2">
        <f>$C7 - $M29 * ( I$27 - 3 ) ^2</f>
        <v>-15</v>
      </c>
      <c r="J29" s="2">
        <f>$C7 - $M29 * ( J$27 - 3 ) ^2</f>
        <v>-16</v>
      </c>
      <c r="K29" s="2">
        <f>$C7 - $M29 * ( K$27 - 3 ) ^2</f>
        <v>-19</v>
      </c>
      <c r="L29" s="10">
        <v>1</v>
      </c>
      <c r="M29" s="10">
        <v>1</v>
      </c>
      <c r="O29" s="1" t="s">
        <v>2</v>
      </c>
      <c r="P29" s="2">
        <f>$B7 - $Z29 * ( P$27 - 2.5 ) ^2</f>
        <v>-27.25</v>
      </c>
      <c r="Q29" s="2">
        <f>$B7 - $Z29 * ( Q$27 - 2.5 ) ^2</f>
        <v>-25.25</v>
      </c>
      <c r="R29" s="2">
        <f>$B7 - $Z29 * ( R$27 - 2.5 ) ^2</f>
        <v>-25.25</v>
      </c>
      <c r="S29" s="2">
        <f>$B7 - $Z29 * ( S$27 - 2.5 ) ^2</f>
        <v>-27.25</v>
      </c>
      <c r="T29" s="2">
        <f>$B7 - $Z29 * ( T$27 - 2.5 ) ^2</f>
        <v>-31.25</v>
      </c>
      <c r="U29" s="2">
        <f>$C7 - $M29 * ( U$27 - 3 ) ^2</f>
        <v>-19</v>
      </c>
      <c r="V29" s="2">
        <f>$C7 - $M29 * ( V$27 - 3 ) ^2</f>
        <v>-16</v>
      </c>
      <c r="W29" s="2">
        <f>$C7 - $M29 * ( W$27 - 3 ) ^2</f>
        <v>-15</v>
      </c>
      <c r="X29" s="2">
        <f>$C7 - $M29 * ( X$27 - 3 ) ^2</f>
        <v>-16</v>
      </c>
      <c r="Y29" s="2">
        <f>$C7 - $M29 * ( Y$27 - 3 ) ^2</f>
        <v>-19</v>
      </c>
      <c r="Z29" s="10">
        <v>1</v>
      </c>
      <c r="AA29" s="10">
        <v>1</v>
      </c>
    </row>
    <row r="30" spans="1:27" x14ac:dyDescent="0.25">
      <c r="A30" s="1" t="s">
        <v>3</v>
      </c>
      <c r="B30" s="13">
        <f>$B8 - $L30 * ( B$27 - 3 ) ^2</f>
        <v>-39</v>
      </c>
      <c r="C30" s="13">
        <f>$B8 - $L30 * ( C$27 - 3 ) ^2</f>
        <v>-36</v>
      </c>
      <c r="D30" s="13">
        <f>$B8 - $L30 * ( D$27 - 3 ) ^2</f>
        <v>-35</v>
      </c>
      <c r="E30" s="13">
        <f>$B8 - $L30 * ( E$27 - 3 ) ^2</f>
        <v>-36</v>
      </c>
      <c r="F30" s="13">
        <f>$B8 - $L30 * ( F$27 - 3 ) ^2</f>
        <v>-39</v>
      </c>
      <c r="G30" s="2">
        <f>$C8 - $M30 * ( G$27 - 3 ) ^2</f>
        <v>-29</v>
      </c>
      <c r="H30" s="2">
        <f>$C8 - $M30 * ( H$27 - 3 ) ^2</f>
        <v>-26</v>
      </c>
      <c r="I30" s="2">
        <f>$C8 - $M30 * ( I$27 - 3 ) ^2</f>
        <v>-25</v>
      </c>
      <c r="J30" s="2">
        <f>$C8 - $M30 * ( J$27 - 3 ) ^2</f>
        <v>-26</v>
      </c>
      <c r="K30" s="2">
        <f>$C8 - $M30 * ( K$27 - 3 ) ^2</f>
        <v>-29</v>
      </c>
      <c r="L30" s="10">
        <v>1</v>
      </c>
      <c r="M30" s="10">
        <v>1</v>
      </c>
      <c r="O30" s="1" t="s">
        <v>3</v>
      </c>
      <c r="P30" s="2">
        <f>$B8 - $Z30 * ( P$27 - 2.5 ) ^2</f>
        <v>-37.25</v>
      </c>
      <c r="Q30" s="2">
        <f>$B8 - $Z30 * ( Q$27 - 2.5 ) ^2</f>
        <v>-35.25</v>
      </c>
      <c r="R30" s="2">
        <f>$B8 - $Z30 * ( R$27 - 2.5 ) ^2</f>
        <v>-35.25</v>
      </c>
      <c r="S30" s="2">
        <f>$B8 - $Z30 * ( S$27 - 2.5 ) ^2</f>
        <v>-37.25</v>
      </c>
      <c r="T30" s="2">
        <f>$B8 - $Z30 * ( T$27 - 2.5 ) ^2</f>
        <v>-41.25</v>
      </c>
      <c r="U30" s="2">
        <f>$C8 - $M30 * ( U$27 - 3 ) ^2</f>
        <v>-29</v>
      </c>
      <c r="V30" s="2">
        <f>$C8 - $M30 * ( V$27 - 3 ) ^2</f>
        <v>-26</v>
      </c>
      <c r="W30" s="2">
        <f>$C8 - $M30 * ( W$27 - 3 ) ^2</f>
        <v>-25</v>
      </c>
      <c r="X30" s="2">
        <f>$C8 - $M30 * ( X$27 - 3 ) ^2</f>
        <v>-26</v>
      </c>
      <c r="Y30" s="2">
        <f>$C8 - $M30 * ( Y$27 - 3 ) ^2</f>
        <v>-29</v>
      </c>
      <c r="Z30" s="10">
        <v>1</v>
      </c>
      <c r="AA30" s="10">
        <v>1</v>
      </c>
    </row>
    <row r="31" spans="1:27" x14ac:dyDescent="0.25">
      <c r="A31" s="1" t="s">
        <v>4</v>
      </c>
      <c r="B31" s="2">
        <f>$B9 - $L31 * ( B$27 - 3 ) ^2</f>
        <v>-51</v>
      </c>
      <c r="C31" s="2">
        <f>$B9 - $L31 * ( C$27 - 3 ) ^2</f>
        <v>-46.5</v>
      </c>
      <c r="D31" s="2">
        <f>$B9 - $L31 * ( D$27 - 3 ) ^2</f>
        <v>-45</v>
      </c>
      <c r="E31" s="2">
        <f>$B9 - $L31 * ( E$27 - 3 ) ^2</f>
        <v>-46.5</v>
      </c>
      <c r="F31" s="2">
        <f>$B9 - $L31 * ( F$27 - 3 ) ^2</f>
        <v>-51</v>
      </c>
      <c r="G31" s="2">
        <f>$C9 - $M31 * ( G$27 - 3 ) ^2</f>
        <v>-39</v>
      </c>
      <c r="H31" s="2">
        <f>$C9 - $M31 * ( H$27 - 3 ) ^2</f>
        <v>-36</v>
      </c>
      <c r="I31" s="2">
        <f>$C9 - $M31 * ( I$27 - 3 ) ^2</f>
        <v>-35</v>
      </c>
      <c r="J31" s="2">
        <f>$C9 - $M31 * ( J$27 - 3 ) ^2</f>
        <v>-36</v>
      </c>
      <c r="K31" s="2">
        <f>$C9 - $M31 * ( K$27 - 3 ) ^2</f>
        <v>-39</v>
      </c>
      <c r="L31" s="10">
        <v>1.5</v>
      </c>
      <c r="M31" s="10">
        <v>1</v>
      </c>
      <c r="O31" s="1" t="s">
        <v>4</v>
      </c>
      <c r="P31" s="2">
        <f>$B9 - $Z31 * ( P$27 - 2.5 ) ^2</f>
        <v>-51.75</v>
      </c>
      <c r="Q31" s="2">
        <f>$B9 - $Z31 * ( Q$27 - 2.5 ) ^2</f>
        <v>-45.75</v>
      </c>
      <c r="R31" s="2">
        <f>$B9 - $Z31 * ( R$27 - 2.5 ) ^2</f>
        <v>-45.75</v>
      </c>
      <c r="S31" s="2">
        <f>$B9 - $Z31 * ( S$27 - 2.5 ) ^2</f>
        <v>-51.75</v>
      </c>
      <c r="T31" s="2">
        <f>$B9 - $Z31 * ( T$27 - 2.5 ) ^2</f>
        <v>-63.75</v>
      </c>
      <c r="U31" s="2">
        <f>$C9 - $M31 * ( U$27 - 3 ) ^2</f>
        <v>-39</v>
      </c>
      <c r="V31" s="2">
        <f>$C9 - $M31 * ( V$27 - 3 ) ^2</f>
        <v>-36</v>
      </c>
      <c r="W31" s="2">
        <f>$C9 - $M31 * ( W$27 - 3 ) ^2</f>
        <v>-35</v>
      </c>
      <c r="X31" s="2">
        <f>$C9 - $M31 * ( X$27 - 3 ) ^2</f>
        <v>-36</v>
      </c>
      <c r="Y31" s="2">
        <f>$C9 - $M31 * ( Y$27 - 3 ) ^2</f>
        <v>-39</v>
      </c>
      <c r="Z31" s="10">
        <v>3</v>
      </c>
      <c r="AA31" s="10">
        <v>1</v>
      </c>
    </row>
    <row r="33" spans="1:13" x14ac:dyDescent="0.25">
      <c r="A33" s="3" t="s">
        <v>17</v>
      </c>
      <c r="B33" s="6" t="s">
        <v>23</v>
      </c>
    </row>
    <row r="34" spans="1:13" x14ac:dyDescent="0.25">
      <c r="A34" s="1"/>
      <c r="B34" s="1" t="s">
        <v>5</v>
      </c>
      <c r="C34" s="1"/>
      <c r="D34" s="1"/>
      <c r="E34" s="1"/>
      <c r="F34" s="1"/>
      <c r="G34" s="1" t="s">
        <v>6</v>
      </c>
      <c r="H34" s="1"/>
      <c r="I34" s="1"/>
      <c r="J34" s="1"/>
      <c r="K34" s="1"/>
    </row>
    <row r="35" spans="1:13" x14ac:dyDescent="0.25">
      <c r="A35" s="4" t="s">
        <v>18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1</v>
      </c>
      <c r="H35" s="4">
        <v>2</v>
      </c>
      <c r="I35" s="4">
        <v>3</v>
      </c>
      <c r="J35" s="4">
        <v>4</v>
      </c>
      <c r="K35" s="8">
        <v>5</v>
      </c>
      <c r="L35" s="10" t="s">
        <v>20</v>
      </c>
      <c r="M35" s="10" t="s">
        <v>21</v>
      </c>
    </row>
    <row r="36" spans="1:13" x14ac:dyDescent="0.25">
      <c r="A36" s="1" t="s">
        <v>1</v>
      </c>
      <c r="B36" s="2">
        <f>$B6 - $L36*(2.25 *(B$35-1))</f>
        <v>-1</v>
      </c>
      <c r="C36" s="2">
        <f>$B6 - $L36*(2.25 *(C$35-1))</f>
        <v>-2.125</v>
      </c>
      <c r="D36" s="2">
        <f>$B6 - $L36*(2.25 *(D$35-1))</f>
        <v>-3.25</v>
      </c>
      <c r="E36" s="2">
        <f>$B6 - $L36*(2.25 *(E$35-1))</f>
        <v>-4.375</v>
      </c>
      <c r="F36" s="2">
        <f>$B6 - $L36*(2.25 *(F$35-1))</f>
        <v>-5.5</v>
      </c>
      <c r="G36" s="12">
        <f>$C6 -$M36* (2.25 *(G$35-1))</f>
        <v>-1</v>
      </c>
      <c r="H36" s="12">
        <f>$C6 -$M36* (2.25 *(H$35-1))</f>
        <v>-2.125</v>
      </c>
      <c r="I36" s="12">
        <f>$C6 -$M36* (2.25 *(I$35-1))</f>
        <v>-3.25</v>
      </c>
      <c r="J36" s="12">
        <f>$C6 -$M36* (2.25 *(J$35-1))</f>
        <v>-4.375</v>
      </c>
      <c r="K36" s="12">
        <f>$C6 -$M36* (2.25 *(K$35-1))</f>
        <v>-5.5</v>
      </c>
      <c r="L36" s="10">
        <v>0.5</v>
      </c>
      <c r="M36" s="10">
        <v>0.5</v>
      </c>
    </row>
    <row r="37" spans="1:13" x14ac:dyDescent="0.25">
      <c r="A37" s="1" t="s">
        <v>2</v>
      </c>
      <c r="B37" s="2">
        <f>$B7 - $L37*(2.25 *(B$35-1))</f>
        <v>-25</v>
      </c>
      <c r="C37" s="2">
        <f>$B7 - $L37*(2.25 *(C$35-1))</f>
        <v>-26.125</v>
      </c>
      <c r="D37" s="2">
        <f>$B7 - $L37*(2.25 *(D$35-1))</f>
        <v>-27.25</v>
      </c>
      <c r="E37" s="2">
        <f>$B7 - $L37*(2.25 *(E$35-1))</f>
        <v>-28.375</v>
      </c>
      <c r="F37" s="2">
        <f>$B7 - $L37*(2.25 *(F$35-1))</f>
        <v>-29.5</v>
      </c>
      <c r="G37" s="12">
        <f>$C7 -$M37* (2.25 *(G$35-1))</f>
        <v>-15</v>
      </c>
      <c r="H37" s="12">
        <f>$C7 -$M37* (2.25 *(H$35-1))</f>
        <v>-16.125</v>
      </c>
      <c r="I37" s="12">
        <f>$C7 -$M37* (2.25 *(I$35-1))</f>
        <v>-17.25</v>
      </c>
      <c r="J37" s="12">
        <f>$C7 -$M37* (2.25 *(J$35-1))</f>
        <v>-18.375</v>
      </c>
      <c r="K37" s="12">
        <f>$C7 -$M37* (2.25 *(K$35-1))</f>
        <v>-19.5</v>
      </c>
      <c r="L37" s="10">
        <v>0.5</v>
      </c>
      <c r="M37" s="10">
        <v>0.5</v>
      </c>
    </row>
    <row r="38" spans="1:13" x14ac:dyDescent="0.25">
      <c r="A38" s="1" t="s">
        <v>3</v>
      </c>
      <c r="B38" s="2">
        <f>$B8 - $L38*(2.25 *(B$35-1))</f>
        <v>-35</v>
      </c>
      <c r="C38" s="2">
        <f>$B8 - $L38*(2.25 *(C$35-1))</f>
        <v>-36.125</v>
      </c>
      <c r="D38" s="2">
        <f>$B8 - $L38*(2.25 *(D$35-1))</f>
        <v>-37.25</v>
      </c>
      <c r="E38" s="2">
        <f>$B8 - $L38*(2.25 *(E$35-1))</f>
        <v>-38.375</v>
      </c>
      <c r="F38" s="2">
        <f>$B8 - $L38*(2.25 *(F$35-1))</f>
        <v>-39.5</v>
      </c>
      <c r="G38" s="12">
        <f>$C8 -$M38* (2.25 *(G$35-1))</f>
        <v>-25</v>
      </c>
      <c r="H38" s="12">
        <f>$C8 -$M38* (2.25 *(H$35-1))</f>
        <v>-26.125</v>
      </c>
      <c r="I38" s="12">
        <f>$C8 -$M38* (2.25 *(I$35-1))</f>
        <v>-27.25</v>
      </c>
      <c r="J38" s="12">
        <f>$C8 -$M38* (2.25 *(J$35-1))</f>
        <v>-28.375</v>
      </c>
      <c r="K38" s="12">
        <f>$C8 -$M38* (2.25 *(K$35-1))</f>
        <v>-29.5</v>
      </c>
      <c r="L38" s="10">
        <v>0.5</v>
      </c>
      <c r="M38" s="10">
        <v>0.5</v>
      </c>
    </row>
    <row r="39" spans="1:13" x14ac:dyDescent="0.25">
      <c r="A39" s="1" t="s">
        <v>4</v>
      </c>
      <c r="B39" s="2">
        <f>$B9 - $L39*(2.25 *(B$35-1))</f>
        <v>-45</v>
      </c>
      <c r="C39" s="2">
        <f>$B9 - $L39*(2.25 *(C$35-1))</f>
        <v>-46.125</v>
      </c>
      <c r="D39" s="2">
        <f>$B9 - $L39*(2.25 *(D$35-1))</f>
        <v>-47.25</v>
      </c>
      <c r="E39" s="2">
        <f>$B9 - $L39*(2.25 *(E$35-1))</f>
        <v>-48.375</v>
      </c>
      <c r="F39" s="2">
        <f>$B9 - $L39*(2.25 *(F$35-1))</f>
        <v>-49.5</v>
      </c>
      <c r="G39" s="12">
        <f>$C9 -$M39* (2.25 *(G$35-1))</f>
        <v>-35</v>
      </c>
      <c r="H39" s="12">
        <f>$C9 -$M39* (2.25 *(H$35-1))</f>
        <v>-35.450000000000003</v>
      </c>
      <c r="I39" s="12">
        <f>$C9 -$M39* (2.25 *(I$35-1))</f>
        <v>-35.9</v>
      </c>
      <c r="J39" s="12">
        <f>$C9 -$M39* (2.25 *(J$35-1))</f>
        <v>-36.35</v>
      </c>
      <c r="K39" s="12">
        <f>$C9 -$M39* (2.25 *(K$35-1))</f>
        <v>-36.799999999999997</v>
      </c>
      <c r="L39" s="10">
        <v>0.5</v>
      </c>
      <c r="M39" s="10">
        <v>0.2</v>
      </c>
    </row>
    <row r="41" spans="1:13" x14ac:dyDescent="0.25">
      <c r="A41" s="3" t="s">
        <v>17</v>
      </c>
      <c r="B41" s="6" t="s">
        <v>22</v>
      </c>
    </row>
    <row r="42" spans="1:13" x14ac:dyDescent="0.25">
      <c r="A42" s="1"/>
      <c r="B42" s="1" t="s">
        <v>5</v>
      </c>
      <c r="C42" s="1"/>
      <c r="D42" s="1"/>
      <c r="E42" s="1"/>
      <c r="F42" s="1"/>
      <c r="G42" s="1" t="s">
        <v>6</v>
      </c>
      <c r="H42" s="1"/>
      <c r="I42" s="1"/>
      <c r="J42" s="1"/>
      <c r="K42" s="1"/>
    </row>
    <row r="43" spans="1:13" x14ac:dyDescent="0.25">
      <c r="A43" s="4" t="s">
        <v>18</v>
      </c>
      <c r="B43" s="4">
        <v>1</v>
      </c>
      <c r="C43" s="4">
        <v>2</v>
      </c>
      <c r="D43" s="4">
        <v>3</v>
      </c>
      <c r="E43" s="4">
        <v>4</v>
      </c>
      <c r="F43" s="4">
        <v>5</v>
      </c>
      <c r="G43" s="4">
        <v>1</v>
      </c>
      <c r="H43" s="4">
        <v>2</v>
      </c>
      <c r="I43" s="4">
        <v>3</v>
      </c>
      <c r="J43" s="4">
        <v>4</v>
      </c>
      <c r="K43" s="4">
        <v>5</v>
      </c>
      <c r="L43" s="10" t="s">
        <v>20</v>
      </c>
      <c r="M43" s="10" t="s">
        <v>21</v>
      </c>
    </row>
    <row r="44" spans="1:13" x14ac:dyDescent="0.25">
      <c r="A44" s="1" t="s">
        <v>1</v>
      </c>
      <c r="B44" s="13">
        <f>$B6+$L44*COS(((B$43-1)/4)*PI())</f>
        <v>9</v>
      </c>
      <c r="C44" s="13">
        <f>$B6+$L44*COS(((C$43-1)/4)*PI())</f>
        <v>6.0710678118654755</v>
      </c>
      <c r="D44" s="13">
        <f>$B6+$L44*COS(((D$43-1)/4)*PI())</f>
        <v>-0.99999999999999933</v>
      </c>
      <c r="E44" s="13">
        <f>$B6+$L44*COS(((E$43-1)/4)*PI())</f>
        <v>-8.0710678118654755</v>
      </c>
      <c r="F44" s="13">
        <f>$B6+$L44*COS(((F$43-1)/4)*PI())</f>
        <v>-11</v>
      </c>
      <c r="G44" s="5"/>
      <c r="H44" s="5"/>
      <c r="I44" s="5"/>
      <c r="J44" s="5"/>
      <c r="K44" s="5"/>
      <c r="L44" s="10">
        <v>10</v>
      </c>
      <c r="M44" s="10">
        <v>3</v>
      </c>
    </row>
    <row r="45" spans="1:13" x14ac:dyDescent="0.25">
      <c r="A45" s="1" t="s">
        <v>2</v>
      </c>
      <c r="B45" s="2">
        <f>$B7+$L45*COS(((B$43-1)/4)*PI())</f>
        <v>-18</v>
      </c>
      <c r="C45" s="2">
        <f>$B7+$L45*COS(((C$43-1)/4)*PI())</f>
        <v>-20.050252531694166</v>
      </c>
      <c r="D45" s="2">
        <f>$B7+$L45*COS(((D$43-1)/4)*PI())</f>
        <v>-25</v>
      </c>
      <c r="E45" s="2">
        <f>$B7+$L45*COS(((E$43-1)/4)*PI())</f>
        <v>-29.94974746830583</v>
      </c>
      <c r="F45" s="2">
        <f>$B7+$L45*COS(((F$43-1)/4)*PI())</f>
        <v>-32</v>
      </c>
      <c r="G45" s="5"/>
      <c r="H45" s="5"/>
      <c r="I45" s="5"/>
      <c r="J45" s="5"/>
      <c r="K45" s="5"/>
      <c r="L45" s="10">
        <v>7</v>
      </c>
      <c r="M45" s="10">
        <v>3</v>
      </c>
    </row>
    <row r="46" spans="1:13" x14ac:dyDescent="0.25">
      <c r="A46" s="1" t="s">
        <v>3</v>
      </c>
      <c r="B46" s="2">
        <f>$B8+$L46*COS(((B$43-1)/4)*PI())</f>
        <v>-28</v>
      </c>
      <c r="C46" s="2">
        <f>$B8+$L46*COS(((C$43-1)/4)*PI())</f>
        <v>-30.050252531694166</v>
      </c>
      <c r="D46" s="2">
        <f>$B8+$L46*COS(((D$43-1)/4)*PI())</f>
        <v>-35</v>
      </c>
      <c r="E46" s="2">
        <f>$B8+$L46*COS(((E$43-1)/4)*PI())</f>
        <v>-39.94974746830583</v>
      </c>
      <c r="F46" s="2">
        <f>$B8+$L46*COS(((F$43-1)/4)*PI())</f>
        <v>-42</v>
      </c>
      <c r="G46" s="5"/>
      <c r="H46" s="5"/>
      <c r="I46" s="5"/>
      <c r="J46" s="5"/>
      <c r="K46" s="5"/>
      <c r="L46" s="10">
        <v>7</v>
      </c>
      <c r="M46" s="10">
        <v>3</v>
      </c>
    </row>
    <row r="47" spans="1:13" x14ac:dyDescent="0.25">
      <c r="A47" s="1" t="s">
        <v>4</v>
      </c>
      <c r="B47" s="13">
        <f>$B9+$M18*COS(((B$14-1)/4)*PI())</f>
        <v>-38</v>
      </c>
      <c r="C47" s="13">
        <f>$B9+$L47*COS(((C$43-1)/4)*PI())</f>
        <v>-40.05025253169417</v>
      </c>
      <c r="D47" s="13">
        <f>$B9+$L47*COS(((D$43-1)/4)*PI())</f>
        <v>-45</v>
      </c>
      <c r="E47" s="13">
        <f>$B9+$L47*COS(((E$43-1)/4)*PI())</f>
        <v>-49.94974746830583</v>
      </c>
      <c r="F47" s="13">
        <f>$B9+$L47*COS(((F$43-1)/4)*PI())</f>
        <v>-52</v>
      </c>
      <c r="G47" s="5"/>
      <c r="H47" s="5"/>
      <c r="I47" s="5"/>
      <c r="J47" s="5"/>
      <c r="K47" s="5"/>
      <c r="L47" s="10">
        <v>7</v>
      </c>
      <c r="M47" s="10">
        <v>3</v>
      </c>
    </row>
    <row r="49" spans="1:15" x14ac:dyDescent="0.25">
      <c r="A49" s="3" t="s">
        <v>17</v>
      </c>
      <c r="B49" s="6" t="s">
        <v>23</v>
      </c>
    </row>
    <row r="50" spans="1:15" x14ac:dyDescent="0.25">
      <c r="A50" s="1"/>
      <c r="B50" s="1" t="s">
        <v>5</v>
      </c>
      <c r="C50" s="1"/>
      <c r="D50" s="1"/>
      <c r="E50" s="1"/>
      <c r="F50" s="1"/>
      <c r="G50" s="1" t="s">
        <v>6</v>
      </c>
      <c r="H50" s="1"/>
      <c r="I50" s="1"/>
      <c r="J50" s="1"/>
      <c r="K50" s="7"/>
      <c r="L50" s="10" t="s">
        <v>20</v>
      </c>
      <c r="M50" s="10" t="s">
        <v>21</v>
      </c>
    </row>
    <row r="51" spans="1:15" x14ac:dyDescent="0.25">
      <c r="A51" s="4" t="s">
        <v>18</v>
      </c>
      <c r="B51" s="4">
        <v>1</v>
      </c>
      <c r="C51" s="4">
        <v>2</v>
      </c>
      <c r="D51" s="4">
        <v>3</v>
      </c>
      <c r="E51" s="4">
        <v>4</v>
      </c>
      <c r="F51" s="4">
        <v>5</v>
      </c>
      <c r="G51" s="4">
        <v>1</v>
      </c>
      <c r="H51" s="4">
        <v>2</v>
      </c>
      <c r="I51" s="4">
        <v>3</v>
      </c>
      <c r="J51" s="4">
        <v>4</v>
      </c>
      <c r="K51" s="8">
        <v>5</v>
      </c>
      <c r="L51" s="10">
        <v>3</v>
      </c>
      <c r="M51" s="10">
        <v>3</v>
      </c>
    </row>
    <row r="52" spans="1:15" x14ac:dyDescent="0.25">
      <c r="A52" s="1" t="s">
        <v>1</v>
      </c>
      <c r="B52" s="2">
        <f t="shared" ref="B52:F55" si="17" xml:space="preserve"> $B6 - $L51 * LOG(B$51/3)</f>
        <v>0.43136376415898736</v>
      </c>
      <c r="C52" s="2">
        <f t="shared" si="17"/>
        <v>-0.47172622283295618</v>
      </c>
      <c r="D52" s="2">
        <f t="shared" si="17"/>
        <v>-1</v>
      </c>
      <c r="E52" s="2">
        <f t="shared" si="17"/>
        <v>-1.3748162098248997</v>
      </c>
      <c r="F52" s="2">
        <f t="shared" si="17"/>
        <v>-1.6655462488490693</v>
      </c>
      <c r="G52" s="2">
        <f>$C25 - (2.25 *(G$35-1))</f>
        <v>0</v>
      </c>
      <c r="H52" s="2">
        <f>$C25 - (2.25 *(H$35-1))</f>
        <v>-2.25</v>
      </c>
      <c r="I52" s="2">
        <f>$C25 - (2.25 *(I$35-1))</f>
        <v>-4.5</v>
      </c>
      <c r="J52" s="2">
        <f>$C25 - (2.25 *(J$35-1))</f>
        <v>-6.75</v>
      </c>
      <c r="K52" s="9">
        <f>$C25 - (2.25 *(K$35-1))</f>
        <v>-9</v>
      </c>
      <c r="L52" s="10">
        <v>3</v>
      </c>
      <c r="M52" s="10">
        <v>3</v>
      </c>
    </row>
    <row r="53" spans="1:15" x14ac:dyDescent="0.25">
      <c r="A53" s="1" t="s">
        <v>2</v>
      </c>
      <c r="B53" s="2">
        <f t="shared" si="17"/>
        <v>-23.568636235841012</v>
      </c>
      <c r="C53" s="2">
        <f t="shared" si="17"/>
        <v>-24.471726222832956</v>
      </c>
      <c r="D53" s="2">
        <f t="shared" si="17"/>
        <v>-25</v>
      </c>
      <c r="E53" s="2">
        <f t="shared" si="17"/>
        <v>-25.3748162098249</v>
      </c>
      <c r="F53" s="2">
        <f t="shared" si="17"/>
        <v>-25.665546248849068</v>
      </c>
      <c r="G53" s="2">
        <f>$C26 - (2.25 *(G$35-1))</f>
        <v>0</v>
      </c>
      <c r="H53" s="2">
        <f>$C26 - (2.25 *(H$35-1))</f>
        <v>-2.25</v>
      </c>
      <c r="I53" s="2">
        <f>$C26 - (2.25 *(I$35-1))</f>
        <v>-4.5</v>
      </c>
      <c r="J53" s="2">
        <f>$C26 - (2.25 *(J$35-1))</f>
        <v>-6.75</v>
      </c>
      <c r="K53" s="9">
        <f>$C26 - (2.25 *(K$35-1))</f>
        <v>-9</v>
      </c>
      <c r="L53" s="10">
        <v>3</v>
      </c>
      <c r="M53" s="10">
        <v>3</v>
      </c>
    </row>
    <row r="54" spans="1:15" x14ac:dyDescent="0.25">
      <c r="A54" s="1" t="s">
        <v>3</v>
      </c>
      <c r="B54" s="2">
        <f t="shared" si="17"/>
        <v>-33.568636235841012</v>
      </c>
      <c r="C54" s="2">
        <f t="shared" si="17"/>
        <v>-34.471726222832956</v>
      </c>
      <c r="D54" s="2">
        <f t="shared" si="17"/>
        <v>-35</v>
      </c>
      <c r="E54" s="2">
        <f t="shared" si="17"/>
        <v>-35.3748162098249</v>
      </c>
      <c r="F54" s="2">
        <f t="shared" si="17"/>
        <v>-35.665546248849068</v>
      </c>
      <c r="G54" s="2">
        <f>$C27 - (2.25 *(G$35-1))</f>
        <v>2</v>
      </c>
      <c r="H54" s="2">
        <f>$C27 - (2.25 *(H$35-1))</f>
        <v>-0.25</v>
      </c>
      <c r="I54" s="2">
        <f>$C27 - (2.25 *(I$35-1))</f>
        <v>-2.5</v>
      </c>
      <c r="J54" s="2">
        <f>$C27 - (2.25 *(J$35-1))</f>
        <v>-4.75</v>
      </c>
      <c r="K54" s="9">
        <f>$C27 - (2.25 *(K$35-1))</f>
        <v>-7</v>
      </c>
      <c r="L54" s="10">
        <v>3</v>
      </c>
      <c r="M54" s="10">
        <v>3</v>
      </c>
    </row>
    <row r="55" spans="1:15" x14ac:dyDescent="0.25">
      <c r="A55" s="1" t="s">
        <v>4</v>
      </c>
      <c r="B55" s="2">
        <f xml:space="preserve"> $B9 - $L54 * LOG(B$51/3)</f>
        <v>-43.568636235841012</v>
      </c>
      <c r="C55" s="2">
        <f t="shared" si="17"/>
        <v>-44.471726222832956</v>
      </c>
      <c r="D55" s="2">
        <f t="shared" si="17"/>
        <v>-45</v>
      </c>
      <c r="E55" s="2">
        <f t="shared" si="17"/>
        <v>-45.3748162098249</v>
      </c>
      <c r="F55" s="2">
        <f t="shared" si="17"/>
        <v>-45.665546248849068</v>
      </c>
      <c r="G55" s="2">
        <f>$C28 - (2.25 *(G$35-1))</f>
        <v>-2</v>
      </c>
      <c r="H55" s="2">
        <f>$C28 - (2.25 *(H$35-1))</f>
        <v>-4.25</v>
      </c>
      <c r="I55" s="2">
        <f>$C28 - (2.25 *(I$35-1))</f>
        <v>-6.5</v>
      </c>
      <c r="J55" s="2">
        <f>$C28 - (2.25 *(J$35-1))</f>
        <v>-8.75</v>
      </c>
      <c r="K55" s="9">
        <f>$C28 - (2.25 *(K$35-1))</f>
        <v>-11</v>
      </c>
      <c r="L55" s="10">
        <v>3</v>
      </c>
      <c r="M55" s="10">
        <v>3</v>
      </c>
    </row>
    <row r="59" spans="1:15" x14ac:dyDescent="0.25">
      <c r="B59" s="3" t="s">
        <v>17</v>
      </c>
      <c r="C59" s="6" t="s">
        <v>26</v>
      </c>
      <c r="M59" t="s">
        <v>28</v>
      </c>
    </row>
    <row r="60" spans="1:15" x14ac:dyDescent="0.25">
      <c r="B60" s="1"/>
      <c r="C60" s="1" t="s">
        <v>5</v>
      </c>
      <c r="D60" s="1"/>
      <c r="E60" s="1"/>
      <c r="F60" s="1"/>
      <c r="G60" s="1"/>
      <c r="H60" s="1" t="s">
        <v>6</v>
      </c>
      <c r="I60" s="1"/>
      <c r="J60" s="1"/>
      <c r="K60" s="1"/>
      <c r="L60" s="1"/>
      <c r="M60" s="10" t="s">
        <v>20</v>
      </c>
      <c r="N60" s="10" t="s">
        <v>21</v>
      </c>
      <c r="O60" s="10" t="s">
        <v>27</v>
      </c>
    </row>
    <row r="61" spans="1:15" x14ac:dyDescent="0.25">
      <c r="B61" s="4" t="s">
        <v>18</v>
      </c>
      <c r="C61" s="4">
        <v>1</v>
      </c>
      <c r="D61" s="4">
        <v>2</v>
      </c>
      <c r="E61" s="4">
        <v>3</v>
      </c>
      <c r="F61" s="4">
        <v>4</v>
      </c>
      <c r="G61" s="4">
        <v>5</v>
      </c>
      <c r="H61" s="4">
        <v>1</v>
      </c>
      <c r="I61" s="4">
        <v>2</v>
      </c>
      <c r="J61" s="4">
        <v>3</v>
      </c>
      <c r="K61" s="4">
        <v>4</v>
      </c>
      <c r="L61" s="4">
        <v>5</v>
      </c>
      <c r="M61" s="10">
        <v>3</v>
      </c>
      <c r="N61" s="10">
        <v>3</v>
      </c>
      <c r="O61" s="10">
        <v>1</v>
      </c>
    </row>
    <row r="62" spans="1:15" x14ac:dyDescent="0.25">
      <c r="B62" s="1" t="s">
        <v>1</v>
      </c>
      <c r="C62" s="2">
        <f>$B6 + $M62 * $O62 * ( COS(  (C$61-1)/4 ) ) + (1 -$O62) * (1 - ( 2* ((C$61-1)/4) ) )</f>
        <v>4.2</v>
      </c>
      <c r="D62" s="2">
        <f>$B6 + $M62 * $O62 * ( COS(  (D$61-1)/4 ) ) + (1 -$O62) * (1 - ( 2* ((D$61-1)/4) ) )</f>
        <v>3.7101058976979018</v>
      </c>
      <c r="E62" s="2">
        <f>$B6 + $M62 * $O62 * ( COS(  (E$61-1)/4 ) ) + (1 -$O62) * (1 - ( 2* ((E$61-1)/4) ) )</f>
        <v>2.9491215285066774</v>
      </c>
      <c r="F62" s="2">
        <f>$B6 + $M62 * $O62 * ( COS(  (F$61-1)/4 ) ) + (1 -$O62) * (1 - ( 2* ((F$61-1)/4) ) )</f>
        <v>1.942599909932194</v>
      </c>
      <c r="G62" s="2">
        <f>$B6 + $M62 * $O62 * ( COS(  (G$61-1)/4 ) ) + (1 -$O62) * (1 - ( 2* ((G$61-1)/4) ) )</f>
        <v>0.73136037640662921</v>
      </c>
      <c r="H62" s="5" t="e">
        <f>#REF! - ( 2.25 * (G$27-1))</f>
        <v>#REF!</v>
      </c>
      <c r="I62" s="5" t="e">
        <f>#REF! - ( 2.25 * (H$27-1))</f>
        <v>#REF!</v>
      </c>
      <c r="J62" s="5" t="e">
        <f>#REF! - ( 2.25 * (I$27-1))</f>
        <v>#REF!</v>
      </c>
      <c r="K62" s="5" t="e">
        <f>#REF! - ( 2.25 * (J$27-1))</f>
        <v>#REF!</v>
      </c>
      <c r="L62" s="5" t="e">
        <f>#REF! - ( 2.25 * (K$27-1))</f>
        <v>#REF!</v>
      </c>
      <c r="M62" s="10">
        <v>15</v>
      </c>
      <c r="N62" s="10">
        <v>3</v>
      </c>
      <c r="O62" s="10">
        <v>0.3</v>
      </c>
    </row>
    <row r="63" spans="1:15" x14ac:dyDescent="0.25">
      <c r="B63" s="1" t="s">
        <v>2</v>
      </c>
      <c r="C63" s="2">
        <f t="shared" ref="C63:G65" si="18">$B7 - $M63 * $O63 * ( COS(  (C$61-1)/4 ) ) + (1 -$O63) * (1 - ( 2* ((C$61-1)/4) ) )</f>
        <v>-33.6</v>
      </c>
      <c r="D63" s="2">
        <f t="shared" si="18"/>
        <v>-33.520211795395802</v>
      </c>
      <c r="E63" s="2">
        <f t="shared" si="18"/>
        <v>-32.898243057013353</v>
      </c>
      <c r="F63" s="2">
        <f t="shared" si="18"/>
        <v>-31.785199819864388</v>
      </c>
      <c r="G63" s="2">
        <f t="shared" si="18"/>
        <v>-30.262720752813259</v>
      </c>
      <c r="H63" s="5" t="e">
        <f>#REF!+#REF!*COS(((G$27-1)/4)*PI())</f>
        <v>#REF!</v>
      </c>
      <c r="I63" s="5" t="e">
        <f>#REF!+#REF!*COS(((H$27-1)/4)*PI())</f>
        <v>#REF!</v>
      </c>
      <c r="J63" s="5" t="e">
        <f>#REF!+#REF!*COS(((I$27-1)/4)*PI())</f>
        <v>#REF!</v>
      </c>
      <c r="K63" s="5" t="e">
        <f>#REF!+#REF!*COS(((J$27-1)/4)*PI())</f>
        <v>#REF!</v>
      </c>
      <c r="L63" s="5" t="e">
        <f>#REF!+#REF!*COS(((K$27-1)/4)*PI())</f>
        <v>#REF!</v>
      </c>
      <c r="M63" s="10">
        <v>15</v>
      </c>
      <c r="N63" s="10">
        <v>3</v>
      </c>
      <c r="O63" s="10">
        <v>0.6</v>
      </c>
    </row>
    <row r="64" spans="1:15" x14ac:dyDescent="0.25">
      <c r="B64" s="1" t="s">
        <v>3</v>
      </c>
      <c r="C64" s="2">
        <f t="shared" si="18"/>
        <v>-43.6</v>
      </c>
      <c r="D64" s="2">
        <f t="shared" si="18"/>
        <v>-43.520211795395802</v>
      </c>
      <c r="E64" s="2">
        <f t="shared" si="18"/>
        <v>-42.898243057013353</v>
      </c>
      <c r="F64" s="2">
        <f t="shared" si="18"/>
        <v>-41.785199819864388</v>
      </c>
      <c r="G64" s="2">
        <f t="shared" si="18"/>
        <v>-40.262720752813259</v>
      </c>
      <c r="H64" s="5" t="e">
        <f>#REF!+#REF!*COS(((G$27-1)/4)*PI())</f>
        <v>#REF!</v>
      </c>
      <c r="I64" s="5" t="e">
        <f>#REF!+#REF!*COS(((H$27-1)/4)*PI())</f>
        <v>#REF!</v>
      </c>
      <c r="J64" s="5" t="e">
        <f>#REF!+#REF!*COS(((I$27-1)/4)*PI())</f>
        <v>#REF!</v>
      </c>
      <c r="K64" s="5" t="e">
        <f>#REF!+#REF!*COS(((J$27-1)/4)*PI())</f>
        <v>#REF!</v>
      </c>
      <c r="L64" s="5" t="e">
        <f>#REF!+#REF!*COS(((K$27-1)/4)*PI())</f>
        <v>#REF!</v>
      </c>
      <c r="M64" s="10">
        <v>15</v>
      </c>
      <c r="N64" s="10">
        <v>3</v>
      </c>
      <c r="O64" s="10">
        <v>0.6</v>
      </c>
    </row>
    <row r="65" spans="2:15" x14ac:dyDescent="0.25">
      <c r="B65" s="1" t="s">
        <v>4</v>
      </c>
      <c r="C65" s="2">
        <f t="shared" si="18"/>
        <v>-52</v>
      </c>
      <c r="D65" s="2">
        <f t="shared" si="18"/>
        <v>-51.782386951974516</v>
      </c>
      <c r="E65" s="2">
        <f t="shared" si="18"/>
        <v>-51.143077933232611</v>
      </c>
      <c r="F65" s="2">
        <f t="shared" si="18"/>
        <v>-50.121822082116744</v>
      </c>
      <c r="G65" s="2">
        <f t="shared" si="18"/>
        <v>-48.782116141076976</v>
      </c>
      <c r="H65" s="5">
        <f>$C1+$E1*COS(((G$27-1)/4)*PI())</f>
        <v>0</v>
      </c>
      <c r="I65" s="5">
        <f>$C1+$E1*COS(((H$27-1)/4)*PI())</f>
        <v>0</v>
      </c>
      <c r="J65" s="5">
        <f>$C1+$E1*COS(((I$27-1)/4)*PI())</f>
        <v>0</v>
      </c>
      <c r="K65" s="5">
        <f>$C1+$E1*COS(((J$27-1)/4)*PI())</f>
        <v>0</v>
      </c>
      <c r="L65" s="5">
        <f>$C1+$E1*COS(((K$27-1)/4)*PI())</f>
        <v>0</v>
      </c>
      <c r="M65" s="10">
        <v>7</v>
      </c>
      <c r="N65" s="10">
        <v>3</v>
      </c>
      <c r="O65" s="10">
        <v>1</v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Johansen</dc:creator>
  <cp:lastModifiedBy>Alexandra Johansen</cp:lastModifiedBy>
  <cp:lastPrinted>2025-07-22T11:57:35Z</cp:lastPrinted>
  <dcterms:created xsi:type="dcterms:W3CDTF">2025-07-21T08:29:54Z</dcterms:created>
  <dcterms:modified xsi:type="dcterms:W3CDTF">2025-07-24T16:53:00Z</dcterms:modified>
</cp:coreProperties>
</file>