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IITM\BDM PROJECT\BDM _ RSB\"/>
    </mc:Choice>
  </mc:AlternateContent>
  <xr:revisionPtr revIDLastSave="0" documentId="13_ncr:1_{3DCAFDAA-554C-4B4B-9445-00B6AD50CC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  <sheet name="PURCHASE" sheetId="2" r:id="rId2"/>
    <sheet name="INVENTORY" sheetId="6" r:id="rId3"/>
    <sheet name="Profit  Loss" sheetId="4" r:id="rId4"/>
    <sheet name="PL &amp; INSIGHTS" sheetId="5" r:id="rId5"/>
  </sheets>
  <definedNames>
    <definedName name="_xlchart.v1.0" hidden="1">'Profit  Loss'!$A$48:$A$57</definedName>
    <definedName name="_xlchart.v1.1" hidden="1">'Profit  Loss'!$B$47</definedName>
    <definedName name="_xlchart.v1.2" hidden="1">'Profit  Loss'!$B$48:$B$57</definedName>
    <definedName name="_xlchart.v1.3" hidden="1">'Profit  Loss'!$C$47</definedName>
    <definedName name="_xlchart.v1.4" hidden="1">'Profit  Loss'!$C$48:$C$57</definedName>
    <definedName name="_xlchart.v1.5" hidden="1">'Profit  Loss'!$A$63:$A$72</definedName>
    <definedName name="_xlchart.v1.6" hidden="1">'Profit  Loss'!$B$62</definedName>
    <definedName name="_xlchart.v1.7" hidden="1">'Profit  Loss'!$B$63:$B$72</definedName>
    <definedName name="_xlchart.v1.8" hidden="1">'Profit  Loss'!$C$62</definedName>
    <definedName name="_xlchart.v1.9" hidden="1">'Profit  Loss'!$C$63:$C$72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6" l="1"/>
  <c r="M3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4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" i="6"/>
  <c r="C34" i="6"/>
  <c r="D34" i="6"/>
  <c r="E34" i="6"/>
  <c r="F34" i="6"/>
  <c r="G34" i="6"/>
  <c r="H34" i="6"/>
  <c r="I34" i="6"/>
  <c r="J34" i="6"/>
  <c r="K34" i="6"/>
  <c r="B34" i="6"/>
  <c r="K5" i="6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I5" i="6"/>
  <c r="I6" i="6"/>
  <c r="I7" i="6"/>
  <c r="I8" i="6"/>
  <c r="I9" i="6"/>
  <c r="I10" i="6"/>
  <c r="I11" i="6"/>
  <c r="I12" i="6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H5" i="6"/>
  <c r="H6" i="6"/>
  <c r="H7" i="6"/>
  <c r="H8" i="6"/>
  <c r="H9" i="6"/>
  <c r="H10" i="6"/>
  <c r="H11" i="6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G5" i="6"/>
  <c r="G6" i="6"/>
  <c r="G7" i="6"/>
  <c r="G8" i="6"/>
  <c r="G9" i="6"/>
  <c r="G10" i="6"/>
  <c r="G11" i="6"/>
  <c r="G12" i="6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F5" i="6"/>
  <c r="F6" i="6"/>
  <c r="F7" i="6"/>
  <c r="F8" i="6"/>
  <c r="F9" i="6"/>
  <c r="F10" i="6"/>
  <c r="F11" i="6"/>
  <c r="F12" i="6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E5" i="6"/>
  <c r="E6" i="6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D5" i="6"/>
  <c r="D6" i="6"/>
  <c r="D7" i="6"/>
  <c r="D8" i="6"/>
  <c r="D9" i="6"/>
  <c r="D10" i="6"/>
  <c r="D11" i="6"/>
  <c r="D12" i="6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K4" i="6"/>
  <c r="I4" i="6"/>
  <c r="H4" i="6"/>
  <c r="G4" i="6"/>
  <c r="F4" i="6"/>
  <c r="E4" i="6"/>
  <c r="D4" i="6"/>
  <c r="C4" i="6"/>
  <c r="B5" i="6"/>
  <c r="B6" i="6"/>
  <c r="B7" i="6"/>
  <c r="B8" i="6"/>
  <c r="B9" i="6"/>
  <c r="B10" i="6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4" i="6"/>
  <c r="B29" i="5"/>
  <c r="B27" i="5"/>
  <c r="B26" i="5"/>
  <c r="B35" i="5"/>
  <c r="D12" i="5"/>
  <c r="D4" i="5"/>
  <c r="D5" i="5"/>
  <c r="D6" i="5"/>
  <c r="D7" i="5"/>
  <c r="D8" i="5"/>
  <c r="D9" i="5"/>
  <c r="D10" i="5"/>
  <c r="D11" i="5"/>
  <c r="D3" i="5"/>
  <c r="B12" i="5"/>
  <c r="B28" i="5" l="1"/>
  <c r="B30" i="5" s="1"/>
  <c r="B36" i="5"/>
  <c r="B38" i="5"/>
  <c r="B31" i="5" l="1"/>
  <c r="B40" i="5"/>
  <c r="B39" i="5"/>
  <c r="B32" i="5"/>
  <c r="D115" i="4" l="1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C63" i="4"/>
  <c r="C64" i="4" s="1"/>
  <c r="C65" i="4" s="1"/>
  <c r="C66" i="4" s="1"/>
  <c r="C67" i="4" s="1"/>
  <c r="C68" i="4" s="1"/>
  <c r="C69" i="4" s="1"/>
  <c r="C70" i="4" s="1"/>
  <c r="C71" i="4" s="1"/>
  <c r="C72" i="4" s="1"/>
  <c r="C48" i="4"/>
  <c r="C49" i="4" s="1"/>
  <c r="C50" i="4" s="1"/>
  <c r="C51" i="4" s="1"/>
  <c r="C52" i="4" s="1"/>
  <c r="C53" i="4" s="1"/>
  <c r="C54" i="4" s="1"/>
  <c r="C55" i="4" s="1"/>
  <c r="C56" i="4" s="1"/>
  <c r="C57" i="4" s="1"/>
  <c r="F18" i="4"/>
  <c r="F17" i="4"/>
  <c r="F16" i="4"/>
  <c r="F15" i="4"/>
  <c r="F14" i="4"/>
  <c r="F13" i="4"/>
  <c r="F12" i="4"/>
  <c r="F11" i="4"/>
  <c r="F10" i="4"/>
  <c r="F9" i="4"/>
  <c r="F8" i="4"/>
  <c r="E9" i="4"/>
  <c r="E10" i="4"/>
  <c r="E11" i="4"/>
  <c r="E12" i="4"/>
  <c r="E13" i="4"/>
  <c r="E14" i="4"/>
  <c r="E15" i="4"/>
  <c r="E16" i="4"/>
  <c r="E17" i="4"/>
  <c r="E8" i="4"/>
  <c r="D9" i="4"/>
  <c r="D10" i="4"/>
  <c r="D11" i="4"/>
  <c r="D12" i="4"/>
  <c r="D13" i="4"/>
  <c r="D14" i="4"/>
  <c r="D15" i="4"/>
  <c r="D16" i="4"/>
  <c r="D17" i="4"/>
  <c r="D8" i="4"/>
  <c r="C18" i="4"/>
  <c r="B17" i="4"/>
  <c r="B16" i="4"/>
  <c r="B15" i="4"/>
  <c r="B13" i="4"/>
  <c r="B12" i="4"/>
  <c r="B11" i="4"/>
  <c r="B10" i="4"/>
  <c r="B9" i="4"/>
  <c r="B8" i="4"/>
  <c r="AD38" i="2"/>
  <c r="AE38" i="2"/>
  <c r="W38" i="2"/>
  <c r="X38" i="2"/>
  <c r="Y38" i="2"/>
  <c r="Z38" i="2"/>
  <c r="AA38" i="2"/>
  <c r="AC38" i="2"/>
  <c r="V38" i="2"/>
  <c r="V34" i="1"/>
  <c r="K4" i="4"/>
  <c r="J4" i="4"/>
  <c r="I4" i="4"/>
  <c r="H4" i="4"/>
  <c r="G4" i="4"/>
  <c r="F4" i="4"/>
  <c r="E4" i="4"/>
  <c r="D4" i="4"/>
  <c r="C4" i="4"/>
  <c r="B4" i="4"/>
  <c r="AE34" i="2" l="1"/>
  <c r="W34" i="2"/>
  <c r="X34" i="2"/>
  <c r="Y34" i="2"/>
  <c r="Z34" i="2"/>
  <c r="AA34" i="2"/>
  <c r="AC34" i="2"/>
  <c r="AD34" i="2"/>
  <c r="V34" i="2"/>
  <c r="M35" i="2"/>
  <c r="N35" i="2"/>
  <c r="O35" i="2"/>
  <c r="P35" i="2"/>
  <c r="Q35" i="2"/>
  <c r="S35" i="2"/>
  <c r="T35" i="2"/>
  <c r="U35" i="2"/>
  <c r="L35" i="2"/>
  <c r="C34" i="2"/>
  <c r="D34" i="2"/>
  <c r="E34" i="2"/>
  <c r="F34" i="2"/>
  <c r="G34" i="2"/>
  <c r="H34" i="2"/>
  <c r="I34" i="2"/>
  <c r="J34" i="2"/>
  <c r="K34" i="2"/>
  <c r="B3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R4" i="2"/>
  <c r="R35" i="2" s="1"/>
  <c r="L36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U3" i="2"/>
  <c r="T3" i="2"/>
  <c r="R3" i="2"/>
  <c r="Q3" i="2"/>
  <c r="P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" i="2"/>
  <c r="O3" i="2" l="1"/>
  <c r="M4" i="2"/>
  <c r="M5" i="2"/>
  <c r="M6" i="2"/>
  <c r="M7" i="2"/>
  <c r="M8" i="2"/>
  <c r="W8" i="2" s="1"/>
  <c r="M9" i="2"/>
  <c r="M10" i="2"/>
  <c r="W10" i="2" s="1"/>
  <c r="M11" i="2"/>
  <c r="W11" i="2" s="1"/>
  <c r="M12" i="2"/>
  <c r="M13" i="2"/>
  <c r="M14" i="2"/>
  <c r="M15" i="2"/>
  <c r="M16" i="2"/>
  <c r="W16" i="2" s="1"/>
  <c r="M17" i="2"/>
  <c r="M18" i="2"/>
  <c r="W18" i="2" s="1"/>
  <c r="M19" i="2"/>
  <c r="W19" i="2" s="1"/>
  <c r="M20" i="2"/>
  <c r="M21" i="2"/>
  <c r="M22" i="2"/>
  <c r="M23" i="2"/>
  <c r="M24" i="2"/>
  <c r="W24" i="2" s="1"/>
  <c r="M25" i="2"/>
  <c r="M26" i="2"/>
  <c r="W26" i="2" s="1"/>
  <c r="M27" i="2"/>
  <c r="W27" i="2" s="1"/>
  <c r="M28" i="2"/>
  <c r="M29" i="2"/>
  <c r="M30" i="2"/>
  <c r="M31" i="2"/>
  <c r="M32" i="2"/>
  <c r="W32" i="2" s="1"/>
  <c r="M33" i="2"/>
  <c r="M3" i="2"/>
  <c r="W3" i="2" s="1"/>
  <c r="AE33" i="2"/>
  <c r="AD33" i="2"/>
  <c r="AC33" i="2"/>
  <c r="AB33" i="2"/>
  <c r="AF33" i="2" s="1"/>
  <c r="AA33" i="2"/>
  <c r="Z33" i="2"/>
  <c r="Y33" i="2"/>
  <c r="X33" i="2"/>
  <c r="W33" i="2"/>
  <c r="V33" i="2"/>
  <c r="AE32" i="2"/>
  <c r="AD32" i="2"/>
  <c r="AC32" i="2"/>
  <c r="AB32" i="2"/>
  <c r="AF32" i="2" s="1"/>
  <c r="AA32" i="2"/>
  <c r="Z32" i="2"/>
  <c r="Y32" i="2"/>
  <c r="X32" i="2"/>
  <c r="V32" i="2"/>
  <c r="AE31" i="2"/>
  <c r="AD31" i="2"/>
  <c r="AC31" i="2"/>
  <c r="AB31" i="2"/>
  <c r="AF31" i="2" s="1"/>
  <c r="AA31" i="2"/>
  <c r="Z31" i="2"/>
  <c r="Y31" i="2"/>
  <c r="X31" i="2"/>
  <c r="W31" i="2"/>
  <c r="V31" i="2"/>
  <c r="AE30" i="2"/>
  <c r="AD30" i="2"/>
  <c r="AC30" i="2"/>
  <c r="AB30" i="2"/>
  <c r="AF30" i="2" s="1"/>
  <c r="AA30" i="2"/>
  <c r="Z30" i="2"/>
  <c r="Y30" i="2"/>
  <c r="X30" i="2"/>
  <c r="W30" i="2"/>
  <c r="V30" i="2"/>
  <c r="AE29" i="2"/>
  <c r="AD29" i="2"/>
  <c r="AC29" i="2"/>
  <c r="AB29" i="2"/>
  <c r="AF29" i="2" s="1"/>
  <c r="AA29" i="2"/>
  <c r="Z29" i="2"/>
  <c r="Y29" i="2"/>
  <c r="X29" i="2"/>
  <c r="W29" i="2"/>
  <c r="V29" i="2"/>
  <c r="AE28" i="2"/>
  <c r="AD28" i="2"/>
  <c r="AC28" i="2"/>
  <c r="AB28" i="2"/>
  <c r="AF28" i="2" s="1"/>
  <c r="AA28" i="2"/>
  <c r="Z28" i="2"/>
  <c r="Y28" i="2"/>
  <c r="X28" i="2"/>
  <c r="W28" i="2"/>
  <c r="V28" i="2"/>
  <c r="AE27" i="2"/>
  <c r="AD27" i="2"/>
  <c r="AC27" i="2"/>
  <c r="AB27" i="2"/>
  <c r="AF27" i="2" s="1"/>
  <c r="AA27" i="2"/>
  <c r="Z27" i="2"/>
  <c r="Y27" i="2"/>
  <c r="X27" i="2"/>
  <c r="V27" i="2"/>
  <c r="AE26" i="2"/>
  <c r="AD26" i="2"/>
  <c r="AC26" i="2"/>
  <c r="AB26" i="2"/>
  <c r="AF26" i="2" s="1"/>
  <c r="AA26" i="2"/>
  <c r="Z26" i="2"/>
  <c r="Y26" i="2"/>
  <c r="X26" i="2"/>
  <c r="V26" i="2"/>
  <c r="AE25" i="2"/>
  <c r="AD25" i="2"/>
  <c r="AC25" i="2"/>
  <c r="AB25" i="2"/>
  <c r="AF25" i="2" s="1"/>
  <c r="AA25" i="2"/>
  <c r="Z25" i="2"/>
  <c r="Y25" i="2"/>
  <c r="X25" i="2"/>
  <c r="W25" i="2"/>
  <c r="V25" i="2"/>
  <c r="AE24" i="2"/>
  <c r="AD24" i="2"/>
  <c r="AC24" i="2"/>
  <c r="AB24" i="2"/>
  <c r="AF24" i="2" s="1"/>
  <c r="AA24" i="2"/>
  <c r="Z24" i="2"/>
  <c r="Y24" i="2"/>
  <c r="X24" i="2"/>
  <c r="V24" i="2"/>
  <c r="AE23" i="2"/>
  <c r="AD23" i="2"/>
  <c r="AC23" i="2"/>
  <c r="AB23" i="2"/>
  <c r="AF23" i="2" s="1"/>
  <c r="AA23" i="2"/>
  <c r="Z23" i="2"/>
  <c r="Y23" i="2"/>
  <c r="X23" i="2"/>
  <c r="W23" i="2"/>
  <c r="V23" i="2"/>
  <c r="AE22" i="2"/>
  <c r="AD22" i="2"/>
  <c r="AC22" i="2"/>
  <c r="AB22" i="2"/>
  <c r="AF22" i="2" s="1"/>
  <c r="AA22" i="2"/>
  <c r="Z22" i="2"/>
  <c r="Y22" i="2"/>
  <c r="X22" i="2"/>
  <c r="W22" i="2"/>
  <c r="V22" i="2"/>
  <c r="AE21" i="2"/>
  <c r="AD21" i="2"/>
  <c r="AC21" i="2"/>
  <c r="AB21" i="2"/>
  <c r="AF21" i="2" s="1"/>
  <c r="AA21" i="2"/>
  <c r="Z21" i="2"/>
  <c r="Y21" i="2"/>
  <c r="X21" i="2"/>
  <c r="W21" i="2"/>
  <c r="V21" i="2"/>
  <c r="AE20" i="2"/>
  <c r="AD20" i="2"/>
  <c r="AC20" i="2"/>
  <c r="AB20" i="2"/>
  <c r="AF20" i="2" s="1"/>
  <c r="AA20" i="2"/>
  <c r="Z20" i="2"/>
  <c r="Y20" i="2"/>
  <c r="X20" i="2"/>
  <c r="W20" i="2"/>
  <c r="V20" i="2"/>
  <c r="AE19" i="2"/>
  <c r="AD19" i="2"/>
  <c r="AC19" i="2"/>
  <c r="AB19" i="2"/>
  <c r="AF19" i="2" s="1"/>
  <c r="AA19" i="2"/>
  <c r="Z19" i="2"/>
  <c r="Y19" i="2"/>
  <c r="X19" i="2"/>
  <c r="V19" i="2"/>
  <c r="AE18" i="2"/>
  <c r="AD18" i="2"/>
  <c r="AC18" i="2"/>
  <c r="AB18" i="2"/>
  <c r="AF18" i="2" s="1"/>
  <c r="AA18" i="2"/>
  <c r="Z18" i="2"/>
  <c r="Y18" i="2"/>
  <c r="X18" i="2"/>
  <c r="V18" i="2"/>
  <c r="AE17" i="2"/>
  <c r="AD17" i="2"/>
  <c r="AC17" i="2"/>
  <c r="AB17" i="2"/>
  <c r="AF17" i="2" s="1"/>
  <c r="AA17" i="2"/>
  <c r="Z17" i="2"/>
  <c r="Y17" i="2"/>
  <c r="X17" i="2"/>
  <c r="W17" i="2"/>
  <c r="V17" i="2"/>
  <c r="AE16" i="2"/>
  <c r="AD16" i="2"/>
  <c r="AC16" i="2"/>
  <c r="AB16" i="2"/>
  <c r="AF16" i="2" s="1"/>
  <c r="AA16" i="2"/>
  <c r="Z16" i="2"/>
  <c r="Y16" i="2"/>
  <c r="X16" i="2"/>
  <c r="V16" i="2"/>
  <c r="AE15" i="2"/>
  <c r="AD15" i="2"/>
  <c r="AC15" i="2"/>
  <c r="AB15" i="2"/>
  <c r="AF15" i="2" s="1"/>
  <c r="AA15" i="2"/>
  <c r="Z15" i="2"/>
  <c r="Y15" i="2"/>
  <c r="X15" i="2"/>
  <c r="W15" i="2"/>
  <c r="V15" i="2"/>
  <c r="AE14" i="2"/>
  <c r="AD14" i="2"/>
  <c r="AC14" i="2"/>
  <c r="AB14" i="2"/>
  <c r="AF14" i="2" s="1"/>
  <c r="AA14" i="2"/>
  <c r="Z14" i="2"/>
  <c r="Y14" i="2"/>
  <c r="X14" i="2"/>
  <c r="W14" i="2"/>
  <c r="V14" i="2"/>
  <c r="AE13" i="2"/>
  <c r="AD13" i="2"/>
  <c r="AC13" i="2"/>
  <c r="AB13" i="2"/>
  <c r="AF13" i="2" s="1"/>
  <c r="AA13" i="2"/>
  <c r="Z13" i="2"/>
  <c r="Y13" i="2"/>
  <c r="X13" i="2"/>
  <c r="W13" i="2"/>
  <c r="V13" i="2"/>
  <c r="AE12" i="2"/>
  <c r="AD12" i="2"/>
  <c r="AC12" i="2"/>
  <c r="AB12" i="2"/>
  <c r="AF12" i="2" s="1"/>
  <c r="AA12" i="2"/>
  <c r="Z12" i="2"/>
  <c r="Y12" i="2"/>
  <c r="X12" i="2"/>
  <c r="W12" i="2"/>
  <c r="V12" i="2"/>
  <c r="AE11" i="2"/>
  <c r="AD11" i="2"/>
  <c r="AC11" i="2"/>
  <c r="AB11" i="2"/>
  <c r="AF11" i="2" s="1"/>
  <c r="AA11" i="2"/>
  <c r="Z11" i="2"/>
  <c r="Y11" i="2"/>
  <c r="X11" i="2"/>
  <c r="V11" i="2"/>
  <c r="AE10" i="2"/>
  <c r="AD10" i="2"/>
  <c r="AC10" i="2"/>
  <c r="AB10" i="2"/>
  <c r="AF10" i="2" s="1"/>
  <c r="AA10" i="2"/>
  <c r="Z10" i="2"/>
  <c r="Y10" i="2"/>
  <c r="X10" i="2"/>
  <c r="V10" i="2"/>
  <c r="AE9" i="2"/>
  <c r="AD9" i="2"/>
  <c r="AC9" i="2"/>
  <c r="AB9" i="2"/>
  <c r="AF9" i="2" s="1"/>
  <c r="AA9" i="2"/>
  <c r="Z9" i="2"/>
  <c r="Y9" i="2"/>
  <c r="X9" i="2"/>
  <c r="W9" i="2"/>
  <c r="V9" i="2"/>
  <c r="AE8" i="2"/>
  <c r="AD8" i="2"/>
  <c r="AC8" i="2"/>
  <c r="AB8" i="2"/>
  <c r="AF8" i="2" s="1"/>
  <c r="AA8" i="2"/>
  <c r="Z8" i="2"/>
  <c r="Y8" i="2"/>
  <c r="X8" i="2"/>
  <c r="V8" i="2"/>
  <c r="AE7" i="2"/>
  <c r="AD7" i="2"/>
  <c r="AC7" i="2"/>
  <c r="AB7" i="2"/>
  <c r="AF7" i="2" s="1"/>
  <c r="AA7" i="2"/>
  <c r="Z7" i="2"/>
  <c r="Y7" i="2"/>
  <c r="X7" i="2"/>
  <c r="W7" i="2"/>
  <c r="V7" i="2"/>
  <c r="AE6" i="2"/>
  <c r="AD6" i="2"/>
  <c r="AC6" i="2"/>
  <c r="AB6" i="2"/>
  <c r="AF6" i="2" s="1"/>
  <c r="AA6" i="2"/>
  <c r="Z6" i="2"/>
  <c r="Y6" i="2"/>
  <c r="X6" i="2"/>
  <c r="W6" i="2"/>
  <c r="V6" i="2"/>
  <c r="AE5" i="2"/>
  <c r="AD5" i="2"/>
  <c r="AC5" i="2"/>
  <c r="AB5" i="2"/>
  <c r="AF5" i="2" s="1"/>
  <c r="AA5" i="2"/>
  <c r="Z5" i="2"/>
  <c r="Y5" i="2"/>
  <c r="X5" i="2"/>
  <c r="W5" i="2"/>
  <c r="V5" i="2"/>
  <c r="AE4" i="2"/>
  <c r="AD4" i="2"/>
  <c r="AC4" i="2"/>
  <c r="AB4" i="2"/>
  <c r="AF4" i="2" s="1"/>
  <c r="AA4" i="2"/>
  <c r="Z4" i="2"/>
  <c r="Y4" i="2"/>
  <c r="X4" i="2"/>
  <c r="W4" i="2"/>
  <c r="V4" i="2"/>
  <c r="AE3" i="2"/>
  <c r="AD3" i="2"/>
  <c r="AC3" i="2"/>
  <c r="AB3" i="2"/>
  <c r="AA3" i="2"/>
  <c r="Z3" i="2"/>
  <c r="Y3" i="2"/>
  <c r="X3" i="2"/>
  <c r="V3" i="2"/>
  <c r="L24" i="2"/>
  <c r="O24" i="2"/>
  <c r="L25" i="2"/>
  <c r="O25" i="2"/>
  <c r="L26" i="2"/>
  <c r="O26" i="2"/>
  <c r="L27" i="2"/>
  <c r="O27" i="2"/>
  <c r="L28" i="2"/>
  <c r="O28" i="2"/>
  <c r="L29" i="2"/>
  <c r="O29" i="2"/>
  <c r="L30" i="2"/>
  <c r="O30" i="2"/>
  <c r="L31" i="2"/>
  <c r="O31" i="2"/>
  <c r="L32" i="2"/>
  <c r="O32" i="2"/>
  <c r="L33" i="2"/>
  <c r="O33" i="2"/>
  <c r="S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3" i="2"/>
  <c r="C36" i="1"/>
  <c r="D36" i="1"/>
  <c r="E36" i="1"/>
  <c r="F36" i="1"/>
  <c r="G36" i="1"/>
  <c r="H36" i="1"/>
  <c r="I36" i="1"/>
  <c r="J36" i="1"/>
  <c r="K36" i="1"/>
  <c r="B36" i="1"/>
  <c r="W34" i="1"/>
  <c r="X34" i="1"/>
  <c r="Y34" i="1"/>
  <c r="Z34" i="1"/>
  <c r="AA34" i="1"/>
  <c r="AE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B34" i="2" l="1"/>
  <c r="AB38" i="2" s="1"/>
  <c r="AF38" i="2" s="1"/>
  <c r="AF3" i="2"/>
  <c r="AF34" i="2" s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F23" i="1" s="1"/>
  <c r="AD24" i="1"/>
  <c r="AF24" i="1" s="1"/>
  <c r="AD25" i="1"/>
  <c r="AD26" i="1"/>
  <c r="AD27" i="1"/>
  <c r="AD28" i="1"/>
  <c r="AD29" i="1"/>
  <c r="AD30" i="1"/>
  <c r="AD31" i="1"/>
  <c r="AF31" i="1" s="1"/>
  <c r="AD32" i="1"/>
  <c r="AF32" i="1" s="1"/>
  <c r="AD33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" i="1"/>
  <c r="AB4" i="1"/>
  <c r="AB5" i="1"/>
  <c r="AB6" i="1"/>
  <c r="AF6" i="1" s="1"/>
  <c r="AB7" i="1"/>
  <c r="AB8" i="1"/>
  <c r="AB9" i="1"/>
  <c r="AB10" i="1"/>
  <c r="AB11" i="1"/>
  <c r="AB12" i="1"/>
  <c r="AB13" i="1"/>
  <c r="AB14" i="1"/>
  <c r="AF14" i="1" s="1"/>
  <c r="AB15" i="1"/>
  <c r="AF15" i="1" s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" i="1"/>
  <c r="AF33" i="1" l="1"/>
  <c r="AC34" i="1"/>
  <c r="AF30" i="1"/>
  <c r="AF22" i="1"/>
  <c r="AF7" i="1"/>
  <c r="AF16" i="1"/>
  <c r="AF5" i="1"/>
  <c r="AF20" i="1"/>
  <c r="AF4" i="1"/>
  <c r="AF19" i="1"/>
  <c r="AF18" i="1"/>
  <c r="AF10" i="1"/>
  <c r="AF29" i="1"/>
  <c r="AF28" i="1"/>
  <c r="AD34" i="1"/>
  <c r="AF11" i="1"/>
  <c r="AF25" i="1"/>
  <c r="AF17" i="1"/>
  <c r="AF9" i="1"/>
  <c r="AF13" i="1"/>
  <c r="AF12" i="1"/>
  <c r="AF27" i="1"/>
  <c r="AB34" i="1"/>
  <c r="B14" i="4" s="1"/>
  <c r="AF3" i="1"/>
  <c r="AG38" i="1" l="1"/>
  <c r="AG37" i="1"/>
  <c r="AG36" i="1"/>
  <c r="B18" i="4"/>
  <c r="AG35" i="1"/>
  <c r="AF34" i="1"/>
</calcChain>
</file>

<file path=xl/sharedStrings.xml><?xml version="1.0" encoding="utf-8"?>
<sst xmlns="http://schemas.openxmlformats.org/spreadsheetml/2006/main" count="251" uniqueCount="109">
  <si>
    <t>DATE</t>
  </si>
  <si>
    <t xml:space="preserve">RICE </t>
  </si>
  <si>
    <t xml:space="preserve">ATTA </t>
  </si>
  <si>
    <t>TOOR DAL</t>
  </si>
  <si>
    <t>MOONG DAL</t>
  </si>
  <si>
    <t>URAD DAL</t>
  </si>
  <si>
    <t>SUGAR</t>
  </si>
  <si>
    <t>COOKING OIL</t>
  </si>
  <si>
    <t xml:space="preserve">GHEE </t>
  </si>
  <si>
    <t>MILK &amp; DAIRY</t>
  </si>
  <si>
    <t xml:space="preserve">DRY FRUITS </t>
  </si>
  <si>
    <t xml:space="preserve">TOOR DAL </t>
  </si>
  <si>
    <t xml:space="preserve">MOONG DAL </t>
  </si>
  <si>
    <t xml:space="preserve">URAD DAL </t>
  </si>
  <si>
    <t xml:space="preserve">SUGAR </t>
  </si>
  <si>
    <t xml:space="preserve">COOKING OIL </t>
  </si>
  <si>
    <t>GHEE</t>
  </si>
  <si>
    <t xml:space="preserve">MILK &amp; DAIRY </t>
  </si>
  <si>
    <t>DRY FRUITS</t>
  </si>
  <si>
    <t>SALES</t>
  </si>
  <si>
    <t xml:space="preserve">SELLING PRICE </t>
  </si>
  <si>
    <t xml:space="preserve">REVENUE </t>
  </si>
  <si>
    <t xml:space="preserve">TOTAL REVENUE </t>
  </si>
  <si>
    <t>AVERAGE REVENUE</t>
  </si>
  <si>
    <t>S.D</t>
  </si>
  <si>
    <t>MIN</t>
  </si>
  <si>
    <t>MAX</t>
  </si>
  <si>
    <t>SALES TREND</t>
  </si>
  <si>
    <t>ATTA</t>
  </si>
  <si>
    <t>PURCHASE PRICE</t>
  </si>
  <si>
    <t>EXPENDITURE</t>
  </si>
  <si>
    <t>PURCHASE</t>
  </si>
  <si>
    <t>TOTAL EXPENDITURE</t>
  </si>
  <si>
    <t>Avg Price--&gt;</t>
  </si>
  <si>
    <t>Total Average</t>
  </si>
  <si>
    <t>URAD DAL PURCHASE</t>
  </si>
  <si>
    <t>URAD DAL CP</t>
  </si>
  <si>
    <t>COOKING OIL PURCHASE</t>
  </si>
  <si>
    <t>COOKING OIL CP</t>
  </si>
  <si>
    <t>RICE</t>
  </si>
  <si>
    <t>TOTAL DAILY INVENTORY</t>
  </si>
  <si>
    <t>AVERAGE DAILY TOTAL INVENTORY</t>
  </si>
  <si>
    <t>AVG PURCHASE PRICE</t>
  </si>
  <si>
    <t>AVG SELLING PRICE</t>
  </si>
  <si>
    <t>AVG PROFIT</t>
  </si>
  <si>
    <t>PRODUCT</t>
  </si>
  <si>
    <t>PROFIT/LOSS</t>
  </si>
  <si>
    <t>REVENUE(SALES)</t>
  </si>
  <si>
    <t>% OF TOTAL PROFIT</t>
  </si>
  <si>
    <t>% OF TOTAL REVENUE</t>
  </si>
  <si>
    <t>PROFIT MARGIN %</t>
  </si>
  <si>
    <t>INITIAL INVENTORY</t>
  </si>
  <si>
    <t>END INVENTORY</t>
  </si>
  <si>
    <t>FINAL EXPENDITURE</t>
  </si>
  <si>
    <t>CUMULATIVE PROFIT %</t>
  </si>
  <si>
    <t>TOTAL SALES</t>
  </si>
  <si>
    <t>PROFIT / LOSS</t>
  </si>
  <si>
    <t>FURNITURE</t>
  </si>
  <si>
    <t>FREEZER</t>
  </si>
  <si>
    <t>CONTAINERS</t>
  </si>
  <si>
    <t>DELIVERY VEHICLES</t>
  </si>
  <si>
    <t>PETROL/TRANSPORT</t>
  </si>
  <si>
    <t>RENT</t>
  </si>
  <si>
    <t>ELECTRICITY</t>
  </si>
  <si>
    <t>CARRY BAGS</t>
  </si>
  <si>
    <t>EMI</t>
  </si>
  <si>
    <t>TOTAL FIXED COST</t>
  </si>
  <si>
    <t>COST</t>
  </si>
  <si>
    <t>RATE OF DEPRICIATION</t>
  </si>
  <si>
    <t>DEPRICIATION</t>
  </si>
  <si>
    <t>FIXED COST ANALYSIS</t>
  </si>
  <si>
    <t>FIXED COST</t>
  </si>
  <si>
    <t>BALENCE SHEET AND KEY INSIGHTS</t>
  </si>
  <si>
    <t>VARIABLES</t>
  </si>
  <si>
    <t>VALUE</t>
  </si>
  <si>
    <t>IDEAL NUMBERS</t>
  </si>
  <si>
    <t>REMARK</t>
  </si>
  <si>
    <t>TOTAL REVENUE</t>
  </si>
  <si>
    <t>-</t>
  </si>
  <si>
    <t>VARIABLE COSTS</t>
  </si>
  <si>
    <t>GROSS PROFIT</t>
  </si>
  <si>
    <t>NORMALISED FIXED COSTS</t>
  </si>
  <si>
    <t>MAJORLY FROM MONTHLY FIXED EXPENSES</t>
  </si>
  <si>
    <t>NET PROFIT</t>
  </si>
  <si>
    <t>GROSS PROFIT RATIO</t>
  </si>
  <si>
    <t>12% -14%</t>
  </si>
  <si>
    <t>NET PROFIT RATIO</t>
  </si>
  <si>
    <t>7%-8%</t>
  </si>
  <si>
    <t>FARELY GOOD FOR A GENERAL STORE</t>
  </si>
  <si>
    <t>FIXED ASSETS</t>
  </si>
  <si>
    <t>CURRENT ASSETS</t>
  </si>
  <si>
    <t>i.e. STOCK + CASH</t>
  </si>
  <si>
    <t>TOTAL ASSETS</t>
  </si>
  <si>
    <t>ASSETS TURNOVER RATIO</t>
  </si>
  <si>
    <t>FARELY GOOD FOR THAT FIELD</t>
  </si>
  <si>
    <t>LIABELITIES</t>
  </si>
  <si>
    <t>CURRENT RATIO</t>
  </si>
  <si>
    <t>1+</t>
  </si>
  <si>
    <t>A CURRENT RATIO OF 0.07 IS VERY LESS FOR A COMPANY, BUT FOR A KIRANA STORE, I THINK ITS THOUGH TO CROSS 0.5. SO ITS FARELY GOOD.</t>
  </si>
  <si>
    <t>RETURN ON CAPITAL EMPLOYED</t>
  </si>
  <si>
    <t>ROCE=NET PROFIT/ CURRENT ASSETS.SINCE THE LIABILITIES ARE HIGH, THE CURRENT ASSETS IS LOW AND HENCE THE ROCE IS HIGH.</t>
  </si>
  <si>
    <t>RETURN ON ASSETS</t>
  </si>
  <si>
    <t>5% - 10%</t>
  </si>
  <si>
    <t>SINCE HE DOES NOT OWN ANY MAJOR ASSETS OTHER THAN A VEHICLE AND FURNITURE, THE RETURN ON ASSETS IS HIGH.</t>
  </si>
  <si>
    <t>FAIRLY GOOD</t>
  </si>
  <si>
    <t>INVENTORY</t>
  </si>
  <si>
    <t>AVERAGE INVENTORY</t>
  </si>
  <si>
    <t>AVERAGE INVENTORY(IN RS.)</t>
  </si>
  <si>
    <t>INVENTORY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</si>
</sst>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[$₹]#,##0"/>
    <numFmt numFmtId="166" formatCode="0.0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 "/>
    </font>
    <font>
      <sz val="10"/>
      <color theme="1"/>
      <name val="Calibri "/>
    </font>
    <font>
      <b/>
      <sz val="10"/>
      <name val="Calibri 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5"/>
        <bgColor indexed="64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F2CC"/>
      </patternFill>
    </fill>
    <fill>
      <patternFill patternType="solid">
        <fgColor rgb="FFFF0000"/>
        <bgColor rgb="FFD0E0E3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0" fontId="3" fillId="2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13" borderId="1" xfId="0" applyFont="1" applyFill="1" applyBorder="1"/>
    <xf numFmtId="0" fontId="1" fillId="0" borderId="0" xfId="0" applyFont="1"/>
    <xf numFmtId="0" fontId="2" fillId="7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5" fontId="1" fillId="9" borderId="1" xfId="0" applyNumberFormat="1" applyFont="1" applyFill="1" applyBorder="1" applyAlignment="1">
      <alignment horizontal="center" vertical="center"/>
    </xf>
    <xf numFmtId="165" fontId="1" fillId="9" borderId="2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165" fontId="1" fillId="14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65" fontId="1" fillId="17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2" fillId="15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165" fontId="1" fillId="12" borderId="1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vertical="center"/>
    </xf>
    <xf numFmtId="165" fontId="1" fillId="21" borderId="1" xfId="0" applyNumberFormat="1" applyFont="1" applyFill="1" applyBorder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9" fontId="7" fillId="3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9" fontId="7" fillId="23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165" fontId="7" fillId="25" borderId="1" xfId="0" applyNumberFormat="1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 wrapText="1"/>
    </xf>
    <xf numFmtId="165" fontId="7" fillId="28" borderId="1" xfId="0" applyNumberFormat="1" applyFont="1" applyFill="1" applyBorder="1" applyAlignment="1">
      <alignment horizontal="center" vertical="center" wrapText="1"/>
    </xf>
    <xf numFmtId="0" fontId="7" fillId="29" borderId="1" xfId="0" applyFont="1" applyFill="1" applyBorder="1" applyAlignment="1">
      <alignment horizontal="center" vertical="center" wrapText="1"/>
    </xf>
    <xf numFmtId="10" fontId="7" fillId="28" borderId="1" xfId="0" applyNumberFormat="1" applyFont="1" applyFill="1" applyBorder="1" applyAlignment="1">
      <alignment horizontal="center" vertical="center" wrapText="1"/>
    </xf>
    <xf numFmtId="10" fontId="7" fillId="25" borderId="1" xfId="0" applyNumberFormat="1" applyFont="1" applyFill="1" applyBorder="1" applyAlignment="1">
      <alignment horizontal="center" vertical="center" wrapText="1"/>
    </xf>
    <xf numFmtId="0" fontId="6" fillId="30" borderId="1" xfId="0" applyFont="1" applyFill="1" applyBorder="1" applyAlignment="1">
      <alignment horizontal="center" vertical="center" wrapText="1"/>
    </xf>
    <xf numFmtId="165" fontId="7" fillId="31" borderId="1" xfId="0" applyNumberFormat="1" applyFont="1" applyFill="1" applyBorder="1" applyAlignment="1">
      <alignment horizontal="center" vertical="center" wrapText="1"/>
    </xf>
    <xf numFmtId="2" fontId="7" fillId="25" borderId="1" xfId="0" applyNumberFormat="1" applyFont="1" applyFill="1" applyBorder="1" applyAlignment="1">
      <alignment horizontal="center" vertical="center" wrapText="1"/>
    </xf>
    <xf numFmtId="2" fontId="7" fillId="28" borderId="1" xfId="0" applyNumberFormat="1" applyFont="1" applyFill="1" applyBorder="1" applyAlignment="1">
      <alignment horizontal="center" vertical="center" wrapText="1"/>
    </xf>
    <xf numFmtId="9" fontId="7" fillId="25" borderId="1" xfId="0" applyNumberFormat="1" applyFont="1" applyFill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/>
    <xf numFmtId="0" fontId="1" fillId="3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14" fontId="2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164" fontId="1" fillId="33" borderId="1" xfId="0" applyNumberFormat="1" applyFon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2" fillId="15" borderId="0" xfId="0" applyFont="1" applyFill="1" applyAlignment="1">
      <alignment horizontal="center"/>
    </xf>
    <xf numFmtId="14" fontId="2" fillId="15" borderId="0" xfId="0" applyNumberFormat="1" applyFont="1" applyFill="1" applyAlignment="1">
      <alignment horizontal="center"/>
    </xf>
    <xf numFmtId="0" fontId="7" fillId="26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29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6" fillId="24" borderId="1" xfId="0" applyFont="1" applyFill="1" applyBorder="1" applyAlignment="1">
      <alignment horizontal="center" vertical="center" wrapText="1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Of SKU's (MONTH)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SALES!$B$2:$K$2</c:f>
              <c:strCache>
                <c:ptCount val="10"/>
                <c:pt idx="0">
                  <c:v>RICE </c:v>
                </c:pt>
                <c:pt idx="1">
                  <c:v>ATTA 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 </c:v>
                </c:pt>
                <c:pt idx="8">
                  <c:v>MILK &amp; DAIRY</c:v>
                </c:pt>
                <c:pt idx="9">
                  <c:v>DRY FRUITS </c:v>
                </c:pt>
              </c:strCache>
            </c:strRef>
          </c:cat>
          <c:val>
            <c:numRef>
              <c:f>SALES!$V$34:$AE$34</c:f>
              <c:numCache>
                <c:formatCode>"₹"\ #,##0</c:formatCode>
                <c:ptCount val="10"/>
                <c:pt idx="0">
                  <c:v>140152</c:v>
                </c:pt>
                <c:pt idx="1">
                  <c:v>52482</c:v>
                </c:pt>
                <c:pt idx="2">
                  <c:v>46116</c:v>
                </c:pt>
                <c:pt idx="3">
                  <c:v>36786</c:v>
                </c:pt>
                <c:pt idx="4">
                  <c:v>59226</c:v>
                </c:pt>
                <c:pt idx="5">
                  <c:v>32046</c:v>
                </c:pt>
                <c:pt idx="6">
                  <c:v>83994</c:v>
                </c:pt>
                <c:pt idx="7">
                  <c:v>82965</c:v>
                </c:pt>
                <c:pt idx="8">
                  <c:v>116603</c:v>
                </c:pt>
                <c:pt idx="9">
                  <c:v>85970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5-4AE8-9123-C4ACC398483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SALES!$B$2:$K$2</c:f>
              <c:strCache>
                <c:ptCount val="10"/>
                <c:pt idx="0">
                  <c:v>RICE </c:v>
                </c:pt>
                <c:pt idx="1">
                  <c:v>ATTA 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 </c:v>
                </c:pt>
                <c:pt idx="8">
                  <c:v>MILK &amp; DAIRY</c:v>
                </c:pt>
                <c:pt idx="9">
                  <c:v>DRY FRUITS </c:v>
                </c:pt>
              </c:strCache>
            </c:strRef>
          </c:cat>
          <c:val>
            <c:numRef>
              <c:f>SALES!$V$35:$AE$35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5-4AE8-9123-C4ACC39848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8599023"/>
        <c:axId val="1118556879"/>
      </c:barChart>
      <c:catAx>
        <c:axId val="12585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56879"/>
        <c:crosses val="autoZero"/>
        <c:auto val="1"/>
        <c:lblAlgn val="ctr"/>
        <c:lblOffset val="100"/>
        <c:noMultiLvlLbl val="1"/>
      </c:catAx>
      <c:valAx>
        <c:axId val="11185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59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>
                <a:latin typeface="Calibri "/>
              </a:rPr>
              <a:t>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INVENTORY!$C$2</c:f>
              <c:strCache>
                <c:ptCount val="1"/>
                <c:pt idx="0">
                  <c:v>ATTA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INVENTORY!$A$3:$A$33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INVENTORY!$C$3:$C$33</c:f>
              <c:numCache>
                <c:formatCode>General</c:formatCode>
                <c:ptCount val="31"/>
                <c:pt idx="0">
                  <c:v>200</c:v>
                </c:pt>
                <c:pt idx="1">
                  <c:v>90</c:v>
                </c:pt>
                <c:pt idx="2">
                  <c:v>210</c:v>
                </c:pt>
                <c:pt idx="3">
                  <c:v>160</c:v>
                </c:pt>
                <c:pt idx="4">
                  <c:v>120</c:v>
                </c:pt>
                <c:pt idx="5">
                  <c:v>84</c:v>
                </c:pt>
                <c:pt idx="6">
                  <c:v>260</c:v>
                </c:pt>
                <c:pt idx="7">
                  <c:v>240</c:v>
                </c:pt>
                <c:pt idx="8">
                  <c:v>216</c:v>
                </c:pt>
                <c:pt idx="9">
                  <c:v>186</c:v>
                </c:pt>
                <c:pt idx="10">
                  <c:v>154</c:v>
                </c:pt>
                <c:pt idx="11">
                  <c:v>130</c:v>
                </c:pt>
                <c:pt idx="12">
                  <c:v>102</c:v>
                </c:pt>
                <c:pt idx="13">
                  <c:v>74</c:v>
                </c:pt>
                <c:pt idx="14">
                  <c:v>140</c:v>
                </c:pt>
                <c:pt idx="15">
                  <c:v>116</c:v>
                </c:pt>
                <c:pt idx="16">
                  <c:v>90</c:v>
                </c:pt>
                <c:pt idx="17">
                  <c:v>70</c:v>
                </c:pt>
                <c:pt idx="18">
                  <c:v>40</c:v>
                </c:pt>
                <c:pt idx="19">
                  <c:v>520</c:v>
                </c:pt>
                <c:pt idx="20">
                  <c:v>502</c:v>
                </c:pt>
                <c:pt idx="21">
                  <c:v>472</c:v>
                </c:pt>
                <c:pt idx="22">
                  <c:v>382</c:v>
                </c:pt>
                <c:pt idx="23">
                  <c:v>266</c:v>
                </c:pt>
                <c:pt idx="24">
                  <c:v>170</c:v>
                </c:pt>
                <c:pt idx="25">
                  <c:v>110</c:v>
                </c:pt>
                <c:pt idx="26">
                  <c:v>94</c:v>
                </c:pt>
                <c:pt idx="27">
                  <c:v>214</c:v>
                </c:pt>
                <c:pt idx="28">
                  <c:v>154</c:v>
                </c:pt>
                <c:pt idx="29">
                  <c:v>130</c:v>
                </c:pt>
                <c:pt idx="3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6-4056-8651-17403FDE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905887"/>
        <c:axId val="140917055"/>
      </c:barChart>
      <c:dateAx>
        <c:axId val="49690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7055"/>
        <c:crosses val="autoZero"/>
        <c:auto val="1"/>
        <c:lblOffset val="100"/>
        <c:baseTimeUnit val="days"/>
      </c:dateAx>
      <c:valAx>
        <c:axId val="140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 STOCK IN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INVENTORY!$B$2:$K$2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 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INVENTORY!$B$34:$K$34</c:f>
              <c:numCache>
                <c:formatCode>0.0</c:formatCode>
                <c:ptCount val="10"/>
                <c:pt idx="0">
                  <c:v>497.35483870967744</c:v>
                </c:pt>
                <c:pt idx="1">
                  <c:v>187.09677419354838</c:v>
                </c:pt>
                <c:pt idx="2">
                  <c:v>54.322580645161288</c:v>
                </c:pt>
                <c:pt idx="3">
                  <c:v>45.225806451612904</c:v>
                </c:pt>
                <c:pt idx="4">
                  <c:v>63.483870967741936</c:v>
                </c:pt>
                <c:pt idx="5">
                  <c:v>103.09677419354838</c:v>
                </c:pt>
                <c:pt idx="6">
                  <c:v>78.58064516129032</c:v>
                </c:pt>
                <c:pt idx="7">
                  <c:v>30.06451612903226</c:v>
                </c:pt>
                <c:pt idx="8">
                  <c:v>0</c:v>
                </c:pt>
                <c:pt idx="9">
                  <c:v>11.935483870967742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46F-8E16-9C2861B50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6220895"/>
        <c:axId val="282362031"/>
      </c:barChart>
      <c:catAx>
        <c:axId val="4862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62031"/>
        <c:crosses val="autoZero"/>
        <c:auto val="1"/>
        <c:lblAlgn val="ctr"/>
        <c:lblOffset val="100"/>
        <c:noMultiLvlLbl val="0"/>
      </c:catAx>
      <c:valAx>
        <c:axId val="2823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b="1"/>
              <a:t>INVENTORY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INVENTORY!$B$2</c:f>
              <c:strCache>
                <c:ptCount val="1"/>
                <c:pt idx="0">
                  <c:v>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INVENTORY!$A$3:$A$33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INVENTORY!$B$3:$B$33</c:f>
              <c:numCache>
                <c:formatCode>General</c:formatCode>
                <c:ptCount val="31"/>
                <c:pt idx="0">
                  <c:v>900</c:v>
                </c:pt>
                <c:pt idx="1">
                  <c:v>760</c:v>
                </c:pt>
                <c:pt idx="2">
                  <c:v>670</c:v>
                </c:pt>
                <c:pt idx="3">
                  <c:v>600</c:v>
                </c:pt>
                <c:pt idx="4">
                  <c:v>540</c:v>
                </c:pt>
                <c:pt idx="5">
                  <c:v>474</c:v>
                </c:pt>
                <c:pt idx="6">
                  <c:v>454</c:v>
                </c:pt>
                <c:pt idx="7">
                  <c:v>414</c:v>
                </c:pt>
                <c:pt idx="8">
                  <c:v>374</c:v>
                </c:pt>
                <c:pt idx="9">
                  <c:v>314</c:v>
                </c:pt>
                <c:pt idx="10">
                  <c:v>258</c:v>
                </c:pt>
                <c:pt idx="11">
                  <c:v>210</c:v>
                </c:pt>
                <c:pt idx="12">
                  <c:v>162</c:v>
                </c:pt>
                <c:pt idx="13">
                  <c:v>112</c:v>
                </c:pt>
                <c:pt idx="14">
                  <c:v>406</c:v>
                </c:pt>
                <c:pt idx="15">
                  <c:v>364</c:v>
                </c:pt>
                <c:pt idx="16">
                  <c:v>324</c:v>
                </c:pt>
                <c:pt idx="17">
                  <c:v>272</c:v>
                </c:pt>
                <c:pt idx="18">
                  <c:v>232</c:v>
                </c:pt>
                <c:pt idx="19">
                  <c:v>196</c:v>
                </c:pt>
                <c:pt idx="20">
                  <c:v>1058</c:v>
                </c:pt>
                <c:pt idx="21">
                  <c:v>1010</c:v>
                </c:pt>
                <c:pt idx="22">
                  <c:v>750</c:v>
                </c:pt>
                <c:pt idx="23">
                  <c:v>460</c:v>
                </c:pt>
                <c:pt idx="24">
                  <c:v>730</c:v>
                </c:pt>
                <c:pt idx="25">
                  <c:v>570</c:v>
                </c:pt>
                <c:pt idx="26">
                  <c:v>500</c:v>
                </c:pt>
                <c:pt idx="27">
                  <c:v>890</c:v>
                </c:pt>
                <c:pt idx="28">
                  <c:v>630</c:v>
                </c:pt>
                <c:pt idx="29">
                  <c:v>470</c:v>
                </c:pt>
                <c:pt idx="30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E-4548-8ED7-68E7CDCD6DCE}"/>
            </c:ext>
          </c:extLst>
        </c:ser>
        <c:ser>
          <c:idx val="1"/>
          <c:order val="1"/>
          <c:tx>
            <c:strRef>
              <c:f>INVENTORY!$C$2</c:f>
              <c:strCache>
                <c:ptCount val="1"/>
                <c:pt idx="0">
                  <c:v>ATTA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INVENTORY!$A$3:$A$33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INVENTORY!$C$3:$C$33</c:f>
              <c:numCache>
                <c:formatCode>General</c:formatCode>
                <c:ptCount val="31"/>
                <c:pt idx="0">
                  <c:v>200</c:v>
                </c:pt>
                <c:pt idx="1">
                  <c:v>90</c:v>
                </c:pt>
                <c:pt idx="2">
                  <c:v>210</c:v>
                </c:pt>
                <c:pt idx="3">
                  <c:v>160</c:v>
                </c:pt>
                <c:pt idx="4">
                  <c:v>120</c:v>
                </c:pt>
                <c:pt idx="5">
                  <c:v>84</c:v>
                </c:pt>
                <c:pt idx="6">
                  <c:v>260</c:v>
                </c:pt>
                <c:pt idx="7">
                  <c:v>240</c:v>
                </c:pt>
                <c:pt idx="8">
                  <c:v>216</c:v>
                </c:pt>
                <c:pt idx="9">
                  <c:v>186</c:v>
                </c:pt>
                <c:pt idx="10">
                  <c:v>154</c:v>
                </c:pt>
                <c:pt idx="11">
                  <c:v>130</c:v>
                </c:pt>
                <c:pt idx="12">
                  <c:v>102</c:v>
                </c:pt>
                <c:pt idx="13">
                  <c:v>74</c:v>
                </c:pt>
                <c:pt idx="14">
                  <c:v>140</c:v>
                </c:pt>
                <c:pt idx="15">
                  <c:v>116</c:v>
                </c:pt>
                <c:pt idx="16">
                  <c:v>90</c:v>
                </c:pt>
                <c:pt idx="17">
                  <c:v>70</c:v>
                </c:pt>
                <c:pt idx="18">
                  <c:v>40</c:v>
                </c:pt>
                <c:pt idx="19">
                  <c:v>520</c:v>
                </c:pt>
                <c:pt idx="20">
                  <c:v>502</c:v>
                </c:pt>
                <c:pt idx="21">
                  <c:v>472</c:v>
                </c:pt>
                <c:pt idx="22">
                  <c:v>382</c:v>
                </c:pt>
                <c:pt idx="23">
                  <c:v>266</c:v>
                </c:pt>
                <c:pt idx="24">
                  <c:v>170</c:v>
                </c:pt>
                <c:pt idx="25">
                  <c:v>110</c:v>
                </c:pt>
                <c:pt idx="26">
                  <c:v>94</c:v>
                </c:pt>
                <c:pt idx="27">
                  <c:v>214</c:v>
                </c:pt>
                <c:pt idx="28">
                  <c:v>154</c:v>
                </c:pt>
                <c:pt idx="29">
                  <c:v>130</c:v>
                </c:pt>
                <c:pt idx="3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E-4548-8ED7-68E7CDCD6DCE}"/>
            </c:ext>
          </c:extLst>
        </c:ser>
        <c:ser>
          <c:idx val="2"/>
          <c:order val="2"/>
          <c:tx>
            <c:strRef>
              <c:f>INVENTORY!$D$2</c:f>
              <c:strCache>
                <c:ptCount val="1"/>
                <c:pt idx="0">
                  <c:v>TOOR DAL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INVENTORY!$A$3:$A$33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INVENTORY!$D$3:$D$33</c:f>
              <c:numCache>
                <c:formatCode>General</c:formatCode>
                <c:ptCount val="31"/>
                <c:pt idx="0">
                  <c:v>80</c:v>
                </c:pt>
                <c:pt idx="1">
                  <c:v>56</c:v>
                </c:pt>
                <c:pt idx="2">
                  <c:v>28</c:v>
                </c:pt>
                <c:pt idx="3">
                  <c:v>58</c:v>
                </c:pt>
                <c:pt idx="4">
                  <c:v>36</c:v>
                </c:pt>
                <c:pt idx="5">
                  <c:v>18</c:v>
                </c:pt>
                <c:pt idx="6">
                  <c:v>60</c:v>
                </c:pt>
                <c:pt idx="7">
                  <c:v>52</c:v>
                </c:pt>
                <c:pt idx="8">
                  <c:v>44</c:v>
                </c:pt>
                <c:pt idx="9">
                  <c:v>38</c:v>
                </c:pt>
                <c:pt idx="10">
                  <c:v>30</c:v>
                </c:pt>
                <c:pt idx="11">
                  <c:v>24</c:v>
                </c:pt>
                <c:pt idx="12">
                  <c:v>16</c:v>
                </c:pt>
                <c:pt idx="13">
                  <c:v>10</c:v>
                </c:pt>
                <c:pt idx="14">
                  <c:v>48</c:v>
                </c:pt>
                <c:pt idx="15">
                  <c:v>42</c:v>
                </c:pt>
                <c:pt idx="16">
                  <c:v>32</c:v>
                </c:pt>
                <c:pt idx="17">
                  <c:v>28</c:v>
                </c:pt>
                <c:pt idx="18">
                  <c:v>24</c:v>
                </c:pt>
                <c:pt idx="19">
                  <c:v>18</c:v>
                </c:pt>
                <c:pt idx="20">
                  <c:v>154</c:v>
                </c:pt>
                <c:pt idx="21">
                  <c:v>146</c:v>
                </c:pt>
                <c:pt idx="22">
                  <c:v>110</c:v>
                </c:pt>
                <c:pt idx="23">
                  <c:v>80</c:v>
                </c:pt>
                <c:pt idx="24">
                  <c:v>100</c:v>
                </c:pt>
                <c:pt idx="25">
                  <c:v>78</c:v>
                </c:pt>
                <c:pt idx="26">
                  <c:v>66</c:v>
                </c:pt>
                <c:pt idx="27">
                  <c:v>48</c:v>
                </c:pt>
                <c:pt idx="28">
                  <c:v>68</c:v>
                </c:pt>
                <c:pt idx="29">
                  <c:v>54</c:v>
                </c:pt>
                <c:pt idx="3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E-4548-8ED7-68E7CDCD6DCE}"/>
            </c:ext>
          </c:extLst>
        </c:ser>
        <c:ser>
          <c:idx val="3"/>
          <c:order val="3"/>
          <c:tx>
            <c:strRef>
              <c:f>INVENTORY!$E$2</c:f>
              <c:strCache>
                <c:ptCount val="1"/>
                <c:pt idx="0">
                  <c:v>MOONG DAL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INVENTORY!$A$3:$A$33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INVENTORY!$E$3:$E$33</c:f>
              <c:numCache>
                <c:formatCode>General</c:formatCode>
                <c:ptCount val="31"/>
                <c:pt idx="0">
                  <c:v>50</c:v>
                </c:pt>
                <c:pt idx="1">
                  <c:v>34</c:v>
                </c:pt>
                <c:pt idx="2">
                  <c:v>70</c:v>
                </c:pt>
                <c:pt idx="3">
                  <c:v>50</c:v>
                </c:pt>
                <c:pt idx="4">
                  <c:v>34</c:v>
                </c:pt>
                <c:pt idx="5">
                  <c:v>20</c:v>
                </c:pt>
                <c:pt idx="6">
                  <c:v>12</c:v>
                </c:pt>
                <c:pt idx="7">
                  <c:v>56</c:v>
                </c:pt>
                <c:pt idx="8">
                  <c:v>50</c:v>
                </c:pt>
                <c:pt idx="9">
                  <c:v>46</c:v>
                </c:pt>
                <c:pt idx="10">
                  <c:v>40</c:v>
                </c:pt>
                <c:pt idx="11">
                  <c:v>32</c:v>
                </c:pt>
                <c:pt idx="12">
                  <c:v>24</c:v>
                </c:pt>
                <c:pt idx="13">
                  <c:v>16</c:v>
                </c:pt>
                <c:pt idx="14">
                  <c:v>58</c:v>
                </c:pt>
                <c:pt idx="15">
                  <c:v>48</c:v>
                </c:pt>
                <c:pt idx="16">
                  <c:v>38</c:v>
                </c:pt>
                <c:pt idx="17">
                  <c:v>36</c:v>
                </c:pt>
                <c:pt idx="18">
                  <c:v>34</c:v>
                </c:pt>
                <c:pt idx="19">
                  <c:v>32</c:v>
                </c:pt>
                <c:pt idx="20">
                  <c:v>86</c:v>
                </c:pt>
                <c:pt idx="21">
                  <c:v>84</c:v>
                </c:pt>
                <c:pt idx="22">
                  <c:v>58</c:v>
                </c:pt>
                <c:pt idx="23">
                  <c:v>38</c:v>
                </c:pt>
                <c:pt idx="24">
                  <c:v>70</c:v>
                </c:pt>
                <c:pt idx="25">
                  <c:v>60</c:v>
                </c:pt>
                <c:pt idx="26">
                  <c:v>52</c:v>
                </c:pt>
                <c:pt idx="27">
                  <c:v>42</c:v>
                </c:pt>
                <c:pt idx="28">
                  <c:v>58</c:v>
                </c:pt>
                <c:pt idx="29">
                  <c:v>42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E-4548-8ED7-68E7CDCD6DCE}"/>
            </c:ext>
          </c:extLst>
        </c:ser>
        <c:ser>
          <c:idx val="4"/>
          <c:order val="4"/>
          <c:tx>
            <c:strRef>
              <c:f>INVENTORY!$G$2</c:f>
              <c:strCache>
                <c:ptCount val="1"/>
                <c:pt idx="0">
                  <c:v>SUGAR 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INVENTORY!$A$3:$A$33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INVENTORY!$G$3:$G$33</c:f>
              <c:numCache>
                <c:formatCode>General</c:formatCode>
                <c:ptCount val="31"/>
                <c:pt idx="0">
                  <c:v>280</c:v>
                </c:pt>
                <c:pt idx="1">
                  <c:v>210</c:v>
                </c:pt>
                <c:pt idx="2">
                  <c:v>162</c:v>
                </c:pt>
                <c:pt idx="3">
                  <c:v>122</c:v>
                </c:pt>
                <c:pt idx="4">
                  <c:v>80</c:v>
                </c:pt>
                <c:pt idx="5">
                  <c:v>32</c:v>
                </c:pt>
                <c:pt idx="6">
                  <c:v>72</c:v>
                </c:pt>
                <c:pt idx="7">
                  <c:v>64</c:v>
                </c:pt>
                <c:pt idx="8">
                  <c:v>54</c:v>
                </c:pt>
                <c:pt idx="9">
                  <c:v>48</c:v>
                </c:pt>
                <c:pt idx="10">
                  <c:v>40</c:v>
                </c:pt>
                <c:pt idx="11">
                  <c:v>32</c:v>
                </c:pt>
                <c:pt idx="12">
                  <c:v>26</c:v>
                </c:pt>
                <c:pt idx="13">
                  <c:v>16</c:v>
                </c:pt>
                <c:pt idx="14">
                  <c:v>54</c:v>
                </c:pt>
                <c:pt idx="15">
                  <c:v>50</c:v>
                </c:pt>
                <c:pt idx="16">
                  <c:v>46</c:v>
                </c:pt>
                <c:pt idx="17">
                  <c:v>42</c:v>
                </c:pt>
                <c:pt idx="18">
                  <c:v>40</c:v>
                </c:pt>
                <c:pt idx="19">
                  <c:v>156</c:v>
                </c:pt>
                <c:pt idx="20">
                  <c:v>310</c:v>
                </c:pt>
                <c:pt idx="21">
                  <c:v>302</c:v>
                </c:pt>
                <c:pt idx="22">
                  <c:v>208</c:v>
                </c:pt>
                <c:pt idx="23">
                  <c:v>108</c:v>
                </c:pt>
                <c:pt idx="24">
                  <c:v>154</c:v>
                </c:pt>
                <c:pt idx="25">
                  <c:v>114</c:v>
                </c:pt>
                <c:pt idx="26">
                  <c:v>102</c:v>
                </c:pt>
                <c:pt idx="27">
                  <c:v>90</c:v>
                </c:pt>
                <c:pt idx="28">
                  <c:v>72</c:v>
                </c:pt>
                <c:pt idx="29">
                  <c:v>62</c:v>
                </c:pt>
                <c:pt idx="3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E-4548-8ED7-68E7CDCD6DCE}"/>
            </c:ext>
          </c:extLst>
        </c:ser>
        <c:ser>
          <c:idx val="5"/>
          <c:order val="5"/>
          <c:tx>
            <c:strRef>
              <c:f>INVENTORY!$H$2</c:f>
              <c:strCache>
                <c:ptCount val="1"/>
                <c:pt idx="0">
                  <c:v>COOKING OIL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INVENTORY!$A$3:$A$33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INVENTORY!$H$3:$H$33</c:f>
              <c:numCache>
                <c:formatCode>General</c:formatCode>
                <c:ptCount val="31"/>
                <c:pt idx="0">
                  <c:v>130</c:v>
                </c:pt>
                <c:pt idx="1">
                  <c:v>94</c:v>
                </c:pt>
                <c:pt idx="2">
                  <c:v>64</c:v>
                </c:pt>
                <c:pt idx="3">
                  <c:v>84</c:v>
                </c:pt>
                <c:pt idx="4">
                  <c:v>104</c:v>
                </c:pt>
                <c:pt idx="5">
                  <c:v>66</c:v>
                </c:pt>
                <c:pt idx="6">
                  <c:v>58</c:v>
                </c:pt>
                <c:pt idx="7">
                  <c:v>52</c:v>
                </c:pt>
                <c:pt idx="8">
                  <c:v>44</c:v>
                </c:pt>
                <c:pt idx="9">
                  <c:v>58</c:v>
                </c:pt>
                <c:pt idx="10">
                  <c:v>50</c:v>
                </c:pt>
                <c:pt idx="11">
                  <c:v>44</c:v>
                </c:pt>
                <c:pt idx="12">
                  <c:v>38</c:v>
                </c:pt>
                <c:pt idx="13">
                  <c:v>34</c:v>
                </c:pt>
                <c:pt idx="14">
                  <c:v>66</c:v>
                </c:pt>
                <c:pt idx="15">
                  <c:v>62</c:v>
                </c:pt>
                <c:pt idx="16">
                  <c:v>56</c:v>
                </c:pt>
                <c:pt idx="17">
                  <c:v>54</c:v>
                </c:pt>
                <c:pt idx="18">
                  <c:v>54</c:v>
                </c:pt>
                <c:pt idx="19">
                  <c:v>50</c:v>
                </c:pt>
                <c:pt idx="20">
                  <c:v>46</c:v>
                </c:pt>
                <c:pt idx="21">
                  <c:v>220</c:v>
                </c:pt>
                <c:pt idx="22">
                  <c:v>152</c:v>
                </c:pt>
                <c:pt idx="23">
                  <c:v>92</c:v>
                </c:pt>
                <c:pt idx="24">
                  <c:v>116</c:v>
                </c:pt>
                <c:pt idx="25">
                  <c:v>94</c:v>
                </c:pt>
                <c:pt idx="26">
                  <c:v>88</c:v>
                </c:pt>
                <c:pt idx="27">
                  <c:v>128</c:v>
                </c:pt>
                <c:pt idx="28">
                  <c:v>100</c:v>
                </c:pt>
                <c:pt idx="29">
                  <c:v>80</c:v>
                </c:pt>
                <c:pt idx="3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E-4548-8ED7-68E7CDCD6DCE}"/>
            </c:ext>
          </c:extLst>
        </c:ser>
        <c:ser>
          <c:idx val="6"/>
          <c:order val="6"/>
          <c:tx>
            <c:strRef>
              <c:f>INVENTORY!$I$2</c:f>
              <c:strCache>
                <c:ptCount val="1"/>
                <c:pt idx="0">
                  <c:v>GHEE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INVENTORY!$A$3:$A$33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INVENTORY!$I$3:$I$33</c:f>
              <c:numCache>
                <c:formatCode>General</c:formatCode>
                <c:ptCount val="31"/>
                <c:pt idx="0">
                  <c:v>50</c:v>
                </c:pt>
                <c:pt idx="1">
                  <c:v>30</c:v>
                </c:pt>
                <c:pt idx="2">
                  <c:v>20</c:v>
                </c:pt>
                <c:pt idx="3">
                  <c:v>32</c:v>
                </c:pt>
                <c:pt idx="4">
                  <c:v>22</c:v>
                </c:pt>
                <c:pt idx="5">
                  <c:v>11</c:v>
                </c:pt>
                <c:pt idx="6">
                  <c:v>7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116</c:v>
                </c:pt>
                <c:pt idx="22">
                  <c:v>98</c:v>
                </c:pt>
                <c:pt idx="23">
                  <c:v>78</c:v>
                </c:pt>
                <c:pt idx="24">
                  <c:v>56</c:v>
                </c:pt>
                <c:pt idx="25">
                  <c:v>36</c:v>
                </c:pt>
                <c:pt idx="26">
                  <c:v>34</c:v>
                </c:pt>
                <c:pt idx="27">
                  <c:v>30</c:v>
                </c:pt>
                <c:pt idx="28">
                  <c:v>22</c:v>
                </c:pt>
                <c:pt idx="29">
                  <c:v>18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E-4548-8ED7-68E7CDCD6DCE}"/>
            </c:ext>
          </c:extLst>
        </c:ser>
        <c:ser>
          <c:idx val="8"/>
          <c:order val="8"/>
          <c:tx>
            <c:strRef>
              <c:f>INVENTORY!$K$2</c:f>
              <c:strCache>
                <c:ptCount val="1"/>
                <c:pt idx="0">
                  <c:v>DRY FRUITS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INVENTORY!$A$3:$A$33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INVENTORY!$K$3:$K$33</c:f>
              <c:numCache>
                <c:formatCode>General</c:formatCode>
                <c:ptCount val="31"/>
                <c:pt idx="0">
                  <c:v>6</c:v>
                </c:pt>
                <c:pt idx="1">
                  <c:v>40</c:v>
                </c:pt>
                <c:pt idx="2">
                  <c:v>34</c:v>
                </c:pt>
                <c:pt idx="3">
                  <c:v>30</c:v>
                </c:pt>
                <c:pt idx="4">
                  <c:v>24</c:v>
                </c:pt>
                <c:pt idx="5">
                  <c:v>14</c:v>
                </c:pt>
                <c:pt idx="6">
                  <c:v>14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19</c:v>
                </c:pt>
                <c:pt idx="20">
                  <c:v>17</c:v>
                </c:pt>
                <c:pt idx="21">
                  <c:v>25</c:v>
                </c:pt>
                <c:pt idx="22">
                  <c:v>19</c:v>
                </c:pt>
                <c:pt idx="23">
                  <c:v>9</c:v>
                </c:pt>
                <c:pt idx="24">
                  <c:v>18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DE-4548-8ED7-68E7CDCD6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25215"/>
        <c:axId val="71476633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INVENTORY!$J$2</c15:sqref>
                        </c15:formulaRef>
                      </c:ext>
                    </c:extLst>
                    <c:strCache>
                      <c:ptCount val="1"/>
                      <c:pt idx="0">
                        <c:v>MILK &amp; DAIRY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INVENTORY!$A$3:$A$33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45281</c:v>
                      </c:pt>
                      <c:pt idx="1">
                        <c:v>45282</c:v>
                      </c:pt>
                      <c:pt idx="2">
                        <c:v>45283</c:v>
                      </c:pt>
                      <c:pt idx="3">
                        <c:v>45284</c:v>
                      </c:pt>
                      <c:pt idx="4">
                        <c:v>45285</c:v>
                      </c:pt>
                      <c:pt idx="5">
                        <c:v>45286</c:v>
                      </c:pt>
                      <c:pt idx="6">
                        <c:v>45287</c:v>
                      </c:pt>
                      <c:pt idx="7">
                        <c:v>45288</c:v>
                      </c:pt>
                      <c:pt idx="8">
                        <c:v>45289</c:v>
                      </c:pt>
                      <c:pt idx="9">
                        <c:v>45290</c:v>
                      </c:pt>
                      <c:pt idx="10">
                        <c:v>45291</c:v>
                      </c:pt>
                      <c:pt idx="11">
                        <c:v>45292</c:v>
                      </c:pt>
                      <c:pt idx="12">
                        <c:v>45293</c:v>
                      </c:pt>
                      <c:pt idx="13">
                        <c:v>45294</c:v>
                      </c:pt>
                      <c:pt idx="14">
                        <c:v>45295</c:v>
                      </c:pt>
                      <c:pt idx="15">
                        <c:v>45296</c:v>
                      </c:pt>
                      <c:pt idx="16">
                        <c:v>45297</c:v>
                      </c:pt>
                      <c:pt idx="17">
                        <c:v>45298</c:v>
                      </c:pt>
                      <c:pt idx="18">
                        <c:v>45299</c:v>
                      </c:pt>
                      <c:pt idx="19">
                        <c:v>45300</c:v>
                      </c:pt>
                      <c:pt idx="20">
                        <c:v>45301</c:v>
                      </c:pt>
                      <c:pt idx="21">
                        <c:v>45302</c:v>
                      </c:pt>
                      <c:pt idx="22">
                        <c:v>45303</c:v>
                      </c:pt>
                      <c:pt idx="23">
                        <c:v>45304</c:v>
                      </c:pt>
                      <c:pt idx="24">
                        <c:v>45305</c:v>
                      </c:pt>
                      <c:pt idx="25">
                        <c:v>45306</c:v>
                      </c:pt>
                      <c:pt idx="26">
                        <c:v>45307</c:v>
                      </c:pt>
                      <c:pt idx="27">
                        <c:v>45308</c:v>
                      </c:pt>
                      <c:pt idx="28">
                        <c:v>45309</c:v>
                      </c:pt>
                      <c:pt idx="29">
                        <c:v>45310</c:v>
                      </c:pt>
                      <c:pt idx="30">
                        <c:v>45311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INVENTORY!$J$3:$J$33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3DE-4548-8ED7-68E7CDCD6DCE}"/>
                  </c:ext>
                </c:extLst>
              </c15:ser>
            </c15:filteredLineSeries>
          </c:ext>
        </c:extLst>
      </c:lineChart>
      <c:dateAx>
        <c:axId val="486225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66335"/>
        <c:crosses val="autoZero"/>
        <c:auto val="1"/>
        <c:lblOffset val="100"/>
        <c:baseTimeUnit val="days"/>
      </c:dateAx>
      <c:valAx>
        <c:axId val="7147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52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Calibri "/>
              </a:rPr>
              <a:t>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INVENTORY!$B$2</c:f>
              <c:strCache>
                <c:ptCount val="1"/>
                <c:pt idx="0">
                  <c:v>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INVENTORY!$A$3:$A$33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INVENTORY!$B$3:$B$33</c:f>
              <c:numCache>
                <c:formatCode>General</c:formatCode>
                <c:ptCount val="31"/>
                <c:pt idx="0">
                  <c:v>900</c:v>
                </c:pt>
                <c:pt idx="1">
                  <c:v>760</c:v>
                </c:pt>
                <c:pt idx="2">
                  <c:v>670</c:v>
                </c:pt>
                <c:pt idx="3">
                  <c:v>600</c:v>
                </c:pt>
                <c:pt idx="4">
                  <c:v>540</c:v>
                </c:pt>
                <c:pt idx="5">
                  <c:v>474</c:v>
                </c:pt>
                <c:pt idx="6">
                  <c:v>454</c:v>
                </c:pt>
                <c:pt idx="7">
                  <c:v>414</c:v>
                </c:pt>
                <c:pt idx="8">
                  <c:v>374</c:v>
                </c:pt>
                <c:pt idx="9">
                  <c:v>314</c:v>
                </c:pt>
                <c:pt idx="10">
                  <c:v>258</c:v>
                </c:pt>
                <c:pt idx="11">
                  <c:v>210</c:v>
                </c:pt>
                <c:pt idx="12">
                  <c:v>162</c:v>
                </c:pt>
                <c:pt idx="13">
                  <c:v>112</c:v>
                </c:pt>
                <c:pt idx="14">
                  <c:v>406</c:v>
                </c:pt>
                <c:pt idx="15">
                  <c:v>364</c:v>
                </c:pt>
                <c:pt idx="16">
                  <c:v>324</c:v>
                </c:pt>
                <c:pt idx="17">
                  <c:v>272</c:v>
                </c:pt>
                <c:pt idx="18">
                  <c:v>232</c:v>
                </c:pt>
                <c:pt idx="19">
                  <c:v>196</c:v>
                </c:pt>
                <c:pt idx="20">
                  <c:v>1058</c:v>
                </c:pt>
                <c:pt idx="21">
                  <c:v>1010</c:v>
                </c:pt>
                <c:pt idx="22">
                  <c:v>750</c:v>
                </c:pt>
                <c:pt idx="23">
                  <c:v>460</c:v>
                </c:pt>
                <c:pt idx="24">
                  <c:v>730</c:v>
                </c:pt>
                <c:pt idx="25">
                  <c:v>570</c:v>
                </c:pt>
                <c:pt idx="26">
                  <c:v>500</c:v>
                </c:pt>
                <c:pt idx="27">
                  <c:v>890</c:v>
                </c:pt>
                <c:pt idx="28">
                  <c:v>630</c:v>
                </c:pt>
                <c:pt idx="29">
                  <c:v>470</c:v>
                </c:pt>
                <c:pt idx="30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D-45F1-A134-FB34AC793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2237855"/>
        <c:axId val="714160911"/>
      </c:barChart>
      <c:dateAx>
        <c:axId val="13422378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60911"/>
        <c:crosses val="autoZero"/>
        <c:auto val="1"/>
        <c:lblOffset val="100"/>
        <c:baseTimeUnit val="days"/>
      </c:dateAx>
      <c:valAx>
        <c:axId val="714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3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AVERAGE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SALES!$B$35:$K$35</c:f>
              <c:strCache>
                <c:ptCount val="10"/>
                <c:pt idx="0">
                  <c:v>RICE </c:v>
                </c:pt>
                <c:pt idx="1">
                  <c:v>ATTA 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 </c:v>
                </c:pt>
                <c:pt idx="8">
                  <c:v>MILK &amp; DAIRY</c:v>
                </c:pt>
                <c:pt idx="9">
                  <c:v>DRY FRUITS 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28B-BE20-92B0217E4507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SALES!$B$35:$K$35</c:f>
              <c:strCache>
                <c:ptCount val="10"/>
                <c:pt idx="0">
                  <c:v>RICE </c:v>
                </c:pt>
                <c:pt idx="1">
                  <c:v>ATTA 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 </c:v>
                </c:pt>
                <c:pt idx="8">
                  <c:v>MILK &amp; DAIRY</c:v>
                </c:pt>
                <c:pt idx="9">
                  <c:v>DRY FRUITS </c:v>
                </c:pt>
              </c:strCache>
            </c:strRef>
          </c:cat>
          <c:val>
            <c:numRef>
              <c:f>SALES!$B$35:$K$35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F-428B-BE20-92B0217E45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42223935"/>
        <c:axId val="774568479"/>
      </c:barChart>
      <c:catAx>
        <c:axId val="134222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8479"/>
        <c:crosses val="autoZero"/>
        <c:auto val="1"/>
        <c:lblAlgn val="ctr"/>
        <c:lblOffset val="100"/>
        <c:noMultiLvlLbl val="0"/>
      </c:catAx>
      <c:valAx>
        <c:axId val="7745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239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INVENTORY!$M$2</c:f>
              <c:strCache>
                <c:ptCount val="1"/>
                <c:pt idx="0">
                  <c:v>AVERAGE DAILY TOTAL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INVENTORY!$N$2:$N$33</c:f>
              <c:strCache>
                <c:ptCount val="32"/>
                <c:pt idx="0">
                  <c:v>DATE</c:v>
                </c:pt>
                <c:pt idx="1">
                  <c:v>21-12-2023</c:v>
                </c:pt>
                <c:pt idx="2">
                  <c:v>22-12-2023</c:v>
                </c:pt>
                <c:pt idx="3">
                  <c:v>23-12-2023</c:v>
                </c:pt>
                <c:pt idx="4">
                  <c:v>24-12-2023</c:v>
                </c:pt>
                <c:pt idx="5">
                  <c:v>25-12-2023</c:v>
                </c:pt>
                <c:pt idx="6">
                  <c:v>26-12-2023</c:v>
                </c:pt>
                <c:pt idx="7">
                  <c:v>27-12-2023</c:v>
                </c:pt>
                <c:pt idx="8">
                  <c:v>28-12-2023</c:v>
                </c:pt>
                <c:pt idx="9">
                  <c:v>29-12-2023</c:v>
                </c:pt>
                <c:pt idx="10">
                  <c:v>30-12-2023</c:v>
                </c:pt>
                <c:pt idx="11">
                  <c:v>31-12-2023</c:v>
                </c:pt>
                <c:pt idx="12">
                  <c:v>01-01-2024</c:v>
                </c:pt>
                <c:pt idx="13">
                  <c:v>02-01-2024</c:v>
                </c:pt>
                <c:pt idx="14">
                  <c:v>03-01-2024</c:v>
                </c:pt>
                <c:pt idx="15">
                  <c:v>04-01-2024</c:v>
                </c:pt>
                <c:pt idx="16">
                  <c:v>05-01-2024</c:v>
                </c:pt>
                <c:pt idx="17">
                  <c:v>06-01-2024</c:v>
                </c:pt>
                <c:pt idx="18">
                  <c:v>07-01-2024</c:v>
                </c:pt>
                <c:pt idx="19">
                  <c:v>08-01-2024</c:v>
                </c:pt>
                <c:pt idx="20">
                  <c:v>09-01-2024</c:v>
                </c:pt>
                <c:pt idx="21">
                  <c:v>10-01-2024</c:v>
                </c:pt>
                <c:pt idx="22">
                  <c:v>11-01-2024</c:v>
                </c:pt>
                <c:pt idx="23">
                  <c:v>12-01-2024</c:v>
                </c:pt>
                <c:pt idx="24">
                  <c:v>13-01-2024</c:v>
                </c:pt>
                <c:pt idx="25">
                  <c:v>14-01-2024</c:v>
                </c:pt>
                <c:pt idx="26">
                  <c:v>15-01-2024</c:v>
                </c:pt>
                <c:pt idx="27">
                  <c:v>16-01-2024</c:v>
                </c:pt>
                <c:pt idx="28">
                  <c:v>17-01-2024</c:v>
                </c:pt>
                <c:pt idx="29">
                  <c:v>18-01-2024</c:v>
                </c:pt>
                <c:pt idx="30">
                  <c:v>19-01-2024</c:v>
                </c:pt>
                <c:pt idx="31">
                  <c:v>20-01-2024</c:v>
                </c:pt>
              </c:strCache>
            </c:strRef>
          </c:cat>
          <c:val>
            <c:numRef>
              <c:f>INVENTORY!$M$3:$M$33</c:f>
              <c:numCache>
                <c:formatCode>General</c:formatCode>
                <c:ptCount val="31"/>
                <c:pt idx="0">
                  <c:v>183.6</c:v>
                </c:pt>
                <c:pt idx="1">
                  <c:v>141.4</c:v>
                </c:pt>
                <c:pt idx="2">
                  <c:v>131.4</c:v>
                </c:pt>
                <c:pt idx="3">
                  <c:v>119.2</c:v>
                </c:pt>
                <c:pt idx="4">
                  <c:v>102.2</c:v>
                </c:pt>
                <c:pt idx="5">
                  <c:v>74.099999999999994</c:v>
                </c:pt>
                <c:pt idx="6">
                  <c:v>100.5</c:v>
                </c:pt>
                <c:pt idx="7">
                  <c:v>97</c:v>
                </c:pt>
                <c:pt idx="8">
                  <c:v>86</c:v>
                </c:pt>
                <c:pt idx="9">
                  <c:v>75.599999999999994</c:v>
                </c:pt>
                <c:pt idx="10">
                  <c:v>63.4</c:v>
                </c:pt>
                <c:pt idx="11">
                  <c:v>52.6</c:v>
                </c:pt>
                <c:pt idx="12">
                  <c:v>41.2</c:v>
                </c:pt>
                <c:pt idx="13">
                  <c:v>30</c:v>
                </c:pt>
                <c:pt idx="14">
                  <c:v>86.8</c:v>
                </c:pt>
                <c:pt idx="15">
                  <c:v>77</c:v>
                </c:pt>
                <c:pt idx="16">
                  <c:v>66.3</c:v>
                </c:pt>
                <c:pt idx="17">
                  <c:v>57.3</c:v>
                </c:pt>
                <c:pt idx="18">
                  <c:v>49.1</c:v>
                </c:pt>
                <c:pt idx="19">
                  <c:v>104.7</c:v>
                </c:pt>
                <c:pt idx="20">
                  <c:v>231.9</c:v>
                </c:pt>
                <c:pt idx="21">
                  <c:v>249.9</c:v>
                </c:pt>
                <c:pt idx="22">
                  <c:v>187.3</c:v>
                </c:pt>
                <c:pt idx="23">
                  <c:v>119.1</c:v>
                </c:pt>
                <c:pt idx="24">
                  <c:v>150</c:v>
                </c:pt>
                <c:pt idx="25">
                  <c:v>113.8</c:v>
                </c:pt>
                <c:pt idx="26">
                  <c:v>100.4</c:v>
                </c:pt>
                <c:pt idx="27">
                  <c:v>149.4</c:v>
                </c:pt>
                <c:pt idx="28">
                  <c:v>119.6</c:v>
                </c:pt>
                <c:pt idx="29">
                  <c:v>92.8</c:v>
                </c:pt>
                <c:pt idx="3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8-4174-936C-63212F1A7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96904927"/>
        <c:axId val="930694319"/>
      </c:barChart>
      <c:catAx>
        <c:axId val="4969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94319"/>
        <c:crosses val="autoZero"/>
        <c:auto val="1"/>
        <c:lblAlgn val="ctr"/>
        <c:lblOffset val="100"/>
        <c:noMultiLvlLbl val="0"/>
      </c:catAx>
      <c:valAx>
        <c:axId val="9306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49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DAILY TOTAL INVENTORY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INVENTORY!$M$2</c:f>
              <c:strCache>
                <c:ptCount val="1"/>
                <c:pt idx="0">
                  <c:v>AVERAGE DAILY TOTAL INVENTORY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INVENTORY!$N$2:$N$33</c:f>
              <c:strCache>
                <c:ptCount val="32"/>
                <c:pt idx="0">
                  <c:v>DATE</c:v>
                </c:pt>
                <c:pt idx="1">
                  <c:v>21-12-2023</c:v>
                </c:pt>
                <c:pt idx="2">
                  <c:v>22-12-2023</c:v>
                </c:pt>
                <c:pt idx="3">
                  <c:v>23-12-2023</c:v>
                </c:pt>
                <c:pt idx="4">
                  <c:v>24-12-2023</c:v>
                </c:pt>
                <c:pt idx="5">
                  <c:v>25-12-2023</c:v>
                </c:pt>
                <c:pt idx="6">
                  <c:v>26-12-2023</c:v>
                </c:pt>
                <c:pt idx="7">
                  <c:v>27-12-2023</c:v>
                </c:pt>
                <c:pt idx="8">
                  <c:v>28-12-2023</c:v>
                </c:pt>
                <c:pt idx="9">
                  <c:v>29-12-2023</c:v>
                </c:pt>
                <c:pt idx="10">
                  <c:v>30-12-2023</c:v>
                </c:pt>
                <c:pt idx="11">
                  <c:v>31-12-2023</c:v>
                </c:pt>
                <c:pt idx="12">
                  <c:v>01-01-2024</c:v>
                </c:pt>
                <c:pt idx="13">
                  <c:v>02-01-2024</c:v>
                </c:pt>
                <c:pt idx="14">
                  <c:v>03-01-2024</c:v>
                </c:pt>
                <c:pt idx="15">
                  <c:v>04-01-2024</c:v>
                </c:pt>
                <c:pt idx="16">
                  <c:v>05-01-2024</c:v>
                </c:pt>
                <c:pt idx="17">
                  <c:v>06-01-2024</c:v>
                </c:pt>
                <c:pt idx="18">
                  <c:v>07-01-2024</c:v>
                </c:pt>
                <c:pt idx="19">
                  <c:v>08-01-2024</c:v>
                </c:pt>
                <c:pt idx="20">
                  <c:v>09-01-2024</c:v>
                </c:pt>
                <c:pt idx="21">
                  <c:v>10-01-2024</c:v>
                </c:pt>
                <c:pt idx="22">
                  <c:v>11-01-2024</c:v>
                </c:pt>
                <c:pt idx="23">
                  <c:v>12-01-2024</c:v>
                </c:pt>
                <c:pt idx="24">
                  <c:v>13-01-2024</c:v>
                </c:pt>
                <c:pt idx="25">
                  <c:v>14-01-2024</c:v>
                </c:pt>
                <c:pt idx="26">
                  <c:v>15-01-2024</c:v>
                </c:pt>
                <c:pt idx="27">
                  <c:v>16-01-2024</c:v>
                </c:pt>
                <c:pt idx="28">
                  <c:v>17-01-2024</c:v>
                </c:pt>
                <c:pt idx="29">
                  <c:v>18-01-2024</c:v>
                </c:pt>
                <c:pt idx="30">
                  <c:v>19-01-2024</c:v>
                </c:pt>
                <c:pt idx="31">
                  <c:v>20-01-2024</c:v>
                </c:pt>
              </c:strCache>
            </c:strRef>
          </c:cat>
          <c:val>
            <c:numRef>
              <c:f>INVENTORY!$M$3:$M$33</c:f>
              <c:numCache>
                <c:formatCode>General</c:formatCode>
                <c:ptCount val="31"/>
                <c:pt idx="0">
                  <c:v>183.6</c:v>
                </c:pt>
                <c:pt idx="1">
                  <c:v>141.4</c:v>
                </c:pt>
                <c:pt idx="2">
                  <c:v>131.4</c:v>
                </c:pt>
                <c:pt idx="3">
                  <c:v>119.2</c:v>
                </c:pt>
                <c:pt idx="4">
                  <c:v>102.2</c:v>
                </c:pt>
                <c:pt idx="5">
                  <c:v>74.099999999999994</c:v>
                </c:pt>
                <c:pt idx="6">
                  <c:v>100.5</c:v>
                </c:pt>
                <c:pt idx="7">
                  <c:v>97</c:v>
                </c:pt>
                <c:pt idx="8">
                  <c:v>86</c:v>
                </c:pt>
                <c:pt idx="9">
                  <c:v>75.599999999999994</c:v>
                </c:pt>
                <c:pt idx="10">
                  <c:v>63.4</c:v>
                </c:pt>
                <c:pt idx="11">
                  <c:v>52.6</c:v>
                </c:pt>
                <c:pt idx="12">
                  <c:v>41.2</c:v>
                </c:pt>
                <c:pt idx="13">
                  <c:v>30</c:v>
                </c:pt>
                <c:pt idx="14">
                  <c:v>86.8</c:v>
                </c:pt>
                <c:pt idx="15">
                  <c:v>77</c:v>
                </c:pt>
                <c:pt idx="16">
                  <c:v>66.3</c:v>
                </c:pt>
                <c:pt idx="17">
                  <c:v>57.3</c:v>
                </c:pt>
                <c:pt idx="18">
                  <c:v>49.1</c:v>
                </c:pt>
                <c:pt idx="19">
                  <c:v>104.7</c:v>
                </c:pt>
                <c:pt idx="20">
                  <c:v>231.9</c:v>
                </c:pt>
                <c:pt idx="21">
                  <c:v>249.9</c:v>
                </c:pt>
                <c:pt idx="22">
                  <c:v>187.3</c:v>
                </c:pt>
                <c:pt idx="23">
                  <c:v>119.1</c:v>
                </c:pt>
                <c:pt idx="24">
                  <c:v>150</c:v>
                </c:pt>
                <c:pt idx="25">
                  <c:v>113.8</c:v>
                </c:pt>
                <c:pt idx="26">
                  <c:v>100.4</c:v>
                </c:pt>
                <c:pt idx="27">
                  <c:v>149.4</c:v>
                </c:pt>
                <c:pt idx="28">
                  <c:v>119.6</c:v>
                </c:pt>
                <c:pt idx="29">
                  <c:v>92.8</c:v>
                </c:pt>
                <c:pt idx="3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8-424E-B3C8-E7B71DE89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96904927"/>
        <c:axId val="930694319"/>
      </c:barChart>
      <c:catAx>
        <c:axId val="4969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94319"/>
        <c:crosses val="autoZero"/>
        <c:auto val="1"/>
        <c:lblAlgn val="ctr"/>
        <c:lblOffset val="100"/>
        <c:noMultiLvlLbl val="0"/>
      </c:catAx>
      <c:valAx>
        <c:axId val="9306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49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latin typeface="Calibri "/>
              </a:rPr>
              <a:t>Profit</a:t>
            </a:r>
            <a:r>
              <a:rPr lang="en-US" sz="1400" b="1" baseline="0">
                <a:latin typeface="Calibri "/>
              </a:rPr>
              <a:t> Contribution of each SKU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'Profit  Loss'!$B$7</c:f>
              <c:strCache>
                <c:ptCount val="1"/>
                <c:pt idx="0">
                  <c:v>PROFIT/LOSS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A5-4CD9-992A-33898A53F0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A5-4CD9-992A-33898A53F0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A5-4CD9-992A-33898A53F0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A5-4CD9-992A-33898A53F0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EA5-4CD9-992A-33898A53F0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EA5-4CD9-992A-33898A53F0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EA5-4CD9-992A-33898A53F0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EA5-4CD9-992A-33898A53F0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EA5-4CD9-992A-33898A53F0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EA5-4CD9-992A-33898A53F0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Loss'!$B$8:$B$17</c:f>
              <c:numCache>
                <c:formatCode>"₹"\ #,##0</c:formatCode>
                <c:ptCount val="10"/>
                <c:pt idx="0">
                  <c:v>20144</c:v>
                </c:pt>
                <c:pt idx="1">
                  <c:v>5105.8000000000029</c:v>
                </c:pt>
                <c:pt idx="2">
                  <c:v>4964.8000000000029</c:v>
                </c:pt>
                <c:pt idx="3">
                  <c:v>4985</c:v>
                </c:pt>
                <c:pt idx="4">
                  <c:v>6312.5999999999985</c:v>
                </c:pt>
                <c:pt idx="5">
                  <c:v>1890.4000000000015</c:v>
                </c:pt>
                <c:pt idx="6">
                  <c:v>5229.2000000000116</c:v>
                </c:pt>
                <c:pt idx="7">
                  <c:v>9718.5</c:v>
                </c:pt>
                <c:pt idx="8">
                  <c:v>2527</c:v>
                </c:pt>
                <c:pt idx="9">
                  <c:v>17221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D-4759-9938-73BED459EB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 Loss'!$D$7</c:f>
              <c:strCache>
                <c:ptCount val="1"/>
                <c:pt idx="0">
                  <c:v>% OF TOTAL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Loss'!$D$8:$D$17</c:f>
              <c:numCache>
                <c:formatCode>0.00%</c:formatCode>
                <c:ptCount val="10"/>
                <c:pt idx="0">
                  <c:v>0.25793135061838729</c:v>
                </c:pt>
                <c:pt idx="1">
                  <c:v>6.5376583101040636E-2</c:v>
                </c:pt>
                <c:pt idx="2">
                  <c:v>6.3571166081720115E-2</c:v>
                </c:pt>
                <c:pt idx="3">
                  <c:v>6.3829814477395774E-2</c:v>
                </c:pt>
                <c:pt idx="4">
                  <c:v>8.0828904086260478E-2</c:v>
                </c:pt>
                <c:pt idx="5">
                  <c:v>2.4205392434918573E-2</c:v>
                </c:pt>
                <c:pt idx="6">
                  <c:v>6.6956643102346794E-2</c:v>
                </c:pt>
                <c:pt idx="7">
                  <c:v>0.12443932838486879</c:v>
                </c:pt>
                <c:pt idx="8">
                  <c:v>3.2356658211510361E-2</c:v>
                </c:pt>
                <c:pt idx="9">
                  <c:v>0.22050415950155119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B-4586-81E1-F8F7E1095468}"/>
            </c:ext>
          </c:extLst>
        </c:ser>
        <c:ser>
          <c:idx val="1"/>
          <c:order val="1"/>
          <c:tx>
            <c:strRef>
              <c:f>'Profit  Loss'!$E$7</c:f>
              <c:strCache>
                <c:ptCount val="1"/>
                <c:pt idx="0">
                  <c:v>% OF TOTAL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Loss'!$E$8:$E$17</c:f>
              <c:numCache>
                <c:formatCode>0%</c:formatCode>
                <c:ptCount val="10"/>
                <c:pt idx="0">
                  <c:v>0.19033598609338079</c:v>
                </c:pt>
                <c:pt idx="1">
                  <c:v>7.1274139663742297E-2</c:v>
                </c:pt>
                <c:pt idx="2">
                  <c:v>6.2628676969878047E-2</c:v>
                </c:pt>
                <c:pt idx="3">
                  <c:v>4.9957899883206126E-2</c:v>
                </c:pt>
                <c:pt idx="4">
                  <c:v>8.0432952168835045E-2</c:v>
                </c:pt>
                <c:pt idx="5">
                  <c:v>4.3520656218594668E-2</c:v>
                </c:pt>
                <c:pt idx="6">
                  <c:v>0.11406958741885542</c:v>
                </c:pt>
                <c:pt idx="7">
                  <c:v>0.1126721351549556</c:v>
                </c:pt>
                <c:pt idx="8">
                  <c:v>0.15835483608115816</c:v>
                </c:pt>
                <c:pt idx="9">
                  <c:v>0.11675313034739386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B-4586-81E1-F8F7E10954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3700431"/>
        <c:axId val="365053359"/>
      </c:barChart>
      <c:catAx>
        <c:axId val="3637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53359"/>
        <c:crosses val="autoZero"/>
        <c:auto val="1"/>
        <c:lblAlgn val="ctr"/>
        <c:lblOffset val="100"/>
        <c:noMultiLvlLbl val="0"/>
      </c:catAx>
      <c:valAx>
        <c:axId val="3650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Purchase Price Vs Average Selling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 Loss'!$A$2</c:f>
              <c:strCache>
                <c:ptCount val="1"/>
                <c:pt idx="0">
                  <c:v>AVG PURCHASE PRICE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Loss'!$B$2:$K$2</c:f>
              <c:numCache>
                <c:formatCode>0</c:formatCode>
                <c:ptCount val="10"/>
                <c:pt idx="0">
                  <c:v>40.122580645161285</c:v>
                </c:pt>
                <c:pt idx="1">
                  <c:v>37.898064516129047</c:v>
                </c:pt>
                <c:pt idx="2">
                  <c:v>96.065806451612858</c:v>
                </c:pt>
                <c:pt idx="3">
                  <c:v>100.04516129032253</c:v>
                </c:pt>
                <c:pt idx="4">
                  <c:v>105.94838709677408</c:v>
                </c:pt>
                <c:pt idx="5">
                  <c:v>41.481290322580627</c:v>
                </c:pt>
                <c:pt idx="6">
                  <c:v>142.33419354838705</c:v>
                </c:pt>
                <c:pt idx="7">
                  <c:v>391.67419354838711</c:v>
                </c:pt>
                <c:pt idx="8">
                  <c:v>56.8774193548387</c:v>
                </c:pt>
                <c:pt idx="9">
                  <c:v>716.97096774193528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B-479A-B59F-3E77B79D55A1}"/>
            </c:ext>
          </c:extLst>
        </c:ser>
        <c:ser>
          <c:idx val="1"/>
          <c:order val="1"/>
          <c:tx>
            <c:strRef>
              <c:f>'Profit  Loss'!$A$3</c:f>
              <c:strCache>
                <c:ptCount val="1"/>
                <c:pt idx="0">
                  <c:v>AVG SELLING PRICE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Loss'!$B$3:$K$3</c:f>
              <c:numCache>
                <c:formatCode>0</c:formatCode>
                <c:ptCount val="10"/>
                <c:pt idx="0">
                  <c:v>44.58064516129032</c:v>
                </c:pt>
                <c:pt idx="1">
                  <c:v>41.193548387096776</c:v>
                </c:pt>
                <c:pt idx="2">
                  <c:v>104.41935483870968</c:v>
                </c:pt>
                <c:pt idx="3">
                  <c:v>111.16129032258064</c:v>
                </c:pt>
                <c:pt idx="4">
                  <c:v>115.16129032258064</c:v>
                </c:pt>
                <c:pt idx="5">
                  <c:v>44.12903225806452</c:v>
                </c:pt>
                <c:pt idx="6">
                  <c:v>151.41935483870967</c:v>
                </c:pt>
                <c:pt idx="7">
                  <c:v>435.19354838709677</c:v>
                </c:pt>
                <c:pt idx="8">
                  <c:v>59.87096774193548</c:v>
                </c:pt>
                <c:pt idx="9">
                  <c:v>874.35483870967744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B-479A-B59F-3E77B79D55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85084959"/>
        <c:axId val="494136143"/>
      </c:barChart>
      <c:catAx>
        <c:axId val="3850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36143"/>
        <c:crosses val="autoZero"/>
        <c:auto val="1"/>
        <c:lblAlgn val="ctr"/>
        <c:lblOffset val="100"/>
        <c:noMultiLvlLbl val="0"/>
      </c:catAx>
      <c:valAx>
        <c:axId val="49413614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SALES VOLUME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SALES!$B$3:$B$33</c:f>
              <c:numCache>
                <c:formatCode>General</c:formatCode>
                <c:ptCount val="31"/>
                <c:pt idx="0">
                  <c:v>140</c:v>
                </c:pt>
                <c:pt idx="1">
                  <c:v>90</c:v>
                </c:pt>
                <c:pt idx="2">
                  <c:v>70</c:v>
                </c:pt>
                <c:pt idx="3">
                  <c:v>60</c:v>
                </c:pt>
                <c:pt idx="4">
                  <c:v>66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60</c:v>
                </c:pt>
                <c:pt idx="9">
                  <c:v>56</c:v>
                </c:pt>
                <c:pt idx="10">
                  <c:v>48</c:v>
                </c:pt>
                <c:pt idx="11">
                  <c:v>48</c:v>
                </c:pt>
                <c:pt idx="12">
                  <c:v>50</c:v>
                </c:pt>
                <c:pt idx="13">
                  <c:v>106</c:v>
                </c:pt>
                <c:pt idx="14">
                  <c:v>42</c:v>
                </c:pt>
                <c:pt idx="15">
                  <c:v>40</c:v>
                </c:pt>
                <c:pt idx="16">
                  <c:v>52</c:v>
                </c:pt>
                <c:pt idx="17">
                  <c:v>40</c:v>
                </c:pt>
                <c:pt idx="18">
                  <c:v>36</c:v>
                </c:pt>
                <c:pt idx="19">
                  <c:v>38</c:v>
                </c:pt>
                <c:pt idx="20">
                  <c:v>48</c:v>
                </c:pt>
                <c:pt idx="21">
                  <c:v>260</c:v>
                </c:pt>
                <c:pt idx="22">
                  <c:v>290</c:v>
                </c:pt>
                <c:pt idx="23">
                  <c:v>230</c:v>
                </c:pt>
                <c:pt idx="24">
                  <c:v>160</c:v>
                </c:pt>
                <c:pt idx="25">
                  <c:v>70</c:v>
                </c:pt>
                <c:pt idx="26">
                  <c:v>210</c:v>
                </c:pt>
                <c:pt idx="27">
                  <c:v>260</c:v>
                </c:pt>
                <c:pt idx="28">
                  <c:v>160</c:v>
                </c:pt>
                <c:pt idx="29">
                  <c:v>156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0-4E2D-9492-03662E140AAE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ATTA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SALES!$C$3:$C$33</c:f>
              <c:numCache>
                <c:formatCode>General</c:formatCode>
                <c:ptCount val="31"/>
                <c:pt idx="0">
                  <c:v>110</c:v>
                </c:pt>
                <c:pt idx="1">
                  <c:v>80</c:v>
                </c:pt>
                <c:pt idx="2">
                  <c:v>50</c:v>
                </c:pt>
                <c:pt idx="3">
                  <c:v>40</c:v>
                </c:pt>
                <c:pt idx="4">
                  <c:v>36</c:v>
                </c:pt>
                <c:pt idx="5">
                  <c:v>24</c:v>
                </c:pt>
                <c:pt idx="6">
                  <c:v>20</c:v>
                </c:pt>
                <c:pt idx="7">
                  <c:v>24</c:v>
                </c:pt>
                <c:pt idx="8">
                  <c:v>30</c:v>
                </c:pt>
                <c:pt idx="9">
                  <c:v>32</c:v>
                </c:pt>
                <c:pt idx="10">
                  <c:v>24</c:v>
                </c:pt>
                <c:pt idx="11">
                  <c:v>28</c:v>
                </c:pt>
                <c:pt idx="12">
                  <c:v>28</c:v>
                </c:pt>
                <c:pt idx="13">
                  <c:v>34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30</c:v>
                </c:pt>
                <c:pt idx="18">
                  <c:v>20</c:v>
                </c:pt>
                <c:pt idx="19">
                  <c:v>18</c:v>
                </c:pt>
                <c:pt idx="20">
                  <c:v>30</c:v>
                </c:pt>
                <c:pt idx="21">
                  <c:v>90</c:v>
                </c:pt>
                <c:pt idx="22">
                  <c:v>116</c:v>
                </c:pt>
                <c:pt idx="23">
                  <c:v>96</c:v>
                </c:pt>
                <c:pt idx="24">
                  <c:v>60</c:v>
                </c:pt>
                <c:pt idx="25">
                  <c:v>16</c:v>
                </c:pt>
                <c:pt idx="26">
                  <c:v>40</c:v>
                </c:pt>
                <c:pt idx="27">
                  <c:v>60</c:v>
                </c:pt>
                <c:pt idx="28">
                  <c:v>24</c:v>
                </c:pt>
                <c:pt idx="29">
                  <c:v>26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0-4E2D-9492-03662E140AAE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TOOR DAL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SALES!$D$3:$D$33</c:f>
              <c:numCache>
                <c:formatCode>General</c:formatCode>
                <c:ptCount val="31"/>
                <c:pt idx="0">
                  <c:v>24</c:v>
                </c:pt>
                <c:pt idx="1">
                  <c:v>28</c:v>
                </c:pt>
                <c:pt idx="2">
                  <c:v>20</c:v>
                </c:pt>
                <c:pt idx="3">
                  <c:v>22</c:v>
                </c:pt>
                <c:pt idx="4">
                  <c:v>18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36</c:v>
                </c:pt>
                <c:pt idx="22">
                  <c:v>30</c:v>
                </c:pt>
                <c:pt idx="23">
                  <c:v>30</c:v>
                </c:pt>
                <c:pt idx="24">
                  <c:v>22</c:v>
                </c:pt>
                <c:pt idx="25">
                  <c:v>12</c:v>
                </c:pt>
                <c:pt idx="26">
                  <c:v>18</c:v>
                </c:pt>
                <c:pt idx="27">
                  <c:v>30</c:v>
                </c:pt>
                <c:pt idx="28">
                  <c:v>14</c:v>
                </c:pt>
                <c:pt idx="29">
                  <c:v>16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0-4E2D-9492-03662E140AAE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MOONG DAL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SALES!$E$3:$E$33</c:f>
              <c:numCache>
                <c:formatCode>General</c:formatCode>
                <c:ptCount val="31"/>
                <c:pt idx="0">
                  <c:v>16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26</c:v>
                </c:pt>
                <c:pt idx="22">
                  <c:v>20</c:v>
                </c:pt>
                <c:pt idx="23">
                  <c:v>18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24</c:v>
                </c:pt>
                <c:pt idx="28">
                  <c:v>16</c:v>
                </c:pt>
                <c:pt idx="29">
                  <c:v>10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0-4E2D-9492-03662E140AAE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URAD DAL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SALES!$F$3:$F$33</c:f>
              <c:numCache>
                <c:formatCode>General</c:formatCode>
                <c:ptCount val="31"/>
                <c:pt idx="0">
                  <c:v>40</c:v>
                </c:pt>
                <c:pt idx="1">
                  <c:v>44</c:v>
                </c:pt>
                <c:pt idx="2">
                  <c:v>50</c:v>
                </c:pt>
                <c:pt idx="3">
                  <c:v>44</c:v>
                </c:pt>
                <c:pt idx="4">
                  <c:v>40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2</c:v>
                </c:pt>
                <c:pt idx="21">
                  <c:v>28</c:v>
                </c:pt>
                <c:pt idx="22">
                  <c:v>36</c:v>
                </c:pt>
                <c:pt idx="23">
                  <c:v>24</c:v>
                </c:pt>
                <c:pt idx="24">
                  <c:v>16</c:v>
                </c:pt>
                <c:pt idx="25">
                  <c:v>8</c:v>
                </c:pt>
                <c:pt idx="26">
                  <c:v>16</c:v>
                </c:pt>
                <c:pt idx="27">
                  <c:v>24</c:v>
                </c:pt>
                <c:pt idx="28">
                  <c:v>18</c:v>
                </c:pt>
                <c:pt idx="29">
                  <c:v>12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0-4E2D-9492-03662E140AAE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SUGAR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SALES!$G$3:$G$33</c:f>
              <c:numCache>
                <c:formatCode>General</c:formatCode>
                <c:ptCount val="31"/>
                <c:pt idx="0">
                  <c:v>70</c:v>
                </c:pt>
                <c:pt idx="1">
                  <c:v>48</c:v>
                </c:pt>
                <c:pt idx="2">
                  <c:v>40</c:v>
                </c:pt>
                <c:pt idx="3">
                  <c:v>42</c:v>
                </c:pt>
                <c:pt idx="4">
                  <c:v>48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12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94</c:v>
                </c:pt>
                <c:pt idx="22">
                  <c:v>100</c:v>
                </c:pt>
                <c:pt idx="23">
                  <c:v>54</c:v>
                </c:pt>
                <c:pt idx="24">
                  <c:v>40</c:v>
                </c:pt>
                <c:pt idx="25">
                  <c:v>12</c:v>
                </c:pt>
                <c:pt idx="26">
                  <c:v>12</c:v>
                </c:pt>
                <c:pt idx="27">
                  <c:v>18</c:v>
                </c:pt>
                <c:pt idx="28">
                  <c:v>10</c:v>
                </c:pt>
                <c:pt idx="29">
                  <c:v>14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E0-4E2D-9492-03662E140AAE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COOKING OIL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SALES!$H$3:$H$33</c:f>
              <c:numCache>
                <c:formatCode>General</c:formatCode>
                <c:ptCount val="31"/>
                <c:pt idx="0">
                  <c:v>36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  <c:pt idx="4">
                  <c:v>38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68</c:v>
                </c:pt>
                <c:pt idx="22">
                  <c:v>60</c:v>
                </c:pt>
                <c:pt idx="23">
                  <c:v>36</c:v>
                </c:pt>
                <c:pt idx="24">
                  <c:v>22</c:v>
                </c:pt>
                <c:pt idx="25">
                  <c:v>6</c:v>
                </c:pt>
                <c:pt idx="26">
                  <c:v>20</c:v>
                </c:pt>
                <c:pt idx="27">
                  <c:v>28</c:v>
                </c:pt>
                <c:pt idx="28">
                  <c:v>20</c:v>
                </c:pt>
                <c:pt idx="29">
                  <c:v>22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E0-4E2D-9492-03662E140AAE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GHEE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SALES!$I$3:$I$33</c:f>
              <c:numCache>
                <c:formatCode>General</c:formatCode>
                <c:ptCount val="31"/>
                <c:pt idx="0">
                  <c:v>20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20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E0-4E2D-9492-03662E140AAE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MILK &amp; DAIRY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SALES!$J$3:$J$33</c:f>
              <c:numCache>
                <c:formatCode>General</c:formatCode>
                <c:ptCount val="31"/>
                <c:pt idx="0">
                  <c:v>56</c:v>
                </c:pt>
                <c:pt idx="1">
                  <c:v>50</c:v>
                </c:pt>
                <c:pt idx="2">
                  <c:v>58</c:v>
                </c:pt>
                <c:pt idx="3">
                  <c:v>64</c:v>
                </c:pt>
                <c:pt idx="4">
                  <c:v>75</c:v>
                </c:pt>
                <c:pt idx="5">
                  <c:v>60</c:v>
                </c:pt>
                <c:pt idx="6">
                  <c:v>60</c:v>
                </c:pt>
                <c:pt idx="7">
                  <c:v>59</c:v>
                </c:pt>
                <c:pt idx="8">
                  <c:v>80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65</c:v>
                </c:pt>
                <c:pt idx="14">
                  <c:v>57</c:v>
                </c:pt>
                <c:pt idx="15">
                  <c:v>54</c:v>
                </c:pt>
                <c:pt idx="16">
                  <c:v>53</c:v>
                </c:pt>
                <c:pt idx="17">
                  <c:v>55</c:v>
                </c:pt>
                <c:pt idx="18">
                  <c:v>54</c:v>
                </c:pt>
                <c:pt idx="19">
                  <c:v>55</c:v>
                </c:pt>
                <c:pt idx="20">
                  <c:v>50</c:v>
                </c:pt>
                <c:pt idx="21">
                  <c:v>90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57</c:v>
                </c:pt>
                <c:pt idx="26">
                  <c:v>55</c:v>
                </c:pt>
                <c:pt idx="27">
                  <c:v>65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E0-4E2D-9492-03662E140AAE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DRY FRUITS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SALES!$K$3:$K$33</c:f>
              <c:numCache>
                <c:formatCode>General</c:formatCode>
                <c:ptCount val="31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E0-4E2D-9492-03662E14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50239"/>
        <c:axId val="1350957999"/>
      </c:lineChart>
      <c:dateAx>
        <c:axId val="1059050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57999"/>
        <c:crosses val="autoZero"/>
        <c:auto val="1"/>
        <c:lblOffset val="100"/>
        <c:baseTimeUnit val="days"/>
      </c:dateAx>
      <c:valAx>
        <c:axId val="13509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5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AVG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 Loss'!$A$4</c:f>
              <c:strCache>
                <c:ptCount val="1"/>
                <c:pt idx="0">
                  <c:v>AVG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Loss'!$B$4:$K$4</c:f>
              <c:numCache>
                <c:formatCode>0</c:formatCode>
                <c:ptCount val="10"/>
                <c:pt idx="0">
                  <c:v>4.4580645161290349</c:v>
                </c:pt>
                <c:pt idx="1">
                  <c:v>3.295483870967729</c:v>
                </c:pt>
                <c:pt idx="2">
                  <c:v>8.3535483870968221</c:v>
                </c:pt>
                <c:pt idx="3">
                  <c:v>11.116129032258115</c:v>
                </c:pt>
                <c:pt idx="4">
                  <c:v>9.2129032258065564</c:v>
                </c:pt>
                <c:pt idx="5">
                  <c:v>2.6477419354838929</c:v>
                </c:pt>
                <c:pt idx="6">
                  <c:v>9.0851612903226169</c:v>
                </c:pt>
                <c:pt idx="7">
                  <c:v>43.51935483870966</c:v>
                </c:pt>
                <c:pt idx="8">
                  <c:v>2.9935483870967801</c:v>
                </c:pt>
                <c:pt idx="9">
                  <c:v>157.38387096774215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5-42DC-8564-93C443783C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131570239"/>
        <c:axId val="494129199"/>
      </c:barChart>
      <c:catAx>
        <c:axId val="21315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9199"/>
        <c:crosses val="autoZero"/>
        <c:auto val="1"/>
        <c:lblAlgn val="ctr"/>
        <c:lblOffset val="100"/>
        <c:noMultiLvlLbl val="0"/>
      </c:catAx>
      <c:valAx>
        <c:axId val="4941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70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MARGIN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 Loss'!$F$7</c:f>
              <c:strCache>
                <c:ptCount val="1"/>
                <c:pt idx="0">
                  <c:v>PROFIT MARGIN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Loss'!$F$8:$F$17</c:f>
              <c:numCache>
                <c:formatCode>0.00%</c:formatCode>
                <c:ptCount val="10"/>
                <c:pt idx="0">
                  <c:v>0.10000000000000006</c:v>
                </c:pt>
                <c:pt idx="1">
                  <c:v>7.9999999999999682E-2</c:v>
                </c:pt>
                <c:pt idx="2">
                  <c:v>8.000000000000046E-2</c:v>
                </c:pt>
                <c:pt idx="3">
                  <c:v>0.10000000000000046</c:v>
                </c:pt>
                <c:pt idx="4">
                  <c:v>8.0000000000000918E-2</c:v>
                </c:pt>
                <c:pt idx="5">
                  <c:v>6.000000000000049E-2</c:v>
                </c:pt>
                <c:pt idx="6">
                  <c:v>6.0000000000000241E-2</c:v>
                </c:pt>
                <c:pt idx="7">
                  <c:v>9.9999999999999964E-2</c:v>
                </c:pt>
                <c:pt idx="8">
                  <c:v>5.00000000000001E-2</c:v>
                </c:pt>
                <c:pt idx="9">
                  <c:v>0.18000000000000024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CF7-8A28-9304C4C11B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5086879"/>
        <c:axId val="373729359"/>
      </c:barChart>
      <c:catAx>
        <c:axId val="3850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9359"/>
        <c:crosses val="autoZero"/>
        <c:auto val="1"/>
        <c:lblAlgn val="ctr"/>
        <c:lblOffset val="100"/>
        <c:noMultiLvlLbl val="0"/>
      </c:catAx>
      <c:valAx>
        <c:axId val="3737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SALES, TOTAL EXPENDITURE &amp; PROFIT/LOSS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 Loss'!$B$84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'Profit  Loss'!$A$85:$A$115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'Profit  Loss'!$B$85:$B$115</c:f>
              <c:numCache>
                <c:formatCode>General</c:formatCode>
                <c:ptCount val="31"/>
                <c:pt idx="0">
                  <c:v>48818</c:v>
                </c:pt>
                <c:pt idx="1">
                  <c:v>36094</c:v>
                </c:pt>
                <c:pt idx="2">
                  <c:v>33700</c:v>
                </c:pt>
                <c:pt idx="3">
                  <c:v>34998</c:v>
                </c:pt>
                <c:pt idx="4">
                  <c:v>38505</c:v>
                </c:pt>
                <c:pt idx="5">
                  <c:v>11098</c:v>
                </c:pt>
                <c:pt idx="6">
                  <c:v>12564</c:v>
                </c:pt>
                <c:pt idx="7">
                  <c:v>15398</c:v>
                </c:pt>
                <c:pt idx="8">
                  <c:v>16642</c:v>
                </c:pt>
                <c:pt idx="9">
                  <c:v>10688</c:v>
                </c:pt>
                <c:pt idx="10">
                  <c:v>10698</c:v>
                </c:pt>
                <c:pt idx="11">
                  <c:v>11324</c:v>
                </c:pt>
                <c:pt idx="12">
                  <c:v>10090</c:v>
                </c:pt>
                <c:pt idx="13">
                  <c:v>15894</c:v>
                </c:pt>
                <c:pt idx="14">
                  <c:v>9692</c:v>
                </c:pt>
                <c:pt idx="15">
                  <c:v>11341</c:v>
                </c:pt>
                <c:pt idx="16">
                  <c:v>8093</c:v>
                </c:pt>
                <c:pt idx="17">
                  <c:v>8107</c:v>
                </c:pt>
                <c:pt idx="18">
                  <c:v>8778</c:v>
                </c:pt>
                <c:pt idx="19">
                  <c:v>11315</c:v>
                </c:pt>
                <c:pt idx="20">
                  <c:v>12454</c:v>
                </c:pt>
                <c:pt idx="21">
                  <c:v>58064</c:v>
                </c:pt>
                <c:pt idx="22">
                  <c:v>63028</c:v>
                </c:pt>
                <c:pt idx="23">
                  <c:v>54703</c:v>
                </c:pt>
                <c:pt idx="24">
                  <c:v>45230</c:v>
                </c:pt>
                <c:pt idx="25">
                  <c:v>12554</c:v>
                </c:pt>
                <c:pt idx="26">
                  <c:v>24244</c:v>
                </c:pt>
                <c:pt idx="27">
                  <c:v>38310</c:v>
                </c:pt>
                <c:pt idx="28">
                  <c:v>23654</c:v>
                </c:pt>
                <c:pt idx="29">
                  <c:v>20508</c:v>
                </c:pt>
                <c:pt idx="30">
                  <c:v>19754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5-4920-9B07-8399A1DAD629}"/>
            </c:ext>
          </c:extLst>
        </c:ser>
        <c:ser>
          <c:idx val="1"/>
          <c:order val="1"/>
          <c:tx>
            <c:strRef>
              <c:f>'Profit  Loss'!$C$84</c:f>
              <c:strCache>
                <c:ptCount val="1"/>
                <c:pt idx="0">
                  <c:v>TOTAL EXPENDITURE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'Profit  Loss'!$A$85:$A$115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'Profit  Loss'!$C$85:$C$115</c:f>
              <c:numCache>
                <c:formatCode>General</c:formatCode>
                <c:ptCount val="31"/>
                <c:pt idx="0">
                  <c:v>34268.399999999994</c:v>
                </c:pt>
                <c:pt idx="1">
                  <c:v>15686</c:v>
                </c:pt>
                <c:pt idx="2">
                  <c:v>30130</c:v>
                </c:pt>
                <c:pt idx="3">
                  <c:v>18106</c:v>
                </c:pt>
                <c:pt idx="4">
                  <c:v>4560</c:v>
                </c:pt>
                <c:pt idx="5">
                  <c:v>23399</c:v>
                </c:pt>
                <c:pt idx="6">
                  <c:v>14242.5</c:v>
                </c:pt>
                <c:pt idx="7">
                  <c:v>3420</c:v>
                </c:pt>
                <c:pt idx="8">
                  <c:v>7605.6</c:v>
                </c:pt>
                <c:pt idx="9">
                  <c:v>3420</c:v>
                </c:pt>
                <c:pt idx="10">
                  <c:v>3420</c:v>
                </c:pt>
                <c:pt idx="11">
                  <c:v>3420</c:v>
                </c:pt>
                <c:pt idx="12">
                  <c:v>3420</c:v>
                </c:pt>
                <c:pt idx="13">
                  <c:v>54132.800000000003</c:v>
                </c:pt>
                <c:pt idx="14">
                  <c:v>3420</c:v>
                </c:pt>
                <c:pt idx="15">
                  <c:v>3135</c:v>
                </c:pt>
                <c:pt idx="16">
                  <c:v>3082.75</c:v>
                </c:pt>
                <c:pt idx="17">
                  <c:v>3082.75</c:v>
                </c:pt>
                <c:pt idx="18">
                  <c:v>38921.149999999994</c:v>
                </c:pt>
                <c:pt idx="19">
                  <c:v>77021.95</c:v>
                </c:pt>
                <c:pt idx="20">
                  <c:v>73815.399999999994</c:v>
                </c:pt>
                <c:pt idx="21">
                  <c:v>5130</c:v>
                </c:pt>
                <c:pt idx="22">
                  <c:v>5130</c:v>
                </c:pt>
                <c:pt idx="23">
                  <c:v>67671</c:v>
                </c:pt>
                <c:pt idx="24">
                  <c:v>5700</c:v>
                </c:pt>
                <c:pt idx="25">
                  <c:v>3420</c:v>
                </c:pt>
                <c:pt idx="26">
                  <c:v>40802.199999999997</c:v>
                </c:pt>
                <c:pt idx="27">
                  <c:v>25064.2</c:v>
                </c:pt>
                <c:pt idx="28">
                  <c:v>3135</c:v>
                </c:pt>
                <c:pt idx="29">
                  <c:v>3135</c:v>
                </c:pt>
                <c:pt idx="30">
                  <c:v>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5-4920-9B07-8399A1DA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698031"/>
        <c:axId val="373721423"/>
      </c:barChart>
      <c:lineChart>
        <c:grouping val="standard"/>
        <c:varyColors val="0"/>
        <c:ser>
          <c:idx val="2"/>
          <c:order val="2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5-4920-9B07-8399A1DA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98031"/>
        <c:axId val="373721423"/>
      </c:lineChart>
      <c:dateAx>
        <c:axId val="363698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1423"/>
        <c:crosses val="autoZero"/>
        <c:auto val="1"/>
        <c:lblOffset val="100"/>
        <c:baseTimeUnit val="days"/>
      </c:dateAx>
      <c:valAx>
        <c:axId val="3737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9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 EXPENDITURE</a:t>
            </a:r>
            <a:r>
              <a:rPr lang="en-IN" b="1" baseline="0"/>
              <a:t> &amp; PROFIT/LOSS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 Loss'!$C$84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 Loss'!$A$85:$A$115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'Profit  Loss'!$C$85:$C$115</c:f>
              <c:numCache>
                <c:formatCode>General</c:formatCode>
                <c:ptCount val="31"/>
                <c:pt idx="0">
                  <c:v>34268.399999999994</c:v>
                </c:pt>
                <c:pt idx="1">
                  <c:v>15686</c:v>
                </c:pt>
                <c:pt idx="2">
                  <c:v>30130</c:v>
                </c:pt>
                <c:pt idx="3">
                  <c:v>18106</c:v>
                </c:pt>
                <c:pt idx="4">
                  <c:v>4560</c:v>
                </c:pt>
                <c:pt idx="5">
                  <c:v>23399</c:v>
                </c:pt>
                <c:pt idx="6">
                  <c:v>14242.5</c:v>
                </c:pt>
                <c:pt idx="7">
                  <c:v>3420</c:v>
                </c:pt>
                <c:pt idx="8">
                  <c:v>7605.6</c:v>
                </c:pt>
                <c:pt idx="9">
                  <c:v>3420</c:v>
                </c:pt>
                <c:pt idx="10">
                  <c:v>3420</c:v>
                </c:pt>
                <c:pt idx="11">
                  <c:v>3420</c:v>
                </c:pt>
                <c:pt idx="12">
                  <c:v>3420</c:v>
                </c:pt>
                <c:pt idx="13">
                  <c:v>54132.800000000003</c:v>
                </c:pt>
                <c:pt idx="14">
                  <c:v>3420</c:v>
                </c:pt>
                <c:pt idx="15">
                  <c:v>3135</c:v>
                </c:pt>
                <c:pt idx="16">
                  <c:v>3082.75</c:v>
                </c:pt>
                <c:pt idx="17">
                  <c:v>3082.75</c:v>
                </c:pt>
                <c:pt idx="18">
                  <c:v>38921.149999999994</c:v>
                </c:pt>
                <c:pt idx="19">
                  <c:v>77021.95</c:v>
                </c:pt>
                <c:pt idx="20">
                  <c:v>73815.399999999994</c:v>
                </c:pt>
                <c:pt idx="21">
                  <c:v>5130</c:v>
                </c:pt>
                <c:pt idx="22">
                  <c:v>5130</c:v>
                </c:pt>
                <c:pt idx="23">
                  <c:v>67671</c:v>
                </c:pt>
                <c:pt idx="24">
                  <c:v>5700</c:v>
                </c:pt>
                <c:pt idx="25">
                  <c:v>3420</c:v>
                </c:pt>
                <c:pt idx="26">
                  <c:v>40802.199999999997</c:v>
                </c:pt>
                <c:pt idx="27">
                  <c:v>25064.2</c:v>
                </c:pt>
                <c:pt idx="28">
                  <c:v>3135</c:v>
                </c:pt>
                <c:pt idx="29">
                  <c:v>3135</c:v>
                </c:pt>
                <c:pt idx="30">
                  <c:v>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C-4004-BAF5-EA38C59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92783"/>
        <c:axId val="1082236303"/>
      </c:barChart>
      <c:lineChart>
        <c:grouping val="standard"/>
        <c:varyColors val="0"/>
        <c:ser>
          <c:idx val="1"/>
          <c:order val="1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C-4004-BAF5-EA38C59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092783"/>
        <c:axId val="1082236303"/>
      </c:lineChart>
      <c:dateAx>
        <c:axId val="4890927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36303"/>
        <c:crosses val="autoZero"/>
        <c:auto val="1"/>
        <c:lblOffset val="100"/>
        <c:baseTimeUnit val="days"/>
      </c:dateAx>
      <c:valAx>
        <c:axId val="10822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 SALES</a:t>
            </a:r>
            <a:r>
              <a:rPr lang="en-IN" b="1" baseline="0"/>
              <a:t> &amp; PROFIT/LOSS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 Loss'!$B$84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 Loss'!$A$85:$A$115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'Profit  Loss'!$B$85:$B$115</c:f>
              <c:numCache>
                <c:formatCode>General</c:formatCode>
                <c:ptCount val="31"/>
                <c:pt idx="0">
                  <c:v>48818</c:v>
                </c:pt>
                <c:pt idx="1">
                  <c:v>36094</c:v>
                </c:pt>
                <c:pt idx="2">
                  <c:v>33700</c:v>
                </c:pt>
                <c:pt idx="3">
                  <c:v>34998</c:v>
                </c:pt>
                <c:pt idx="4">
                  <c:v>38505</c:v>
                </c:pt>
                <c:pt idx="5">
                  <c:v>11098</c:v>
                </c:pt>
                <c:pt idx="6">
                  <c:v>12564</c:v>
                </c:pt>
                <c:pt idx="7">
                  <c:v>15398</c:v>
                </c:pt>
                <c:pt idx="8">
                  <c:v>16642</c:v>
                </c:pt>
                <c:pt idx="9">
                  <c:v>10688</c:v>
                </c:pt>
                <c:pt idx="10">
                  <c:v>10698</c:v>
                </c:pt>
                <c:pt idx="11">
                  <c:v>11324</c:v>
                </c:pt>
                <c:pt idx="12">
                  <c:v>10090</c:v>
                </c:pt>
                <c:pt idx="13">
                  <c:v>15894</c:v>
                </c:pt>
                <c:pt idx="14">
                  <c:v>9692</c:v>
                </c:pt>
                <c:pt idx="15">
                  <c:v>11341</c:v>
                </c:pt>
                <c:pt idx="16">
                  <c:v>8093</c:v>
                </c:pt>
                <c:pt idx="17">
                  <c:v>8107</c:v>
                </c:pt>
                <c:pt idx="18">
                  <c:v>8778</c:v>
                </c:pt>
                <c:pt idx="19">
                  <c:v>11315</c:v>
                </c:pt>
                <c:pt idx="20">
                  <c:v>12454</c:v>
                </c:pt>
                <c:pt idx="21">
                  <c:v>58064</c:v>
                </c:pt>
                <c:pt idx="22">
                  <c:v>63028</c:v>
                </c:pt>
                <c:pt idx="23">
                  <c:v>54703</c:v>
                </c:pt>
                <c:pt idx="24">
                  <c:v>45230</c:v>
                </c:pt>
                <c:pt idx="25">
                  <c:v>12554</c:v>
                </c:pt>
                <c:pt idx="26">
                  <c:v>24244</c:v>
                </c:pt>
                <c:pt idx="27">
                  <c:v>38310</c:v>
                </c:pt>
                <c:pt idx="28">
                  <c:v>23654</c:v>
                </c:pt>
                <c:pt idx="29">
                  <c:v>20508</c:v>
                </c:pt>
                <c:pt idx="30">
                  <c:v>19754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4350-8FCB-7FB6A516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32847"/>
        <c:axId val="1082192159"/>
      </c:barChart>
      <c:lineChart>
        <c:grouping val="standard"/>
        <c:varyColors val="0"/>
        <c:ser>
          <c:idx val="1"/>
          <c:order val="1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C-4350-8FCB-7FB6A516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32847"/>
        <c:axId val="1082192159"/>
      </c:lineChart>
      <c:dateAx>
        <c:axId val="1846328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92159"/>
        <c:crosses val="autoZero"/>
        <c:auto val="1"/>
        <c:lblOffset val="100"/>
        <c:baseTimeUnit val="days"/>
      </c:dateAx>
      <c:valAx>
        <c:axId val="1082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 / LOSS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34157878812478E-2"/>
          <c:y val="0.11602710204797467"/>
          <c:w val="0.90163162594366431"/>
          <c:h val="0.8495620561475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'Profit  Loss'!$A$85:$A$115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8-419B-A1B0-9069BF86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6892112"/>
        <c:axId val="1202627024"/>
      </c:barChart>
      <c:dateAx>
        <c:axId val="1376892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27024"/>
        <c:crosses val="autoZero"/>
        <c:auto val="1"/>
        <c:lblOffset val="100"/>
        <c:baseTimeUnit val="days"/>
      </c:dateAx>
      <c:valAx>
        <c:axId val="12026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60173862990655"/>
          <c:y val="1.0099101746484355E-5"/>
          <c:w val="0.21023858992092784"/>
          <c:h val="0.10941505315958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FIXED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17766669547126"/>
          <c:y val="0.12497476034062975"/>
          <c:w val="0.60670331599860394"/>
          <c:h val="0.82139742015463102"/>
        </c:manualLayout>
      </c:layout>
      <c:pieChart>
        <c:varyColors val="1"/>
        <c:ser>
          <c:idx val="0"/>
          <c:order val="0"/>
          <c:tx>
            <c:strRef>
              <c:f>'PL &amp; INSIGHTS'!$D$2</c:f>
              <c:strCache>
                <c:ptCount val="1"/>
                <c:pt idx="0">
                  <c:v>DEPRICIATION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C5-45EF-8F6E-D6FE7C906B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C5-45EF-8F6E-D6FE7C906B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C5-45EF-8F6E-D6FE7C906B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C5-45EF-8F6E-D6FE7C906B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C5-45EF-8F6E-D6FE7C906B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EC5-45EF-8F6E-D6FE7C906B9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EC5-45EF-8F6E-D6FE7C906B9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EC5-45EF-8F6E-D6FE7C906B9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EC5-45EF-8F6E-D6FE7C906B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 &amp; INSIGHTS'!$A$3:$A$11</c:f>
              <c:strCache>
                <c:ptCount val="9"/>
                <c:pt idx="0">
                  <c:v>FURNITURE</c:v>
                </c:pt>
                <c:pt idx="1">
                  <c:v>FREEZER</c:v>
                </c:pt>
                <c:pt idx="2">
                  <c:v>CONTAINERS</c:v>
                </c:pt>
                <c:pt idx="3">
                  <c:v>DELIVERY VEHICLES</c:v>
                </c:pt>
                <c:pt idx="4">
                  <c:v>PETROL/TRANSPORT</c:v>
                </c:pt>
                <c:pt idx="5">
                  <c:v>RENT</c:v>
                </c:pt>
                <c:pt idx="6">
                  <c:v>ELECTRICITY</c:v>
                </c:pt>
                <c:pt idx="7">
                  <c:v>CARRY BAGS</c:v>
                </c:pt>
                <c:pt idx="8">
                  <c:v>EMI</c:v>
                </c:pt>
              </c:strCache>
            </c:strRef>
          </c:cat>
          <c:val>
            <c:numRef>
              <c:f>'PL &amp; INSIGHTS'!$D$3:$D$11</c:f>
              <c:numCache>
                <c:formatCode>"₹"\ #,##0</c:formatCode>
                <c:ptCount val="9"/>
                <c:pt idx="0">
                  <c:v>2000</c:v>
                </c:pt>
                <c:pt idx="1">
                  <c:v>800</c:v>
                </c:pt>
                <c:pt idx="2">
                  <c:v>200</c:v>
                </c:pt>
                <c:pt idx="3">
                  <c:v>2600</c:v>
                </c:pt>
                <c:pt idx="4">
                  <c:v>3000</c:v>
                </c:pt>
                <c:pt idx="5">
                  <c:v>15000</c:v>
                </c:pt>
                <c:pt idx="6">
                  <c:v>1000</c:v>
                </c:pt>
                <c:pt idx="7">
                  <c:v>2000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1-43D2-ADE5-1A674D0509C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'PL &amp; INSIGHTS'!$A$3</c15:sqref>
                        </c15:formulaRef>
                      </c:ext>
                    </c:extLst>
                    <c:strCache>
                      <c:ptCount val="1"/>
                      <c:pt idx="0">
                        <c:v>FURNITURE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9EC5-45EF-8F6E-D6FE7C906B9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9EC5-45EF-8F6E-D6FE7C906B9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9EC5-45EF-8F6E-D6FE7C906B9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9EC5-45EF-8F6E-D6FE7C906B9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9EC5-45EF-8F6E-D6FE7C906B9E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9EC5-45EF-8F6E-D6FE7C906B9E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9EC5-45EF-8F6E-D6FE7C906B9E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9EC5-45EF-8F6E-D6FE7C906B9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'PL &amp; INSIGHTS'!$A$3:$A$11</c15:sqref>
                        </c15:formulaRef>
                      </c:ext>
                    </c:extLst>
                    <c:strCache>
                      <c:ptCount val="9"/>
                      <c:pt idx="0">
                        <c:v>FURNITURE</c:v>
                      </c:pt>
                      <c:pt idx="1">
                        <c:v>FREEZER</c:v>
                      </c:pt>
                      <c:pt idx="2">
                        <c:v>CONTAINERS</c:v>
                      </c:pt>
                      <c:pt idx="3">
                        <c:v>DELIVERY VEHICLES</c:v>
                      </c:pt>
                      <c:pt idx="4">
                        <c:v>PETROL/TRANSPORT</c:v>
                      </c:pt>
                      <c:pt idx="5">
                        <c:v>RENT</c:v>
                      </c:pt>
                      <c:pt idx="6">
                        <c:v>ELECTRICITY</c:v>
                      </c:pt>
                      <c:pt idx="7">
                        <c:v>CARRY BAGS</c:v>
                      </c:pt>
                      <c:pt idx="8">
                        <c:v>EMI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'PL &amp; INSIGHTS'!$A$4:$A$11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401-43D2-ADE5-1A674D0509C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22520755921005E-2"/>
          <c:y val="5.5685136522588961E-2"/>
          <c:w val="0.19454662687202121"/>
          <c:h val="0.64326340570387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MONTHLY</a:t>
            </a:r>
            <a:r>
              <a:rPr lang="en-IN" sz="1400" baseline="0"/>
              <a:t> REVENUE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&amp; INSIGHTS'!$A$26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'PL &amp; INSIGHTS'!$B$26</c:f>
              <c:numCache>
                <c:formatCode>[$₹]#,##0</c:formatCode>
                <c:ptCount val="1"/>
                <c:pt idx="0">
                  <c:v>736340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A-4A35-A5E0-8E320CDC57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86217535"/>
        <c:axId val="495732895"/>
      </c:barChart>
      <c:catAx>
        <c:axId val="48621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32895"/>
        <c:crosses val="autoZero"/>
        <c:auto val="1"/>
        <c:lblAlgn val="ctr"/>
        <c:lblOffset val="100"/>
        <c:noMultiLvlLbl val="0"/>
      </c:catAx>
      <c:valAx>
        <c:axId val="49573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400" b="1">
                <a:latin typeface="+mn-lt"/>
              </a:rPr>
              <a:t>INSIGHTS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 &amp; INSIGHTS'!$B$24:$B$25</c:f>
              <c:strCache>
                <c:ptCount val="2"/>
                <c:pt idx="0">
                  <c:v>BALENCE SHEET AND KEY INSIGHTS</c:v>
                </c:pt>
                <c:pt idx="1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'PL &amp; INSIGHTS'!$A$26:$A$30</c:f>
              <c:strCache>
                <c:ptCount val="5"/>
                <c:pt idx="0">
                  <c:v>TOTAL REVENUE</c:v>
                </c:pt>
                <c:pt idx="1">
                  <c:v>VARIABLE COSTS</c:v>
                </c:pt>
                <c:pt idx="2">
                  <c:v>GROSS PROFIT</c:v>
                </c:pt>
                <c:pt idx="3">
                  <c:v>NORMALISED FIXED COSTS</c:v>
                </c:pt>
                <c:pt idx="4">
                  <c:v>NET PROFIT</c:v>
                </c:pt>
              </c:strCache>
            </c:strRef>
          </c:cat>
          <c:val>
            <c:numRef>
              <c:f>'PL &amp; INSIGHTS'!$B$26:$B$30</c:f>
              <c:numCache>
                <c:formatCode>[$₹]#,##0</c:formatCode>
                <c:ptCount val="5"/>
                <c:pt idx="0">
                  <c:v>736340</c:v>
                </c:pt>
                <c:pt idx="1">
                  <c:v>658241.69999999995</c:v>
                </c:pt>
                <c:pt idx="2">
                  <c:v>78098.300000000047</c:v>
                </c:pt>
                <c:pt idx="3">
                  <c:v>36600</c:v>
                </c:pt>
                <c:pt idx="4">
                  <c:v>41498.300000000047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0-4176-B77C-253F9888DD24}"/>
            </c:ext>
          </c:extLst>
        </c:ser>
        <c:ser>
          <c:idx val="1"/>
          <c:order val="1"/>
          <c:tx>
            <c:strRef>
              <c:f>'PL &amp; INSIGHTS'!$C$24:$C$25</c:f>
              <c:strCache>
                <c:ptCount val="2"/>
                <c:pt idx="0">
                  <c:v>BALENCE SHEET AND KEY INSIGHTS</c:v>
                </c:pt>
                <c:pt idx="1">
                  <c:v>IDEAL NUMBERS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'PL &amp; INSIGHTS'!$A$26:$A$30</c:f>
              <c:strCache>
                <c:ptCount val="5"/>
                <c:pt idx="0">
                  <c:v>TOTAL REVENUE</c:v>
                </c:pt>
                <c:pt idx="1">
                  <c:v>VARIABLE COSTS</c:v>
                </c:pt>
                <c:pt idx="2">
                  <c:v>GROSS PROFIT</c:v>
                </c:pt>
                <c:pt idx="3">
                  <c:v>NORMALISED FIXED COSTS</c:v>
                </c:pt>
                <c:pt idx="4">
                  <c:v>NET PROFIT</c:v>
                </c:pt>
              </c:strCache>
            </c:strRef>
          </c:cat>
          <c:val>
            <c:numRef>
              <c:f>'PL &amp; INSIGHTS'!$C$26:$C$30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0-4176-B77C-253F9888DD24}"/>
            </c:ext>
          </c:extLst>
        </c:ser>
        <c:ser>
          <c:idx val="2"/>
          <c:order val="2"/>
          <c:tx>
            <c:strRef>
              <c:f>'PL &amp; INSIGHTS'!$D$24:$D$25</c:f>
              <c:strCache>
                <c:ptCount val="2"/>
                <c:pt idx="0">
                  <c:v>BALENCE SHEET AND KEY INSIGHTS</c:v>
                </c:pt>
                <c:pt idx="1">
                  <c:v>REMARK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'PL &amp; INSIGHTS'!$A$26:$A$30</c:f>
              <c:strCache>
                <c:ptCount val="5"/>
                <c:pt idx="0">
                  <c:v>TOTAL REVENUE</c:v>
                </c:pt>
                <c:pt idx="1">
                  <c:v>VARIABLE COSTS</c:v>
                </c:pt>
                <c:pt idx="2">
                  <c:v>GROSS PROFIT</c:v>
                </c:pt>
                <c:pt idx="3">
                  <c:v>NORMALISED FIXED COSTS</c:v>
                </c:pt>
                <c:pt idx="4">
                  <c:v>NET PROFIT</c:v>
                </c:pt>
              </c:strCache>
            </c:strRef>
          </c:cat>
          <c:val>
            <c:numRef>
              <c:f>'PL &amp; INSIGHTS'!$D$26:$D$30</c:f>
              <c:numCache>
                <c:formatCode>General</c:formatCode>
                <c:ptCount val="5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0-4176-B77C-253F9888DD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96880447"/>
        <c:axId val="714745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'PL &amp; INSIGHTS'!$E$24:$E$25</c15:sqref>
                        </c15:formulaRef>
                      </c:ext>
                    </c:extLst>
                    <c:strCache>
                      <c:ptCount val="2"/>
                      <c:pt idx="0">
                        <c:v>BALENCE SHEET AND KEY INSIGHTS</c:v>
                      </c:pt>
                      <c:pt idx="1">
                        <c:v>REMARK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'PL &amp; INSIGHTS'!$A$26:$A$30</c15:sqref>
                        </c15:formulaRef>
                      </c:ext>
                    </c:extLst>
                    <c:strCache>
                      <c:ptCount val="5"/>
                      <c:pt idx="0">
                        <c:v>TOTAL REVENUE</c:v>
                      </c:pt>
                      <c:pt idx="1">
                        <c:v>VARIABLE COSTS</c:v>
                      </c:pt>
                      <c:pt idx="2">
                        <c:v>GROSS PROFIT</c:v>
                      </c:pt>
                      <c:pt idx="3">
                        <c:v>NORMALISED FIXED COSTS</c:v>
                      </c:pt>
                      <c:pt idx="4">
                        <c:v>NET PROFIT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'PL &amp; INSIGHTS'!$E$26:$E$30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50-4176-B77C-253F9888DD2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 &amp; INSIGHTS'!$F$24:$F$25</c15:sqref>
                        </c15:formulaRef>
                      </c:ext>
                    </c:extLst>
                    <c:strCache>
                      <c:ptCount val="2"/>
                      <c:pt idx="0">
                        <c:v>BALENCE SHEET AND KEY INSIGHTS</c:v>
                      </c:pt>
                      <c:pt idx="1">
                        <c:v>REMARK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 &amp; INSIGHTS'!$A$26:$A$30</c15:sqref>
                        </c15:formulaRef>
                      </c:ext>
                    </c:extLst>
                    <c:strCache>
                      <c:ptCount val="5"/>
                      <c:pt idx="0">
                        <c:v>TOTAL REVENUE</c:v>
                      </c:pt>
                      <c:pt idx="1">
                        <c:v>VARIABLE COSTS</c:v>
                      </c:pt>
                      <c:pt idx="2">
                        <c:v>GROSS PROFIT</c:v>
                      </c:pt>
                      <c:pt idx="3">
                        <c:v>NORMALISED FIXED COSTS</c:v>
                      </c:pt>
                      <c:pt idx="4">
                        <c:v>NET PROFIT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 &amp; INSIGHTS'!$F$26:$F$30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50-4176-B77C-253F9888DD24}"/>
                  </c:ext>
                </c:extLst>
              </c15:ser>
            </c15:filteredBarSeries>
          </c:ext>
        </c:extLst>
      </c:barChart>
      <c:catAx>
        <c:axId val="496880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45007"/>
        <c:crosses val="autoZero"/>
        <c:auto val="1"/>
        <c:lblAlgn val="ctr"/>
        <c:lblOffset val="100"/>
        <c:noMultiLvlLbl val="0"/>
      </c:catAx>
      <c:valAx>
        <c:axId val="71474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₹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8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SALES!$B$2:$K$2</c:f>
              <c:strCache>
                <c:ptCount val="10"/>
                <c:pt idx="0">
                  <c:v>RICE </c:v>
                </c:pt>
                <c:pt idx="1">
                  <c:v>ATTA 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 </c:v>
                </c:pt>
                <c:pt idx="8">
                  <c:v>MILK &amp; DAIRY</c:v>
                </c:pt>
                <c:pt idx="9">
                  <c:v>DRY FRUITS 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6-4A31-8DE0-64597825A1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SALES!$B$2:$K$2</c:f>
              <c:strCache>
                <c:ptCount val="10"/>
                <c:pt idx="0">
                  <c:v>RICE </c:v>
                </c:pt>
                <c:pt idx="1">
                  <c:v>ATTA 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 </c:v>
                </c:pt>
                <c:pt idx="8">
                  <c:v>MILK &amp; DAIRY</c:v>
                </c:pt>
                <c:pt idx="9">
                  <c:v>DRY FRUITS </c:v>
                </c:pt>
              </c:strCache>
            </c:strRef>
          </c:cat>
          <c:val>
            <c:numRef>
              <c:f>SALES!$B$35:$K$35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6-4A31-8DE0-64597825A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9038239"/>
        <c:axId val="661896815"/>
      </c:barChart>
      <c:catAx>
        <c:axId val="105903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96815"/>
        <c:crosses val="autoZero"/>
        <c:auto val="1"/>
        <c:lblAlgn val="ctr"/>
        <c:lblOffset val="100"/>
        <c:noMultiLvlLbl val="1"/>
      </c:catAx>
      <c:valAx>
        <c:axId val="6618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3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TREND OVER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SALES!$AF$2</c:f>
              <c:strCache>
                <c:ptCount val="1"/>
                <c:pt idx="0">
                  <c:v>TOTAL REVENUE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SALES!$AG$2:$AG$33</c15:sqref>
                  </c15:fullRef>
                </c:ext>
              </c:extLst>
              <c:f>SALES!$AG$3:$AG$33</c:f>
              <c:strCache>
                <c:ptCount val="31"/>
                <c:pt idx="0">
                  <c:v>21-12-2023</c:v>
                </c:pt>
                <c:pt idx="1">
                  <c:v>22-12-2023</c:v>
                </c:pt>
                <c:pt idx="2">
                  <c:v>23-12-2023</c:v>
                </c:pt>
                <c:pt idx="3">
                  <c:v>24-12-2023</c:v>
                </c:pt>
                <c:pt idx="4">
                  <c:v>25-12-2023</c:v>
                </c:pt>
                <c:pt idx="5">
                  <c:v>26-12-2023</c:v>
                </c:pt>
                <c:pt idx="6">
                  <c:v>27-12-2023</c:v>
                </c:pt>
                <c:pt idx="7">
                  <c:v>28-12-2023</c:v>
                </c:pt>
                <c:pt idx="8">
                  <c:v>29-12-2023</c:v>
                </c:pt>
                <c:pt idx="9">
                  <c:v>30-12-2023</c:v>
                </c:pt>
                <c:pt idx="10">
                  <c:v>31-12-2023</c:v>
                </c:pt>
                <c:pt idx="11">
                  <c:v>01-01-2024</c:v>
                </c:pt>
                <c:pt idx="12">
                  <c:v>02-01-2024</c:v>
                </c:pt>
                <c:pt idx="13">
                  <c:v>03-01-2024</c:v>
                </c:pt>
                <c:pt idx="14">
                  <c:v>04-01-2024</c:v>
                </c:pt>
                <c:pt idx="15">
                  <c:v>05-01-2024</c:v>
                </c:pt>
                <c:pt idx="16">
                  <c:v>06-01-2024</c:v>
                </c:pt>
                <c:pt idx="17">
                  <c:v>07-01-2024</c:v>
                </c:pt>
                <c:pt idx="18">
                  <c:v>08-01-2024</c:v>
                </c:pt>
                <c:pt idx="19">
                  <c:v>09-01-2024</c:v>
                </c:pt>
                <c:pt idx="20">
                  <c:v>10-01-2024</c:v>
                </c:pt>
                <c:pt idx="21">
                  <c:v>11-01-2024</c:v>
                </c:pt>
                <c:pt idx="22">
                  <c:v>12-01-2024</c:v>
                </c:pt>
                <c:pt idx="23">
                  <c:v>13-01-2024</c:v>
                </c:pt>
                <c:pt idx="24">
                  <c:v>14-01-2024</c:v>
                </c:pt>
                <c:pt idx="25">
                  <c:v>15-01-2024</c:v>
                </c:pt>
                <c:pt idx="26">
                  <c:v>16-01-2024</c:v>
                </c:pt>
                <c:pt idx="27">
                  <c:v>17-01-2024</c:v>
                </c:pt>
                <c:pt idx="28">
                  <c:v>18-01-2024</c:v>
                </c:pt>
                <c:pt idx="29">
                  <c:v>19-01-2024</c:v>
                </c:pt>
                <c:pt idx="30">
                  <c:v>20-01-2024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SALES!$AF$3:$AF$33</c15:sqref>
                  </c15:fullRef>
                </c:ext>
              </c:extLst>
              <c:f>SALES!$AF$4:$AF$33</c:f>
              <c:numCache>
                <c:formatCode>"₹"\ #,##0</c:formatCode>
                <c:ptCount val="30"/>
                <c:pt idx="0">
                  <c:v>36094</c:v>
                </c:pt>
                <c:pt idx="1">
                  <c:v>33700</c:v>
                </c:pt>
                <c:pt idx="2">
                  <c:v>34998</c:v>
                </c:pt>
                <c:pt idx="3">
                  <c:v>38505</c:v>
                </c:pt>
                <c:pt idx="4">
                  <c:v>11098</c:v>
                </c:pt>
                <c:pt idx="5">
                  <c:v>12564</c:v>
                </c:pt>
                <c:pt idx="6">
                  <c:v>15398</c:v>
                </c:pt>
                <c:pt idx="7">
                  <c:v>16642</c:v>
                </c:pt>
                <c:pt idx="8">
                  <c:v>10688</c:v>
                </c:pt>
                <c:pt idx="9">
                  <c:v>10698</c:v>
                </c:pt>
                <c:pt idx="10">
                  <c:v>11324</c:v>
                </c:pt>
                <c:pt idx="11">
                  <c:v>10090</c:v>
                </c:pt>
                <c:pt idx="12">
                  <c:v>15894</c:v>
                </c:pt>
                <c:pt idx="13">
                  <c:v>9692</c:v>
                </c:pt>
                <c:pt idx="14">
                  <c:v>11341</c:v>
                </c:pt>
                <c:pt idx="15">
                  <c:v>8093</c:v>
                </c:pt>
                <c:pt idx="16">
                  <c:v>8107</c:v>
                </c:pt>
                <c:pt idx="17">
                  <c:v>8778</c:v>
                </c:pt>
                <c:pt idx="18">
                  <c:v>11315</c:v>
                </c:pt>
                <c:pt idx="19">
                  <c:v>12454</c:v>
                </c:pt>
                <c:pt idx="20">
                  <c:v>58064</c:v>
                </c:pt>
                <c:pt idx="21">
                  <c:v>63028</c:v>
                </c:pt>
                <c:pt idx="22">
                  <c:v>54703</c:v>
                </c:pt>
                <c:pt idx="23">
                  <c:v>45230</c:v>
                </c:pt>
                <c:pt idx="24">
                  <c:v>12554</c:v>
                </c:pt>
                <c:pt idx="25">
                  <c:v>24244</c:v>
                </c:pt>
                <c:pt idx="26">
                  <c:v>38310</c:v>
                </c:pt>
                <c:pt idx="27">
                  <c:v>23654</c:v>
                </c:pt>
                <c:pt idx="28">
                  <c:v>20508</c:v>
                </c:pt>
                <c:pt idx="29">
                  <c:v>19754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2-4EB1-9F0F-161F7D787C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9377663"/>
        <c:axId val="1554901119"/>
      </c:barChart>
      <c:dateAx>
        <c:axId val="16893776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01119"/>
        <c:crosses val="autoZero"/>
        <c:auto val="1"/>
        <c:lblOffset val="100"/>
        <c:baseTimeUnit val="days"/>
      </c:dateAx>
      <c:valAx>
        <c:axId val="15549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VOLUME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55-4065-B171-410CF234B3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F55-4065-B171-410CF234B3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55-4065-B171-410CF234B3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F55-4065-B171-410CF234B3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55-4065-B171-410CF234B3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F55-4065-B171-410CF234B3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55-4065-B171-410CF234B3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F55-4065-B171-410CF234B3B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55-4065-B171-410CF234B3B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F55-4065-B171-410CF234B3B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F55-4065-B171-410CF234B3B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F55-4065-B171-410CF234B3B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F55-4065-B171-410CF234B3B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F55-4065-B171-410CF234B3B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F55-4065-B171-410CF234B3B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DF55-4065-B171-410CF234B3B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F55-4065-B171-410CF234B3B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DF55-4065-B171-410CF234B3B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F55-4065-B171-410CF234B3B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DF55-4065-B171-410CF234B3B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SALES!$B$2:$L$2</c:f>
              <c:strCache>
                <c:ptCount val="11"/>
                <c:pt idx="0">
                  <c:v>RICE </c:v>
                </c:pt>
                <c:pt idx="1">
                  <c:v>ATTA 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 </c:v>
                </c:pt>
                <c:pt idx="8">
                  <c:v>MILK &amp; DAIRY</c:v>
                </c:pt>
                <c:pt idx="9">
                  <c:v>DRY FRUITS </c:v>
                </c:pt>
                <c:pt idx="10">
                  <c:v>RICE 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5-4065-B171-410CF234B3B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94-4E5E-8637-5DEFFAB30B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994-4E5E-8637-5DEFFAB30B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94-4E5E-8637-5DEFFAB30B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994-4E5E-8637-5DEFFAB30B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94-4E5E-8637-5DEFFAB30B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994-4E5E-8637-5DEFFAB30B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94-4E5E-8637-5DEFFAB30B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994-4E5E-8637-5DEFFAB30B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994-4E5E-8637-5DEFFAB30B0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994-4E5E-8637-5DEFFAB30B0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994-4E5E-8637-5DEFFAB30B0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994-4E5E-8637-5DEFFAB30B0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994-4E5E-8637-5DEFFAB30B0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994-4E5E-8637-5DEFFAB30B0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994-4E5E-8637-5DEFFAB30B0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994-4E5E-8637-5DEFFAB30B0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994-4E5E-8637-5DEFFAB30B0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994-4E5E-8637-5DEFFAB30B0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994-4E5E-8637-5DEFFAB30B0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9994-4E5E-8637-5DEFFAB30B0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SALES!$V$2:$AE$2</c:f>
              <c:strCache>
                <c:ptCount val="10"/>
                <c:pt idx="0">
                  <c:v>RICE </c:v>
                </c:pt>
                <c:pt idx="1">
                  <c:v>ATTA </c:v>
                </c:pt>
                <c:pt idx="2">
                  <c:v>TOOR DAL 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SALES!$V$34:$AE$34</c:f>
              <c:numCache>
                <c:formatCode>"₹"\ #,##0</c:formatCode>
                <c:ptCount val="10"/>
                <c:pt idx="0">
                  <c:v>140152</c:v>
                </c:pt>
                <c:pt idx="1">
                  <c:v>52482</c:v>
                </c:pt>
                <c:pt idx="2">
                  <c:v>46116</c:v>
                </c:pt>
                <c:pt idx="3">
                  <c:v>36786</c:v>
                </c:pt>
                <c:pt idx="4">
                  <c:v>59226</c:v>
                </c:pt>
                <c:pt idx="5">
                  <c:v>32046</c:v>
                </c:pt>
                <c:pt idx="6">
                  <c:v>83994</c:v>
                </c:pt>
                <c:pt idx="7">
                  <c:v>82965</c:v>
                </c:pt>
                <c:pt idx="8">
                  <c:v>116603</c:v>
                </c:pt>
                <c:pt idx="9">
                  <c:v>85970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4-4E5E-8637-5DEFFAB30B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COOKING</a:t>
            </a:r>
            <a:r>
              <a:rPr lang="en-IN" baseline="0"/>
              <a:t> OIL PURCHASE VS 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PURCHASE!$B$40</c:f>
              <c:strCache>
                <c:ptCount val="1"/>
                <c:pt idx="0">
                  <c:v>COOKING OIL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PURCHASE!$A$41:$A$71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PURCHASE!$B$41:$B$71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180</c:v>
                </c:pt>
                <c:pt idx="21">
                  <c:v>0</c:v>
                </c:pt>
                <c:pt idx="22">
                  <c:v>0</c:v>
                </c:pt>
                <c:pt idx="23">
                  <c:v>60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D-4634-975E-65B1A2CB3D9F}"/>
            </c:ext>
          </c:extLst>
        </c:ser>
        <c:ser>
          <c:idx val="1"/>
          <c:order val="1"/>
          <c:tx>
            <c:strRef>
              <c:f>PURCHASE!$C$40</c:f>
              <c:strCache>
                <c:ptCount val="1"/>
                <c:pt idx="0">
                  <c:v>COOKING OIL 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PURCHASE!$A$41:$A$71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PURCHASE!$C$41:$C$71</c:f>
              <c:numCache>
                <c:formatCode>General</c:formatCode>
                <c:ptCount val="31"/>
                <c:pt idx="0">
                  <c:v>155.1</c:v>
                </c:pt>
                <c:pt idx="1">
                  <c:v>155.1</c:v>
                </c:pt>
                <c:pt idx="2">
                  <c:v>155.1</c:v>
                </c:pt>
                <c:pt idx="3">
                  <c:v>155.1</c:v>
                </c:pt>
                <c:pt idx="4">
                  <c:v>155.1</c:v>
                </c:pt>
                <c:pt idx="5">
                  <c:v>155.1</c:v>
                </c:pt>
                <c:pt idx="6">
                  <c:v>152.28</c:v>
                </c:pt>
                <c:pt idx="7">
                  <c:v>152.28</c:v>
                </c:pt>
                <c:pt idx="8">
                  <c:v>152.28</c:v>
                </c:pt>
                <c:pt idx="9">
                  <c:v>152.28</c:v>
                </c:pt>
                <c:pt idx="10">
                  <c:v>148.51999999999998</c:v>
                </c:pt>
                <c:pt idx="11">
                  <c:v>148.51999999999998</c:v>
                </c:pt>
                <c:pt idx="12">
                  <c:v>148.51999999999998</c:v>
                </c:pt>
                <c:pt idx="13">
                  <c:v>148.51999999999998</c:v>
                </c:pt>
                <c:pt idx="14">
                  <c:v>148.51999999999998</c:v>
                </c:pt>
                <c:pt idx="15">
                  <c:v>148.51999999999998</c:v>
                </c:pt>
                <c:pt idx="16">
                  <c:v>148.51999999999998</c:v>
                </c:pt>
                <c:pt idx="17">
                  <c:v>148.51999999999998</c:v>
                </c:pt>
                <c:pt idx="18">
                  <c:v>148.51999999999998</c:v>
                </c:pt>
                <c:pt idx="19">
                  <c:v>148.51999999999998</c:v>
                </c:pt>
                <c:pt idx="20">
                  <c:v>133.47999999999999</c:v>
                </c:pt>
                <c:pt idx="21">
                  <c:v>133.47999999999999</c:v>
                </c:pt>
                <c:pt idx="22">
                  <c:v>122.19999999999999</c:v>
                </c:pt>
                <c:pt idx="23">
                  <c:v>122.19999999999999</c:v>
                </c:pt>
                <c:pt idx="24">
                  <c:v>122.19999999999999</c:v>
                </c:pt>
                <c:pt idx="25">
                  <c:v>122.19999999999999</c:v>
                </c:pt>
                <c:pt idx="26">
                  <c:v>122.19999999999999</c:v>
                </c:pt>
                <c:pt idx="27">
                  <c:v>122.19999999999999</c:v>
                </c:pt>
                <c:pt idx="28">
                  <c:v>122.19999999999999</c:v>
                </c:pt>
                <c:pt idx="29">
                  <c:v>132.54</c:v>
                </c:pt>
                <c:pt idx="30">
                  <c:v>132.54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634-975E-65B1A2CB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20239"/>
        <c:axId val="853511855"/>
      </c:lineChart>
      <c:dateAx>
        <c:axId val="590220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11855"/>
        <c:crosses val="autoZero"/>
        <c:auto val="1"/>
        <c:lblOffset val="100"/>
        <c:baseTimeUnit val="days"/>
      </c:dateAx>
      <c:valAx>
        <c:axId val="8535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URAD</a:t>
            </a:r>
            <a:r>
              <a:rPr lang="en-IN" baseline="0"/>
              <a:t> DAL PURCHASE VS 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PURCHASE!$F$40</c:f>
              <c:strCache>
                <c:ptCount val="1"/>
                <c:pt idx="0">
                  <c:v>URAD DAL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PURCHASE!$E$41:$E$71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PURCHASE!$F$41:$F$71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2-4A92-88F2-75723A2212BF}"/>
            </c:ext>
          </c:extLst>
        </c:ser>
        <c:ser>
          <c:idx val="1"/>
          <c:order val="1"/>
          <c:tx>
            <c:strRef>
              <c:f>PURCHASE!$G$40</c:f>
              <c:strCache>
                <c:ptCount val="1"/>
                <c:pt idx="0">
                  <c:v>URAD DAL 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PURCHASE!$E$41:$E$71</c:f>
              <c:numCache>
                <c:formatCode>m/d/yyyy</c:formatCode>
                <c:ptCount val="31"/>
                <c:pt idx="0">
                  <c:v>45281</c:v>
                </c:pt>
                <c:pt idx="1">
                  <c:v>45282</c:v>
                </c:pt>
                <c:pt idx="2">
                  <c:v>45283</c:v>
                </c:pt>
                <c:pt idx="3">
                  <c:v>45284</c:v>
                </c:pt>
                <c:pt idx="4">
                  <c:v>45285</c:v>
                </c:pt>
                <c:pt idx="5">
                  <c:v>45286</c:v>
                </c:pt>
                <c:pt idx="6">
                  <c:v>45287</c:v>
                </c:pt>
                <c:pt idx="7">
                  <c:v>45288</c:v>
                </c:pt>
                <c:pt idx="8">
                  <c:v>45289</c:v>
                </c:pt>
                <c:pt idx="9">
                  <c:v>45290</c:v>
                </c:pt>
                <c:pt idx="10">
                  <c:v>45291</c:v>
                </c:pt>
                <c:pt idx="11">
                  <c:v>45292</c:v>
                </c:pt>
                <c:pt idx="12">
                  <c:v>45293</c:v>
                </c:pt>
                <c:pt idx="13">
                  <c:v>45294</c:v>
                </c:pt>
                <c:pt idx="14">
                  <c:v>45295</c:v>
                </c:pt>
                <c:pt idx="15">
                  <c:v>45296</c:v>
                </c:pt>
                <c:pt idx="16">
                  <c:v>45297</c:v>
                </c:pt>
                <c:pt idx="17">
                  <c:v>45298</c:v>
                </c:pt>
                <c:pt idx="18">
                  <c:v>45299</c:v>
                </c:pt>
                <c:pt idx="19">
                  <c:v>45300</c:v>
                </c:pt>
                <c:pt idx="20">
                  <c:v>45301</c:v>
                </c:pt>
                <c:pt idx="21">
                  <c:v>45302</c:v>
                </c:pt>
                <c:pt idx="22">
                  <c:v>45303</c:v>
                </c:pt>
                <c:pt idx="23">
                  <c:v>45304</c:v>
                </c:pt>
                <c:pt idx="24">
                  <c:v>45305</c:v>
                </c:pt>
                <c:pt idx="25">
                  <c:v>45306</c:v>
                </c:pt>
                <c:pt idx="26">
                  <c:v>45307</c:v>
                </c:pt>
                <c:pt idx="27">
                  <c:v>45308</c:v>
                </c:pt>
                <c:pt idx="28">
                  <c:v>45309</c:v>
                </c:pt>
                <c:pt idx="29">
                  <c:v>45310</c:v>
                </c:pt>
                <c:pt idx="30">
                  <c:v>45311</c:v>
                </c:pt>
              </c:numCache>
            </c:numRef>
          </c:cat>
          <c:val>
            <c:numRef>
              <c:f>PURCHASE!$G$41:$G$71</c:f>
              <c:numCache>
                <c:formatCode>General</c:formatCode>
                <c:ptCount val="31"/>
                <c:pt idx="0">
                  <c:v>103.04</c:v>
                </c:pt>
                <c:pt idx="1">
                  <c:v>103.04</c:v>
                </c:pt>
                <c:pt idx="2">
                  <c:v>103.04</c:v>
                </c:pt>
                <c:pt idx="3">
                  <c:v>103.04</c:v>
                </c:pt>
                <c:pt idx="4">
                  <c:v>103.04</c:v>
                </c:pt>
                <c:pt idx="5">
                  <c:v>103.04</c:v>
                </c:pt>
                <c:pt idx="6">
                  <c:v>103.04</c:v>
                </c:pt>
                <c:pt idx="7">
                  <c:v>103.04</c:v>
                </c:pt>
                <c:pt idx="8">
                  <c:v>103.04</c:v>
                </c:pt>
                <c:pt idx="9">
                  <c:v>103.04</c:v>
                </c:pt>
                <c:pt idx="10">
                  <c:v>99.36</c:v>
                </c:pt>
                <c:pt idx="11">
                  <c:v>99.36</c:v>
                </c:pt>
                <c:pt idx="12">
                  <c:v>99.36</c:v>
                </c:pt>
                <c:pt idx="13">
                  <c:v>102.12</c:v>
                </c:pt>
                <c:pt idx="14">
                  <c:v>102.12</c:v>
                </c:pt>
                <c:pt idx="15">
                  <c:v>102.12</c:v>
                </c:pt>
                <c:pt idx="16">
                  <c:v>102.12</c:v>
                </c:pt>
                <c:pt idx="17">
                  <c:v>102.12</c:v>
                </c:pt>
                <c:pt idx="18">
                  <c:v>102.12</c:v>
                </c:pt>
                <c:pt idx="19">
                  <c:v>112.24000000000001</c:v>
                </c:pt>
                <c:pt idx="20">
                  <c:v>112.24000000000001</c:v>
                </c:pt>
                <c:pt idx="21">
                  <c:v>112.24000000000001</c:v>
                </c:pt>
                <c:pt idx="22">
                  <c:v>112.24000000000001</c:v>
                </c:pt>
                <c:pt idx="23">
                  <c:v>112.24000000000001</c:v>
                </c:pt>
                <c:pt idx="24">
                  <c:v>112.24000000000001</c:v>
                </c:pt>
                <c:pt idx="25">
                  <c:v>112.24000000000001</c:v>
                </c:pt>
                <c:pt idx="26">
                  <c:v>112.24000000000001</c:v>
                </c:pt>
                <c:pt idx="27">
                  <c:v>112.24000000000001</c:v>
                </c:pt>
                <c:pt idx="28">
                  <c:v>112.24000000000001</c:v>
                </c:pt>
                <c:pt idx="29">
                  <c:v>112.24000000000001</c:v>
                </c:pt>
                <c:pt idx="30">
                  <c:v>108.56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2-4A92-88F2-75723A22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53039"/>
        <c:axId val="853506895"/>
      </c:lineChart>
      <c:dateAx>
        <c:axId val="232453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06895"/>
        <c:crosses val="autoZero"/>
        <c:auto val="1"/>
        <c:lblOffset val="100"/>
        <c:baseTimeUnit val="days"/>
      </c:dateAx>
      <c:valAx>
        <c:axId val="8535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 Trend (SKU)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PURCHASE!$L$1:$L$2</c:f>
              <c:strCache>
                <c:ptCount val="2"/>
                <c:pt idx="1">
                  <c:v>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PURCHASE!$L$3:$L$33</c:f>
              <c:numCache>
                <c:formatCode>[$₹]#,##0</c:formatCode>
                <c:ptCount val="31"/>
                <c:pt idx="0">
                  <c:v>40.5</c:v>
                </c:pt>
                <c:pt idx="1">
                  <c:v>40.5</c:v>
                </c:pt>
                <c:pt idx="2">
                  <c:v>40.5</c:v>
                </c:pt>
                <c:pt idx="3">
                  <c:v>39.6</c:v>
                </c:pt>
                <c:pt idx="4">
                  <c:v>39.6</c:v>
                </c:pt>
                <c:pt idx="5">
                  <c:v>39.6</c:v>
                </c:pt>
                <c:pt idx="6">
                  <c:v>41.4</c:v>
                </c:pt>
                <c:pt idx="7">
                  <c:v>39.6</c:v>
                </c:pt>
                <c:pt idx="8">
                  <c:v>39.6</c:v>
                </c:pt>
                <c:pt idx="9">
                  <c:v>39.6</c:v>
                </c:pt>
                <c:pt idx="10">
                  <c:v>37.800000000000004</c:v>
                </c:pt>
                <c:pt idx="11">
                  <c:v>37.800000000000004</c:v>
                </c:pt>
                <c:pt idx="12">
                  <c:v>37.800000000000004</c:v>
                </c:pt>
                <c:pt idx="13">
                  <c:v>39.6</c:v>
                </c:pt>
                <c:pt idx="14">
                  <c:v>39.6</c:v>
                </c:pt>
                <c:pt idx="15">
                  <c:v>39.6</c:v>
                </c:pt>
                <c:pt idx="16">
                  <c:v>40.5</c:v>
                </c:pt>
                <c:pt idx="17">
                  <c:v>40.5</c:v>
                </c:pt>
                <c:pt idx="18">
                  <c:v>38.700000000000003</c:v>
                </c:pt>
                <c:pt idx="19">
                  <c:v>40.5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40.5</c:v>
                </c:pt>
                <c:pt idx="27">
                  <c:v>40.5</c:v>
                </c:pt>
                <c:pt idx="28">
                  <c:v>42.300000000000004</c:v>
                </c:pt>
                <c:pt idx="29">
                  <c:v>42.300000000000004</c:v>
                </c:pt>
                <c:pt idx="30">
                  <c:v>42.300000000000004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A-4272-AEEC-1A14E549C839}"/>
            </c:ext>
          </c:extLst>
        </c:ser>
        <c:ser>
          <c:idx val="1"/>
          <c:order val="1"/>
          <c:tx>
            <c:strRef>
              <c:f>PURCHASE!$M$1:$M$2</c:f>
              <c:strCache>
                <c:ptCount val="2"/>
                <c:pt idx="1">
                  <c:v>ATTA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PURCHASE!$M$3:$M$33</c:f>
              <c:numCache>
                <c:formatCode>[$₹]#,##0</c:formatCode>
                <c:ptCount val="31"/>
                <c:pt idx="0">
                  <c:v>37.72</c:v>
                </c:pt>
                <c:pt idx="1">
                  <c:v>37.72</c:v>
                </c:pt>
                <c:pt idx="2">
                  <c:v>37.72</c:v>
                </c:pt>
                <c:pt idx="3">
                  <c:v>37.72</c:v>
                </c:pt>
                <c:pt idx="4">
                  <c:v>37.72</c:v>
                </c:pt>
                <c:pt idx="5">
                  <c:v>37.72</c:v>
                </c:pt>
                <c:pt idx="6">
                  <c:v>37.72</c:v>
                </c:pt>
                <c:pt idx="7">
                  <c:v>38.64</c:v>
                </c:pt>
                <c:pt idx="8">
                  <c:v>38.64</c:v>
                </c:pt>
                <c:pt idx="9">
                  <c:v>38.64</c:v>
                </c:pt>
                <c:pt idx="10">
                  <c:v>38.64</c:v>
                </c:pt>
                <c:pt idx="11">
                  <c:v>38.64</c:v>
                </c:pt>
                <c:pt idx="12">
                  <c:v>38.64</c:v>
                </c:pt>
                <c:pt idx="13">
                  <c:v>37.72</c:v>
                </c:pt>
                <c:pt idx="14">
                  <c:v>37.72</c:v>
                </c:pt>
                <c:pt idx="15">
                  <c:v>37.72</c:v>
                </c:pt>
                <c:pt idx="16">
                  <c:v>37.72</c:v>
                </c:pt>
                <c:pt idx="17">
                  <c:v>37.72</c:v>
                </c:pt>
                <c:pt idx="18">
                  <c:v>37.72</c:v>
                </c:pt>
                <c:pt idx="19">
                  <c:v>37.72</c:v>
                </c:pt>
                <c:pt idx="20">
                  <c:v>37.72</c:v>
                </c:pt>
                <c:pt idx="21">
                  <c:v>37.72</c:v>
                </c:pt>
                <c:pt idx="22">
                  <c:v>37.72</c:v>
                </c:pt>
                <c:pt idx="23">
                  <c:v>37.72</c:v>
                </c:pt>
                <c:pt idx="24">
                  <c:v>37.72</c:v>
                </c:pt>
                <c:pt idx="25">
                  <c:v>37.72</c:v>
                </c:pt>
                <c:pt idx="26">
                  <c:v>37.72</c:v>
                </c:pt>
                <c:pt idx="27">
                  <c:v>37.72</c:v>
                </c:pt>
                <c:pt idx="28">
                  <c:v>37.72</c:v>
                </c:pt>
                <c:pt idx="29">
                  <c:v>37.72</c:v>
                </c:pt>
                <c:pt idx="30">
                  <c:v>37.72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A-4272-AEEC-1A14E549C839}"/>
            </c:ext>
          </c:extLst>
        </c:ser>
        <c:ser>
          <c:idx val="2"/>
          <c:order val="2"/>
          <c:tx>
            <c:strRef>
              <c:f>PURCHASE!$N$1:$N$2</c:f>
              <c:strCache>
                <c:ptCount val="2"/>
                <c:pt idx="1">
                  <c:v>TOOR DAL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PURCHASE!$N$3:$N$33</c:f>
              <c:numCache>
                <c:formatCode>[$₹]#,##0</c:formatCode>
                <c:ptCount val="31"/>
                <c:pt idx="0">
                  <c:v>93.84</c:v>
                </c:pt>
                <c:pt idx="1">
                  <c:v>93.84</c:v>
                </c:pt>
                <c:pt idx="2">
                  <c:v>93.84</c:v>
                </c:pt>
                <c:pt idx="3">
                  <c:v>93.84</c:v>
                </c:pt>
                <c:pt idx="4">
                  <c:v>93.84</c:v>
                </c:pt>
                <c:pt idx="5">
                  <c:v>93.84</c:v>
                </c:pt>
                <c:pt idx="6">
                  <c:v>95.68</c:v>
                </c:pt>
                <c:pt idx="7">
                  <c:v>95.68</c:v>
                </c:pt>
                <c:pt idx="8">
                  <c:v>95.68</c:v>
                </c:pt>
                <c:pt idx="9">
                  <c:v>95.68</c:v>
                </c:pt>
                <c:pt idx="10">
                  <c:v>95.68</c:v>
                </c:pt>
                <c:pt idx="11">
                  <c:v>95.68</c:v>
                </c:pt>
                <c:pt idx="12">
                  <c:v>95.68</c:v>
                </c:pt>
                <c:pt idx="13">
                  <c:v>99.36</c:v>
                </c:pt>
                <c:pt idx="14">
                  <c:v>99.36</c:v>
                </c:pt>
                <c:pt idx="15">
                  <c:v>99.36</c:v>
                </c:pt>
                <c:pt idx="16">
                  <c:v>99.36</c:v>
                </c:pt>
                <c:pt idx="17">
                  <c:v>99.36</c:v>
                </c:pt>
                <c:pt idx="18">
                  <c:v>99.36</c:v>
                </c:pt>
                <c:pt idx="19">
                  <c:v>95.68</c:v>
                </c:pt>
                <c:pt idx="20">
                  <c:v>95.68</c:v>
                </c:pt>
                <c:pt idx="21">
                  <c:v>95.68</c:v>
                </c:pt>
                <c:pt idx="22">
                  <c:v>95.68</c:v>
                </c:pt>
                <c:pt idx="23">
                  <c:v>95.68</c:v>
                </c:pt>
                <c:pt idx="24">
                  <c:v>95.68</c:v>
                </c:pt>
                <c:pt idx="25">
                  <c:v>95.68</c:v>
                </c:pt>
                <c:pt idx="26">
                  <c:v>95.68</c:v>
                </c:pt>
                <c:pt idx="27">
                  <c:v>95.68</c:v>
                </c:pt>
                <c:pt idx="28">
                  <c:v>95.68</c:v>
                </c:pt>
                <c:pt idx="29">
                  <c:v>95.68</c:v>
                </c:pt>
                <c:pt idx="30">
                  <c:v>96.600000000000009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A-4272-AEEC-1A14E549C839}"/>
            </c:ext>
          </c:extLst>
        </c:ser>
        <c:ser>
          <c:idx val="3"/>
          <c:order val="3"/>
          <c:tx>
            <c:strRef>
              <c:f>PURCHASE!$O$1:$O$2</c:f>
              <c:strCache>
                <c:ptCount val="2"/>
                <c:pt idx="1">
                  <c:v>MOONG DAL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PURCHASE!$O$3:$O$33</c:f>
              <c:numCache>
                <c:formatCode>[$₹]#,##0</c:formatCode>
                <c:ptCount val="3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101.7</c:v>
                </c:pt>
                <c:pt idx="20">
                  <c:v>101.7</c:v>
                </c:pt>
                <c:pt idx="21">
                  <c:v>101.7</c:v>
                </c:pt>
                <c:pt idx="22">
                  <c:v>101.7</c:v>
                </c:pt>
                <c:pt idx="23">
                  <c:v>101.7</c:v>
                </c:pt>
                <c:pt idx="24">
                  <c:v>101.7</c:v>
                </c:pt>
                <c:pt idx="25">
                  <c:v>101.7</c:v>
                </c:pt>
                <c:pt idx="26">
                  <c:v>101.7</c:v>
                </c:pt>
                <c:pt idx="27">
                  <c:v>101.7</c:v>
                </c:pt>
                <c:pt idx="28">
                  <c:v>101.7</c:v>
                </c:pt>
                <c:pt idx="29">
                  <c:v>101.7</c:v>
                </c:pt>
                <c:pt idx="30">
                  <c:v>101.7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A-4272-AEEC-1A14E549C839}"/>
            </c:ext>
          </c:extLst>
        </c:ser>
        <c:ser>
          <c:idx val="4"/>
          <c:order val="4"/>
          <c:tx>
            <c:strRef>
              <c:f>PURCHASE!$P$1:$P$2</c:f>
              <c:strCache>
                <c:ptCount val="2"/>
                <c:pt idx="0">
                  <c:v>PURCHASE PRICE</c:v>
                </c:pt>
                <c:pt idx="1">
                  <c:v>URAD DAL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PURCHASE!$P$3:$P$33</c:f>
              <c:numCache>
                <c:formatCode>[$₹]#,##0</c:formatCode>
                <c:ptCount val="31"/>
                <c:pt idx="0">
                  <c:v>103.04</c:v>
                </c:pt>
                <c:pt idx="1">
                  <c:v>103.04</c:v>
                </c:pt>
                <c:pt idx="2">
                  <c:v>103.04</c:v>
                </c:pt>
                <c:pt idx="3">
                  <c:v>103.04</c:v>
                </c:pt>
                <c:pt idx="4">
                  <c:v>103.04</c:v>
                </c:pt>
                <c:pt idx="5">
                  <c:v>103.04</c:v>
                </c:pt>
                <c:pt idx="6">
                  <c:v>103.04</c:v>
                </c:pt>
                <c:pt idx="7">
                  <c:v>103.04</c:v>
                </c:pt>
                <c:pt idx="8">
                  <c:v>103.04</c:v>
                </c:pt>
                <c:pt idx="9">
                  <c:v>103.04</c:v>
                </c:pt>
                <c:pt idx="10">
                  <c:v>99.36</c:v>
                </c:pt>
                <c:pt idx="11">
                  <c:v>99.36</c:v>
                </c:pt>
                <c:pt idx="12">
                  <c:v>99.36</c:v>
                </c:pt>
                <c:pt idx="13">
                  <c:v>102.12</c:v>
                </c:pt>
                <c:pt idx="14">
                  <c:v>102.12</c:v>
                </c:pt>
                <c:pt idx="15">
                  <c:v>102.12</c:v>
                </c:pt>
                <c:pt idx="16">
                  <c:v>102.12</c:v>
                </c:pt>
                <c:pt idx="17">
                  <c:v>102.12</c:v>
                </c:pt>
                <c:pt idx="18">
                  <c:v>102.12</c:v>
                </c:pt>
                <c:pt idx="19">
                  <c:v>112.24000000000001</c:v>
                </c:pt>
                <c:pt idx="20">
                  <c:v>112.24000000000001</c:v>
                </c:pt>
                <c:pt idx="21">
                  <c:v>112.24000000000001</c:v>
                </c:pt>
                <c:pt idx="22">
                  <c:v>112.24000000000001</c:v>
                </c:pt>
                <c:pt idx="23">
                  <c:v>112.24000000000001</c:v>
                </c:pt>
                <c:pt idx="24">
                  <c:v>112.24000000000001</c:v>
                </c:pt>
                <c:pt idx="25">
                  <c:v>112.24000000000001</c:v>
                </c:pt>
                <c:pt idx="26">
                  <c:v>112.24000000000001</c:v>
                </c:pt>
                <c:pt idx="27">
                  <c:v>112.24000000000001</c:v>
                </c:pt>
                <c:pt idx="28">
                  <c:v>112.24000000000001</c:v>
                </c:pt>
                <c:pt idx="29">
                  <c:v>112.24000000000001</c:v>
                </c:pt>
                <c:pt idx="30">
                  <c:v>108.56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A-4272-AEEC-1A14E549C839}"/>
            </c:ext>
          </c:extLst>
        </c:ser>
        <c:ser>
          <c:idx val="5"/>
          <c:order val="5"/>
          <c:tx>
            <c:strRef>
              <c:f>PURCHASE!$Q$1:$Q$2</c:f>
              <c:strCache>
                <c:ptCount val="2"/>
                <c:pt idx="0">
                  <c:v>PURCHASE PRICE</c:v>
                </c:pt>
                <c:pt idx="1">
                  <c:v>SUGAR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PURCHASE!$Q$3:$Q$33</c:f>
              <c:numCache>
                <c:formatCode>[$₹]#,##0</c:formatCode>
                <c:ptCount val="31"/>
                <c:pt idx="0">
                  <c:v>42.3</c:v>
                </c:pt>
                <c:pt idx="1">
                  <c:v>42.3</c:v>
                </c:pt>
                <c:pt idx="2">
                  <c:v>42.3</c:v>
                </c:pt>
                <c:pt idx="3">
                  <c:v>40.419999999999995</c:v>
                </c:pt>
                <c:pt idx="4">
                  <c:v>40.419999999999995</c:v>
                </c:pt>
                <c:pt idx="5">
                  <c:v>40.419999999999995</c:v>
                </c:pt>
                <c:pt idx="6">
                  <c:v>40.419999999999995</c:v>
                </c:pt>
                <c:pt idx="7">
                  <c:v>40.419999999999995</c:v>
                </c:pt>
                <c:pt idx="8">
                  <c:v>40.419999999999995</c:v>
                </c:pt>
                <c:pt idx="9">
                  <c:v>40.419999999999995</c:v>
                </c:pt>
                <c:pt idx="10">
                  <c:v>40.419999999999995</c:v>
                </c:pt>
                <c:pt idx="11">
                  <c:v>40.419999999999995</c:v>
                </c:pt>
                <c:pt idx="12">
                  <c:v>40.419999999999995</c:v>
                </c:pt>
                <c:pt idx="13">
                  <c:v>40.419999999999995</c:v>
                </c:pt>
                <c:pt idx="14">
                  <c:v>40.419999999999995</c:v>
                </c:pt>
                <c:pt idx="15">
                  <c:v>40.419999999999995</c:v>
                </c:pt>
                <c:pt idx="16">
                  <c:v>40.419999999999995</c:v>
                </c:pt>
                <c:pt idx="17">
                  <c:v>41.36</c:v>
                </c:pt>
                <c:pt idx="18">
                  <c:v>44.18</c:v>
                </c:pt>
                <c:pt idx="19">
                  <c:v>42.3</c:v>
                </c:pt>
                <c:pt idx="20">
                  <c:v>42.3</c:v>
                </c:pt>
                <c:pt idx="21">
                  <c:v>42.3</c:v>
                </c:pt>
                <c:pt idx="22">
                  <c:v>42.3</c:v>
                </c:pt>
                <c:pt idx="23">
                  <c:v>42.3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42.3</c:v>
                </c:pt>
                <c:pt idx="28">
                  <c:v>42.3</c:v>
                </c:pt>
                <c:pt idx="29">
                  <c:v>42.3</c:v>
                </c:pt>
                <c:pt idx="30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9A-4272-AEEC-1A14E549C839}"/>
            </c:ext>
          </c:extLst>
        </c:ser>
        <c:ser>
          <c:idx val="6"/>
          <c:order val="6"/>
          <c:tx>
            <c:strRef>
              <c:f>PURCHASE!$R$1:$R$2</c:f>
              <c:strCache>
                <c:ptCount val="2"/>
                <c:pt idx="0">
                  <c:v>PURCHASE PRICE</c:v>
                </c:pt>
                <c:pt idx="1">
                  <c:v>COOKING OIL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PURCHASE!$R$3:$R$33</c:f>
              <c:numCache>
                <c:formatCode>[$₹]#,##0</c:formatCode>
                <c:ptCount val="31"/>
                <c:pt idx="0">
                  <c:v>155.1</c:v>
                </c:pt>
                <c:pt idx="1">
                  <c:v>155.1</c:v>
                </c:pt>
                <c:pt idx="2">
                  <c:v>155.1</c:v>
                </c:pt>
                <c:pt idx="3">
                  <c:v>155.1</c:v>
                </c:pt>
                <c:pt idx="4">
                  <c:v>155.1</c:v>
                </c:pt>
                <c:pt idx="5">
                  <c:v>155.1</c:v>
                </c:pt>
                <c:pt idx="6">
                  <c:v>152.28</c:v>
                </c:pt>
                <c:pt idx="7">
                  <c:v>152.28</c:v>
                </c:pt>
                <c:pt idx="8">
                  <c:v>152.28</c:v>
                </c:pt>
                <c:pt idx="9">
                  <c:v>152.28</c:v>
                </c:pt>
                <c:pt idx="10">
                  <c:v>148.51999999999998</c:v>
                </c:pt>
                <c:pt idx="11">
                  <c:v>148.51999999999998</c:v>
                </c:pt>
                <c:pt idx="12">
                  <c:v>148.51999999999998</c:v>
                </c:pt>
                <c:pt idx="13">
                  <c:v>148.51999999999998</c:v>
                </c:pt>
                <c:pt idx="14">
                  <c:v>148.51999999999998</c:v>
                </c:pt>
                <c:pt idx="15">
                  <c:v>148.51999999999998</c:v>
                </c:pt>
                <c:pt idx="16">
                  <c:v>148.51999999999998</c:v>
                </c:pt>
                <c:pt idx="17">
                  <c:v>148.51999999999998</c:v>
                </c:pt>
                <c:pt idx="18">
                  <c:v>148.51999999999998</c:v>
                </c:pt>
                <c:pt idx="19">
                  <c:v>148.51999999999998</c:v>
                </c:pt>
                <c:pt idx="20">
                  <c:v>133.47999999999999</c:v>
                </c:pt>
                <c:pt idx="21">
                  <c:v>133.47999999999999</c:v>
                </c:pt>
                <c:pt idx="22">
                  <c:v>122.19999999999999</c:v>
                </c:pt>
                <c:pt idx="23">
                  <c:v>122.19999999999999</c:v>
                </c:pt>
                <c:pt idx="24">
                  <c:v>122.19999999999999</c:v>
                </c:pt>
                <c:pt idx="25">
                  <c:v>122.19999999999999</c:v>
                </c:pt>
                <c:pt idx="26">
                  <c:v>122.19999999999999</c:v>
                </c:pt>
                <c:pt idx="27">
                  <c:v>122.19999999999999</c:v>
                </c:pt>
                <c:pt idx="28">
                  <c:v>122.19999999999999</c:v>
                </c:pt>
                <c:pt idx="29">
                  <c:v>132.54</c:v>
                </c:pt>
                <c:pt idx="30">
                  <c:v>132.54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9A-4272-AEEC-1A14E549C839}"/>
            </c:ext>
          </c:extLst>
        </c:ser>
        <c:ser>
          <c:idx val="7"/>
          <c:order val="7"/>
          <c:tx>
            <c:strRef>
              <c:f>PURCHASE!$S$1:$S$2</c:f>
              <c:strCache>
                <c:ptCount val="2"/>
                <c:pt idx="0">
                  <c:v>PURCHASE PRICE</c:v>
                </c:pt>
                <c:pt idx="1">
                  <c:v>GHEE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PURCHASE!$S$3:$S$33</c:f>
              <c:numCache>
                <c:formatCode>[$₹]#,##0</c:formatCode>
                <c:ptCount val="31"/>
                <c:pt idx="0">
                  <c:v>374.40000000000003</c:v>
                </c:pt>
                <c:pt idx="1">
                  <c:v>378</c:v>
                </c:pt>
                <c:pt idx="2">
                  <c:v>378</c:v>
                </c:pt>
                <c:pt idx="3">
                  <c:v>391.5</c:v>
                </c:pt>
                <c:pt idx="4">
                  <c:v>391.5</c:v>
                </c:pt>
                <c:pt idx="5">
                  <c:v>391.5</c:v>
                </c:pt>
                <c:pt idx="6">
                  <c:v>391.5</c:v>
                </c:pt>
                <c:pt idx="7">
                  <c:v>391.5</c:v>
                </c:pt>
                <c:pt idx="8">
                  <c:v>391.5</c:v>
                </c:pt>
                <c:pt idx="9">
                  <c:v>391.5</c:v>
                </c:pt>
                <c:pt idx="10">
                  <c:v>391.5</c:v>
                </c:pt>
                <c:pt idx="11">
                  <c:v>391.5</c:v>
                </c:pt>
                <c:pt idx="12">
                  <c:v>391.5</c:v>
                </c:pt>
                <c:pt idx="13">
                  <c:v>391.5</c:v>
                </c:pt>
                <c:pt idx="14">
                  <c:v>391.5</c:v>
                </c:pt>
                <c:pt idx="15">
                  <c:v>391.5</c:v>
                </c:pt>
                <c:pt idx="16">
                  <c:v>391.5</c:v>
                </c:pt>
                <c:pt idx="17">
                  <c:v>391.5</c:v>
                </c:pt>
                <c:pt idx="18">
                  <c:v>391.5</c:v>
                </c:pt>
                <c:pt idx="19">
                  <c:v>391.5</c:v>
                </c:pt>
                <c:pt idx="20">
                  <c:v>396</c:v>
                </c:pt>
                <c:pt idx="21">
                  <c:v>396</c:v>
                </c:pt>
                <c:pt idx="22">
                  <c:v>396</c:v>
                </c:pt>
                <c:pt idx="23">
                  <c:v>396</c:v>
                </c:pt>
                <c:pt idx="24">
                  <c:v>396</c:v>
                </c:pt>
                <c:pt idx="25">
                  <c:v>396</c:v>
                </c:pt>
                <c:pt idx="26">
                  <c:v>396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9A-4272-AEEC-1A14E549C839}"/>
            </c:ext>
          </c:extLst>
        </c:ser>
        <c:ser>
          <c:idx val="8"/>
          <c:order val="8"/>
          <c:tx>
            <c:strRef>
              <c:f>PURCHASE!$T$1:$T$2</c:f>
              <c:strCache>
                <c:ptCount val="2"/>
                <c:pt idx="0">
                  <c:v>PURCHASE PRICE</c:v>
                </c:pt>
                <c:pt idx="1">
                  <c:v>MILK &amp; DAIRY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PURCHASE!$T$3:$T$33</c:f>
              <c:numCache>
                <c:formatCode>[$₹]#,##0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56.05</c:v>
                </c:pt>
                <c:pt idx="17">
                  <c:v>56.05</c:v>
                </c:pt>
                <c:pt idx="18">
                  <c:v>56.05</c:v>
                </c:pt>
                <c:pt idx="19">
                  <c:v>56.05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9A-4272-AEEC-1A14E549C839}"/>
            </c:ext>
          </c:extLst>
        </c:ser>
        <c:ser>
          <c:idx val="9"/>
          <c:order val="9"/>
          <c:tx>
            <c:strRef>
              <c:f>PURCHASE!$U$1:$U$2</c:f>
              <c:strCache>
                <c:ptCount val="2"/>
                <c:pt idx="0">
                  <c:v>PURCHASE PRICE</c:v>
                </c:pt>
                <c:pt idx="1">
                  <c:v>DRY FRUITS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PURCHASE!$U$3:$U$33</c:f>
              <c:numCache>
                <c:formatCode>[$₹]#,##0</c:formatCode>
                <c:ptCount val="31"/>
                <c:pt idx="0">
                  <c:v>701.09999999999991</c:v>
                </c:pt>
                <c:pt idx="1">
                  <c:v>701.09999999999991</c:v>
                </c:pt>
                <c:pt idx="2">
                  <c:v>701.09999999999991</c:v>
                </c:pt>
                <c:pt idx="3">
                  <c:v>709.3</c:v>
                </c:pt>
                <c:pt idx="4">
                  <c:v>709.3</c:v>
                </c:pt>
                <c:pt idx="5">
                  <c:v>709.3</c:v>
                </c:pt>
                <c:pt idx="6">
                  <c:v>709.3</c:v>
                </c:pt>
                <c:pt idx="7">
                  <c:v>709.3</c:v>
                </c:pt>
                <c:pt idx="8">
                  <c:v>709.3</c:v>
                </c:pt>
                <c:pt idx="9">
                  <c:v>709.3</c:v>
                </c:pt>
                <c:pt idx="10">
                  <c:v>709.3</c:v>
                </c:pt>
                <c:pt idx="11">
                  <c:v>709.3</c:v>
                </c:pt>
                <c:pt idx="12">
                  <c:v>709.3</c:v>
                </c:pt>
                <c:pt idx="13">
                  <c:v>709.3</c:v>
                </c:pt>
                <c:pt idx="14">
                  <c:v>709.3</c:v>
                </c:pt>
                <c:pt idx="15">
                  <c:v>709.3</c:v>
                </c:pt>
                <c:pt idx="16">
                  <c:v>709.3</c:v>
                </c:pt>
                <c:pt idx="17">
                  <c:v>709.3</c:v>
                </c:pt>
                <c:pt idx="18">
                  <c:v>729.8</c:v>
                </c:pt>
                <c:pt idx="19">
                  <c:v>729.8</c:v>
                </c:pt>
                <c:pt idx="20">
                  <c:v>733.9</c:v>
                </c:pt>
                <c:pt idx="21">
                  <c:v>733.9</c:v>
                </c:pt>
                <c:pt idx="22">
                  <c:v>733.9</c:v>
                </c:pt>
                <c:pt idx="23">
                  <c:v>733.9</c:v>
                </c:pt>
                <c:pt idx="24">
                  <c:v>733.9</c:v>
                </c:pt>
                <c:pt idx="25">
                  <c:v>733.9</c:v>
                </c:pt>
                <c:pt idx="26">
                  <c:v>733.9</c:v>
                </c:pt>
                <c:pt idx="27">
                  <c:v>721.59999999999991</c:v>
                </c:pt>
                <c:pt idx="28">
                  <c:v>721.59999999999991</c:v>
                </c:pt>
                <c:pt idx="29">
                  <c:v>721.59999999999991</c:v>
                </c:pt>
                <c:pt idx="30">
                  <c:v>721.59999999999991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9A-4272-AEEC-1A14E549C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68591"/>
        <c:axId val="634525711"/>
      </c:lineChart>
      <c:catAx>
        <c:axId val="8978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25711"/>
        <c:crosses val="autoZero"/>
        <c:auto val="1"/>
        <c:lblAlgn val="ctr"/>
        <c:lblOffset val="100"/>
        <c:noMultiLvlLbl val="0"/>
      </c:catAx>
      <c:valAx>
        <c:axId val="6345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6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Pareto Chart of Total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of Total Profit</a:t>
          </a:r>
        </a:p>
      </cx:txPr>
    </cx:title>
    <cx:plotArea>
      <cx:plotAreaRegion>
        <cx:series layoutId="clusteredColumn" uniqueId="{CCB6D2F3-2276-4FBB-AD66-1B7B9883F447}" formatIdx="0">
          <cx:tx>
            <cx:txData>
              <cx:f>_xlchart.v1.1</cx:f>
              <cx:v>% OF TOTAL PROFIT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E5B4AB4-EC53-452E-B6EB-CAE2F05F4357}" formatIdx="1">
          <cx:axisId val="2"/>
        </cx:series>
        <cx:series layoutId="clusteredColumn" hidden="1" uniqueId="{EB6827C9-2BC0-489B-835A-B23D3229E2E9}" formatIdx="2">
          <cx:tx>
            <cx:txData>
              <cx:f>_xlchart.v1.3</cx:f>
              <cx:v>CUMULATIVE PROFIT %</cx:v>
            </cx:txData>
          </cx:tx>
          <cx:dataId val="1"/>
          <cx:layoutPr>
            <cx:aggregation/>
          </cx:layoutPr>
          <cx:axisId val="1"/>
        </cx:series>
        <cx:series layoutId="paretoLine" ownerIdx="2" uniqueId="{94FDA30C-AC6E-44EE-A5E7-3D4C4A38657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PARETO CHART OF 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OF TOTAL REVENUE</a:t>
          </a:r>
        </a:p>
      </cx:txPr>
    </cx:title>
    <cx:plotArea>
      <cx:plotAreaRegion>
        <cx:series layoutId="clusteredColumn" uniqueId="{CF79DF0A-0A0B-400C-A1CB-C33491BEFB5C}" formatIdx="0">
          <cx:tx>
            <cx:txData>
              <cx:f>_xlchart.v1.6</cx:f>
              <cx:v>% OF TOTAL 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CADFAD0-D9EC-4293-870D-029E21D50574}" formatIdx="1">
          <cx:axisId val="2"/>
        </cx:series>
        <cx:series layoutId="clusteredColumn" hidden="1" uniqueId="{9E850703-08A5-489C-8F4B-9721C1D7DAE8}" formatIdx="2">
          <cx:tx>
            <cx:txData>
              <cx:f>_xlchart.v1.8</cx:f>
              <cx:v>CUMULATIVE PROFIT %</cx:v>
            </cx:txData>
          </cx:tx>
          <cx:dataId val="1"/>
          <cx:layoutPr>
            <cx:aggregation/>
          </cx:layoutPr>
          <cx:axisId val="1"/>
        </cx:series>
        <cx:series layoutId="paretoLine" ownerIdx="2" uniqueId="{CD6934C9-7BE3-43EF-8D65-F118D9760694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9.xml"/><Relationship Id="rId7" Type="http://schemas.microsoft.com/office/2014/relationships/chartEx" Target="../charts/chartEx2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microsoft.com/office/2014/relationships/chartEx" Target="../charts/chartEx1.xml"/><Relationship Id="rId11" Type="http://schemas.openxmlformats.org/officeDocument/2006/relationships/chart" Target="../charts/chart25.xml"/><Relationship Id="rId5" Type="http://schemas.openxmlformats.org/officeDocument/2006/relationships/chart" Target="../charts/chart21.xml"/><Relationship Id="rId10" Type="http://schemas.openxmlformats.org/officeDocument/2006/relationships/chart" Target="../charts/chart24.xml"/><Relationship Id="rId4" Type="http://schemas.openxmlformats.org/officeDocument/2006/relationships/chart" Target="../charts/chart20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283249</xdr:colOff>
      <xdr:row>38</xdr:row>
      <xdr:rowOff>128444</xdr:rowOff>
    </xdr:from>
    <xdr:to>
      <xdr:col>19</xdr:col>
      <xdr:colOff>249767</xdr:colOff>
      <xdr:row>53</xdr:row>
      <xdr:rowOff>152497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22219-BCC7-6904-59ED-91BC6D51D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17324</xdr:colOff>
      <xdr:row>59</xdr:row>
      <xdr:rowOff>52820</xdr:rowOff>
    </xdr:from>
    <xdr:to>
      <xdr:col>7</xdr:col>
      <xdr:colOff>727370</xdr:colOff>
      <xdr:row>74</xdr:row>
      <xdr:rowOff>68407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6331C4-5128-69FC-A0B9-A72DA6A2F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181841</xdr:colOff>
      <xdr:row>59</xdr:row>
      <xdr:rowOff>70138</xdr:rowOff>
    </xdr:from>
    <xdr:to>
      <xdr:col>17</xdr:col>
      <xdr:colOff>296333</xdr:colOff>
      <xdr:row>74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DEECBD-6C23-E85F-BA09-286886FAA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800484</xdr:colOff>
      <xdr:row>39</xdr:row>
      <xdr:rowOff>15394</xdr:rowOff>
    </xdr:from>
    <xdr:to>
      <xdr:col>10</xdr:col>
      <xdr:colOff>677333</xdr:colOff>
      <xdr:row>55</xdr:row>
      <xdr:rowOff>7696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612B5-0DFA-CD85-7461-F0D426274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466467</xdr:colOff>
      <xdr:row>63</xdr:row>
      <xdr:rowOff>101807</xdr:rowOff>
    </xdr:from>
    <xdr:to>
      <xdr:col>40</xdr:col>
      <xdr:colOff>45493</xdr:colOff>
      <xdr:row>85</xdr:row>
      <xdr:rowOff>113732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3C293-AA88-60A4-C073-00993E350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625521</xdr:colOff>
      <xdr:row>63</xdr:row>
      <xdr:rowOff>99852</xdr:rowOff>
    </xdr:from>
    <xdr:to>
      <xdr:col>29</xdr:col>
      <xdr:colOff>454924</xdr:colOff>
      <xdr:row>85</xdr:row>
      <xdr:rowOff>102358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A94C8-ED43-8B1E-94D4-3E01DAEDB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1186119</xdr:colOff>
      <xdr:row>73</xdr:row>
      <xdr:rowOff>102919</xdr:rowOff>
    </xdr:from>
    <xdr:to>
      <xdr:col>5</xdr:col>
      <xdr:colOff>1347991</xdr:colOff>
      <xdr:row>88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BBFE3-FC8A-69D3-FF0C-1529AA47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96839</xdr:colOff>
      <xdr:row>73</xdr:row>
      <xdr:rowOff>112816</xdr:rowOff>
    </xdr:from>
    <xdr:to>
      <xdr:col>13</xdr:col>
      <xdr:colOff>65031</xdr:colOff>
      <xdr:row>88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DCB18-795A-3778-E444-2A250AA4B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1463109</xdr:colOff>
      <xdr:row>92</xdr:row>
      <xdr:rowOff>100649</xdr:rowOff>
    </xdr:from>
    <xdr:to>
      <xdr:col>7</xdr:col>
      <xdr:colOff>910683</xdr:colOff>
      <xdr:row>131</xdr:row>
      <xdr:rowOff>176560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AD5C9-0E20-10A0-788A-E674059E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296339</xdr:colOff>
      <xdr:row>40</xdr:row>
      <xdr:rowOff>88899</xdr:rowOff>
    </xdr:from>
    <xdr:to>
      <xdr:col>6</xdr:col>
      <xdr:colOff>380999</xdr:colOff>
      <xdr:row>57</xdr:row>
      <xdr:rowOff>135466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066C1-2A9F-15E4-A62F-AD7DF383B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912280</xdr:colOff>
      <xdr:row>60</xdr:row>
      <xdr:rowOff>126999</xdr:rowOff>
    </xdr:from>
    <xdr:to>
      <xdr:col>19</xdr:col>
      <xdr:colOff>201083</xdr:colOff>
      <xdr:row>79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77EA9-410A-10E3-9488-C9A945B41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313265</xdr:colOff>
      <xdr:row>83</xdr:row>
      <xdr:rowOff>141816</xdr:rowOff>
    </xdr:from>
    <xdr:to>
      <xdr:col>11</xdr:col>
      <xdr:colOff>116416</xdr:colOff>
      <xdr:row>107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F955F9-5E3C-2E98-3EB2-061ABF370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825499</xdr:colOff>
      <xdr:row>40</xdr:row>
      <xdr:rowOff>30693</xdr:rowOff>
    </xdr:from>
    <xdr:to>
      <xdr:col>12</xdr:col>
      <xdr:colOff>931333</xdr:colOff>
      <xdr:row>57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08063A-3B09-EA69-DDD1-3BD8D47B1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1746249</xdr:colOff>
      <xdr:row>39</xdr:row>
      <xdr:rowOff>157692</xdr:rowOff>
    </xdr:from>
    <xdr:to>
      <xdr:col>20</xdr:col>
      <xdr:colOff>402165</xdr:colOff>
      <xdr:row>58</xdr:row>
      <xdr:rowOff>10584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2FEA09-B2C9-7869-170A-F7AC7D50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232830</xdr:colOff>
      <xdr:row>60</xdr:row>
      <xdr:rowOff>30689</xdr:rowOff>
    </xdr:from>
    <xdr:to>
      <xdr:col>10</xdr:col>
      <xdr:colOff>878416</xdr:colOff>
      <xdr:row>81</xdr:row>
      <xdr:rowOff>74083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7F8743-F394-44D7-D6B1-B0B47B737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391584</xdr:colOff>
      <xdr:row>82</xdr:row>
      <xdr:rowOff>63501</xdr:rowOff>
    </xdr:from>
    <xdr:to>
      <xdr:col>22</xdr:col>
      <xdr:colOff>116421</xdr:colOff>
      <xdr:row>103</xdr:row>
      <xdr:rowOff>106895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245EB8-3507-466A-B592-CFAC8E189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23</xdr:row>
      <xdr:rowOff>91440</xdr:rowOff>
    </xdr:from>
    <xdr:to>
      <xdr:col>4</xdr:col>
      <xdr:colOff>731520</xdr:colOff>
      <xdr:row>38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A4D73-B4F8-AEB9-1EF0-6FD43DC67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198120</xdr:colOff>
      <xdr:row>23</xdr:row>
      <xdr:rowOff>83820</xdr:rowOff>
    </xdr:from>
    <xdr:to>
      <xdr:col>15</xdr:col>
      <xdr:colOff>190500</xdr:colOff>
      <xdr:row>38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CA162-08F7-5A9B-A434-D814B829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853440</xdr:colOff>
      <xdr:row>6</xdr:row>
      <xdr:rowOff>129540</xdr:rowOff>
    </xdr:from>
    <xdr:to>
      <xdr:col>14</xdr:col>
      <xdr:colOff>381000</xdr:colOff>
      <xdr:row>21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36AF7-5E2E-606C-ADF6-BEFAD830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462832</xdr:colOff>
      <xdr:row>23</xdr:row>
      <xdr:rowOff>111650</xdr:rowOff>
    </xdr:from>
    <xdr:to>
      <xdr:col>24</xdr:col>
      <xdr:colOff>121258</xdr:colOff>
      <xdr:row>38</xdr:row>
      <xdr:rowOff>111650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87E784-9370-813B-F4C5-B5F629EC9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517829</xdr:colOff>
      <xdr:row>7</xdr:row>
      <xdr:rowOff>23854</xdr:rowOff>
    </xdr:from>
    <xdr:to>
      <xdr:col>23</xdr:col>
      <xdr:colOff>194806</xdr:colOff>
      <xdr:row>22</xdr:row>
      <xdr:rowOff>23854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AFB390-DA8C-85D4-8E72-9D68D5458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415635</xdr:colOff>
      <xdr:row>42</xdr:row>
      <xdr:rowOff>6158</xdr:rowOff>
    </xdr:from>
    <xdr:to>
      <xdr:col>11</xdr:col>
      <xdr:colOff>330970</xdr:colOff>
      <xdr:row>56</xdr:row>
      <xdr:rowOff>163176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31BD613-6D1D-AED4-EC1E-D64292AB67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0475" y="7367078"/>
              <a:ext cx="7520095" cy="26106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438726</xdr:colOff>
      <xdr:row>59</xdr:row>
      <xdr:rowOff>175491</xdr:rowOff>
    </xdr:from>
    <xdr:to>
      <xdr:col>11</xdr:col>
      <xdr:colOff>369454</xdr:colOff>
      <xdr:row>80</xdr:row>
      <xdr:rowOff>166688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021145F-1FA6-9549-6153-BB5BC5A610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3566" y="10515831"/>
              <a:ext cx="7535488" cy="3671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592666</xdr:colOff>
      <xdr:row>86</xdr:row>
      <xdr:rowOff>137006</xdr:rowOff>
    </xdr:from>
    <xdr:to>
      <xdr:col>11</xdr:col>
      <xdr:colOff>538788</xdr:colOff>
      <xdr:row>109</xdr:row>
      <xdr:rowOff>61575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D0F094-6348-94D5-6D46-6940A94BF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566002</xdr:colOff>
      <xdr:row>117</xdr:row>
      <xdr:rowOff>138654</xdr:rowOff>
    </xdr:from>
    <xdr:to>
      <xdr:col>5</xdr:col>
      <xdr:colOff>585638</xdr:colOff>
      <xdr:row>135</xdr:row>
      <xdr:rowOff>113238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4A0818-DFDE-813F-615A-4CB5B6C6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586946</xdr:colOff>
      <xdr:row>117</xdr:row>
      <xdr:rowOff>136952</xdr:rowOff>
    </xdr:from>
    <xdr:to>
      <xdr:col>19</xdr:col>
      <xdr:colOff>10297</xdr:colOff>
      <xdr:row>135</xdr:row>
      <xdr:rowOff>146538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E7CD12B-0F12-D354-E87F-A3A1DAB4A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133350</xdr:colOff>
      <xdr:row>86</xdr:row>
      <xdr:rowOff>123537</xdr:rowOff>
    </xdr:from>
    <xdr:to>
      <xdr:col>24</xdr:col>
      <xdr:colOff>203200</xdr:colOff>
      <xdr:row>108</xdr:row>
      <xdr:rowOff>85437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2D3B88-A992-D921-1C10-BBD46A435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1</xdr:row>
      <xdr:rowOff>81429</xdr:rowOff>
    </xdr:from>
    <xdr:to>
      <xdr:col>13</xdr:col>
      <xdr:colOff>283883</xdr:colOff>
      <xdr:row>20</xdr:row>
      <xdr:rowOff>82177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2150F-A62C-0AA1-030D-849995A61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42</xdr:row>
      <xdr:rowOff>152400</xdr:rowOff>
    </xdr:from>
    <xdr:to>
      <xdr:col>5</xdr:col>
      <xdr:colOff>71215</xdr:colOff>
      <xdr:row>60</xdr:row>
      <xdr:rowOff>185158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64765-FFC9-9C6D-EB2C-F5B3A1D17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608887</xdr:colOff>
      <xdr:row>42</xdr:row>
      <xdr:rowOff>159522</xdr:rowOff>
    </xdr:from>
    <xdr:to>
      <xdr:col>10</xdr:col>
      <xdr:colOff>190500</xdr:colOff>
      <xdr:row>60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3775C-A66D-CB01-7BB8-F2C6EE86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"/>
  <sheetViews>
    <sheetView tabSelected="1" topLeftCell="A35" zoomScaleNormal="60" workbookViewId="0">
      <pane xSplit="1" topLeftCell="B1" activePane="topRight" state="frozen"/>
      <selection pane="topRight" activeCell="D86" sqref="D86"/>
    </sheetView>
  </sheetViews>
  <sheetFormatPr defaultRowHeight="14.4"/>
  <cols>
    <col min="1" max="1" width="14.109375" style="1" customWidth="1"/>
    <col min="2" max="2" width="9.5546875" style="1" bestFit="1" customWidth="1"/>
    <col min="3" max="3" width="8.88671875" style="1"/>
    <col min="4" max="4" width="14.33203125" style="1" customWidth="1"/>
    <col min="5" max="5" width="12.44140625" style="1" customWidth="1"/>
    <col min="6" max="6" width="13.21875" style="1" customWidth="1"/>
    <col min="7" max="7" width="10.44140625" style="1" customWidth="1"/>
    <col min="8" max="8" width="13.21875" style="1" customWidth="1"/>
    <col min="9" max="9" width="8.88671875" style="1"/>
    <col min="10" max="10" width="12.88671875" style="1" customWidth="1"/>
    <col min="11" max="11" width="12.5546875" style="1" customWidth="1"/>
    <col min="12" max="13" width="8.88671875" style="1"/>
    <col min="14" max="14" width="10.6640625" style="1" customWidth="1"/>
    <col min="15" max="15" width="12" style="1" customWidth="1"/>
    <col min="16" max="16" width="13.44140625" style="1" customWidth="1"/>
    <col min="17" max="17" width="8.88671875" style="1"/>
    <col min="18" max="18" width="13.21875" style="1" customWidth="1"/>
    <col min="19" max="19" width="8.88671875" style="1"/>
    <col min="20" max="20" width="13.88671875" style="1" customWidth="1"/>
    <col min="21" max="21" width="12.6640625" style="1" customWidth="1"/>
    <col min="22" max="22" width="9.44140625" style="1" bestFit="1" customWidth="1"/>
    <col min="23" max="23" width="8.88671875" style="1"/>
    <col min="24" max="24" width="10.77734375" style="1" customWidth="1"/>
    <col min="25" max="25" width="13.109375" style="1" customWidth="1"/>
    <col min="26" max="26" width="12.44140625" style="1" customWidth="1"/>
    <col min="27" max="27" width="10.77734375" style="1" customWidth="1"/>
    <col min="28" max="28" width="13.88671875" style="1" customWidth="1"/>
    <col min="29" max="29" width="8.88671875" style="1"/>
    <col min="30" max="30" width="12.44140625" style="1" customWidth="1"/>
    <col min="31" max="31" width="11.109375" style="1" customWidth="1"/>
    <col min="32" max="32" width="17.33203125" style="1" customWidth="1"/>
    <col min="33" max="33" width="14.21875" style="1" customWidth="1"/>
    <col min="34" max="16384" width="8.88671875" style="1"/>
  </cols>
  <sheetData>
    <row r="1" spans="1:33">
      <c r="A1" s="18"/>
      <c r="B1" s="19"/>
      <c r="C1" s="19"/>
      <c r="D1" s="19"/>
      <c r="E1" s="19"/>
      <c r="F1" s="19" t="s">
        <v>19</v>
      </c>
      <c r="G1" s="19"/>
      <c r="H1" s="19"/>
      <c r="I1" s="19"/>
      <c r="J1" s="19"/>
      <c r="K1" s="19"/>
      <c r="L1" s="19"/>
      <c r="M1" s="19"/>
      <c r="N1" s="19"/>
      <c r="O1" s="19"/>
      <c r="P1" s="19" t="s">
        <v>20</v>
      </c>
      <c r="Q1" s="19"/>
      <c r="R1" s="19"/>
      <c r="S1" s="19"/>
      <c r="T1" s="19"/>
      <c r="U1" s="19"/>
      <c r="V1" s="19"/>
      <c r="W1" s="19"/>
      <c r="X1" s="19"/>
      <c r="Y1" s="19"/>
      <c r="Z1" s="19" t="s">
        <v>21</v>
      </c>
      <c r="AA1" s="19"/>
      <c r="AB1" s="20"/>
      <c r="AC1" s="19"/>
      <c r="AD1" s="19"/>
      <c r="AE1" s="19"/>
      <c r="AF1" s="19"/>
      <c r="AG1" s="18"/>
    </row>
    <row r="2" spans="1:33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</v>
      </c>
      <c r="M2" s="18" t="s">
        <v>2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</v>
      </c>
      <c r="W2" s="18" t="s">
        <v>2</v>
      </c>
      <c r="X2" s="18" t="s">
        <v>11</v>
      </c>
      <c r="Y2" s="18" t="s">
        <v>4</v>
      </c>
      <c r="Z2" s="18" t="s">
        <v>5</v>
      </c>
      <c r="AA2" s="18" t="s">
        <v>6</v>
      </c>
      <c r="AB2" s="18" t="s">
        <v>7</v>
      </c>
      <c r="AC2" s="18" t="s">
        <v>16</v>
      </c>
      <c r="AD2" s="18" t="s">
        <v>9</v>
      </c>
      <c r="AE2" s="18" t="s">
        <v>18</v>
      </c>
      <c r="AF2" s="19" t="s">
        <v>22</v>
      </c>
      <c r="AG2" s="18" t="s">
        <v>0</v>
      </c>
    </row>
    <row r="3" spans="1:33">
      <c r="A3" s="21">
        <v>45281</v>
      </c>
      <c r="B3" s="13">
        <v>140</v>
      </c>
      <c r="C3" s="13">
        <v>110</v>
      </c>
      <c r="D3" s="13">
        <v>24</v>
      </c>
      <c r="E3" s="13">
        <v>16</v>
      </c>
      <c r="F3" s="13">
        <v>40</v>
      </c>
      <c r="G3" s="13">
        <v>70</v>
      </c>
      <c r="H3" s="52">
        <v>36</v>
      </c>
      <c r="I3" s="52">
        <v>20</v>
      </c>
      <c r="J3" s="52">
        <v>56</v>
      </c>
      <c r="K3" s="13">
        <v>10</v>
      </c>
      <c r="L3" s="22">
        <v>45</v>
      </c>
      <c r="M3" s="22">
        <v>41</v>
      </c>
      <c r="N3" s="22">
        <v>102</v>
      </c>
      <c r="O3" s="22">
        <v>110</v>
      </c>
      <c r="P3" s="22">
        <v>112</v>
      </c>
      <c r="Q3" s="22">
        <v>45</v>
      </c>
      <c r="R3" s="58">
        <v>165</v>
      </c>
      <c r="S3" s="22">
        <v>416</v>
      </c>
      <c r="T3" s="22">
        <v>60</v>
      </c>
      <c r="U3" s="22">
        <v>855</v>
      </c>
      <c r="V3" s="11">
        <f t="shared" ref="V3:AE3" si="0">B3*L3</f>
        <v>6300</v>
      </c>
      <c r="W3" s="11">
        <f t="shared" si="0"/>
        <v>4510</v>
      </c>
      <c r="X3" s="11">
        <f t="shared" si="0"/>
        <v>2448</v>
      </c>
      <c r="Y3" s="11">
        <f t="shared" si="0"/>
        <v>1760</v>
      </c>
      <c r="Z3" s="11">
        <f t="shared" si="0"/>
        <v>4480</v>
      </c>
      <c r="AA3" s="11">
        <f t="shared" si="0"/>
        <v>3150</v>
      </c>
      <c r="AB3" s="11">
        <f t="shared" si="0"/>
        <v>5940</v>
      </c>
      <c r="AC3" s="11">
        <f t="shared" si="0"/>
        <v>8320</v>
      </c>
      <c r="AD3" s="11">
        <f t="shared" si="0"/>
        <v>3360</v>
      </c>
      <c r="AE3" s="11">
        <f t="shared" si="0"/>
        <v>8550</v>
      </c>
      <c r="AF3" s="14">
        <f>SUM(V3:AE3)</f>
        <v>48818</v>
      </c>
      <c r="AG3" s="21">
        <v>45281</v>
      </c>
    </row>
    <row r="4" spans="1:33">
      <c r="A4" s="21">
        <v>45282</v>
      </c>
      <c r="B4" s="13">
        <v>90</v>
      </c>
      <c r="C4" s="13">
        <v>80</v>
      </c>
      <c r="D4" s="13">
        <v>28</v>
      </c>
      <c r="E4" s="13">
        <v>14</v>
      </c>
      <c r="F4" s="13">
        <v>44</v>
      </c>
      <c r="G4" s="13">
        <v>48</v>
      </c>
      <c r="H4" s="52">
        <v>30</v>
      </c>
      <c r="I4" s="52">
        <v>10</v>
      </c>
      <c r="J4" s="52">
        <v>50</v>
      </c>
      <c r="K4" s="13">
        <v>6</v>
      </c>
      <c r="L4" s="22">
        <v>45</v>
      </c>
      <c r="M4" s="22">
        <v>41</v>
      </c>
      <c r="N4" s="22">
        <v>102</v>
      </c>
      <c r="O4" s="22">
        <v>110</v>
      </c>
      <c r="P4" s="22">
        <v>112</v>
      </c>
      <c r="Q4" s="22">
        <v>45</v>
      </c>
      <c r="R4" s="58">
        <v>165</v>
      </c>
      <c r="S4" s="22">
        <v>420</v>
      </c>
      <c r="T4" s="22">
        <v>60</v>
      </c>
      <c r="U4" s="22">
        <v>855</v>
      </c>
      <c r="V4" s="11">
        <f t="shared" ref="V4:V33" si="1">B4*L4</f>
        <v>4050</v>
      </c>
      <c r="W4" s="11">
        <f t="shared" ref="W4:W33" si="2">C4*M4</f>
        <v>3280</v>
      </c>
      <c r="X4" s="11">
        <f t="shared" ref="X4:X33" si="3">D4*N4</f>
        <v>2856</v>
      </c>
      <c r="Y4" s="11">
        <f t="shared" ref="Y4:Y33" si="4">E4*O4</f>
        <v>1540</v>
      </c>
      <c r="Z4" s="11">
        <f t="shared" ref="Z4:Z33" si="5">F4*P4</f>
        <v>4928</v>
      </c>
      <c r="AA4" s="11">
        <f t="shared" ref="AA4:AA33" si="6">G4*Q4</f>
        <v>2160</v>
      </c>
      <c r="AB4" s="11">
        <f t="shared" ref="AB4:AB33" si="7">H4*R4</f>
        <v>4950</v>
      </c>
      <c r="AC4" s="11">
        <f t="shared" ref="AC4:AC33" si="8">I4*S4</f>
        <v>4200</v>
      </c>
      <c r="AD4" s="11">
        <f t="shared" ref="AD4:AD33" si="9">J4*T4</f>
        <v>3000</v>
      </c>
      <c r="AE4" s="11">
        <f t="shared" ref="AE4:AE33" si="10">K4*U4</f>
        <v>5130</v>
      </c>
      <c r="AF4" s="14">
        <f t="shared" ref="AF4:AF33" si="11">SUM(V4:AE4)</f>
        <v>36094</v>
      </c>
      <c r="AG4" s="21">
        <v>45282</v>
      </c>
    </row>
    <row r="5" spans="1:33">
      <c r="A5" s="21">
        <v>45283</v>
      </c>
      <c r="B5" s="13">
        <v>70</v>
      </c>
      <c r="C5" s="13">
        <v>50</v>
      </c>
      <c r="D5" s="13">
        <v>20</v>
      </c>
      <c r="E5" s="13">
        <v>20</v>
      </c>
      <c r="F5" s="13">
        <v>50</v>
      </c>
      <c r="G5" s="13">
        <v>40</v>
      </c>
      <c r="H5" s="52">
        <v>40</v>
      </c>
      <c r="I5" s="52">
        <v>8</v>
      </c>
      <c r="J5" s="52">
        <v>58</v>
      </c>
      <c r="K5" s="13">
        <v>4</v>
      </c>
      <c r="L5" s="22">
        <v>45</v>
      </c>
      <c r="M5" s="22">
        <v>41</v>
      </c>
      <c r="N5" s="22">
        <v>102</v>
      </c>
      <c r="O5" s="22">
        <v>110</v>
      </c>
      <c r="P5" s="22">
        <v>112</v>
      </c>
      <c r="Q5" s="22">
        <v>45</v>
      </c>
      <c r="R5" s="58">
        <v>165</v>
      </c>
      <c r="S5" s="22">
        <v>420</v>
      </c>
      <c r="T5" s="22">
        <v>60</v>
      </c>
      <c r="U5" s="22">
        <v>855</v>
      </c>
      <c r="V5" s="11">
        <f t="shared" si="1"/>
        <v>3150</v>
      </c>
      <c r="W5" s="11">
        <f t="shared" si="2"/>
        <v>2050</v>
      </c>
      <c r="X5" s="11">
        <f t="shared" si="3"/>
        <v>2040</v>
      </c>
      <c r="Y5" s="11">
        <f t="shared" si="4"/>
        <v>2200</v>
      </c>
      <c r="Z5" s="11">
        <f t="shared" si="5"/>
        <v>5600</v>
      </c>
      <c r="AA5" s="11">
        <f t="shared" si="6"/>
        <v>1800</v>
      </c>
      <c r="AB5" s="11">
        <f t="shared" si="7"/>
        <v>6600</v>
      </c>
      <c r="AC5" s="11">
        <f t="shared" si="8"/>
        <v>3360</v>
      </c>
      <c r="AD5" s="11">
        <f t="shared" si="9"/>
        <v>3480</v>
      </c>
      <c r="AE5" s="11">
        <f t="shared" si="10"/>
        <v>3420</v>
      </c>
      <c r="AF5" s="14">
        <f t="shared" si="11"/>
        <v>33700</v>
      </c>
      <c r="AG5" s="21">
        <v>45283</v>
      </c>
    </row>
    <row r="6" spans="1:33">
      <c r="A6" s="21">
        <v>45284</v>
      </c>
      <c r="B6" s="13">
        <v>60</v>
      </c>
      <c r="C6" s="13">
        <v>40</v>
      </c>
      <c r="D6" s="13">
        <v>22</v>
      </c>
      <c r="E6" s="13">
        <v>16</v>
      </c>
      <c r="F6" s="13">
        <v>44</v>
      </c>
      <c r="G6" s="13">
        <v>42</v>
      </c>
      <c r="H6" s="52">
        <v>40</v>
      </c>
      <c r="I6" s="52">
        <v>10</v>
      </c>
      <c r="J6" s="52">
        <v>64</v>
      </c>
      <c r="K6" s="13">
        <v>6</v>
      </c>
      <c r="L6" s="22">
        <v>44</v>
      </c>
      <c r="M6" s="22">
        <v>41</v>
      </c>
      <c r="N6" s="22">
        <v>102</v>
      </c>
      <c r="O6" s="22">
        <v>110</v>
      </c>
      <c r="P6" s="22">
        <v>112</v>
      </c>
      <c r="Q6" s="22">
        <v>43</v>
      </c>
      <c r="R6" s="58">
        <v>165</v>
      </c>
      <c r="S6" s="22">
        <v>435</v>
      </c>
      <c r="T6" s="22">
        <v>60</v>
      </c>
      <c r="U6" s="22">
        <v>865</v>
      </c>
      <c r="V6" s="11">
        <f t="shared" si="1"/>
        <v>2640</v>
      </c>
      <c r="W6" s="11">
        <f t="shared" si="2"/>
        <v>1640</v>
      </c>
      <c r="X6" s="11">
        <f t="shared" si="3"/>
        <v>2244</v>
      </c>
      <c r="Y6" s="11">
        <f t="shared" si="4"/>
        <v>1760</v>
      </c>
      <c r="Z6" s="11">
        <f t="shared" si="5"/>
        <v>4928</v>
      </c>
      <c r="AA6" s="11">
        <f t="shared" si="6"/>
        <v>1806</v>
      </c>
      <c r="AB6" s="11">
        <f t="shared" si="7"/>
        <v>6600</v>
      </c>
      <c r="AC6" s="11">
        <f t="shared" si="8"/>
        <v>4350</v>
      </c>
      <c r="AD6" s="11">
        <f t="shared" si="9"/>
        <v>3840</v>
      </c>
      <c r="AE6" s="11">
        <f t="shared" si="10"/>
        <v>5190</v>
      </c>
      <c r="AF6" s="14">
        <f t="shared" si="11"/>
        <v>34998</v>
      </c>
      <c r="AG6" s="21">
        <v>45284</v>
      </c>
    </row>
    <row r="7" spans="1:33">
      <c r="A7" s="21">
        <v>45285</v>
      </c>
      <c r="B7" s="13">
        <v>66</v>
      </c>
      <c r="C7" s="13">
        <v>36</v>
      </c>
      <c r="D7" s="13">
        <v>18</v>
      </c>
      <c r="E7" s="13">
        <v>14</v>
      </c>
      <c r="F7" s="13">
        <v>40</v>
      </c>
      <c r="G7" s="13">
        <v>48</v>
      </c>
      <c r="H7" s="52">
        <v>38</v>
      </c>
      <c r="I7" s="52">
        <v>11</v>
      </c>
      <c r="J7" s="52">
        <v>75</v>
      </c>
      <c r="K7" s="13">
        <v>10</v>
      </c>
      <c r="L7" s="22">
        <v>44</v>
      </c>
      <c r="M7" s="22">
        <v>41</v>
      </c>
      <c r="N7" s="22">
        <v>102</v>
      </c>
      <c r="O7" s="22">
        <v>110</v>
      </c>
      <c r="P7" s="22">
        <v>112</v>
      </c>
      <c r="Q7" s="22">
        <v>43</v>
      </c>
      <c r="R7" s="58">
        <v>165</v>
      </c>
      <c r="S7" s="22">
        <v>435</v>
      </c>
      <c r="T7" s="22">
        <v>60</v>
      </c>
      <c r="U7" s="22">
        <v>865</v>
      </c>
      <c r="V7" s="11">
        <f t="shared" si="1"/>
        <v>2904</v>
      </c>
      <c r="W7" s="11">
        <f t="shared" si="2"/>
        <v>1476</v>
      </c>
      <c r="X7" s="11">
        <f t="shared" si="3"/>
        <v>1836</v>
      </c>
      <c r="Y7" s="11">
        <f t="shared" si="4"/>
        <v>1540</v>
      </c>
      <c r="Z7" s="11">
        <f t="shared" si="5"/>
        <v>4480</v>
      </c>
      <c r="AA7" s="11">
        <f t="shared" si="6"/>
        <v>2064</v>
      </c>
      <c r="AB7" s="11">
        <f t="shared" si="7"/>
        <v>6270</v>
      </c>
      <c r="AC7" s="11">
        <f t="shared" si="8"/>
        <v>4785</v>
      </c>
      <c r="AD7" s="11">
        <f t="shared" si="9"/>
        <v>4500</v>
      </c>
      <c r="AE7" s="11">
        <f t="shared" si="10"/>
        <v>8650</v>
      </c>
      <c r="AF7" s="14">
        <f t="shared" si="11"/>
        <v>38505</v>
      </c>
      <c r="AG7" s="21">
        <v>45285</v>
      </c>
    </row>
    <row r="8" spans="1:33">
      <c r="A8" s="21">
        <v>45286</v>
      </c>
      <c r="B8" s="13">
        <v>20</v>
      </c>
      <c r="C8" s="13">
        <v>24</v>
      </c>
      <c r="D8" s="13">
        <v>8</v>
      </c>
      <c r="E8" s="13">
        <v>8</v>
      </c>
      <c r="F8" s="13">
        <v>4</v>
      </c>
      <c r="G8" s="13">
        <v>10</v>
      </c>
      <c r="H8" s="52">
        <v>8</v>
      </c>
      <c r="I8" s="52">
        <v>4</v>
      </c>
      <c r="J8" s="52">
        <v>60</v>
      </c>
      <c r="K8" s="13">
        <v>0</v>
      </c>
      <c r="L8" s="22">
        <v>44</v>
      </c>
      <c r="M8" s="22">
        <v>41</v>
      </c>
      <c r="N8" s="22">
        <v>102</v>
      </c>
      <c r="O8" s="22">
        <v>110</v>
      </c>
      <c r="P8" s="22">
        <v>112</v>
      </c>
      <c r="Q8" s="22">
        <v>43</v>
      </c>
      <c r="R8" s="58">
        <v>165</v>
      </c>
      <c r="S8" s="22">
        <v>435</v>
      </c>
      <c r="T8" s="22">
        <v>60</v>
      </c>
      <c r="U8" s="22">
        <v>865</v>
      </c>
      <c r="V8" s="11">
        <f t="shared" si="1"/>
        <v>880</v>
      </c>
      <c r="W8" s="11">
        <f t="shared" si="2"/>
        <v>984</v>
      </c>
      <c r="X8" s="11">
        <f t="shared" si="3"/>
        <v>816</v>
      </c>
      <c r="Y8" s="11">
        <f t="shared" si="4"/>
        <v>880</v>
      </c>
      <c r="Z8" s="11">
        <f t="shared" si="5"/>
        <v>448</v>
      </c>
      <c r="AA8" s="11">
        <f t="shared" si="6"/>
        <v>430</v>
      </c>
      <c r="AB8" s="11">
        <f t="shared" si="7"/>
        <v>1320</v>
      </c>
      <c r="AC8" s="11">
        <f t="shared" si="8"/>
        <v>1740</v>
      </c>
      <c r="AD8" s="11">
        <f t="shared" si="9"/>
        <v>3600</v>
      </c>
      <c r="AE8" s="11">
        <f t="shared" si="10"/>
        <v>0</v>
      </c>
      <c r="AF8" s="14">
        <v>11098</v>
      </c>
      <c r="AG8" s="21">
        <v>45286</v>
      </c>
    </row>
    <row r="9" spans="1:33">
      <c r="A9" s="21">
        <v>45287</v>
      </c>
      <c r="B9" s="13">
        <v>40</v>
      </c>
      <c r="C9" s="13">
        <v>20</v>
      </c>
      <c r="D9" s="13">
        <v>8</v>
      </c>
      <c r="E9" s="13">
        <v>6</v>
      </c>
      <c r="F9" s="13">
        <v>8</v>
      </c>
      <c r="G9" s="13">
        <v>8</v>
      </c>
      <c r="H9" s="52">
        <v>6</v>
      </c>
      <c r="I9" s="52">
        <v>2</v>
      </c>
      <c r="J9" s="52">
        <v>60</v>
      </c>
      <c r="K9" s="13">
        <v>2</v>
      </c>
      <c r="L9" s="22">
        <v>46</v>
      </c>
      <c r="M9" s="22">
        <v>41</v>
      </c>
      <c r="N9" s="22">
        <v>104</v>
      </c>
      <c r="O9" s="22">
        <v>110</v>
      </c>
      <c r="P9" s="22">
        <v>112</v>
      </c>
      <c r="Q9" s="22">
        <v>43</v>
      </c>
      <c r="R9" s="58">
        <v>162</v>
      </c>
      <c r="S9" s="22">
        <v>435</v>
      </c>
      <c r="T9" s="22">
        <v>60</v>
      </c>
      <c r="U9" s="22">
        <v>865</v>
      </c>
      <c r="V9" s="11">
        <f t="shared" si="1"/>
        <v>1840</v>
      </c>
      <c r="W9" s="11">
        <f t="shared" si="2"/>
        <v>820</v>
      </c>
      <c r="X9" s="11">
        <f t="shared" si="3"/>
        <v>832</v>
      </c>
      <c r="Y9" s="11">
        <f t="shared" si="4"/>
        <v>660</v>
      </c>
      <c r="Z9" s="11">
        <f t="shared" si="5"/>
        <v>896</v>
      </c>
      <c r="AA9" s="11">
        <f t="shared" si="6"/>
        <v>344</v>
      </c>
      <c r="AB9" s="11">
        <f t="shared" si="7"/>
        <v>972</v>
      </c>
      <c r="AC9" s="11">
        <f t="shared" si="8"/>
        <v>870</v>
      </c>
      <c r="AD9" s="11">
        <f t="shared" si="9"/>
        <v>3600</v>
      </c>
      <c r="AE9" s="11">
        <f t="shared" si="10"/>
        <v>1730</v>
      </c>
      <c r="AF9" s="14">
        <f t="shared" si="11"/>
        <v>12564</v>
      </c>
      <c r="AG9" s="21">
        <v>45287</v>
      </c>
    </row>
    <row r="10" spans="1:33">
      <c r="A10" s="21">
        <v>45288</v>
      </c>
      <c r="B10" s="13">
        <v>40</v>
      </c>
      <c r="C10" s="13">
        <v>24</v>
      </c>
      <c r="D10" s="13">
        <v>8</v>
      </c>
      <c r="E10" s="13">
        <v>6</v>
      </c>
      <c r="F10" s="13">
        <v>6</v>
      </c>
      <c r="G10" s="13">
        <v>10</v>
      </c>
      <c r="H10" s="52">
        <v>8</v>
      </c>
      <c r="I10" s="52">
        <v>4</v>
      </c>
      <c r="J10" s="52">
        <v>59</v>
      </c>
      <c r="K10" s="13">
        <v>4</v>
      </c>
      <c r="L10" s="22">
        <v>44</v>
      </c>
      <c r="M10" s="22">
        <v>42</v>
      </c>
      <c r="N10" s="22">
        <v>104</v>
      </c>
      <c r="O10" s="22">
        <v>110</v>
      </c>
      <c r="P10" s="22">
        <v>112</v>
      </c>
      <c r="Q10" s="22">
        <v>43</v>
      </c>
      <c r="R10" s="58">
        <v>162</v>
      </c>
      <c r="S10" s="22">
        <v>435</v>
      </c>
      <c r="T10" s="22">
        <v>60</v>
      </c>
      <c r="U10" s="22">
        <v>865</v>
      </c>
      <c r="V10" s="11">
        <f t="shared" si="1"/>
        <v>1760</v>
      </c>
      <c r="W10" s="11">
        <f t="shared" si="2"/>
        <v>1008</v>
      </c>
      <c r="X10" s="11">
        <f t="shared" si="3"/>
        <v>832</v>
      </c>
      <c r="Y10" s="11">
        <f t="shared" si="4"/>
        <v>660</v>
      </c>
      <c r="Z10" s="11">
        <f t="shared" si="5"/>
        <v>672</v>
      </c>
      <c r="AA10" s="11">
        <f t="shared" si="6"/>
        <v>430</v>
      </c>
      <c r="AB10" s="11">
        <f t="shared" si="7"/>
        <v>1296</v>
      </c>
      <c r="AC10" s="11">
        <f t="shared" si="8"/>
        <v>1740</v>
      </c>
      <c r="AD10" s="11">
        <f t="shared" si="9"/>
        <v>3540</v>
      </c>
      <c r="AE10" s="11">
        <f t="shared" si="10"/>
        <v>3460</v>
      </c>
      <c r="AF10" s="14">
        <f t="shared" si="11"/>
        <v>15398</v>
      </c>
      <c r="AG10" s="21">
        <v>45288</v>
      </c>
    </row>
    <row r="11" spans="1:33">
      <c r="A11" s="21">
        <v>45289</v>
      </c>
      <c r="B11" s="13">
        <v>60</v>
      </c>
      <c r="C11" s="13">
        <v>30</v>
      </c>
      <c r="D11" s="13">
        <v>6</v>
      </c>
      <c r="E11" s="13">
        <v>4</v>
      </c>
      <c r="F11" s="13">
        <v>4</v>
      </c>
      <c r="G11" s="13">
        <v>6</v>
      </c>
      <c r="H11" s="52">
        <v>6</v>
      </c>
      <c r="I11" s="52">
        <v>4</v>
      </c>
      <c r="J11" s="52">
        <v>80</v>
      </c>
      <c r="K11" s="13">
        <v>4</v>
      </c>
      <c r="L11" s="22">
        <v>44</v>
      </c>
      <c r="M11" s="22">
        <v>42</v>
      </c>
      <c r="N11" s="22">
        <v>104</v>
      </c>
      <c r="O11" s="22">
        <v>110</v>
      </c>
      <c r="P11" s="22">
        <v>112</v>
      </c>
      <c r="Q11" s="22">
        <v>43</v>
      </c>
      <c r="R11" s="58">
        <v>162</v>
      </c>
      <c r="S11" s="22">
        <v>435</v>
      </c>
      <c r="T11" s="22">
        <v>60</v>
      </c>
      <c r="U11" s="22">
        <v>865</v>
      </c>
      <c r="V11" s="11">
        <f t="shared" si="1"/>
        <v>2640</v>
      </c>
      <c r="W11" s="11">
        <f t="shared" si="2"/>
        <v>1260</v>
      </c>
      <c r="X11" s="11">
        <f t="shared" si="3"/>
        <v>624</v>
      </c>
      <c r="Y11" s="11">
        <f t="shared" si="4"/>
        <v>440</v>
      </c>
      <c r="Z11" s="11">
        <f t="shared" si="5"/>
        <v>448</v>
      </c>
      <c r="AA11" s="11">
        <f t="shared" si="6"/>
        <v>258</v>
      </c>
      <c r="AB11" s="11">
        <f t="shared" si="7"/>
        <v>972</v>
      </c>
      <c r="AC11" s="11">
        <f t="shared" si="8"/>
        <v>1740</v>
      </c>
      <c r="AD11" s="11">
        <f t="shared" si="9"/>
        <v>4800</v>
      </c>
      <c r="AE11" s="11">
        <f t="shared" si="10"/>
        <v>3460</v>
      </c>
      <c r="AF11" s="14">
        <f t="shared" si="11"/>
        <v>16642</v>
      </c>
      <c r="AG11" s="21">
        <v>45289</v>
      </c>
    </row>
    <row r="12" spans="1:33">
      <c r="A12" s="21">
        <v>45290</v>
      </c>
      <c r="B12" s="13">
        <v>56</v>
      </c>
      <c r="C12" s="13">
        <v>32</v>
      </c>
      <c r="D12" s="13">
        <v>8</v>
      </c>
      <c r="E12" s="13">
        <v>6</v>
      </c>
      <c r="F12" s="13">
        <v>4</v>
      </c>
      <c r="G12" s="13">
        <v>8</v>
      </c>
      <c r="H12" s="52">
        <v>8</v>
      </c>
      <c r="I12" s="52">
        <v>0</v>
      </c>
      <c r="J12" s="52">
        <v>55</v>
      </c>
      <c r="K12" s="13">
        <v>0</v>
      </c>
      <c r="L12" s="22">
        <v>44</v>
      </c>
      <c r="M12" s="22">
        <v>42</v>
      </c>
      <c r="N12" s="22">
        <v>104</v>
      </c>
      <c r="O12" s="22">
        <v>110</v>
      </c>
      <c r="P12" s="22">
        <v>112</v>
      </c>
      <c r="Q12" s="22">
        <v>43</v>
      </c>
      <c r="R12" s="58">
        <v>162</v>
      </c>
      <c r="S12" s="22">
        <v>435</v>
      </c>
      <c r="T12" s="22">
        <v>60</v>
      </c>
      <c r="U12" s="22">
        <v>865</v>
      </c>
      <c r="V12" s="11">
        <f t="shared" si="1"/>
        <v>2464</v>
      </c>
      <c r="W12" s="11">
        <f t="shared" si="2"/>
        <v>1344</v>
      </c>
      <c r="X12" s="11">
        <f t="shared" si="3"/>
        <v>832</v>
      </c>
      <c r="Y12" s="11">
        <f t="shared" si="4"/>
        <v>660</v>
      </c>
      <c r="Z12" s="11">
        <f t="shared" si="5"/>
        <v>448</v>
      </c>
      <c r="AA12" s="11">
        <f t="shared" si="6"/>
        <v>344</v>
      </c>
      <c r="AB12" s="11">
        <f t="shared" si="7"/>
        <v>1296</v>
      </c>
      <c r="AC12" s="11">
        <f t="shared" si="8"/>
        <v>0</v>
      </c>
      <c r="AD12" s="11">
        <f t="shared" si="9"/>
        <v>3300</v>
      </c>
      <c r="AE12" s="11">
        <f t="shared" si="10"/>
        <v>0</v>
      </c>
      <c r="AF12" s="14">
        <f t="shared" si="11"/>
        <v>10688</v>
      </c>
      <c r="AG12" s="21">
        <v>45290</v>
      </c>
    </row>
    <row r="13" spans="1:33">
      <c r="A13" s="21">
        <v>45291</v>
      </c>
      <c r="B13" s="13">
        <v>48</v>
      </c>
      <c r="C13" s="13">
        <v>24</v>
      </c>
      <c r="D13" s="13">
        <v>6</v>
      </c>
      <c r="E13" s="13">
        <v>8</v>
      </c>
      <c r="F13" s="13">
        <v>6</v>
      </c>
      <c r="G13" s="13">
        <v>8</v>
      </c>
      <c r="H13" s="52">
        <v>6</v>
      </c>
      <c r="I13" s="52">
        <v>2</v>
      </c>
      <c r="J13" s="52">
        <v>56</v>
      </c>
      <c r="K13" s="13">
        <v>0</v>
      </c>
      <c r="L13" s="22">
        <v>42</v>
      </c>
      <c r="M13" s="22">
        <v>42</v>
      </c>
      <c r="N13" s="22">
        <v>104</v>
      </c>
      <c r="O13" s="22">
        <v>110</v>
      </c>
      <c r="P13" s="22">
        <v>108</v>
      </c>
      <c r="Q13" s="22">
        <v>43</v>
      </c>
      <c r="R13" s="58">
        <v>158</v>
      </c>
      <c r="S13" s="22">
        <v>435</v>
      </c>
      <c r="T13" s="22">
        <v>60</v>
      </c>
      <c r="U13" s="22">
        <v>865</v>
      </c>
      <c r="V13" s="11">
        <f t="shared" si="1"/>
        <v>2016</v>
      </c>
      <c r="W13" s="11">
        <f t="shared" si="2"/>
        <v>1008</v>
      </c>
      <c r="X13" s="11">
        <f t="shared" si="3"/>
        <v>624</v>
      </c>
      <c r="Y13" s="11">
        <f t="shared" si="4"/>
        <v>880</v>
      </c>
      <c r="Z13" s="11">
        <f t="shared" si="5"/>
        <v>648</v>
      </c>
      <c r="AA13" s="11">
        <f t="shared" si="6"/>
        <v>344</v>
      </c>
      <c r="AB13" s="11">
        <f t="shared" si="7"/>
        <v>948</v>
      </c>
      <c r="AC13" s="11">
        <f t="shared" si="8"/>
        <v>870</v>
      </c>
      <c r="AD13" s="11">
        <f t="shared" si="9"/>
        <v>3360</v>
      </c>
      <c r="AE13" s="11">
        <f t="shared" si="10"/>
        <v>0</v>
      </c>
      <c r="AF13" s="14">
        <f t="shared" si="11"/>
        <v>10698</v>
      </c>
      <c r="AG13" s="21">
        <v>45291</v>
      </c>
    </row>
    <row r="14" spans="1:33">
      <c r="A14" s="21">
        <v>45292</v>
      </c>
      <c r="B14" s="13">
        <v>48</v>
      </c>
      <c r="C14" s="13">
        <v>28</v>
      </c>
      <c r="D14" s="13">
        <v>8</v>
      </c>
      <c r="E14" s="13">
        <v>8</v>
      </c>
      <c r="F14" s="13">
        <v>8</v>
      </c>
      <c r="G14" s="13">
        <v>6</v>
      </c>
      <c r="H14" s="52">
        <v>6</v>
      </c>
      <c r="I14" s="52">
        <v>2</v>
      </c>
      <c r="J14" s="52">
        <v>58</v>
      </c>
      <c r="K14" s="13">
        <v>0</v>
      </c>
      <c r="L14" s="22">
        <v>42</v>
      </c>
      <c r="M14" s="22">
        <v>42</v>
      </c>
      <c r="N14" s="22">
        <v>104</v>
      </c>
      <c r="O14" s="22">
        <v>110</v>
      </c>
      <c r="P14" s="22">
        <v>108</v>
      </c>
      <c r="Q14" s="22">
        <v>43</v>
      </c>
      <c r="R14" s="58">
        <v>158</v>
      </c>
      <c r="S14" s="22">
        <v>435</v>
      </c>
      <c r="T14" s="22">
        <v>60</v>
      </c>
      <c r="U14" s="22">
        <v>865</v>
      </c>
      <c r="V14" s="11">
        <f t="shared" si="1"/>
        <v>2016</v>
      </c>
      <c r="W14" s="11">
        <f t="shared" si="2"/>
        <v>1176</v>
      </c>
      <c r="X14" s="11">
        <f t="shared" si="3"/>
        <v>832</v>
      </c>
      <c r="Y14" s="11">
        <f t="shared" si="4"/>
        <v>880</v>
      </c>
      <c r="Z14" s="11">
        <f t="shared" si="5"/>
        <v>864</v>
      </c>
      <c r="AA14" s="11">
        <f t="shared" si="6"/>
        <v>258</v>
      </c>
      <c r="AB14" s="11">
        <f t="shared" si="7"/>
        <v>948</v>
      </c>
      <c r="AC14" s="11">
        <f t="shared" si="8"/>
        <v>870</v>
      </c>
      <c r="AD14" s="11">
        <f t="shared" si="9"/>
        <v>3480</v>
      </c>
      <c r="AE14" s="11">
        <f t="shared" si="10"/>
        <v>0</v>
      </c>
      <c r="AF14" s="14">
        <f t="shared" si="11"/>
        <v>11324</v>
      </c>
      <c r="AG14" s="21">
        <v>45292</v>
      </c>
    </row>
    <row r="15" spans="1:33">
      <c r="A15" s="21">
        <v>45293</v>
      </c>
      <c r="B15" s="13">
        <v>50</v>
      </c>
      <c r="C15" s="13">
        <v>28</v>
      </c>
      <c r="D15" s="13">
        <v>6</v>
      </c>
      <c r="E15" s="13">
        <v>8</v>
      </c>
      <c r="F15" s="13">
        <v>6</v>
      </c>
      <c r="G15" s="13">
        <v>10</v>
      </c>
      <c r="H15" s="52">
        <v>4</v>
      </c>
      <c r="I15" s="52">
        <v>0</v>
      </c>
      <c r="J15" s="52">
        <v>60</v>
      </c>
      <c r="K15" s="13">
        <v>0</v>
      </c>
      <c r="L15" s="22">
        <v>42</v>
      </c>
      <c r="M15" s="22">
        <v>42</v>
      </c>
      <c r="N15" s="22">
        <v>104</v>
      </c>
      <c r="O15" s="22">
        <v>110</v>
      </c>
      <c r="P15" s="22">
        <v>108</v>
      </c>
      <c r="Q15" s="22">
        <v>43</v>
      </c>
      <c r="R15" s="58">
        <v>158</v>
      </c>
      <c r="S15" s="22">
        <v>435</v>
      </c>
      <c r="T15" s="22">
        <v>60</v>
      </c>
      <c r="U15" s="22">
        <v>865</v>
      </c>
      <c r="V15" s="11">
        <f t="shared" si="1"/>
        <v>2100</v>
      </c>
      <c r="W15" s="11">
        <f t="shared" si="2"/>
        <v>1176</v>
      </c>
      <c r="X15" s="11">
        <f t="shared" si="3"/>
        <v>624</v>
      </c>
      <c r="Y15" s="11">
        <f t="shared" si="4"/>
        <v>880</v>
      </c>
      <c r="Z15" s="11">
        <f t="shared" si="5"/>
        <v>648</v>
      </c>
      <c r="AA15" s="11">
        <f t="shared" si="6"/>
        <v>430</v>
      </c>
      <c r="AB15" s="11">
        <f t="shared" si="7"/>
        <v>632</v>
      </c>
      <c r="AC15" s="11">
        <f t="shared" si="8"/>
        <v>0</v>
      </c>
      <c r="AD15" s="11">
        <f t="shared" si="9"/>
        <v>3600</v>
      </c>
      <c r="AE15" s="11">
        <f t="shared" si="10"/>
        <v>0</v>
      </c>
      <c r="AF15" s="14">
        <f t="shared" si="11"/>
        <v>10090</v>
      </c>
      <c r="AG15" s="21">
        <v>45293</v>
      </c>
    </row>
    <row r="16" spans="1:33">
      <c r="A16" s="21">
        <v>45294</v>
      </c>
      <c r="B16" s="13">
        <v>106</v>
      </c>
      <c r="C16" s="13">
        <v>34</v>
      </c>
      <c r="D16" s="13">
        <v>12</v>
      </c>
      <c r="E16" s="13">
        <v>8</v>
      </c>
      <c r="F16" s="13">
        <v>10</v>
      </c>
      <c r="G16" s="13">
        <v>12</v>
      </c>
      <c r="H16" s="52">
        <v>8</v>
      </c>
      <c r="I16" s="52">
        <v>2</v>
      </c>
      <c r="J16" s="52">
        <v>65</v>
      </c>
      <c r="K16" s="13">
        <v>0</v>
      </c>
      <c r="L16" s="22">
        <v>44</v>
      </c>
      <c r="M16" s="22">
        <v>41</v>
      </c>
      <c r="N16" s="22">
        <v>108</v>
      </c>
      <c r="O16" s="22">
        <v>110</v>
      </c>
      <c r="P16" s="22">
        <v>111</v>
      </c>
      <c r="Q16" s="22">
        <v>43</v>
      </c>
      <c r="R16" s="58">
        <v>158</v>
      </c>
      <c r="S16" s="22">
        <v>435</v>
      </c>
      <c r="T16" s="22">
        <v>60</v>
      </c>
      <c r="U16" s="22">
        <v>865</v>
      </c>
      <c r="V16" s="11">
        <f t="shared" si="1"/>
        <v>4664</v>
      </c>
      <c r="W16" s="11">
        <f t="shared" si="2"/>
        <v>1394</v>
      </c>
      <c r="X16" s="11">
        <f t="shared" si="3"/>
        <v>1296</v>
      </c>
      <c r="Y16" s="11">
        <f t="shared" si="4"/>
        <v>880</v>
      </c>
      <c r="Z16" s="11">
        <f t="shared" si="5"/>
        <v>1110</v>
      </c>
      <c r="AA16" s="11">
        <f t="shared" si="6"/>
        <v>516</v>
      </c>
      <c r="AB16" s="11">
        <f t="shared" si="7"/>
        <v>1264</v>
      </c>
      <c r="AC16" s="11">
        <f t="shared" si="8"/>
        <v>870</v>
      </c>
      <c r="AD16" s="11">
        <f t="shared" si="9"/>
        <v>3900</v>
      </c>
      <c r="AE16" s="11">
        <f t="shared" si="10"/>
        <v>0</v>
      </c>
      <c r="AF16" s="14">
        <f t="shared" si="11"/>
        <v>15894</v>
      </c>
      <c r="AG16" s="21">
        <v>45294</v>
      </c>
    </row>
    <row r="17" spans="1:33">
      <c r="A17" s="21">
        <v>45295</v>
      </c>
      <c r="B17" s="13">
        <v>42</v>
      </c>
      <c r="C17" s="13">
        <v>24</v>
      </c>
      <c r="D17" s="13">
        <v>6</v>
      </c>
      <c r="E17" s="13">
        <v>10</v>
      </c>
      <c r="F17" s="13">
        <v>8</v>
      </c>
      <c r="G17" s="13">
        <v>4</v>
      </c>
      <c r="H17" s="52">
        <v>4</v>
      </c>
      <c r="I17" s="52">
        <v>0</v>
      </c>
      <c r="J17" s="52">
        <v>57</v>
      </c>
      <c r="K17" s="13">
        <v>0</v>
      </c>
      <c r="L17" s="22">
        <v>44</v>
      </c>
      <c r="M17" s="22">
        <v>41</v>
      </c>
      <c r="N17" s="22">
        <v>108</v>
      </c>
      <c r="O17" s="22">
        <v>110</v>
      </c>
      <c r="P17" s="22">
        <v>111</v>
      </c>
      <c r="Q17" s="22">
        <v>43</v>
      </c>
      <c r="R17" s="58">
        <v>158</v>
      </c>
      <c r="S17" s="22">
        <v>435</v>
      </c>
      <c r="T17" s="22">
        <v>60</v>
      </c>
      <c r="U17" s="22">
        <v>865</v>
      </c>
      <c r="V17" s="11">
        <f t="shared" si="1"/>
        <v>1848</v>
      </c>
      <c r="W17" s="11">
        <f t="shared" si="2"/>
        <v>984</v>
      </c>
      <c r="X17" s="11">
        <f t="shared" si="3"/>
        <v>648</v>
      </c>
      <c r="Y17" s="11">
        <f t="shared" si="4"/>
        <v>1100</v>
      </c>
      <c r="Z17" s="11">
        <f t="shared" si="5"/>
        <v>888</v>
      </c>
      <c r="AA17" s="11">
        <f t="shared" si="6"/>
        <v>172</v>
      </c>
      <c r="AB17" s="11">
        <f t="shared" si="7"/>
        <v>632</v>
      </c>
      <c r="AC17" s="11">
        <f t="shared" si="8"/>
        <v>0</v>
      </c>
      <c r="AD17" s="11">
        <f t="shared" si="9"/>
        <v>3420</v>
      </c>
      <c r="AE17" s="11">
        <f t="shared" si="10"/>
        <v>0</v>
      </c>
      <c r="AF17" s="14">
        <f t="shared" si="11"/>
        <v>9692</v>
      </c>
      <c r="AG17" s="21">
        <v>45295</v>
      </c>
    </row>
    <row r="18" spans="1:33">
      <c r="A18" s="21">
        <v>45296</v>
      </c>
      <c r="B18" s="13">
        <v>40</v>
      </c>
      <c r="C18" s="13">
        <v>26</v>
      </c>
      <c r="D18" s="13">
        <v>10</v>
      </c>
      <c r="E18" s="13">
        <v>10</v>
      </c>
      <c r="F18" s="13">
        <v>10</v>
      </c>
      <c r="G18" s="13">
        <v>4</v>
      </c>
      <c r="H18" s="52">
        <v>6</v>
      </c>
      <c r="I18" s="52">
        <v>0</v>
      </c>
      <c r="J18" s="52">
        <v>54</v>
      </c>
      <c r="K18" s="13">
        <v>1</v>
      </c>
      <c r="L18" s="22">
        <v>44</v>
      </c>
      <c r="M18" s="22">
        <v>41</v>
      </c>
      <c r="N18" s="22">
        <v>108</v>
      </c>
      <c r="O18" s="22">
        <v>110</v>
      </c>
      <c r="P18" s="22">
        <v>111</v>
      </c>
      <c r="Q18" s="22">
        <v>43</v>
      </c>
      <c r="R18" s="58">
        <v>158</v>
      </c>
      <c r="S18" s="22">
        <v>435</v>
      </c>
      <c r="T18" s="22">
        <v>60</v>
      </c>
      <c r="U18" s="22">
        <v>865</v>
      </c>
      <c r="V18" s="11">
        <f t="shared" si="1"/>
        <v>1760</v>
      </c>
      <c r="W18" s="11">
        <f t="shared" si="2"/>
        <v>1066</v>
      </c>
      <c r="X18" s="11">
        <f t="shared" si="3"/>
        <v>1080</v>
      </c>
      <c r="Y18" s="11">
        <f t="shared" si="4"/>
        <v>1100</v>
      </c>
      <c r="Z18" s="11">
        <f t="shared" si="5"/>
        <v>1110</v>
      </c>
      <c r="AA18" s="11">
        <f t="shared" si="6"/>
        <v>172</v>
      </c>
      <c r="AB18" s="11">
        <f t="shared" si="7"/>
        <v>948</v>
      </c>
      <c r="AC18" s="11">
        <f t="shared" si="8"/>
        <v>0</v>
      </c>
      <c r="AD18" s="11">
        <f t="shared" si="9"/>
        <v>3240</v>
      </c>
      <c r="AE18" s="11">
        <f t="shared" si="10"/>
        <v>865</v>
      </c>
      <c r="AF18" s="14">
        <f t="shared" si="11"/>
        <v>11341</v>
      </c>
      <c r="AG18" s="21">
        <v>45296</v>
      </c>
    </row>
    <row r="19" spans="1:33">
      <c r="A19" s="21">
        <v>45297</v>
      </c>
      <c r="B19" s="13">
        <v>52</v>
      </c>
      <c r="C19" s="13">
        <v>20</v>
      </c>
      <c r="D19" s="13">
        <v>4</v>
      </c>
      <c r="E19" s="13">
        <v>2</v>
      </c>
      <c r="F19" s="13">
        <v>6</v>
      </c>
      <c r="G19" s="13">
        <v>4</v>
      </c>
      <c r="H19" s="52">
        <v>2</v>
      </c>
      <c r="I19" s="52">
        <v>0</v>
      </c>
      <c r="J19" s="52">
        <v>53</v>
      </c>
      <c r="K19" s="13">
        <v>0</v>
      </c>
      <c r="L19" s="22">
        <v>45</v>
      </c>
      <c r="M19" s="22">
        <v>41</v>
      </c>
      <c r="N19" s="22">
        <v>108</v>
      </c>
      <c r="O19" s="22">
        <v>110</v>
      </c>
      <c r="P19" s="22">
        <v>111</v>
      </c>
      <c r="Q19" s="22">
        <v>43</v>
      </c>
      <c r="R19" s="58">
        <v>158</v>
      </c>
      <c r="S19" s="22">
        <v>435</v>
      </c>
      <c r="T19" s="22">
        <v>59</v>
      </c>
      <c r="U19" s="22">
        <v>865</v>
      </c>
      <c r="V19" s="11">
        <f t="shared" si="1"/>
        <v>2340</v>
      </c>
      <c r="W19" s="11">
        <f t="shared" si="2"/>
        <v>820</v>
      </c>
      <c r="X19" s="11">
        <f t="shared" si="3"/>
        <v>432</v>
      </c>
      <c r="Y19" s="11">
        <f t="shared" si="4"/>
        <v>220</v>
      </c>
      <c r="Z19" s="11">
        <f t="shared" si="5"/>
        <v>666</v>
      </c>
      <c r="AA19" s="11">
        <f t="shared" si="6"/>
        <v>172</v>
      </c>
      <c r="AB19" s="11">
        <f t="shared" si="7"/>
        <v>316</v>
      </c>
      <c r="AC19" s="11">
        <f t="shared" si="8"/>
        <v>0</v>
      </c>
      <c r="AD19" s="11">
        <f t="shared" si="9"/>
        <v>3127</v>
      </c>
      <c r="AE19" s="11">
        <f t="shared" si="10"/>
        <v>0</v>
      </c>
      <c r="AF19" s="14">
        <f t="shared" si="11"/>
        <v>8093</v>
      </c>
      <c r="AG19" s="21">
        <v>45297</v>
      </c>
    </row>
    <row r="20" spans="1:33">
      <c r="A20" s="21">
        <v>45298</v>
      </c>
      <c r="B20" s="13">
        <v>40</v>
      </c>
      <c r="C20" s="13">
        <v>30</v>
      </c>
      <c r="D20" s="13">
        <v>4</v>
      </c>
      <c r="E20" s="13">
        <v>2</v>
      </c>
      <c r="F20" s="13">
        <v>2</v>
      </c>
      <c r="G20" s="13">
        <v>2</v>
      </c>
      <c r="H20" s="52">
        <v>0</v>
      </c>
      <c r="I20" s="52">
        <v>2</v>
      </c>
      <c r="J20" s="52">
        <v>55</v>
      </c>
      <c r="K20" s="13">
        <v>0</v>
      </c>
      <c r="L20" s="22">
        <v>45</v>
      </c>
      <c r="M20" s="22">
        <v>41</v>
      </c>
      <c r="N20" s="22">
        <v>108</v>
      </c>
      <c r="O20" s="22">
        <v>110</v>
      </c>
      <c r="P20" s="22">
        <v>111</v>
      </c>
      <c r="Q20" s="22">
        <v>44</v>
      </c>
      <c r="R20" s="58">
        <v>158</v>
      </c>
      <c r="S20" s="22">
        <v>435</v>
      </c>
      <c r="T20" s="22">
        <v>59</v>
      </c>
      <c r="U20" s="22">
        <v>865</v>
      </c>
      <c r="V20" s="11">
        <f t="shared" si="1"/>
        <v>1800</v>
      </c>
      <c r="W20" s="11">
        <f t="shared" si="2"/>
        <v>1230</v>
      </c>
      <c r="X20" s="11">
        <f t="shared" si="3"/>
        <v>432</v>
      </c>
      <c r="Y20" s="11">
        <f t="shared" si="4"/>
        <v>220</v>
      </c>
      <c r="Z20" s="11">
        <f t="shared" si="5"/>
        <v>222</v>
      </c>
      <c r="AA20" s="11">
        <f t="shared" si="6"/>
        <v>88</v>
      </c>
      <c r="AB20" s="11">
        <f t="shared" si="7"/>
        <v>0</v>
      </c>
      <c r="AC20" s="11">
        <f t="shared" si="8"/>
        <v>870</v>
      </c>
      <c r="AD20" s="11">
        <f t="shared" si="9"/>
        <v>3245</v>
      </c>
      <c r="AE20" s="11">
        <f t="shared" si="10"/>
        <v>0</v>
      </c>
      <c r="AF20" s="14">
        <f t="shared" si="11"/>
        <v>8107</v>
      </c>
      <c r="AG20" s="21">
        <v>45298</v>
      </c>
    </row>
    <row r="21" spans="1:33">
      <c r="A21" s="21">
        <v>45299</v>
      </c>
      <c r="B21" s="13">
        <v>36</v>
      </c>
      <c r="C21" s="13">
        <v>20</v>
      </c>
      <c r="D21" s="13">
        <v>6</v>
      </c>
      <c r="E21" s="13">
        <v>2</v>
      </c>
      <c r="F21" s="13">
        <v>6</v>
      </c>
      <c r="G21" s="13">
        <v>4</v>
      </c>
      <c r="H21" s="52">
        <v>4</v>
      </c>
      <c r="I21" s="52">
        <v>2</v>
      </c>
      <c r="J21" s="52">
        <v>54</v>
      </c>
      <c r="K21" s="13">
        <v>0</v>
      </c>
      <c r="L21" s="22">
        <v>43</v>
      </c>
      <c r="M21" s="22">
        <v>41</v>
      </c>
      <c r="N21" s="22">
        <v>108</v>
      </c>
      <c r="O21" s="22">
        <v>110</v>
      </c>
      <c r="P21" s="22">
        <v>111</v>
      </c>
      <c r="Q21" s="22">
        <v>47</v>
      </c>
      <c r="R21" s="58">
        <v>158</v>
      </c>
      <c r="S21" s="22">
        <v>435</v>
      </c>
      <c r="T21" s="22">
        <v>59</v>
      </c>
      <c r="U21" s="22">
        <v>890</v>
      </c>
      <c r="V21" s="11">
        <f t="shared" si="1"/>
        <v>1548</v>
      </c>
      <c r="W21" s="11">
        <f t="shared" si="2"/>
        <v>820</v>
      </c>
      <c r="X21" s="11">
        <f t="shared" si="3"/>
        <v>648</v>
      </c>
      <c r="Y21" s="11">
        <f t="shared" si="4"/>
        <v>220</v>
      </c>
      <c r="Z21" s="11">
        <f t="shared" si="5"/>
        <v>666</v>
      </c>
      <c r="AA21" s="11">
        <f t="shared" si="6"/>
        <v>188</v>
      </c>
      <c r="AB21" s="11">
        <f t="shared" si="7"/>
        <v>632</v>
      </c>
      <c r="AC21" s="11">
        <f t="shared" si="8"/>
        <v>870</v>
      </c>
      <c r="AD21" s="11">
        <f t="shared" si="9"/>
        <v>3186</v>
      </c>
      <c r="AE21" s="11">
        <f t="shared" si="10"/>
        <v>0</v>
      </c>
      <c r="AF21" s="14">
        <v>8778</v>
      </c>
      <c r="AG21" s="21">
        <v>45299</v>
      </c>
    </row>
    <row r="22" spans="1:33">
      <c r="A22" s="21">
        <v>45300</v>
      </c>
      <c r="B22" s="13">
        <v>38</v>
      </c>
      <c r="C22" s="13">
        <v>18</v>
      </c>
      <c r="D22" s="13">
        <v>4</v>
      </c>
      <c r="E22" s="13">
        <v>6</v>
      </c>
      <c r="F22" s="13">
        <v>8</v>
      </c>
      <c r="G22" s="13">
        <v>6</v>
      </c>
      <c r="H22" s="52">
        <v>4</v>
      </c>
      <c r="I22" s="52">
        <v>2</v>
      </c>
      <c r="J22" s="52">
        <v>55</v>
      </c>
      <c r="K22" s="13">
        <v>2</v>
      </c>
      <c r="L22" s="22">
        <v>45</v>
      </c>
      <c r="M22" s="22">
        <v>41</v>
      </c>
      <c r="N22" s="22">
        <v>104</v>
      </c>
      <c r="O22" s="22">
        <v>113</v>
      </c>
      <c r="P22" s="22">
        <v>122</v>
      </c>
      <c r="Q22" s="22">
        <v>45</v>
      </c>
      <c r="R22" s="58">
        <v>158</v>
      </c>
      <c r="S22" s="22">
        <v>435</v>
      </c>
      <c r="T22" s="22">
        <v>59</v>
      </c>
      <c r="U22" s="22">
        <v>890</v>
      </c>
      <c r="V22" s="11">
        <f t="shared" si="1"/>
        <v>1710</v>
      </c>
      <c r="W22" s="11">
        <f t="shared" si="2"/>
        <v>738</v>
      </c>
      <c r="X22" s="11">
        <f t="shared" si="3"/>
        <v>416</v>
      </c>
      <c r="Y22" s="11">
        <f t="shared" si="4"/>
        <v>678</v>
      </c>
      <c r="Z22" s="11">
        <f t="shared" si="5"/>
        <v>976</v>
      </c>
      <c r="AA22" s="11">
        <f t="shared" si="6"/>
        <v>270</v>
      </c>
      <c r="AB22" s="11">
        <f t="shared" si="7"/>
        <v>632</v>
      </c>
      <c r="AC22" s="11">
        <f t="shared" si="8"/>
        <v>870</v>
      </c>
      <c r="AD22" s="11">
        <f t="shared" si="9"/>
        <v>3245</v>
      </c>
      <c r="AE22" s="11">
        <f t="shared" si="10"/>
        <v>1780</v>
      </c>
      <c r="AF22" s="14">
        <f t="shared" si="11"/>
        <v>11315</v>
      </c>
      <c r="AG22" s="21">
        <v>45300</v>
      </c>
    </row>
    <row r="23" spans="1:33">
      <c r="A23" s="21">
        <v>45301</v>
      </c>
      <c r="B23" s="13">
        <v>48</v>
      </c>
      <c r="C23" s="13">
        <v>30</v>
      </c>
      <c r="D23" s="13">
        <v>8</v>
      </c>
      <c r="E23" s="13">
        <v>2</v>
      </c>
      <c r="F23" s="13">
        <v>2</v>
      </c>
      <c r="G23" s="13">
        <v>8</v>
      </c>
      <c r="H23" s="52">
        <v>6</v>
      </c>
      <c r="I23" s="52">
        <v>4</v>
      </c>
      <c r="J23" s="52">
        <v>50</v>
      </c>
      <c r="K23" s="13">
        <v>2</v>
      </c>
      <c r="L23" s="22">
        <v>45</v>
      </c>
      <c r="M23" s="22">
        <v>41</v>
      </c>
      <c r="N23" s="22">
        <v>104</v>
      </c>
      <c r="O23" s="22">
        <v>113</v>
      </c>
      <c r="P23" s="22">
        <v>122</v>
      </c>
      <c r="Q23" s="22">
        <v>45</v>
      </c>
      <c r="R23" s="58">
        <v>142</v>
      </c>
      <c r="S23" s="22">
        <v>440</v>
      </c>
      <c r="T23" s="22">
        <v>60</v>
      </c>
      <c r="U23" s="22">
        <v>895</v>
      </c>
      <c r="V23" s="11">
        <f t="shared" si="1"/>
        <v>2160</v>
      </c>
      <c r="W23" s="11">
        <f t="shared" si="2"/>
        <v>1230</v>
      </c>
      <c r="X23" s="11">
        <f t="shared" si="3"/>
        <v>832</v>
      </c>
      <c r="Y23" s="11">
        <f t="shared" si="4"/>
        <v>226</v>
      </c>
      <c r="Z23" s="11">
        <f t="shared" si="5"/>
        <v>244</v>
      </c>
      <c r="AA23" s="11">
        <f t="shared" si="6"/>
        <v>360</v>
      </c>
      <c r="AB23" s="11">
        <f t="shared" si="7"/>
        <v>852</v>
      </c>
      <c r="AC23" s="11">
        <f t="shared" si="8"/>
        <v>1760</v>
      </c>
      <c r="AD23" s="11">
        <f t="shared" si="9"/>
        <v>3000</v>
      </c>
      <c r="AE23" s="11">
        <f t="shared" si="10"/>
        <v>1790</v>
      </c>
      <c r="AF23" s="14">
        <f t="shared" si="11"/>
        <v>12454</v>
      </c>
      <c r="AG23" s="21">
        <v>45301</v>
      </c>
    </row>
    <row r="24" spans="1:33">
      <c r="A24" s="21">
        <v>45302</v>
      </c>
      <c r="B24" s="13">
        <v>260</v>
      </c>
      <c r="C24" s="13">
        <v>90</v>
      </c>
      <c r="D24" s="13">
        <v>36</v>
      </c>
      <c r="E24" s="13">
        <v>26</v>
      </c>
      <c r="F24" s="13">
        <v>28</v>
      </c>
      <c r="G24" s="13">
        <v>94</v>
      </c>
      <c r="H24" s="52">
        <v>68</v>
      </c>
      <c r="I24" s="52">
        <v>18</v>
      </c>
      <c r="J24" s="52">
        <v>90</v>
      </c>
      <c r="K24" s="13">
        <v>6</v>
      </c>
      <c r="L24" s="22">
        <v>45</v>
      </c>
      <c r="M24" s="22">
        <v>41</v>
      </c>
      <c r="N24" s="22">
        <v>104</v>
      </c>
      <c r="O24" s="22">
        <v>113</v>
      </c>
      <c r="P24" s="22">
        <v>122</v>
      </c>
      <c r="Q24" s="22">
        <v>45</v>
      </c>
      <c r="R24" s="58">
        <v>142</v>
      </c>
      <c r="S24" s="22">
        <v>440</v>
      </c>
      <c r="T24" s="22">
        <v>60</v>
      </c>
      <c r="U24" s="22">
        <v>895</v>
      </c>
      <c r="V24" s="11">
        <f t="shared" si="1"/>
        <v>11700</v>
      </c>
      <c r="W24" s="11">
        <f t="shared" si="2"/>
        <v>3690</v>
      </c>
      <c r="X24" s="11">
        <f t="shared" si="3"/>
        <v>3744</v>
      </c>
      <c r="Y24" s="11">
        <f t="shared" si="4"/>
        <v>2938</v>
      </c>
      <c r="Z24" s="11">
        <f t="shared" si="5"/>
        <v>3416</v>
      </c>
      <c r="AA24" s="11">
        <f t="shared" si="6"/>
        <v>4230</v>
      </c>
      <c r="AB24" s="11">
        <f t="shared" si="7"/>
        <v>9656</v>
      </c>
      <c r="AC24" s="11">
        <f t="shared" si="8"/>
        <v>7920</v>
      </c>
      <c r="AD24" s="11">
        <f t="shared" si="9"/>
        <v>5400</v>
      </c>
      <c r="AE24" s="11">
        <f t="shared" si="10"/>
        <v>5370</v>
      </c>
      <c r="AF24" s="14">
        <f t="shared" si="11"/>
        <v>58064</v>
      </c>
      <c r="AG24" s="21">
        <v>45302</v>
      </c>
    </row>
    <row r="25" spans="1:33">
      <c r="A25" s="21">
        <v>45303</v>
      </c>
      <c r="B25" s="13">
        <v>290</v>
      </c>
      <c r="C25" s="13">
        <v>116</v>
      </c>
      <c r="D25" s="13">
        <v>30</v>
      </c>
      <c r="E25" s="13">
        <v>20</v>
      </c>
      <c r="F25" s="13">
        <v>36</v>
      </c>
      <c r="G25" s="13">
        <v>100</v>
      </c>
      <c r="H25" s="52">
        <v>60</v>
      </c>
      <c r="I25" s="52">
        <v>20</v>
      </c>
      <c r="J25" s="52">
        <v>90</v>
      </c>
      <c r="K25" s="13">
        <v>10</v>
      </c>
      <c r="L25" s="22">
        <v>45</v>
      </c>
      <c r="M25" s="22">
        <v>41</v>
      </c>
      <c r="N25" s="22">
        <v>104</v>
      </c>
      <c r="O25" s="22">
        <v>113</v>
      </c>
      <c r="P25" s="22">
        <v>122</v>
      </c>
      <c r="Q25" s="22">
        <v>45</v>
      </c>
      <c r="R25" s="58">
        <v>130</v>
      </c>
      <c r="S25" s="22">
        <v>440</v>
      </c>
      <c r="T25" s="22">
        <v>60</v>
      </c>
      <c r="U25" s="22">
        <v>895</v>
      </c>
      <c r="V25" s="11">
        <f t="shared" si="1"/>
        <v>13050</v>
      </c>
      <c r="W25" s="11">
        <f t="shared" si="2"/>
        <v>4756</v>
      </c>
      <c r="X25" s="11">
        <f t="shared" si="3"/>
        <v>3120</v>
      </c>
      <c r="Y25" s="11">
        <f t="shared" si="4"/>
        <v>2260</v>
      </c>
      <c r="Z25" s="11">
        <f t="shared" si="5"/>
        <v>4392</v>
      </c>
      <c r="AA25" s="11">
        <f t="shared" si="6"/>
        <v>4500</v>
      </c>
      <c r="AB25" s="11">
        <f t="shared" si="7"/>
        <v>7800</v>
      </c>
      <c r="AC25" s="11">
        <f t="shared" si="8"/>
        <v>8800</v>
      </c>
      <c r="AD25" s="11">
        <f t="shared" si="9"/>
        <v>5400</v>
      </c>
      <c r="AE25" s="11">
        <f t="shared" si="10"/>
        <v>8950</v>
      </c>
      <c r="AF25" s="14">
        <f t="shared" si="11"/>
        <v>63028</v>
      </c>
      <c r="AG25" s="21">
        <v>45303</v>
      </c>
    </row>
    <row r="26" spans="1:33">
      <c r="A26" s="21">
        <v>45304</v>
      </c>
      <c r="B26" s="13">
        <v>230</v>
      </c>
      <c r="C26" s="13">
        <v>96</v>
      </c>
      <c r="D26" s="13">
        <v>30</v>
      </c>
      <c r="E26" s="13">
        <v>18</v>
      </c>
      <c r="F26" s="13">
        <v>24</v>
      </c>
      <c r="G26" s="13">
        <v>54</v>
      </c>
      <c r="H26" s="52">
        <v>36</v>
      </c>
      <c r="I26" s="52">
        <v>22</v>
      </c>
      <c r="J26" s="52">
        <v>95</v>
      </c>
      <c r="K26" s="13">
        <v>11</v>
      </c>
      <c r="L26" s="22">
        <v>45</v>
      </c>
      <c r="M26" s="22">
        <v>41</v>
      </c>
      <c r="N26" s="22">
        <v>104</v>
      </c>
      <c r="O26" s="22">
        <v>113</v>
      </c>
      <c r="P26" s="22">
        <v>122</v>
      </c>
      <c r="Q26" s="22">
        <v>45</v>
      </c>
      <c r="R26" s="58">
        <v>130</v>
      </c>
      <c r="S26" s="22">
        <v>440</v>
      </c>
      <c r="T26" s="22">
        <v>60</v>
      </c>
      <c r="U26" s="22">
        <v>895</v>
      </c>
      <c r="V26" s="11">
        <f t="shared" si="1"/>
        <v>10350</v>
      </c>
      <c r="W26" s="11">
        <f t="shared" si="2"/>
        <v>3936</v>
      </c>
      <c r="X26" s="11">
        <f t="shared" si="3"/>
        <v>3120</v>
      </c>
      <c r="Y26" s="11">
        <f t="shared" si="4"/>
        <v>2034</v>
      </c>
      <c r="Z26" s="11">
        <f t="shared" si="5"/>
        <v>2928</v>
      </c>
      <c r="AA26" s="11">
        <f t="shared" si="6"/>
        <v>2430</v>
      </c>
      <c r="AB26" s="11">
        <f t="shared" si="7"/>
        <v>4680</v>
      </c>
      <c r="AC26" s="11">
        <f t="shared" si="8"/>
        <v>9680</v>
      </c>
      <c r="AD26" s="11">
        <f t="shared" si="9"/>
        <v>5700</v>
      </c>
      <c r="AE26" s="11">
        <f t="shared" si="10"/>
        <v>9845</v>
      </c>
      <c r="AF26" s="14">
        <v>54703</v>
      </c>
      <c r="AG26" s="21">
        <v>45304</v>
      </c>
    </row>
    <row r="27" spans="1:33">
      <c r="A27" s="21">
        <v>45305</v>
      </c>
      <c r="B27" s="13">
        <v>160</v>
      </c>
      <c r="C27" s="13">
        <v>60</v>
      </c>
      <c r="D27" s="13">
        <v>22</v>
      </c>
      <c r="E27" s="13">
        <v>10</v>
      </c>
      <c r="F27" s="13">
        <v>16</v>
      </c>
      <c r="G27" s="13">
        <v>40</v>
      </c>
      <c r="H27" s="52">
        <v>22</v>
      </c>
      <c r="I27" s="52">
        <v>20</v>
      </c>
      <c r="J27" s="52">
        <v>100</v>
      </c>
      <c r="K27" s="13">
        <v>12</v>
      </c>
      <c r="L27" s="22">
        <v>45</v>
      </c>
      <c r="M27" s="22">
        <v>41</v>
      </c>
      <c r="N27" s="22">
        <v>104</v>
      </c>
      <c r="O27" s="22">
        <v>113</v>
      </c>
      <c r="P27" s="22">
        <v>122</v>
      </c>
      <c r="Q27" s="22">
        <v>45</v>
      </c>
      <c r="R27" s="58">
        <v>130</v>
      </c>
      <c r="S27" s="22">
        <v>440</v>
      </c>
      <c r="T27" s="22">
        <v>60</v>
      </c>
      <c r="U27" s="22">
        <v>895</v>
      </c>
      <c r="V27" s="11">
        <f t="shared" si="1"/>
        <v>7200</v>
      </c>
      <c r="W27" s="11">
        <f t="shared" si="2"/>
        <v>2460</v>
      </c>
      <c r="X27" s="11">
        <f t="shared" si="3"/>
        <v>2288</v>
      </c>
      <c r="Y27" s="11">
        <f t="shared" si="4"/>
        <v>1130</v>
      </c>
      <c r="Z27" s="11">
        <f t="shared" si="5"/>
        <v>1952</v>
      </c>
      <c r="AA27" s="11">
        <f t="shared" si="6"/>
        <v>1800</v>
      </c>
      <c r="AB27" s="11">
        <f t="shared" si="7"/>
        <v>2860</v>
      </c>
      <c r="AC27" s="11">
        <f t="shared" si="8"/>
        <v>8800</v>
      </c>
      <c r="AD27" s="11">
        <f t="shared" si="9"/>
        <v>6000</v>
      </c>
      <c r="AE27" s="11">
        <f t="shared" si="10"/>
        <v>10740</v>
      </c>
      <c r="AF27" s="14">
        <f t="shared" si="11"/>
        <v>45230</v>
      </c>
      <c r="AG27" s="21">
        <v>45305</v>
      </c>
    </row>
    <row r="28" spans="1:33">
      <c r="A28" s="21">
        <v>45306</v>
      </c>
      <c r="B28" s="13">
        <v>70</v>
      </c>
      <c r="C28" s="13">
        <v>16</v>
      </c>
      <c r="D28" s="13">
        <v>12</v>
      </c>
      <c r="E28" s="13">
        <v>8</v>
      </c>
      <c r="F28" s="13">
        <v>8</v>
      </c>
      <c r="G28" s="13">
        <v>12</v>
      </c>
      <c r="H28" s="52">
        <v>6</v>
      </c>
      <c r="I28" s="52">
        <v>2</v>
      </c>
      <c r="J28" s="52">
        <v>57</v>
      </c>
      <c r="K28" s="13">
        <v>0</v>
      </c>
      <c r="L28" s="22">
        <v>45</v>
      </c>
      <c r="M28" s="22">
        <v>41</v>
      </c>
      <c r="N28" s="22">
        <v>104</v>
      </c>
      <c r="O28" s="22">
        <v>113</v>
      </c>
      <c r="P28" s="22">
        <v>122</v>
      </c>
      <c r="Q28" s="22">
        <v>45</v>
      </c>
      <c r="R28" s="58">
        <v>130</v>
      </c>
      <c r="S28" s="22">
        <v>440</v>
      </c>
      <c r="T28" s="22">
        <v>60</v>
      </c>
      <c r="U28" s="22">
        <v>895</v>
      </c>
      <c r="V28" s="11">
        <f t="shared" si="1"/>
        <v>3150</v>
      </c>
      <c r="W28" s="11">
        <f t="shared" si="2"/>
        <v>656</v>
      </c>
      <c r="X28" s="11">
        <f t="shared" si="3"/>
        <v>1248</v>
      </c>
      <c r="Y28" s="11">
        <f t="shared" si="4"/>
        <v>904</v>
      </c>
      <c r="Z28" s="11">
        <f t="shared" si="5"/>
        <v>976</v>
      </c>
      <c r="AA28" s="11">
        <f t="shared" si="6"/>
        <v>540</v>
      </c>
      <c r="AB28" s="11">
        <f t="shared" si="7"/>
        <v>780</v>
      </c>
      <c r="AC28" s="11">
        <f t="shared" si="8"/>
        <v>880</v>
      </c>
      <c r="AD28" s="11">
        <f t="shared" si="9"/>
        <v>3420</v>
      </c>
      <c r="AE28" s="11">
        <f t="shared" si="10"/>
        <v>0</v>
      </c>
      <c r="AF28" s="14">
        <f t="shared" si="11"/>
        <v>12554</v>
      </c>
      <c r="AG28" s="21">
        <v>45306</v>
      </c>
    </row>
    <row r="29" spans="1:33">
      <c r="A29" s="21">
        <v>45307</v>
      </c>
      <c r="B29" s="13">
        <v>210</v>
      </c>
      <c r="C29" s="13">
        <v>40</v>
      </c>
      <c r="D29" s="13">
        <v>18</v>
      </c>
      <c r="E29" s="13">
        <v>10</v>
      </c>
      <c r="F29" s="13">
        <v>16</v>
      </c>
      <c r="G29" s="13">
        <v>12</v>
      </c>
      <c r="H29" s="52">
        <v>20</v>
      </c>
      <c r="I29" s="52">
        <v>4</v>
      </c>
      <c r="J29" s="52">
        <v>55</v>
      </c>
      <c r="K29" s="13">
        <v>0</v>
      </c>
      <c r="L29" s="22">
        <v>45</v>
      </c>
      <c r="M29" s="22">
        <v>41</v>
      </c>
      <c r="N29" s="22">
        <v>104</v>
      </c>
      <c r="O29" s="22">
        <v>113</v>
      </c>
      <c r="P29" s="22">
        <v>122</v>
      </c>
      <c r="Q29" s="22">
        <v>45</v>
      </c>
      <c r="R29" s="58">
        <v>130</v>
      </c>
      <c r="S29" s="22">
        <v>440</v>
      </c>
      <c r="T29" s="22">
        <v>60</v>
      </c>
      <c r="U29" s="22">
        <v>895</v>
      </c>
      <c r="V29" s="11">
        <f t="shared" si="1"/>
        <v>9450</v>
      </c>
      <c r="W29" s="11">
        <f t="shared" si="2"/>
        <v>1640</v>
      </c>
      <c r="X29" s="11">
        <f t="shared" si="3"/>
        <v>1872</v>
      </c>
      <c r="Y29" s="11">
        <f t="shared" si="4"/>
        <v>1130</v>
      </c>
      <c r="Z29" s="11">
        <f t="shared" si="5"/>
        <v>1952</v>
      </c>
      <c r="AA29" s="11">
        <f t="shared" si="6"/>
        <v>540</v>
      </c>
      <c r="AB29" s="11">
        <f t="shared" si="7"/>
        <v>2600</v>
      </c>
      <c r="AC29" s="11">
        <f t="shared" si="8"/>
        <v>1760</v>
      </c>
      <c r="AD29" s="11">
        <f t="shared" si="9"/>
        <v>3300</v>
      </c>
      <c r="AE29" s="11">
        <f t="shared" si="10"/>
        <v>0</v>
      </c>
      <c r="AF29" s="14">
        <f t="shared" si="11"/>
        <v>24244</v>
      </c>
      <c r="AG29" s="21">
        <v>45307</v>
      </c>
    </row>
    <row r="30" spans="1:33">
      <c r="A30" s="21">
        <v>45308</v>
      </c>
      <c r="B30" s="13">
        <v>260</v>
      </c>
      <c r="C30" s="13">
        <v>60</v>
      </c>
      <c r="D30" s="13">
        <v>30</v>
      </c>
      <c r="E30" s="13">
        <v>24</v>
      </c>
      <c r="F30" s="13">
        <v>24</v>
      </c>
      <c r="G30" s="13">
        <v>18</v>
      </c>
      <c r="H30" s="52">
        <v>28</v>
      </c>
      <c r="I30" s="52">
        <v>8</v>
      </c>
      <c r="J30" s="52">
        <v>65</v>
      </c>
      <c r="K30" s="13">
        <v>4</v>
      </c>
      <c r="L30" s="22">
        <v>45</v>
      </c>
      <c r="M30" s="22">
        <v>41</v>
      </c>
      <c r="N30" s="22">
        <v>104</v>
      </c>
      <c r="O30" s="22">
        <v>113</v>
      </c>
      <c r="P30" s="22">
        <v>122</v>
      </c>
      <c r="Q30" s="22">
        <v>45</v>
      </c>
      <c r="R30" s="58">
        <v>130</v>
      </c>
      <c r="S30" s="22">
        <v>440</v>
      </c>
      <c r="T30" s="22">
        <v>60</v>
      </c>
      <c r="U30" s="22">
        <v>880</v>
      </c>
      <c r="V30" s="11">
        <f t="shared" si="1"/>
        <v>11700</v>
      </c>
      <c r="W30" s="11">
        <f t="shared" si="2"/>
        <v>2460</v>
      </c>
      <c r="X30" s="11">
        <f t="shared" si="3"/>
        <v>3120</v>
      </c>
      <c r="Y30" s="11">
        <f t="shared" si="4"/>
        <v>2712</v>
      </c>
      <c r="Z30" s="11">
        <f t="shared" si="5"/>
        <v>2928</v>
      </c>
      <c r="AA30" s="11">
        <f t="shared" si="6"/>
        <v>810</v>
      </c>
      <c r="AB30" s="11">
        <f t="shared" si="7"/>
        <v>3640</v>
      </c>
      <c r="AC30" s="11">
        <f t="shared" si="8"/>
        <v>3520</v>
      </c>
      <c r="AD30" s="11">
        <f t="shared" si="9"/>
        <v>3900</v>
      </c>
      <c r="AE30" s="11">
        <f t="shared" si="10"/>
        <v>3520</v>
      </c>
      <c r="AF30" s="14">
        <f t="shared" si="11"/>
        <v>38310</v>
      </c>
      <c r="AG30" s="21">
        <v>45308</v>
      </c>
    </row>
    <row r="31" spans="1:33">
      <c r="A31" s="21">
        <v>45309</v>
      </c>
      <c r="B31" s="13">
        <v>160</v>
      </c>
      <c r="C31" s="13">
        <v>24</v>
      </c>
      <c r="D31" s="13">
        <v>14</v>
      </c>
      <c r="E31" s="13">
        <v>16</v>
      </c>
      <c r="F31" s="13">
        <v>18</v>
      </c>
      <c r="G31" s="13">
        <v>10</v>
      </c>
      <c r="H31" s="52">
        <v>20</v>
      </c>
      <c r="I31" s="52">
        <v>4</v>
      </c>
      <c r="J31" s="52">
        <v>52</v>
      </c>
      <c r="K31" s="13">
        <v>2</v>
      </c>
      <c r="L31" s="22">
        <v>47</v>
      </c>
      <c r="M31" s="22">
        <v>41</v>
      </c>
      <c r="N31" s="22">
        <v>104</v>
      </c>
      <c r="O31" s="22">
        <v>113</v>
      </c>
      <c r="P31" s="22">
        <v>122</v>
      </c>
      <c r="Q31" s="22">
        <v>45</v>
      </c>
      <c r="R31" s="58">
        <v>130</v>
      </c>
      <c r="S31" s="22">
        <v>440</v>
      </c>
      <c r="T31" s="22">
        <v>60</v>
      </c>
      <c r="U31" s="22">
        <v>880</v>
      </c>
      <c r="V31" s="11">
        <f t="shared" si="1"/>
        <v>7520</v>
      </c>
      <c r="W31" s="11">
        <f t="shared" si="2"/>
        <v>984</v>
      </c>
      <c r="X31" s="11">
        <f t="shared" si="3"/>
        <v>1456</v>
      </c>
      <c r="Y31" s="11">
        <f t="shared" si="4"/>
        <v>1808</v>
      </c>
      <c r="Z31" s="11">
        <f t="shared" si="5"/>
        <v>2196</v>
      </c>
      <c r="AA31" s="11">
        <f t="shared" si="6"/>
        <v>450</v>
      </c>
      <c r="AB31" s="11">
        <f t="shared" si="7"/>
        <v>2600</v>
      </c>
      <c r="AC31" s="11">
        <f t="shared" si="8"/>
        <v>1760</v>
      </c>
      <c r="AD31" s="11">
        <f t="shared" si="9"/>
        <v>3120</v>
      </c>
      <c r="AE31" s="11">
        <f t="shared" si="10"/>
        <v>1760</v>
      </c>
      <c r="AF31" s="14">
        <f t="shared" si="11"/>
        <v>23654</v>
      </c>
      <c r="AG31" s="21">
        <v>45309</v>
      </c>
    </row>
    <row r="32" spans="1:33">
      <c r="A32" s="21">
        <v>45310</v>
      </c>
      <c r="B32" s="13">
        <v>156</v>
      </c>
      <c r="C32" s="13">
        <v>26</v>
      </c>
      <c r="D32" s="13">
        <v>16</v>
      </c>
      <c r="E32" s="13">
        <v>10</v>
      </c>
      <c r="F32" s="13">
        <v>12</v>
      </c>
      <c r="G32" s="13">
        <v>14</v>
      </c>
      <c r="H32" s="52">
        <v>22</v>
      </c>
      <c r="I32" s="52">
        <v>2</v>
      </c>
      <c r="J32" s="52">
        <v>54</v>
      </c>
      <c r="K32" s="13">
        <v>0</v>
      </c>
      <c r="L32" s="22">
        <v>47</v>
      </c>
      <c r="M32" s="22">
        <v>41</v>
      </c>
      <c r="N32" s="22">
        <v>104</v>
      </c>
      <c r="O32" s="22">
        <v>113</v>
      </c>
      <c r="P32" s="22">
        <v>122</v>
      </c>
      <c r="Q32" s="22">
        <v>45</v>
      </c>
      <c r="R32" s="58">
        <v>141</v>
      </c>
      <c r="S32" s="22">
        <v>440</v>
      </c>
      <c r="T32" s="22">
        <v>60</v>
      </c>
      <c r="U32" s="22">
        <v>880</v>
      </c>
      <c r="V32" s="11">
        <f t="shared" si="1"/>
        <v>7332</v>
      </c>
      <c r="W32" s="11">
        <f t="shared" si="2"/>
        <v>1066</v>
      </c>
      <c r="X32" s="11">
        <f t="shared" si="3"/>
        <v>1664</v>
      </c>
      <c r="Y32" s="11">
        <f t="shared" si="4"/>
        <v>1130</v>
      </c>
      <c r="Z32" s="11">
        <f t="shared" si="5"/>
        <v>1464</v>
      </c>
      <c r="AA32" s="11">
        <f t="shared" si="6"/>
        <v>630</v>
      </c>
      <c r="AB32" s="11">
        <f t="shared" si="7"/>
        <v>3102</v>
      </c>
      <c r="AC32" s="11">
        <f t="shared" si="8"/>
        <v>880</v>
      </c>
      <c r="AD32" s="11">
        <f t="shared" si="9"/>
        <v>3240</v>
      </c>
      <c r="AE32" s="11">
        <f t="shared" si="10"/>
        <v>0</v>
      </c>
      <c r="AF32" s="14">
        <f t="shared" si="11"/>
        <v>20508</v>
      </c>
      <c r="AG32" s="21">
        <v>45310</v>
      </c>
    </row>
    <row r="33" spans="1:33">
      <c r="A33" s="21">
        <v>45311</v>
      </c>
      <c r="B33" s="13">
        <v>130</v>
      </c>
      <c r="C33" s="13">
        <v>20</v>
      </c>
      <c r="D33" s="13">
        <v>12</v>
      </c>
      <c r="E33" s="13">
        <v>12</v>
      </c>
      <c r="F33" s="13">
        <v>14</v>
      </c>
      <c r="G33" s="13">
        <v>8</v>
      </c>
      <c r="H33" s="52">
        <v>16</v>
      </c>
      <c r="I33" s="52">
        <v>2</v>
      </c>
      <c r="J33" s="52">
        <v>55</v>
      </c>
      <c r="K33" s="13">
        <v>2</v>
      </c>
      <c r="L33" s="22">
        <v>47</v>
      </c>
      <c r="M33" s="22">
        <v>41</v>
      </c>
      <c r="N33" s="22">
        <v>105</v>
      </c>
      <c r="O33" s="22">
        <v>113</v>
      </c>
      <c r="P33" s="22">
        <v>118</v>
      </c>
      <c r="Q33" s="22">
        <v>45</v>
      </c>
      <c r="R33" s="58">
        <v>141</v>
      </c>
      <c r="S33" s="22">
        <v>440</v>
      </c>
      <c r="T33" s="22">
        <v>60</v>
      </c>
      <c r="U33" s="22">
        <v>880</v>
      </c>
      <c r="V33" s="11">
        <f t="shared" si="1"/>
        <v>6110</v>
      </c>
      <c r="W33" s="11">
        <f t="shared" si="2"/>
        <v>820</v>
      </c>
      <c r="X33" s="11">
        <f t="shared" si="3"/>
        <v>1260</v>
      </c>
      <c r="Y33" s="11">
        <f t="shared" si="4"/>
        <v>1356</v>
      </c>
      <c r="Z33" s="11">
        <f t="shared" si="5"/>
        <v>1652</v>
      </c>
      <c r="AA33" s="11">
        <f t="shared" si="6"/>
        <v>360</v>
      </c>
      <c r="AB33" s="11">
        <f t="shared" si="7"/>
        <v>2256</v>
      </c>
      <c r="AC33" s="11">
        <f t="shared" si="8"/>
        <v>880</v>
      </c>
      <c r="AD33" s="11">
        <f t="shared" si="9"/>
        <v>3300</v>
      </c>
      <c r="AE33" s="11">
        <f t="shared" si="10"/>
        <v>1760</v>
      </c>
      <c r="AF33" s="14">
        <f t="shared" si="11"/>
        <v>19754</v>
      </c>
      <c r="AG33" s="21">
        <v>45311</v>
      </c>
    </row>
    <row r="34" spans="1:33">
      <c r="A34" s="16"/>
      <c r="B34" s="23">
        <f t="shared" ref="B34:U34" si="12">AVERAGE(B3:B33)</f>
        <v>100.51612903225806</v>
      </c>
      <c r="C34" s="23">
        <f t="shared" si="12"/>
        <v>41.161290322580648</v>
      </c>
      <c r="D34" s="23">
        <f t="shared" si="12"/>
        <v>14.32258064516129</v>
      </c>
      <c r="E34" s="23">
        <f t="shared" si="12"/>
        <v>10.64516129032258</v>
      </c>
      <c r="F34" s="23">
        <f t="shared" si="12"/>
        <v>16.516129032258064</v>
      </c>
      <c r="G34" s="23">
        <f t="shared" si="12"/>
        <v>23.225806451612904</v>
      </c>
      <c r="H34" s="23">
        <f t="shared" si="12"/>
        <v>18.322580645161292</v>
      </c>
      <c r="I34" s="23">
        <f t="shared" si="12"/>
        <v>6.161290322580645</v>
      </c>
      <c r="J34" s="23">
        <f t="shared" si="12"/>
        <v>62.806451612903224</v>
      </c>
      <c r="K34" s="23">
        <f t="shared" si="12"/>
        <v>3.161290322580645</v>
      </c>
      <c r="L34" s="24">
        <f t="shared" si="12"/>
        <v>44.58064516129032</v>
      </c>
      <c r="M34" s="24">
        <f t="shared" si="12"/>
        <v>41.193548387096776</v>
      </c>
      <c r="N34" s="24">
        <f t="shared" si="12"/>
        <v>104.41935483870968</v>
      </c>
      <c r="O34" s="24">
        <f t="shared" si="12"/>
        <v>111.16129032258064</v>
      </c>
      <c r="P34" s="24">
        <f t="shared" si="12"/>
        <v>115.16129032258064</v>
      </c>
      <c r="Q34" s="24">
        <f t="shared" si="12"/>
        <v>44.12903225806452</v>
      </c>
      <c r="R34" s="24">
        <f t="shared" si="12"/>
        <v>151.41935483870967</v>
      </c>
      <c r="S34" s="24">
        <f t="shared" si="12"/>
        <v>435.19354838709677</v>
      </c>
      <c r="T34" s="24">
        <f t="shared" si="12"/>
        <v>59.87096774193548</v>
      </c>
      <c r="U34" s="24">
        <f t="shared" si="12"/>
        <v>874.35483870967744</v>
      </c>
      <c r="V34" s="25">
        <f>SUM(V3:V33)</f>
        <v>140152</v>
      </c>
      <c r="W34" s="25">
        <f t="shared" ref="W34:AF34" si="13">SUM(W3:W33)</f>
        <v>52482</v>
      </c>
      <c r="X34" s="25">
        <f t="shared" si="13"/>
        <v>46116</v>
      </c>
      <c r="Y34" s="25">
        <f t="shared" si="13"/>
        <v>36786</v>
      </c>
      <c r="Z34" s="25">
        <f t="shared" si="13"/>
        <v>59226</v>
      </c>
      <c r="AA34" s="25">
        <f t="shared" si="13"/>
        <v>32046</v>
      </c>
      <c r="AB34" s="25">
        <f t="shared" si="13"/>
        <v>83994</v>
      </c>
      <c r="AC34" s="25">
        <f t="shared" si="13"/>
        <v>82965</v>
      </c>
      <c r="AD34" s="25">
        <f t="shared" si="13"/>
        <v>116603</v>
      </c>
      <c r="AE34" s="25">
        <f t="shared" si="13"/>
        <v>85970</v>
      </c>
      <c r="AF34" s="26">
        <f t="shared" si="13"/>
        <v>736340</v>
      </c>
      <c r="AG34" s="26"/>
    </row>
    <row r="35" spans="1:33">
      <c r="A35" s="9"/>
      <c r="B35" s="27" t="s">
        <v>1</v>
      </c>
      <c r="C35" s="27" t="s">
        <v>2</v>
      </c>
      <c r="D35" s="27" t="s">
        <v>3</v>
      </c>
      <c r="E35" s="27" t="s">
        <v>4</v>
      </c>
      <c r="F35" s="27" t="s">
        <v>5</v>
      </c>
      <c r="G35" s="27" t="s">
        <v>6</v>
      </c>
      <c r="H35" s="27" t="s">
        <v>7</v>
      </c>
      <c r="I35" s="27" t="s">
        <v>8</v>
      </c>
      <c r="J35" s="27" t="s">
        <v>9</v>
      </c>
      <c r="K35" s="27" t="s">
        <v>10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27" t="s">
        <v>1</v>
      </c>
      <c r="W35" s="27" t="s">
        <v>2</v>
      </c>
      <c r="X35" s="27" t="s">
        <v>3</v>
      </c>
      <c r="Y35" s="27" t="s">
        <v>4</v>
      </c>
      <c r="Z35" s="27" t="s">
        <v>5</v>
      </c>
      <c r="AA35" s="27" t="s">
        <v>6</v>
      </c>
      <c r="AB35" s="27" t="s">
        <v>7</v>
      </c>
      <c r="AC35" s="27" t="s">
        <v>8</v>
      </c>
      <c r="AD35" s="27" t="s">
        <v>9</v>
      </c>
      <c r="AE35" s="27" t="s">
        <v>10</v>
      </c>
      <c r="AF35" s="28" t="s">
        <v>23</v>
      </c>
      <c r="AG35" s="29">
        <f>SUM(AF3:AF33)/31</f>
        <v>23752.903225806451</v>
      </c>
    </row>
    <row r="36" spans="1:33">
      <c r="A36" s="16"/>
      <c r="B36" s="13">
        <f>SUM(B3:B33)</f>
        <v>3116</v>
      </c>
      <c r="C36" s="13">
        <f t="shared" ref="C36:K36" si="14">SUM(C3:C33)</f>
        <v>1276</v>
      </c>
      <c r="D36" s="13">
        <f t="shared" si="14"/>
        <v>444</v>
      </c>
      <c r="E36" s="13">
        <f t="shared" si="14"/>
        <v>330</v>
      </c>
      <c r="F36" s="13">
        <f t="shared" si="14"/>
        <v>512</v>
      </c>
      <c r="G36" s="13">
        <f t="shared" si="14"/>
        <v>720</v>
      </c>
      <c r="H36" s="13">
        <f t="shared" si="14"/>
        <v>568</v>
      </c>
      <c r="I36" s="13">
        <f t="shared" si="14"/>
        <v>191</v>
      </c>
      <c r="J36" s="13">
        <f t="shared" si="14"/>
        <v>1947</v>
      </c>
      <c r="K36" s="13">
        <f t="shared" si="14"/>
        <v>98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28" t="s">
        <v>24</v>
      </c>
      <c r="AG36" s="30">
        <f>STDEV(AF3:AF33)</f>
        <v>16557.765610844235</v>
      </c>
    </row>
    <row r="37" spans="1:3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28" t="s">
        <v>25</v>
      </c>
      <c r="AG37" s="29">
        <f>MIN(AF3:AF33)</f>
        <v>8093</v>
      </c>
    </row>
    <row r="38" spans="1:33" ht="31.2">
      <c r="A38" s="9"/>
      <c r="B38" s="9"/>
      <c r="C38" s="9"/>
      <c r="D38" s="17" t="s">
        <v>27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28" t="s">
        <v>26</v>
      </c>
      <c r="AG38" s="29">
        <f>MAX(AF3:AF33)</f>
        <v>63028</v>
      </c>
    </row>
    <row r="39" spans="1:3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07DA-C006-45DF-AAAD-4FDCDE80D8B9}">
  <dimension ref="A1:AH71"/>
  <sheetViews>
    <sheetView topLeftCell="A4" zoomScaleNormal="70" workbookViewId="0">
      <pane xSplit="1" topLeftCell="B1" activePane="topRight" state="frozen"/>
      <selection pane="topRight" activeCell="L108" sqref="L108"/>
    </sheetView>
  </sheetViews>
  <sheetFormatPr defaultRowHeight="14.4"/>
  <cols>
    <col min="1" max="1" width="12.33203125" customWidth="1"/>
    <col min="2" max="2" width="23.44140625" customWidth="1"/>
    <col min="3" max="3" width="18.44140625" customWidth="1"/>
    <col min="4" max="4" width="10.44140625" customWidth="1"/>
    <col min="5" max="5" width="11.88671875" customWidth="1"/>
    <col min="6" max="6" width="20.77734375" customWidth="1"/>
    <col min="7" max="7" width="17.6640625" customWidth="1"/>
    <col min="8" max="8" width="14.5546875" customWidth="1"/>
    <col min="10" max="10" width="12.6640625" customWidth="1"/>
    <col min="11" max="11" width="13.109375" customWidth="1"/>
    <col min="14" max="14" width="12.88671875" customWidth="1"/>
    <col min="15" max="15" width="13.33203125" customWidth="1"/>
    <col min="16" max="16" width="11.5546875" customWidth="1"/>
    <col min="18" max="18" width="15.109375" customWidth="1"/>
    <col min="20" max="20" width="18.77734375" customWidth="1"/>
    <col min="21" max="21" width="21.109375" customWidth="1"/>
    <col min="22" max="22" width="10.6640625" bestFit="1" customWidth="1"/>
    <col min="23" max="23" width="9.6640625" bestFit="1" customWidth="1"/>
    <col min="24" max="24" width="15.44140625" customWidth="1"/>
    <col min="25" max="25" width="13.109375" customWidth="1"/>
    <col min="26" max="26" width="13.5546875" customWidth="1"/>
    <col min="27" max="27" width="10.6640625" bestFit="1" customWidth="1"/>
    <col min="28" max="28" width="12.5546875" customWidth="1"/>
    <col min="29" max="29" width="10.6640625" bestFit="1" customWidth="1"/>
    <col min="30" max="31" width="14.88671875" customWidth="1"/>
    <col min="32" max="32" width="23.5546875" customWidth="1"/>
  </cols>
  <sheetData>
    <row r="1" spans="1:34">
      <c r="A1" s="31"/>
      <c r="B1" s="31"/>
      <c r="C1" s="31"/>
      <c r="D1" s="32" t="s">
        <v>31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 t="s">
        <v>29</v>
      </c>
      <c r="Q1" s="31"/>
      <c r="R1" s="31"/>
      <c r="S1" s="31"/>
      <c r="T1" s="31"/>
      <c r="U1" s="31"/>
      <c r="V1" s="31"/>
      <c r="W1" s="31"/>
      <c r="X1" s="31"/>
      <c r="Y1" s="31"/>
      <c r="Z1" s="31" t="s">
        <v>30</v>
      </c>
      <c r="AA1" s="31"/>
      <c r="AB1" s="31"/>
      <c r="AC1" s="31"/>
      <c r="AD1" s="31"/>
      <c r="AE1" s="31"/>
      <c r="AF1" s="33"/>
      <c r="AG1" s="34"/>
      <c r="AH1" s="34"/>
    </row>
    <row r="2" spans="1:34" ht="14.4" customHeight="1">
      <c r="A2" s="7" t="s">
        <v>0</v>
      </c>
      <c r="B2" s="35" t="s">
        <v>1</v>
      </c>
      <c r="C2" s="35" t="s">
        <v>28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18</v>
      </c>
      <c r="L2" s="35" t="s">
        <v>1</v>
      </c>
      <c r="M2" s="35" t="s">
        <v>28</v>
      </c>
      <c r="N2" s="35" t="s">
        <v>3</v>
      </c>
      <c r="O2" s="35" t="s">
        <v>4</v>
      </c>
      <c r="P2" s="35" t="s">
        <v>5</v>
      </c>
      <c r="Q2" s="35" t="s">
        <v>6</v>
      </c>
      <c r="R2" s="35" t="s">
        <v>7</v>
      </c>
      <c r="S2" s="35" t="s">
        <v>8</v>
      </c>
      <c r="T2" s="35" t="s">
        <v>9</v>
      </c>
      <c r="U2" s="35" t="s">
        <v>18</v>
      </c>
      <c r="V2" s="35" t="s">
        <v>1</v>
      </c>
      <c r="W2" s="35" t="s">
        <v>28</v>
      </c>
      <c r="X2" s="35" t="s">
        <v>3</v>
      </c>
      <c r="Y2" s="35" t="s">
        <v>4</v>
      </c>
      <c r="Z2" s="35" t="s">
        <v>5</v>
      </c>
      <c r="AA2" s="35" t="s">
        <v>6</v>
      </c>
      <c r="AB2" s="35" t="s">
        <v>7</v>
      </c>
      <c r="AC2" s="35" t="s">
        <v>8</v>
      </c>
      <c r="AD2" s="35" t="s">
        <v>9</v>
      </c>
      <c r="AE2" s="35" t="s">
        <v>18</v>
      </c>
      <c r="AF2" s="36" t="s">
        <v>32</v>
      </c>
      <c r="AG2" s="34"/>
      <c r="AH2" s="34"/>
    </row>
    <row r="3" spans="1:34">
      <c r="A3" s="37">
        <v>45281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  <c r="H3" s="51">
        <v>0</v>
      </c>
      <c r="I3" s="51">
        <v>0</v>
      </c>
      <c r="J3" s="51">
        <v>60</v>
      </c>
      <c r="K3" s="51">
        <v>44</v>
      </c>
      <c r="L3" s="54">
        <f>0.9*SALES!L3</f>
        <v>40.5</v>
      </c>
      <c r="M3" s="54">
        <f>0.92*SALES!M3</f>
        <v>37.72</v>
      </c>
      <c r="N3" s="54">
        <f>0.92*SALES!N3</f>
        <v>93.84</v>
      </c>
      <c r="O3" s="54">
        <f>0.9*SALES!O3</f>
        <v>99</v>
      </c>
      <c r="P3" s="54">
        <f>0.92*SALES!P3</f>
        <v>103.04</v>
      </c>
      <c r="Q3" s="54">
        <f>0.94*SALES!Q3</f>
        <v>42.3</v>
      </c>
      <c r="R3" s="54">
        <f>0.94*SALES!R3</f>
        <v>155.1</v>
      </c>
      <c r="S3" s="54">
        <f>0.9*SALES!S3</f>
        <v>374.40000000000003</v>
      </c>
      <c r="T3" s="54">
        <f>0.95*SALES!T3</f>
        <v>57</v>
      </c>
      <c r="U3" s="54">
        <f>0.82*SALES!U3</f>
        <v>701.09999999999991</v>
      </c>
      <c r="V3" s="55">
        <f t="shared" ref="V3:AE18" si="0">B3*L3</f>
        <v>0</v>
      </c>
      <c r="W3" s="55">
        <f t="shared" si="0"/>
        <v>0</v>
      </c>
      <c r="X3" s="55">
        <f t="shared" si="0"/>
        <v>0</v>
      </c>
      <c r="Y3" s="55">
        <f t="shared" si="0"/>
        <v>0</v>
      </c>
      <c r="Z3" s="55">
        <f t="shared" si="0"/>
        <v>0</v>
      </c>
      <c r="AA3" s="55">
        <f t="shared" si="0"/>
        <v>0</v>
      </c>
      <c r="AB3" s="55">
        <f t="shared" si="0"/>
        <v>0</v>
      </c>
      <c r="AC3" s="55">
        <f t="shared" si="0"/>
        <v>0</v>
      </c>
      <c r="AD3" s="55">
        <f t="shared" si="0"/>
        <v>3420</v>
      </c>
      <c r="AE3" s="55">
        <f t="shared" si="0"/>
        <v>30848.399999999994</v>
      </c>
      <c r="AF3" s="56">
        <f>SUM(V3:AE3)</f>
        <v>34268.399999999994</v>
      </c>
      <c r="AG3" s="34"/>
      <c r="AH3" s="34"/>
    </row>
    <row r="4" spans="1:34">
      <c r="A4" s="37">
        <v>45282</v>
      </c>
      <c r="B4" s="51">
        <v>0</v>
      </c>
      <c r="C4" s="51">
        <v>200</v>
      </c>
      <c r="D4" s="51">
        <v>0</v>
      </c>
      <c r="E4" s="51">
        <v>50</v>
      </c>
      <c r="F4" s="51">
        <v>0</v>
      </c>
      <c r="G4" s="51">
        <v>0</v>
      </c>
      <c r="H4" s="51">
        <v>0</v>
      </c>
      <c r="I4" s="51">
        <v>0</v>
      </c>
      <c r="J4" s="51">
        <v>56</v>
      </c>
      <c r="K4" s="51">
        <v>0</v>
      </c>
      <c r="L4" s="54">
        <f>0.9*SALES!L4</f>
        <v>40.5</v>
      </c>
      <c r="M4" s="54">
        <f>0.92*SALES!M4</f>
        <v>37.72</v>
      </c>
      <c r="N4" s="54">
        <f>0.92*SALES!N4</f>
        <v>93.84</v>
      </c>
      <c r="O4" s="54">
        <f>0.9*SALES!O4</f>
        <v>99</v>
      </c>
      <c r="P4" s="54">
        <f>0.92*SALES!P4</f>
        <v>103.04</v>
      </c>
      <c r="Q4" s="54">
        <f>0.94*SALES!Q4</f>
        <v>42.3</v>
      </c>
      <c r="R4" s="54">
        <f>0.94*SALES!R4</f>
        <v>155.1</v>
      </c>
      <c r="S4" s="54">
        <f>0.9*SALES!S4</f>
        <v>378</v>
      </c>
      <c r="T4" s="54">
        <f>0.95*SALES!T4</f>
        <v>57</v>
      </c>
      <c r="U4" s="54">
        <f>0.82*SALES!U4</f>
        <v>701.09999999999991</v>
      </c>
      <c r="V4" s="55">
        <f t="shared" si="0"/>
        <v>0</v>
      </c>
      <c r="W4" s="55">
        <f t="shared" si="0"/>
        <v>7544</v>
      </c>
      <c r="X4" s="55">
        <f t="shared" si="0"/>
        <v>0</v>
      </c>
      <c r="Y4" s="55">
        <f t="shared" si="0"/>
        <v>4950</v>
      </c>
      <c r="Z4" s="55">
        <f t="shared" si="0"/>
        <v>0</v>
      </c>
      <c r="AA4" s="55">
        <f t="shared" si="0"/>
        <v>0</v>
      </c>
      <c r="AB4" s="55">
        <f t="shared" si="0"/>
        <v>0</v>
      </c>
      <c r="AC4" s="55">
        <f t="shared" si="0"/>
        <v>0</v>
      </c>
      <c r="AD4" s="55">
        <f t="shared" si="0"/>
        <v>3192</v>
      </c>
      <c r="AE4" s="55">
        <f t="shared" si="0"/>
        <v>0</v>
      </c>
      <c r="AF4" s="56">
        <f t="shared" ref="AF4:AF33" si="1">SUM(V4:AE4)</f>
        <v>15686</v>
      </c>
      <c r="AG4" s="34"/>
      <c r="AH4" s="34"/>
    </row>
    <row r="5" spans="1:34">
      <c r="A5" s="37">
        <v>45283</v>
      </c>
      <c r="B5" s="51">
        <v>0</v>
      </c>
      <c r="C5" s="51">
        <v>0</v>
      </c>
      <c r="D5" s="51">
        <v>50</v>
      </c>
      <c r="E5" s="51">
        <v>0</v>
      </c>
      <c r="F5" s="51">
        <v>50</v>
      </c>
      <c r="G5" s="51">
        <v>0</v>
      </c>
      <c r="H5" s="51">
        <v>60</v>
      </c>
      <c r="I5" s="51">
        <v>20</v>
      </c>
      <c r="J5" s="51">
        <v>60</v>
      </c>
      <c r="K5" s="51">
        <v>0</v>
      </c>
      <c r="L5" s="54">
        <f>0.9*SALES!L5</f>
        <v>40.5</v>
      </c>
      <c r="M5" s="54">
        <f>0.92*SALES!M5</f>
        <v>37.72</v>
      </c>
      <c r="N5" s="54">
        <f>0.92*SALES!N5</f>
        <v>93.84</v>
      </c>
      <c r="O5" s="54">
        <f>0.9*SALES!O5</f>
        <v>99</v>
      </c>
      <c r="P5" s="54">
        <f>0.92*SALES!P5</f>
        <v>103.04</v>
      </c>
      <c r="Q5" s="54">
        <f>0.94*SALES!Q5</f>
        <v>42.3</v>
      </c>
      <c r="R5" s="54">
        <f>0.94*SALES!R5</f>
        <v>155.1</v>
      </c>
      <c r="S5" s="54">
        <f>0.9*SALES!S5</f>
        <v>378</v>
      </c>
      <c r="T5" s="54">
        <f>0.95*SALES!T5</f>
        <v>57</v>
      </c>
      <c r="U5" s="54">
        <f>0.82*SALES!U5</f>
        <v>701.09999999999991</v>
      </c>
      <c r="V5" s="55">
        <f t="shared" si="0"/>
        <v>0</v>
      </c>
      <c r="W5" s="55">
        <f t="shared" si="0"/>
        <v>0</v>
      </c>
      <c r="X5" s="55">
        <f t="shared" si="0"/>
        <v>4692</v>
      </c>
      <c r="Y5" s="55">
        <f t="shared" si="0"/>
        <v>0</v>
      </c>
      <c r="Z5" s="55">
        <f t="shared" si="0"/>
        <v>5152</v>
      </c>
      <c r="AA5" s="55">
        <f t="shared" si="0"/>
        <v>0</v>
      </c>
      <c r="AB5" s="55">
        <f t="shared" si="0"/>
        <v>9306</v>
      </c>
      <c r="AC5" s="55">
        <f t="shared" si="0"/>
        <v>7560</v>
      </c>
      <c r="AD5" s="55">
        <f t="shared" si="0"/>
        <v>3420</v>
      </c>
      <c r="AE5" s="55">
        <f t="shared" si="0"/>
        <v>0</v>
      </c>
      <c r="AF5" s="56">
        <f t="shared" si="1"/>
        <v>30130</v>
      </c>
      <c r="AG5" s="34"/>
      <c r="AH5" s="34"/>
    </row>
    <row r="6" spans="1:34">
      <c r="A6" s="37">
        <v>45284</v>
      </c>
      <c r="B6" s="51">
        <v>0</v>
      </c>
      <c r="C6" s="51">
        <v>0</v>
      </c>
      <c r="D6" s="51">
        <v>0</v>
      </c>
      <c r="E6" s="51">
        <v>0</v>
      </c>
      <c r="F6" s="51">
        <v>50</v>
      </c>
      <c r="G6" s="51">
        <v>0</v>
      </c>
      <c r="H6" s="51">
        <v>60</v>
      </c>
      <c r="I6" s="51">
        <v>0</v>
      </c>
      <c r="J6" s="51">
        <v>64</v>
      </c>
      <c r="K6" s="51">
        <v>0</v>
      </c>
      <c r="L6" s="54">
        <f>0.9*SALES!L6</f>
        <v>39.6</v>
      </c>
      <c r="M6" s="54">
        <f>0.92*SALES!M6</f>
        <v>37.72</v>
      </c>
      <c r="N6" s="54">
        <f>0.92*SALES!N6</f>
        <v>93.84</v>
      </c>
      <c r="O6" s="54">
        <f>0.9*SALES!O6</f>
        <v>99</v>
      </c>
      <c r="P6" s="54">
        <f>0.92*SALES!P6</f>
        <v>103.04</v>
      </c>
      <c r="Q6" s="54">
        <f>0.94*SALES!Q6</f>
        <v>40.419999999999995</v>
      </c>
      <c r="R6" s="54">
        <f>0.94*SALES!R6</f>
        <v>155.1</v>
      </c>
      <c r="S6" s="54">
        <f>0.9*SALES!S6</f>
        <v>391.5</v>
      </c>
      <c r="T6" s="54">
        <f>0.95*SALES!T6</f>
        <v>57</v>
      </c>
      <c r="U6" s="54">
        <f>0.82*SALES!U6</f>
        <v>709.3</v>
      </c>
      <c r="V6" s="55">
        <f t="shared" si="0"/>
        <v>0</v>
      </c>
      <c r="W6" s="55">
        <f t="shared" si="0"/>
        <v>0</v>
      </c>
      <c r="X6" s="55">
        <f t="shared" si="0"/>
        <v>0</v>
      </c>
      <c r="Y6" s="55">
        <f t="shared" si="0"/>
        <v>0</v>
      </c>
      <c r="Z6" s="55">
        <f t="shared" si="0"/>
        <v>5152</v>
      </c>
      <c r="AA6" s="55">
        <f t="shared" si="0"/>
        <v>0</v>
      </c>
      <c r="AB6" s="55">
        <f t="shared" si="0"/>
        <v>9306</v>
      </c>
      <c r="AC6" s="55">
        <f t="shared" si="0"/>
        <v>0</v>
      </c>
      <c r="AD6" s="55">
        <f t="shared" si="0"/>
        <v>3648</v>
      </c>
      <c r="AE6" s="55">
        <f t="shared" si="0"/>
        <v>0</v>
      </c>
      <c r="AF6" s="56">
        <f t="shared" si="1"/>
        <v>18106</v>
      </c>
      <c r="AG6" s="34"/>
      <c r="AH6" s="34"/>
    </row>
    <row r="7" spans="1:34">
      <c r="A7" s="37">
        <v>45285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  <c r="H7" s="51">
        <v>0</v>
      </c>
      <c r="I7" s="51">
        <v>0</v>
      </c>
      <c r="J7" s="51">
        <v>80</v>
      </c>
      <c r="K7" s="51">
        <v>0</v>
      </c>
      <c r="L7" s="54">
        <f>0.9*SALES!L7</f>
        <v>39.6</v>
      </c>
      <c r="M7" s="54">
        <f>0.92*SALES!M7</f>
        <v>37.72</v>
      </c>
      <c r="N7" s="54">
        <f>0.92*SALES!N7</f>
        <v>93.84</v>
      </c>
      <c r="O7" s="54">
        <f>0.9*SALES!O7</f>
        <v>99</v>
      </c>
      <c r="P7" s="54">
        <f>0.92*SALES!P7</f>
        <v>103.04</v>
      </c>
      <c r="Q7" s="54">
        <f>0.94*SALES!Q7</f>
        <v>40.419999999999995</v>
      </c>
      <c r="R7" s="54">
        <f>0.94*SALES!R7</f>
        <v>155.1</v>
      </c>
      <c r="S7" s="54">
        <f>0.9*SALES!S7</f>
        <v>391.5</v>
      </c>
      <c r="T7" s="54">
        <f>0.95*SALES!T7</f>
        <v>57</v>
      </c>
      <c r="U7" s="54">
        <f>0.82*SALES!U7</f>
        <v>709.3</v>
      </c>
      <c r="V7" s="55">
        <f t="shared" si="0"/>
        <v>0</v>
      </c>
      <c r="W7" s="55">
        <f t="shared" si="0"/>
        <v>0</v>
      </c>
      <c r="X7" s="55">
        <f t="shared" si="0"/>
        <v>0</v>
      </c>
      <c r="Y7" s="55">
        <f t="shared" si="0"/>
        <v>0</v>
      </c>
      <c r="Z7" s="55">
        <f t="shared" si="0"/>
        <v>0</v>
      </c>
      <c r="AA7" s="55">
        <f t="shared" si="0"/>
        <v>0</v>
      </c>
      <c r="AB7" s="55">
        <f t="shared" si="0"/>
        <v>0</v>
      </c>
      <c r="AC7" s="55">
        <f t="shared" si="0"/>
        <v>0</v>
      </c>
      <c r="AD7" s="55">
        <f t="shared" si="0"/>
        <v>4560</v>
      </c>
      <c r="AE7" s="55">
        <f t="shared" si="0"/>
        <v>0</v>
      </c>
      <c r="AF7" s="56">
        <f t="shared" si="1"/>
        <v>4560</v>
      </c>
      <c r="AG7" s="34"/>
      <c r="AH7" s="34"/>
    </row>
    <row r="8" spans="1:34">
      <c r="A8" s="37">
        <v>45286</v>
      </c>
      <c r="B8" s="51">
        <v>0</v>
      </c>
      <c r="C8" s="51">
        <v>200</v>
      </c>
      <c r="D8" s="51">
        <v>50</v>
      </c>
      <c r="E8" s="51">
        <v>0</v>
      </c>
      <c r="F8" s="51">
        <v>50</v>
      </c>
      <c r="G8" s="51">
        <v>50</v>
      </c>
      <c r="H8" s="51">
        <v>0</v>
      </c>
      <c r="I8" s="51">
        <v>0</v>
      </c>
      <c r="J8" s="51">
        <v>70</v>
      </c>
      <c r="K8" s="51">
        <v>0</v>
      </c>
      <c r="L8" s="54">
        <f>0.9*SALES!L8</f>
        <v>39.6</v>
      </c>
      <c r="M8" s="54">
        <f>0.92*SALES!M8</f>
        <v>37.72</v>
      </c>
      <c r="N8" s="54">
        <f>0.92*SALES!N8</f>
        <v>93.84</v>
      </c>
      <c r="O8" s="54">
        <f>0.9*SALES!O8</f>
        <v>99</v>
      </c>
      <c r="P8" s="54">
        <f>0.92*SALES!P8</f>
        <v>103.04</v>
      </c>
      <c r="Q8" s="54">
        <f>0.94*SALES!Q8</f>
        <v>40.419999999999995</v>
      </c>
      <c r="R8" s="54">
        <f>0.94*SALES!R8</f>
        <v>155.1</v>
      </c>
      <c r="S8" s="54">
        <f>0.9*SALES!S8</f>
        <v>391.5</v>
      </c>
      <c r="T8" s="54">
        <f>0.95*SALES!T8</f>
        <v>57</v>
      </c>
      <c r="U8" s="54">
        <f>0.82*SALES!U8</f>
        <v>709.3</v>
      </c>
      <c r="V8" s="55">
        <f t="shared" si="0"/>
        <v>0</v>
      </c>
      <c r="W8" s="55">
        <f t="shared" si="0"/>
        <v>7544</v>
      </c>
      <c r="X8" s="55">
        <f t="shared" si="0"/>
        <v>4692</v>
      </c>
      <c r="Y8" s="55">
        <f t="shared" si="0"/>
        <v>0</v>
      </c>
      <c r="Z8" s="55">
        <f t="shared" si="0"/>
        <v>5152</v>
      </c>
      <c r="AA8" s="55">
        <f t="shared" si="0"/>
        <v>2020.9999999999998</v>
      </c>
      <c r="AB8" s="55">
        <f t="shared" si="0"/>
        <v>0</v>
      </c>
      <c r="AC8" s="55">
        <f t="shared" si="0"/>
        <v>0</v>
      </c>
      <c r="AD8" s="55">
        <f t="shared" si="0"/>
        <v>3990</v>
      </c>
      <c r="AE8" s="55">
        <f t="shared" si="0"/>
        <v>0</v>
      </c>
      <c r="AF8" s="56">
        <f t="shared" si="1"/>
        <v>23399</v>
      </c>
      <c r="AG8" s="34"/>
      <c r="AH8" s="34"/>
    </row>
    <row r="9" spans="1:34">
      <c r="A9" s="37">
        <v>45287</v>
      </c>
      <c r="B9" s="51">
        <v>0</v>
      </c>
      <c r="C9" s="51">
        <v>0</v>
      </c>
      <c r="D9" s="51">
        <v>0</v>
      </c>
      <c r="E9" s="51">
        <v>50</v>
      </c>
      <c r="F9" s="51">
        <v>0</v>
      </c>
      <c r="G9" s="51">
        <v>0</v>
      </c>
      <c r="H9" s="51">
        <v>0</v>
      </c>
      <c r="I9" s="51">
        <v>15</v>
      </c>
      <c r="J9" s="51">
        <v>60</v>
      </c>
      <c r="K9" s="51">
        <v>0</v>
      </c>
      <c r="L9" s="54">
        <f>0.9*SALES!L9</f>
        <v>41.4</v>
      </c>
      <c r="M9" s="54">
        <f>0.92*SALES!M9</f>
        <v>37.72</v>
      </c>
      <c r="N9" s="54">
        <f>0.92*SALES!N9</f>
        <v>95.68</v>
      </c>
      <c r="O9" s="54">
        <f>0.9*SALES!O9</f>
        <v>99</v>
      </c>
      <c r="P9" s="54">
        <f>0.92*SALES!P9</f>
        <v>103.04</v>
      </c>
      <c r="Q9" s="54">
        <f>0.94*SALES!Q9</f>
        <v>40.419999999999995</v>
      </c>
      <c r="R9" s="54">
        <f>0.94*SALES!R9</f>
        <v>152.28</v>
      </c>
      <c r="S9" s="54">
        <f>0.9*SALES!S9</f>
        <v>391.5</v>
      </c>
      <c r="T9" s="54">
        <f>0.95*SALES!T9</f>
        <v>57</v>
      </c>
      <c r="U9" s="54">
        <f>0.82*SALES!U9</f>
        <v>709.3</v>
      </c>
      <c r="V9" s="55">
        <f t="shared" si="0"/>
        <v>0</v>
      </c>
      <c r="W9" s="55">
        <f t="shared" si="0"/>
        <v>0</v>
      </c>
      <c r="X9" s="55">
        <f t="shared" si="0"/>
        <v>0</v>
      </c>
      <c r="Y9" s="55">
        <f t="shared" si="0"/>
        <v>4950</v>
      </c>
      <c r="Z9" s="55">
        <f t="shared" si="0"/>
        <v>0</v>
      </c>
      <c r="AA9" s="55">
        <f t="shared" si="0"/>
        <v>0</v>
      </c>
      <c r="AB9" s="55">
        <f t="shared" si="0"/>
        <v>0</v>
      </c>
      <c r="AC9" s="55">
        <f t="shared" si="0"/>
        <v>5872.5</v>
      </c>
      <c r="AD9" s="55">
        <f t="shared" si="0"/>
        <v>3420</v>
      </c>
      <c r="AE9" s="55">
        <f t="shared" si="0"/>
        <v>0</v>
      </c>
      <c r="AF9" s="56">
        <f t="shared" si="1"/>
        <v>14242.5</v>
      </c>
      <c r="AG9" s="34"/>
      <c r="AH9" s="34"/>
    </row>
    <row r="10" spans="1:34">
      <c r="A10" s="37">
        <v>45288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60</v>
      </c>
      <c r="K10" s="51">
        <v>0</v>
      </c>
      <c r="L10" s="54">
        <f>0.9*SALES!L10</f>
        <v>39.6</v>
      </c>
      <c r="M10" s="54">
        <f>0.92*SALES!M10</f>
        <v>38.64</v>
      </c>
      <c r="N10" s="54">
        <f>0.92*SALES!N10</f>
        <v>95.68</v>
      </c>
      <c r="O10" s="54">
        <f>0.9*SALES!O10</f>
        <v>99</v>
      </c>
      <c r="P10" s="54">
        <f>0.92*SALES!P10</f>
        <v>103.04</v>
      </c>
      <c r="Q10" s="54">
        <f>0.94*SALES!Q10</f>
        <v>40.419999999999995</v>
      </c>
      <c r="R10" s="54">
        <f>0.94*SALES!R10</f>
        <v>152.28</v>
      </c>
      <c r="S10" s="54">
        <f>0.9*SALES!S10</f>
        <v>391.5</v>
      </c>
      <c r="T10" s="54">
        <f>0.95*SALES!T10</f>
        <v>57</v>
      </c>
      <c r="U10" s="54">
        <f>0.82*SALES!U10</f>
        <v>709.3</v>
      </c>
      <c r="V10" s="55">
        <f t="shared" si="0"/>
        <v>0</v>
      </c>
      <c r="W10" s="55">
        <f t="shared" si="0"/>
        <v>0</v>
      </c>
      <c r="X10" s="55">
        <f t="shared" si="0"/>
        <v>0</v>
      </c>
      <c r="Y10" s="55">
        <f t="shared" si="0"/>
        <v>0</v>
      </c>
      <c r="Z10" s="55">
        <f t="shared" si="0"/>
        <v>0</v>
      </c>
      <c r="AA10" s="55">
        <f t="shared" si="0"/>
        <v>0</v>
      </c>
      <c r="AB10" s="55">
        <f t="shared" si="0"/>
        <v>0</v>
      </c>
      <c r="AC10" s="55">
        <f t="shared" si="0"/>
        <v>0</v>
      </c>
      <c r="AD10" s="55">
        <f t="shared" si="0"/>
        <v>3420</v>
      </c>
      <c r="AE10" s="55">
        <f t="shared" si="0"/>
        <v>0</v>
      </c>
      <c r="AF10" s="56">
        <f t="shared" si="1"/>
        <v>3420</v>
      </c>
      <c r="AG10" s="34"/>
      <c r="AH10" s="34"/>
    </row>
    <row r="11" spans="1:34">
      <c r="A11" s="37">
        <v>45289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20</v>
      </c>
      <c r="I11" s="51">
        <v>0</v>
      </c>
      <c r="J11" s="51">
        <v>80</v>
      </c>
      <c r="K11" s="51">
        <v>0</v>
      </c>
      <c r="L11" s="54">
        <f>0.9*SALES!L11</f>
        <v>39.6</v>
      </c>
      <c r="M11" s="54">
        <f>0.92*SALES!M11</f>
        <v>38.64</v>
      </c>
      <c r="N11" s="54">
        <f>0.92*SALES!N11</f>
        <v>95.68</v>
      </c>
      <c r="O11" s="54">
        <f>0.9*SALES!O11</f>
        <v>99</v>
      </c>
      <c r="P11" s="54">
        <f>0.92*SALES!P11</f>
        <v>103.04</v>
      </c>
      <c r="Q11" s="54">
        <f>0.94*SALES!Q11</f>
        <v>40.419999999999995</v>
      </c>
      <c r="R11" s="54">
        <f>0.94*SALES!R11</f>
        <v>152.28</v>
      </c>
      <c r="S11" s="54">
        <f>0.9*SALES!S11</f>
        <v>391.5</v>
      </c>
      <c r="T11" s="54">
        <f>0.95*SALES!T11</f>
        <v>57</v>
      </c>
      <c r="U11" s="54">
        <f>0.82*SALES!U11</f>
        <v>709.3</v>
      </c>
      <c r="V11" s="55">
        <f t="shared" si="0"/>
        <v>0</v>
      </c>
      <c r="W11" s="55">
        <f t="shared" si="0"/>
        <v>0</v>
      </c>
      <c r="X11" s="55">
        <f t="shared" si="0"/>
        <v>0</v>
      </c>
      <c r="Y11" s="55">
        <f t="shared" si="0"/>
        <v>0</v>
      </c>
      <c r="Z11" s="55">
        <f t="shared" si="0"/>
        <v>0</v>
      </c>
      <c r="AA11" s="55">
        <f t="shared" si="0"/>
        <v>0</v>
      </c>
      <c r="AB11" s="55">
        <f t="shared" si="0"/>
        <v>3045.6</v>
      </c>
      <c r="AC11" s="55">
        <f t="shared" si="0"/>
        <v>0</v>
      </c>
      <c r="AD11" s="55">
        <f t="shared" si="0"/>
        <v>4560</v>
      </c>
      <c r="AE11" s="55">
        <f t="shared" si="0"/>
        <v>0</v>
      </c>
      <c r="AF11" s="56">
        <f t="shared" si="1"/>
        <v>7605.6</v>
      </c>
      <c r="AG11" s="34"/>
      <c r="AH11" s="34"/>
    </row>
    <row r="12" spans="1:34">
      <c r="A12" s="37">
        <v>45290</v>
      </c>
      <c r="B12" s="51">
        <v>0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60</v>
      </c>
      <c r="K12" s="51">
        <v>0</v>
      </c>
      <c r="L12" s="54">
        <f>0.9*SALES!L12</f>
        <v>39.6</v>
      </c>
      <c r="M12" s="54">
        <f>0.92*SALES!M12</f>
        <v>38.64</v>
      </c>
      <c r="N12" s="54">
        <f>0.92*SALES!N12</f>
        <v>95.68</v>
      </c>
      <c r="O12" s="54">
        <f>0.9*SALES!O12</f>
        <v>99</v>
      </c>
      <c r="P12" s="54">
        <f>0.92*SALES!P12</f>
        <v>103.04</v>
      </c>
      <c r="Q12" s="54">
        <f>0.94*SALES!Q12</f>
        <v>40.419999999999995</v>
      </c>
      <c r="R12" s="54">
        <f>0.94*SALES!R12</f>
        <v>152.28</v>
      </c>
      <c r="S12" s="54">
        <f>0.9*SALES!S12</f>
        <v>391.5</v>
      </c>
      <c r="T12" s="54">
        <f>0.95*SALES!T12</f>
        <v>57</v>
      </c>
      <c r="U12" s="54">
        <f>0.82*SALES!U12</f>
        <v>709.3</v>
      </c>
      <c r="V12" s="55">
        <f t="shared" si="0"/>
        <v>0</v>
      </c>
      <c r="W12" s="55">
        <f t="shared" si="0"/>
        <v>0</v>
      </c>
      <c r="X12" s="55">
        <f t="shared" si="0"/>
        <v>0</v>
      </c>
      <c r="Y12" s="55">
        <f t="shared" si="0"/>
        <v>0</v>
      </c>
      <c r="Z12" s="55">
        <f t="shared" si="0"/>
        <v>0</v>
      </c>
      <c r="AA12" s="55">
        <f t="shared" si="0"/>
        <v>0</v>
      </c>
      <c r="AB12" s="55">
        <f t="shared" si="0"/>
        <v>0</v>
      </c>
      <c r="AC12" s="55">
        <f t="shared" si="0"/>
        <v>0</v>
      </c>
      <c r="AD12" s="55">
        <f t="shared" si="0"/>
        <v>3420</v>
      </c>
      <c r="AE12" s="55">
        <f t="shared" si="0"/>
        <v>0</v>
      </c>
      <c r="AF12" s="56">
        <f t="shared" si="1"/>
        <v>3420</v>
      </c>
      <c r="AG12" s="34"/>
      <c r="AH12" s="34"/>
    </row>
    <row r="13" spans="1:34">
      <c r="A13" s="37">
        <v>45291</v>
      </c>
      <c r="B13" s="51">
        <v>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60</v>
      </c>
      <c r="K13" s="51">
        <v>0</v>
      </c>
      <c r="L13" s="54">
        <f>0.9*SALES!L13</f>
        <v>37.800000000000004</v>
      </c>
      <c r="M13" s="54">
        <f>0.92*SALES!M13</f>
        <v>38.64</v>
      </c>
      <c r="N13" s="54">
        <f>0.92*SALES!N13</f>
        <v>95.68</v>
      </c>
      <c r="O13" s="54">
        <f>0.9*SALES!O13</f>
        <v>99</v>
      </c>
      <c r="P13" s="54">
        <f>0.92*SALES!P13</f>
        <v>99.36</v>
      </c>
      <c r="Q13" s="54">
        <f>0.94*SALES!Q13</f>
        <v>40.419999999999995</v>
      </c>
      <c r="R13" s="54">
        <f>0.94*SALES!R13</f>
        <v>148.51999999999998</v>
      </c>
      <c r="S13" s="54">
        <f>0.9*SALES!S13</f>
        <v>391.5</v>
      </c>
      <c r="T13" s="54">
        <f>0.95*SALES!T13</f>
        <v>57</v>
      </c>
      <c r="U13" s="54">
        <f>0.82*SALES!U13</f>
        <v>709.3</v>
      </c>
      <c r="V13" s="55">
        <f t="shared" si="0"/>
        <v>0</v>
      </c>
      <c r="W13" s="55">
        <f t="shared" si="0"/>
        <v>0</v>
      </c>
      <c r="X13" s="55">
        <f t="shared" si="0"/>
        <v>0</v>
      </c>
      <c r="Y13" s="55">
        <f t="shared" si="0"/>
        <v>0</v>
      </c>
      <c r="Z13" s="55">
        <f t="shared" si="0"/>
        <v>0</v>
      </c>
      <c r="AA13" s="55">
        <f t="shared" si="0"/>
        <v>0</v>
      </c>
      <c r="AB13" s="55">
        <f t="shared" si="0"/>
        <v>0</v>
      </c>
      <c r="AC13" s="55">
        <f t="shared" si="0"/>
        <v>0</v>
      </c>
      <c r="AD13" s="55">
        <f t="shared" si="0"/>
        <v>3420</v>
      </c>
      <c r="AE13" s="55">
        <f t="shared" si="0"/>
        <v>0</v>
      </c>
      <c r="AF13" s="56">
        <f t="shared" si="1"/>
        <v>3420</v>
      </c>
      <c r="AG13" s="34"/>
      <c r="AH13" s="34"/>
    </row>
    <row r="14" spans="1:34">
      <c r="A14" s="37">
        <v>45292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60</v>
      </c>
      <c r="K14" s="51">
        <v>0</v>
      </c>
      <c r="L14" s="54">
        <f>0.9*SALES!L14</f>
        <v>37.800000000000004</v>
      </c>
      <c r="M14" s="54">
        <f>0.92*SALES!M14</f>
        <v>38.64</v>
      </c>
      <c r="N14" s="54">
        <f>0.92*SALES!N14</f>
        <v>95.68</v>
      </c>
      <c r="O14" s="54">
        <f>0.9*SALES!O14</f>
        <v>99</v>
      </c>
      <c r="P14" s="54">
        <f>0.92*SALES!P14</f>
        <v>99.36</v>
      </c>
      <c r="Q14" s="54">
        <f>0.94*SALES!Q14</f>
        <v>40.419999999999995</v>
      </c>
      <c r="R14" s="54">
        <f>0.94*SALES!R14</f>
        <v>148.51999999999998</v>
      </c>
      <c r="S14" s="54">
        <f>0.9*SALES!S14</f>
        <v>391.5</v>
      </c>
      <c r="T14" s="54">
        <f>0.95*SALES!T14</f>
        <v>57</v>
      </c>
      <c r="U14" s="54">
        <f>0.82*SALES!U14</f>
        <v>709.3</v>
      </c>
      <c r="V14" s="55">
        <f t="shared" si="0"/>
        <v>0</v>
      </c>
      <c r="W14" s="55">
        <f t="shared" si="0"/>
        <v>0</v>
      </c>
      <c r="X14" s="55">
        <f t="shared" si="0"/>
        <v>0</v>
      </c>
      <c r="Y14" s="55">
        <f t="shared" si="0"/>
        <v>0</v>
      </c>
      <c r="Z14" s="55">
        <f t="shared" si="0"/>
        <v>0</v>
      </c>
      <c r="AA14" s="55">
        <f t="shared" si="0"/>
        <v>0</v>
      </c>
      <c r="AB14" s="55">
        <f t="shared" si="0"/>
        <v>0</v>
      </c>
      <c r="AC14" s="55">
        <f t="shared" si="0"/>
        <v>0</v>
      </c>
      <c r="AD14" s="55">
        <f t="shared" si="0"/>
        <v>3420</v>
      </c>
      <c r="AE14" s="55">
        <f t="shared" si="0"/>
        <v>0</v>
      </c>
      <c r="AF14" s="56">
        <f t="shared" si="1"/>
        <v>3420</v>
      </c>
      <c r="AG14" s="34"/>
      <c r="AH14" s="34"/>
    </row>
    <row r="15" spans="1:34">
      <c r="A15" s="37">
        <v>45293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60</v>
      </c>
      <c r="K15" s="51">
        <v>0</v>
      </c>
      <c r="L15" s="54">
        <f>0.9*SALES!L15</f>
        <v>37.800000000000004</v>
      </c>
      <c r="M15" s="54">
        <f>0.92*SALES!M15</f>
        <v>38.64</v>
      </c>
      <c r="N15" s="54">
        <f>0.92*SALES!N15</f>
        <v>95.68</v>
      </c>
      <c r="O15" s="54">
        <f>0.9*SALES!O15</f>
        <v>99</v>
      </c>
      <c r="P15" s="54">
        <f>0.92*SALES!P15</f>
        <v>99.36</v>
      </c>
      <c r="Q15" s="54">
        <f>0.94*SALES!Q15</f>
        <v>40.419999999999995</v>
      </c>
      <c r="R15" s="54">
        <f>0.94*SALES!R15</f>
        <v>148.51999999999998</v>
      </c>
      <c r="S15" s="54">
        <f>0.9*SALES!S15</f>
        <v>391.5</v>
      </c>
      <c r="T15" s="54">
        <f>0.95*SALES!T15</f>
        <v>57</v>
      </c>
      <c r="U15" s="54">
        <f>0.82*SALES!U15</f>
        <v>709.3</v>
      </c>
      <c r="V15" s="55">
        <f t="shared" si="0"/>
        <v>0</v>
      </c>
      <c r="W15" s="55">
        <f t="shared" si="0"/>
        <v>0</v>
      </c>
      <c r="X15" s="55">
        <f t="shared" si="0"/>
        <v>0</v>
      </c>
      <c r="Y15" s="55">
        <f t="shared" si="0"/>
        <v>0</v>
      </c>
      <c r="Z15" s="55">
        <f t="shared" si="0"/>
        <v>0</v>
      </c>
      <c r="AA15" s="55">
        <f t="shared" si="0"/>
        <v>0</v>
      </c>
      <c r="AB15" s="55">
        <f t="shared" si="0"/>
        <v>0</v>
      </c>
      <c r="AC15" s="55">
        <f t="shared" si="0"/>
        <v>0</v>
      </c>
      <c r="AD15" s="55">
        <f t="shared" si="0"/>
        <v>3420</v>
      </c>
      <c r="AE15" s="55">
        <f t="shared" si="0"/>
        <v>0</v>
      </c>
      <c r="AF15" s="56">
        <f t="shared" si="1"/>
        <v>3420</v>
      </c>
      <c r="AG15" s="34"/>
      <c r="AH15" s="34"/>
    </row>
    <row r="16" spans="1:34">
      <c r="A16" s="37">
        <v>45294</v>
      </c>
      <c r="B16" s="51">
        <v>400</v>
      </c>
      <c r="C16" s="51">
        <v>100</v>
      </c>
      <c r="D16" s="51">
        <v>50</v>
      </c>
      <c r="E16" s="51">
        <v>50</v>
      </c>
      <c r="F16" s="51">
        <v>50</v>
      </c>
      <c r="G16" s="51">
        <v>50</v>
      </c>
      <c r="H16" s="51">
        <v>40</v>
      </c>
      <c r="I16" s="51">
        <v>20</v>
      </c>
      <c r="J16" s="51">
        <v>65</v>
      </c>
      <c r="K16" s="51">
        <v>0</v>
      </c>
      <c r="L16" s="54">
        <f>0.9*SALES!L16</f>
        <v>39.6</v>
      </c>
      <c r="M16" s="54">
        <f>0.92*SALES!M16</f>
        <v>37.72</v>
      </c>
      <c r="N16" s="54">
        <f>0.92*SALES!N16</f>
        <v>99.36</v>
      </c>
      <c r="O16" s="54">
        <f>0.9*SALES!O16</f>
        <v>99</v>
      </c>
      <c r="P16" s="54">
        <f>0.92*SALES!P16</f>
        <v>102.12</v>
      </c>
      <c r="Q16" s="54">
        <f>0.94*SALES!Q16</f>
        <v>40.419999999999995</v>
      </c>
      <c r="R16" s="54">
        <f>0.94*SALES!R16</f>
        <v>148.51999999999998</v>
      </c>
      <c r="S16" s="54">
        <f>0.9*SALES!S16</f>
        <v>391.5</v>
      </c>
      <c r="T16" s="54">
        <f>0.95*SALES!T16</f>
        <v>57</v>
      </c>
      <c r="U16" s="54">
        <f>0.82*SALES!U16</f>
        <v>709.3</v>
      </c>
      <c r="V16" s="55">
        <f t="shared" si="0"/>
        <v>15840</v>
      </c>
      <c r="W16" s="55">
        <f t="shared" si="0"/>
        <v>3772</v>
      </c>
      <c r="X16" s="55">
        <f t="shared" si="0"/>
        <v>4968</v>
      </c>
      <c r="Y16" s="55">
        <f t="shared" si="0"/>
        <v>4950</v>
      </c>
      <c r="Z16" s="55">
        <f t="shared" si="0"/>
        <v>5106</v>
      </c>
      <c r="AA16" s="55">
        <f t="shared" si="0"/>
        <v>2020.9999999999998</v>
      </c>
      <c r="AB16" s="55">
        <f t="shared" si="0"/>
        <v>5940.7999999999993</v>
      </c>
      <c r="AC16" s="55">
        <f t="shared" si="0"/>
        <v>7830</v>
      </c>
      <c r="AD16" s="55">
        <f t="shared" si="0"/>
        <v>3705</v>
      </c>
      <c r="AE16" s="55">
        <f t="shared" si="0"/>
        <v>0</v>
      </c>
      <c r="AF16" s="56">
        <f t="shared" si="1"/>
        <v>54132.800000000003</v>
      </c>
      <c r="AG16" s="34"/>
      <c r="AH16" s="34"/>
    </row>
    <row r="17" spans="1:34">
      <c r="A17" s="37">
        <v>45295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60</v>
      </c>
      <c r="K17" s="51">
        <v>0</v>
      </c>
      <c r="L17" s="54">
        <f>0.9*SALES!L17</f>
        <v>39.6</v>
      </c>
      <c r="M17" s="54">
        <f>0.92*SALES!M17</f>
        <v>37.72</v>
      </c>
      <c r="N17" s="54">
        <f>0.92*SALES!N17</f>
        <v>99.36</v>
      </c>
      <c r="O17" s="54">
        <f>0.9*SALES!O17</f>
        <v>99</v>
      </c>
      <c r="P17" s="54">
        <f>0.92*SALES!P17</f>
        <v>102.12</v>
      </c>
      <c r="Q17" s="54">
        <f>0.94*SALES!Q17</f>
        <v>40.419999999999995</v>
      </c>
      <c r="R17" s="54">
        <f>0.94*SALES!R17</f>
        <v>148.51999999999998</v>
      </c>
      <c r="S17" s="54">
        <f>0.9*SALES!S17</f>
        <v>391.5</v>
      </c>
      <c r="T17" s="54">
        <f>0.95*SALES!T17</f>
        <v>57</v>
      </c>
      <c r="U17" s="54">
        <f>0.82*SALES!U17</f>
        <v>709.3</v>
      </c>
      <c r="V17" s="55">
        <f t="shared" si="0"/>
        <v>0</v>
      </c>
      <c r="W17" s="55">
        <f t="shared" si="0"/>
        <v>0</v>
      </c>
      <c r="X17" s="55">
        <f t="shared" si="0"/>
        <v>0</v>
      </c>
      <c r="Y17" s="55">
        <f t="shared" si="0"/>
        <v>0</v>
      </c>
      <c r="Z17" s="55">
        <f t="shared" si="0"/>
        <v>0</v>
      </c>
      <c r="AA17" s="55">
        <f t="shared" si="0"/>
        <v>0</v>
      </c>
      <c r="AB17" s="55">
        <f t="shared" si="0"/>
        <v>0</v>
      </c>
      <c r="AC17" s="55">
        <f t="shared" si="0"/>
        <v>0</v>
      </c>
      <c r="AD17" s="55">
        <f t="shared" si="0"/>
        <v>3420</v>
      </c>
      <c r="AE17" s="55">
        <f t="shared" si="0"/>
        <v>0</v>
      </c>
      <c r="AF17" s="56">
        <f t="shared" si="1"/>
        <v>3420</v>
      </c>
      <c r="AG17" s="34"/>
      <c r="AH17" s="34"/>
    </row>
    <row r="18" spans="1:34">
      <c r="A18" s="37">
        <v>45296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55</v>
      </c>
      <c r="K18" s="51">
        <v>0</v>
      </c>
      <c r="L18" s="54">
        <f>0.9*SALES!L18</f>
        <v>39.6</v>
      </c>
      <c r="M18" s="54">
        <f>0.92*SALES!M18</f>
        <v>37.72</v>
      </c>
      <c r="N18" s="54">
        <f>0.92*SALES!N18</f>
        <v>99.36</v>
      </c>
      <c r="O18" s="54">
        <f>0.9*SALES!O18</f>
        <v>99</v>
      </c>
      <c r="P18" s="54">
        <f>0.92*SALES!P18</f>
        <v>102.12</v>
      </c>
      <c r="Q18" s="54">
        <f>0.94*SALES!Q18</f>
        <v>40.419999999999995</v>
      </c>
      <c r="R18" s="54">
        <f>0.94*SALES!R18</f>
        <v>148.51999999999998</v>
      </c>
      <c r="S18" s="54">
        <f>0.9*SALES!S18</f>
        <v>391.5</v>
      </c>
      <c r="T18" s="54">
        <f>0.95*SALES!T18</f>
        <v>57</v>
      </c>
      <c r="U18" s="54">
        <f>0.82*SALES!U18</f>
        <v>709.3</v>
      </c>
      <c r="V18" s="55">
        <f t="shared" si="0"/>
        <v>0</v>
      </c>
      <c r="W18" s="55">
        <f t="shared" si="0"/>
        <v>0</v>
      </c>
      <c r="X18" s="55">
        <f t="shared" si="0"/>
        <v>0</v>
      </c>
      <c r="Y18" s="55">
        <f t="shared" si="0"/>
        <v>0</v>
      </c>
      <c r="Z18" s="55">
        <f t="shared" si="0"/>
        <v>0</v>
      </c>
      <c r="AA18" s="55">
        <f t="shared" si="0"/>
        <v>0</v>
      </c>
      <c r="AB18" s="55">
        <f t="shared" si="0"/>
        <v>0</v>
      </c>
      <c r="AC18" s="55">
        <f t="shared" si="0"/>
        <v>0</v>
      </c>
      <c r="AD18" s="55">
        <f t="shared" si="0"/>
        <v>3135</v>
      </c>
      <c r="AE18" s="55">
        <f t="shared" si="0"/>
        <v>0</v>
      </c>
      <c r="AF18" s="56">
        <f t="shared" si="1"/>
        <v>3135</v>
      </c>
      <c r="AG18" s="34"/>
      <c r="AH18" s="34"/>
    </row>
    <row r="19" spans="1:34">
      <c r="A19" s="37">
        <v>45297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55</v>
      </c>
      <c r="K19" s="51">
        <v>0</v>
      </c>
      <c r="L19" s="54">
        <f>0.9*SALES!L19</f>
        <v>40.5</v>
      </c>
      <c r="M19" s="54">
        <f>0.92*SALES!M19</f>
        <v>37.72</v>
      </c>
      <c r="N19" s="54">
        <f>0.92*SALES!N19</f>
        <v>99.36</v>
      </c>
      <c r="O19" s="54">
        <f>0.9*SALES!O19</f>
        <v>99</v>
      </c>
      <c r="P19" s="54">
        <f>0.92*SALES!P19</f>
        <v>102.12</v>
      </c>
      <c r="Q19" s="54">
        <f>0.94*SALES!Q19</f>
        <v>40.419999999999995</v>
      </c>
      <c r="R19" s="54">
        <f>0.94*SALES!R19</f>
        <v>148.51999999999998</v>
      </c>
      <c r="S19" s="54">
        <f>0.9*SALES!S19</f>
        <v>391.5</v>
      </c>
      <c r="T19" s="54">
        <f>0.95*SALES!T19</f>
        <v>56.05</v>
      </c>
      <c r="U19" s="54">
        <f>0.82*SALES!U19</f>
        <v>709.3</v>
      </c>
      <c r="V19" s="55">
        <f t="shared" ref="V19:AE33" si="2">B19*L19</f>
        <v>0</v>
      </c>
      <c r="W19" s="55">
        <f t="shared" si="2"/>
        <v>0</v>
      </c>
      <c r="X19" s="55">
        <f t="shared" si="2"/>
        <v>0</v>
      </c>
      <c r="Y19" s="55">
        <f t="shared" si="2"/>
        <v>0</v>
      </c>
      <c r="Z19" s="55">
        <f t="shared" si="2"/>
        <v>0</v>
      </c>
      <c r="AA19" s="55">
        <f t="shared" si="2"/>
        <v>0</v>
      </c>
      <c r="AB19" s="55">
        <f t="shared" si="2"/>
        <v>0</v>
      </c>
      <c r="AC19" s="55">
        <f t="shared" si="2"/>
        <v>0</v>
      </c>
      <c r="AD19" s="55">
        <f t="shared" si="2"/>
        <v>3082.75</v>
      </c>
      <c r="AE19" s="55">
        <f t="shared" si="2"/>
        <v>0</v>
      </c>
      <c r="AF19" s="56">
        <f t="shared" si="1"/>
        <v>3082.75</v>
      </c>
      <c r="AG19" s="34"/>
      <c r="AH19" s="34"/>
    </row>
    <row r="20" spans="1:34">
      <c r="A20" s="37">
        <v>45298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55</v>
      </c>
      <c r="K20" s="51">
        <v>0</v>
      </c>
      <c r="L20" s="54">
        <f>0.9*SALES!L20</f>
        <v>40.5</v>
      </c>
      <c r="M20" s="54">
        <f>0.92*SALES!M20</f>
        <v>37.72</v>
      </c>
      <c r="N20" s="54">
        <f>0.92*SALES!N20</f>
        <v>99.36</v>
      </c>
      <c r="O20" s="54">
        <f>0.9*SALES!O20</f>
        <v>99</v>
      </c>
      <c r="P20" s="54">
        <f>0.92*SALES!P20</f>
        <v>102.12</v>
      </c>
      <c r="Q20" s="54">
        <f>0.94*SALES!Q20</f>
        <v>41.36</v>
      </c>
      <c r="R20" s="54">
        <f>0.94*SALES!R20</f>
        <v>148.51999999999998</v>
      </c>
      <c r="S20" s="54">
        <f>0.9*SALES!S20</f>
        <v>391.5</v>
      </c>
      <c r="T20" s="54">
        <f>0.95*SALES!T20</f>
        <v>56.05</v>
      </c>
      <c r="U20" s="54">
        <f>0.82*SALES!U20</f>
        <v>709.3</v>
      </c>
      <c r="V20" s="55">
        <f t="shared" si="2"/>
        <v>0</v>
      </c>
      <c r="W20" s="55">
        <f t="shared" si="2"/>
        <v>0</v>
      </c>
      <c r="X20" s="55">
        <f t="shared" si="2"/>
        <v>0</v>
      </c>
      <c r="Y20" s="55">
        <f t="shared" si="2"/>
        <v>0</v>
      </c>
      <c r="Z20" s="55">
        <f t="shared" si="2"/>
        <v>0</v>
      </c>
      <c r="AA20" s="55">
        <f t="shared" si="2"/>
        <v>0</v>
      </c>
      <c r="AB20" s="55">
        <f t="shared" si="2"/>
        <v>0</v>
      </c>
      <c r="AC20" s="55">
        <f t="shared" si="2"/>
        <v>0</v>
      </c>
      <c r="AD20" s="55">
        <f t="shared" si="2"/>
        <v>3082.75</v>
      </c>
      <c r="AE20" s="55">
        <f t="shared" si="2"/>
        <v>0</v>
      </c>
      <c r="AF20" s="56">
        <f t="shared" si="1"/>
        <v>3082.75</v>
      </c>
      <c r="AG20" s="34"/>
      <c r="AH20" s="34"/>
    </row>
    <row r="21" spans="1:34">
      <c r="A21" s="37">
        <v>45299</v>
      </c>
      <c r="B21" s="51">
        <v>0</v>
      </c>
      <c r="C21" s="51">
        <v>500</v>
      </c>
      <c r="D21" s="51">
        <v>0</v>
      </c>
      <c r="E21" s="51">
        <v>0</v>
      </c>
      <c r="F21" s="51">
        <v>0</v>
      </c>
      <c r="G21" s="51">
        <v>120</v>
      </c>
      <c r="H21" s="51">
        <v>0</v>
      </c>
      <c r="I21" s="51">
        <v>0</v>
      </c>
      <c r="J21" s="51">
        <v>55</v>
      </c>
      <c r="K21" s="51">
        <v>16</v>
      </c>
      <c r="L21" s="54">
        <f>0.9*SALES!L21</f>
        <v>38.700000000000003</v>
      </c>
      <c r="M21" s="54">
        <f>0.92*SALES!M21</f>
        <v>37.72</v>
      </c>
      <c r="N21" s="54">
        <f>0.92*SALES!N21</f>
        <v>99.36</v>
      </c>
      <c r="O21" s="54">
        <f>0.9*SALES!O21</f>
        <v>99</v>
      </c>
      <c r="P21" s="54">
        <f>0.92*SALES!P21</f>
        <v>102.12</v>
      </c>
      <c r="Q21" s="54">
        <f>0.94*SALES!Q21</f>
        <v>44.18</v>
      </c>
      <c r="R21" s="54">
        <f>0.94*SALES!R21</f>
        <v>148.51999999999998</v>
      </c>
      <c r="S21" s="54">
        <f>0.9*SALES!S21</f>
        <v>391.5</v>
      </c>
      <c r="T21" s="54">
        <f>0.95*SALES!T21</f>
        <v>56.05</v>
      </c>
      <c r="U21" s="54">
        <f>0.82*SALES!U21</f>
        <v>729.8</v>
      </c>
      <c r="V21" s="55">
        <f t="shared" si="2"/>
        <v>0</v>
      </c>
      <c r="W21" s="55">
        <f t="shared" si="2"/>
        <v>18860</v>
      </c>
      <c r="X21" s="55">
        <f t="shared" si="2"/>
        <v>0</v>
      </c>
      <c r="Y21" s="55">
        <f t="shared" si="2"/>
        <v>0</v>
      </c>
      <c r="Z21" s="55">
        <f t="shared" si="2"/>
        <v>0</v>
      </c>
      <c r="AA21" s="55">
        <f t="shared" si="2"/>
        <v>5301.6</v>
      </c>
      <c r="AB21" s="55">
        <f t="shared" si="2"/>
        <v>0</v>
      </c>
      <c r="AC21" s="55">
        <f t="shared" si="2"/>
        <v>0</v>
      </c>
      <c r="AD21" s="55">
        <f t="shared" si="2"/>
        <v>3082.75</v>
      </c>
      <c r="AE21" s="55">
        <f t="shared" si="2"/>
        <v>11676.8</v>
      </c>
      <c r="AF21" s="56">
        <f t="shared" si="1"/>
        <v>38921.149999999994</v>
      </c>
      <c r="AG21" s="34"/>
      <c r="AH21" s="34"/>
    </row>
    <row r="22" spans="1:34">
      <c r="A22" s="37">
        <v>45300</v>
      </c>
      <c r="B22" s="51">
        <v>900</v>
      </c>
      <c r="C22" s="51">
        <v>0</v>
      </c>
      <c r="D22" s="51">
        <v>140</v>
      </c>
      <c r="E22" s="51">
        <v>60</v>
      </c>
      <c r="F22" s="51">
        <v>100</v>
      </c>
      <c r="G22" s="51">
        <v>160</v>
      </c>
      <c r="H22" s="51">
        <v>0</v>
      </c>
      <c r="I22" s="51">
        <v>0</v>
      </c>
      <c r="J22" s="51">
        <v>55</v>
      </c>
      <c r="K22" s="51">
        <v>0</v>
      </c>
      <c r="L22" s="54">
        <f>0.9*SALES!L22</f>
        <v>40.5</v>
      </c>
      <c r="M22" s="54">
        <f>0.92*SALES!M22</f>
        <v>37.72</v>
      </c>
      <c r="N22" s="54">
        <f>0.92*SALES!N22</f>
        <v>95.68</v>
      </c>
      <c r="O22" s="54">
        <f>0.9*SALES!O22</f>
        <v>101.7</v>
      </c>
      <c r="P22" s="54">
        <f>0.92*SALES!P22</f>
        <v>112.24000000000001</v>
      </c>
      <c r="Q22" s="54">
        <f>0.94*SALES!Q22</f>
        <v>42.3</v>
      </c>
      <c r="R22" s="54">
        <f>0.94*SALES!R22</f>
        <v>148.51999999999998</v>
      </c>
      <c r="S22" s="54">
        <f>0.9*SALES!S22</f>
        <v>391.5</v>
      </c>
      <c r="T22" s="54">
        <f>0.95*SALES!T22</f>
        <v>56.05</v>
      </c>
      <c r="U22" s="54">
        <f>0.82*SALES!U22</f>
        <v>729.8</v>
      </c>
      <c r="V22" s="55">
        <f t="shared" si="2"/>
        <v>36450</v>
      </c>
      <c r="W22" s="55">
        <f t="shared" si="2"/>
        <v>0</v>
      </c>
      <c r="X22" s="55">
        <f t="shared" si="2"/>
        <v>13395.2</v>
      </c>
      <c r="Y22" s="55">
        <f t="shared" si="2"/>
        <v>6102</v>
      </c>
      <c r="Z22" s="55">
        <f t="shared" si="2"/>
        <v>11224</v>
      </c>
      <c r="AA22" s="55">
        <f t="shared" si="2"/>
        <v>6768</v>
      </c>
      <c r="AB22" s="55">
        <f t="shared" si="2"/>
        <v>0</v>
      </c>
      <c r="AC22" s="55">
        <f t="shared" si="2"/>
        <v>0</v>
      </c>
      <c r="AD22" s="55">
        <f t="shared" si="2"/>
        <v>3082.75</v>
      </c>
      <c r="AE22" s="55">
        <f t="shared" si="2"/>
        <v>0</v>
      </c>
      <c r="AF22" s="56">
        <f t="shared" si="1"/>
        <v>77021.95</v>
      </c>
      <c r="AG22" s="34"/>
      <c r="AH22" s="34"/>
    </row>
    <row r="23" spans="1:34">
      <c r="A23" s="37">
        <v>45301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180</v>
      </c>
      <c r="I23" s="51">
        <v>100</v>
      </c>
      <c r="J23" s="51">
        <v>50</v>
      </c>
      <c r="K23" s="51">
        <v>10</v>
      </c>
      <c r="L23" s="54">
        <f>0.9*SALES!L23</f>
        <v>40.5</v>
      </c>
      <c r="M23" s="54">
        <f>0.92*SALES!M23</f>
        <v>37.72</v>
      </c>
      <c r="N23" s="54">
        <f>0.92*SALES!N23</f>
        <v>95.68</v>
      </c>
      <c r="O23" s="54">
        <f>0.9*SALES!O23</f>
        <v>101.7</v>
      </c>
      <c r="P23" s="54">
        <f>0.92*SALES!P23</f>
        <v>112.24000000000001</v>
      </c>
      <c r="Q23" s="54">
        <f>0.94*SALES!Q23</f>
        <v>42.3</v>
      </c>
      <c r="R23" s="54">
        <f>0.94*SALES!R23</f>
        <v>133.47999999999999</v>
      </c>
      <c r="S23" s="54">
        <f>0.9*SALES!S23</f>
        <v>396</v>
      </c>
      <c r="T23" s="54">
        <f>0.95*SALES!T23</f>
        <v>57</v>
      </c>
      <c r="U23" s="54">
        <f>0.82*SALES!U23</f>
        <v>733.9</v>
      </c>
      <c r="V23" s="55">
        <f t="shared" si="2"/>
        <v>0</v>
      </c>
      <c r="W23" s="55">
        <f t="shared" si="2"/>
        <v>0</v>
      </c>
      <c r="X23" s="55">
        <f t="shared" si="2"/>
        <v>0</v>
      </c>
      <c r="Y23" s="55">
        <f t="shared" si="2"/>
        <v>0</v>
      </c>
      <c r="Z23" s="55">
        <f t="shared" si="2"/>
        <v>0</v>
      </c>
      <c r="AA23" s="55">
        <f t="shared" si="2"/>
        <v>0</v>
      </c>
      <c r="AB23" s="55">
        <f t="shared" si="2"/>
        <v>24026.399999999998</v>
      </c>
      <c r="AC23" s="55">
        <f t="shared" si="2"/>
        <v>39600</v>
      </c>
      <c r="AD23" s="55">
        <f t="shared" si="2"/>
        <v>2850</v>
      </c>
      <c r="AE23" s="55">
        <f t="shared" si="2"/>
        <v>7339</v>
      </c>
      <c r="AF23" s="56">
        <f t="shared" si="1"/>
        <v>73815.399999999994</v>
      </c>
      <c r="AG23" s="34"/>
      <c r="AH23" s="34"/>
    </row>
    <row r="24" spans="1:34">
      <c r="A24" s="37">
        <v>45302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90</v>
      </c>
      <c r="K24" s="51">
        <v>0</v>
      </c>
      <c r="L24" s="54">
        <f>0.9*SALES!L24</f>
        <v>40.5</v>
      </c>
      <c r="M24" s="54">
        <f>0.92*SALES!M24</f>
        <v>37.72</v>
      </c>
      <c r="N24" s="54">
        <f>0.92*SALES!N24</f>
        <v>95.68</v>
      </c>
      <c r="O24" s="54">
        <f>0.9*SALES!O24</f>
        <v>101.7</v>
      </c>
      <c r="P24" s="54">
        <f>0.92*SALES!P24</f>
        <v>112.24000000000001</v>
      </c>
      <c r="Q24" s="54">
        <f>0.94*SALES!Q24</f>
        <v>42.3</v>
      </c>
      <c r="R24" s="54">
        <f>0.94*SALES!R24</f>
        <v>133.47999999999999</v>
      </c>
      <c r="S24" s="54">
        <f>0.9*SALES!S24</f>
        <v>396</v>
      </c>
      <c r="T24" s="54">
        <f>0.95*SALES!T24</f>
        <v>57</v>
      </c>
      <c r="U24" s="54">
        <f>0.82*SALES!U24</f>
        <v>733.9</v>
      </c>
      <c r="V24" s="55">
        <f t="shared" si="2"/>
        <v>0</v>
      </c>
      <c r="W24" s="55">
        <f t="shared" si="2"/>
        <v>0</v>
      </c>
      <c r="X24" s="55">
        <f t="shared" si="2"/>
        <v>0</v>
      </c>
      <c r="Y24" s="55">
        <f t="shared" si="2"/>
        <v>0</v>
      </c>
      <c r="Z24" s="55">
        <f t="shared" si="2"/>
        <v>0</v>
      </c>
      <c r="AA24" s="55">
        <f t="shared" si="2"/>
        <v>0</v>
      </c>
      <c r="AB24" s="55">
        <f t="shared" si="2"/>
        <v>0</v>
      </c>
      <c r="AC24" s="55">
        <f t="shared" si="2"/>
        <v>0</v>
      </c>
      <c r="AD24" s="55">
        <f t="shared" si="2"/>
        <v>5130</v>
      </c>
      <c r="AE24" s="55">
        <f t="shared" si="2"/>
        <v>0</v>
      </c>
      <c r="AF24" s="56">
        <f t="shared" si="1"/>
        <v>5130</v>
      </c>
      <c r="AG24" s="34"/>
      <c r="AH24" s="34"/>
    </row>
    <row r="25" spans="1:34">
      <c r="A25" s="37">
        <v>45303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90</v>
      </c>
      <c r="K25" s="51">
        <v>0</v>
      </c>
      <c r="L25" s="54">
        <f>0.9*SALES!L25</f>
        <v>40.5</v>
      </c>
      <c r="M25" s="54">
        <f>0.92*SALES!M25</f>
        <v>37.72</v>
      </c>
      <c r="N25" s="54">
        <f>0.92*SALES!N25</f>
        <v>95.68</v>
      </c>
      <c r="O25" s="54">
        <f>0.9*SALES!O25</f>
        <v>101.7</v>
      </c>
      <c r="P25" s="54">
        <f>0.92*SALES!P25</f>
        <v>112.24000000000001</v>
      </c>
      <c r="Q25" s="54">
        <f>0.94*SALES!Q25</f>
        <v>42.3</v>
      </c>
      <c r="R25" s="54">
        <f>0.94*SALES!R25</f>
        <v>122.19999999999999</v>
      </c>
      <c r="S25" s="54">
        <f>0.9*SALES!S25</f>
        <v>396</v>
      </c>
      <c r="T25" s="54">
        <f>0.95*SALES!T25</f>
        <v>57</v>
      </c>
      <c r="U25" s="54">
        <f>0.82*SALES!U25</f>
        <v>733.9</v>
      </c>
      <c r="V25" s="55">
        <f t="shared" si="2"/>
        <v>0</v>
      </c>
      <c r="W25" s="55">
        <f t="shared" si="2"/>
        <v>0</v>
      </c>
      <c r="X25" s="55">
        <f t="shared" si="2"/>
        <v>0</v>
      </c>
      <c r="Y25" s="55">
        <f t="shared" si="2"/>
        <v>0</v>
      </c>
      <c r="Z25" s="55">
        <f t="shared" si="2"/>
        <v>0</v>
      </c>
      <c r="AA25" s="55">
        <f t="shared" si="2"/>
        <v>0</v>
      </c>
      <c r="AB25" s="55">
        <f t="shared" si="2"/>
        <v>0</v>
      </c>
      <c r="AC25" s="55">
        <f t="shared" si="2"/>
        <v>0</v>
      </c>
      <c r="AD25" s="55">
        <f t="shared" si="2"/>
        <v>5130</v>
      </c>
      <c r="AE25" s="55">
        <f t="shared" si="2"/>
        <v>0</v>
      </c>
      <c r="AF25" s="56">
        <f t="shared" si="1"/>
        <v>5130</v>
      </c>
      <c r="AG25" s="34"/>
      <c r="AH25" s="34"/>
    </row>
    <row r="26" spans="1:34">
      <c r="A26" s="37">
        <v>45304</v>
      </c>
      <c r="B26" s="51">
        <v>500</v>
      </c>
      <c r="C26" s="51">
        <v>0</v>
      </c>
      <c r="D26" s="51">
        <v>50</v>
      </c>
      <c r="E26" s="51">
        <v>50</v>
      </c>
      <c r="F26" s="51">
        <v>50</v>
      </c>
      <c r="G26" s="51">
        <v>100</v>
      </c>
      <c r="H26" s="51">
        <v>60</v>
      </c>
      <c r="I26" s="51">
        <v>0</v>
      </c>
      <c r="J26" s="51">
        <v>100</v>
      </c>
      <c r="K26" s="51">
        <v>20</v>
      </c>
      <c r="L26" s="54">
        <f>0.9*SALES!L26</f>
        <v>40.5</v>
      </c>
      <c r="M26" s="54">
        <f>0.92*SALES!M26</f>
        <v>37.72</v>
      </c>
      <c r="N26" s="54">
        <f>0.92*SALES!N26</f>
        <v>95.68</v>
      </c>
      <c r="O26" s="54">
        <f>0.9*SALES!O26</f>
        <v>101.7</v>
      </c>
      <c r="P26" s="54">
        <f>0.92*SALES!P26</f>
        <v>112.24000000000001</v>
      </c>
      <c r="Q26" s="54">
        <f>0.94*SALES!Q26</f>
        <v>42.3</v>
      </c>
      <c r="R26" s="54">
        <f>0.94*SALES!R26</f>
        <v>122.19999999999999</v>
      </c>
      <c r="S26" s="54">
        <f>0.9*SALES!S26</f>
        <v>396</v>
      </c>
      <c r="T26" s="54">
        <f>0.95*SALES!T26</f>
        <v>57</v>
      </c>
      <c r="U26" s="54">
        <f>0.82*SALES!U26</f>
        <v>733.9</v>
      </c>
      <c r="V26" s="55">
        <f t="shared" si="2"/>
        <v>20250</v>
      </c>
      <c r="W26" s="55">
        <f t="shared" si="2"/>
        <v>0</v>
      </c>
      <c r="X26" s="55">
        <f t="shared" si="2"/>
        <v>4784</v>
      </c>
      <c r="Y26" s="55">
        <f t="shared" si="2"/>
        <v>5085</v>
      </c>
      <c r="Z26" s="55">
        <f t="shared" si="2"/>
        <v>5612</v>
      </c>
      <c r="AA26" s="55">
        <f t="shared" si="2"/>
        <v>4230</v>
      </c>
      <c r="AB26" s="55">
        <f t="shared" si="2"/>
        <v>7331.9999999999991</v>
      </c>
      <c r="AC26" s="55">
        <f t="shared" si="2"/>
        <v>0</v>
      </c>
      <c r="AD26" s="55">
        <f t="shared" si="2"/>
        <v>5700</v>
      </c>
      <c r="AE26" s="55">
        <f t="shared" si="2"/>
        <v>14678</v>
      </c>
      <c r="AF26" s="56">
        <f t="shared" si="1"/>
        <v>67671</v>
      </c>
      <c r="AG26" s="34"/>
      <c r="AH26" s="34"/>
    </row>
    <row r="27" spans="1:34">
      <c r="A27" s="37">
        <v>45305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100</v>
      </c>
      <c r="K27" s="51">
        <v>0</v>
      </c>
      <c r="L27" s="54">
        <f>0.9*SALES!L27</f>
        <v>40.5</v>
      </c>
      <c r="M27" s="54">
        <f>0.92*SALES!M27</f>
        <v>37.72</v>
      </c>
      <c r="N27" s="54">
        <f>0.92*SALES!N27</f>
        <v>95.68</v>
      </c>
      <c r="O27" s="54">
        <f>0.9*SALES!O27</f>
        <v>101.7</v>
      </c>
      <c r="P27" s="54">
        <f>0.92*SALES!P27</f>
        <v>112.24000000000001</v>
      </c>
      <c r="Q27" s="54">
        <f>0.94*SALES!Q27</f>
        <v>42.3</v>
      </c>
      <c r="R27" s="54">
        <f>0.94*SALES!R27</f>
        <v>122.19999999999999</v>
      </c>
      <c r="S27" s="54">
        <f>0.9*SALES!S27</f>
        <v>396</v>
      </c>
      <c r="T27" s="54">
        <f>0.95*SALES!T27</f>
        <v>57</v>
      </c>
      <c r="U27" s="54">
        <f>0.82*SALES!U27</f>
        <v>733.9</v>
      </c>
      <c r="V27" s="55">
        <f t="shared" si="2"/>
        <v>0</v>
      </c>
      <c r="W27" s="55">
        <f t="shared" si="2"/>
        <v>0</v>
      </c>
      <c r="X27" s="55">
        <f t="shared" si="2"/>
        <v>0</v>
      </c>
      <c r="Y27" s="55">
        <f t="shared" si="2"/>
        <v>0</v>
      </c>
      <c r="Z27" s="55">
        <f t="shared" si="2"/>
        <v>0</v>
      </c>
      <c r="AA27" s="55">
        <f t="shared" si="2"/>
        <v>0</v>
      </c>
      <c r="AB27" s="55">
        <f t="shared" si="2"/>
        <v>0</v>
      </c>
      <c r="AC27" s="55">
        <f t="shared" si="2"/>
        <v>0</v>
      </c>
      <c r="AD27" s="55">
        <f t="shared" si="2"/>
        <v>5700</v>
      </c>
      <c r="AE27" s="55">
        <f t="shared" si="2"/>
        <v>0</v>
      </c>
      <c r="AF27" s="56">
        <f t="shared" si="1"/>
        <v>5700</v>
      </c>
      <c r="AG27" s="34"/>
      <c r="AH27" s="34"/>
    </row>
    <row r="28" spans="1:34">
      <c r="A28" s="37">
        <v>45306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60</v>
      </c>
      <c r="K28" s="51">
        <v>0</v>
      </c>
      <c r="L28" s="54">
        <f>0.9*SALES!L28</f>
        <v>40.5</v>
      </c>
      <c r="M28" s="54">
        <f>0.92*SALES!M28</f>
        <v>37.72</v>
      </c>
      <c r="N28" s="54">
        <f>0.92*SALES!N28</f>
        <v>95.68</v>
      </c>
      <c r="O28" s="54">
        <f>0.9*SALES!O28</f>
        <v>101.7</v>
      </c>
      <c r="P28" s="54">
        <f>0.92*SALES!P28</f>
        <v>112.24000000000001</v>
      </c>
      <c r="Q28" s="54">
        <f>0.94*SALES!Q28</f>
        <v>42.3</v>
      </c>
      <c r="R28" s="54">
        <f>0.94*SALES!R28</f>
        <v>122.19999999999999</v>
      </c>
      <c r="S28" s="54">
        <f>0.9*SALES!S28</f>
        <v>396</v>
      </c>
      <c r="T28" s="54">
        <f>0.95*SALES!T28</f>
        <v>57</v>
      </c>
      <c r="U28" s="54">
        <f>0.82*SALES!U28</f>
        <v>733.9</v>
      </c>
      <c r="V28" s="55">
        <f t="shared" si="2"/>
        <v>0</v>
      </c>
      <c r="W28" s="55">
        <f t="shared" si="2"/>
        <v>0</v>
      </c>
      <c r="X28" s="55">
        <f t="shared" si="2"/>
        <v>0</v>
      </c>
      <c r="Y28" s="55">
        <f t="shared" si="2"/>
        <v>0</v>
      </c>
      <c r="Z28" s="55">
        <f t="shared" si="2"/>
        <v>0</v>
      </c>
      <c r="AA28" s="55">
        <f t="shared" si="2"/>
        <v>0</v>
      </c>
      <c r="AB28" s="55">
        <f t="shared" si="2"/>
        <v>0</v>
      </c>
      <c r="AC28" s="55">
        <f t="shared" si="2"/>
        <v>0</v>
      </c>
      <c r="AD28" s="55">
        <f t="shared" si="2"/>
        <v>3420</v>
      </c>
      <c r="AE28" s="55">
        <f t="shared" si="2"/>
        <v>0</v>
      </c>
      <c r="AF28" s="56">
        <f t="shared" si="1"/>
        <v>3420</v>
      </c>
      <c r="AG28" s="34"/>
      <c r="AH28" s="34"/>
    </row>
    <row r="29" spans="1:34">
      <c r="A29" s="37">
        <v>45307</v>
      </c>
      <c r="B29" s="51">
        <v>600</v>
      </c>
      <c r="C29" s="51">
        <v>160</v>
      </c>
      <c r="D29" s="51">
        <v>0</v>
      </c>
      <c r="E29" s="51">
        <v>0</v>
      </c>
      <c r="F29" s="51">
        <v>0</v>
      </c>
      <c r="G29" s="51">
        <v>0</v>
      </c>
      <c r="H29" s="51">
        <v>60</v>
      </c>
      <c r="I29" s="51">
        <v>0</v>
      </c>
      <c r="J29" s="51">
        <v>55</v>
      </c>
      <c r="K29" s="51">
        <v>0</v>
      </c>
      <c r="L29" s="54">
        <f>0.9*SALES!L29</f>
        <v>40.5</v>
      </c>
      <c r="M29" s="54">
        <f>0.92*SALES!M29</f>
        <v>37.72</v>
      </c>
      <c r="N29" s="54">
        <f>0.92*SALES!N29</f>
        <v>95.68</v>
      </c>
      <c r="O29" s="54">
        <f>0.9*SALES!O29</f>
        <v>101.7</v>
      </c>
      <c r="P29" s="54">
        <f>0.92*SALES!P29</f>
        <v>112.24000000000001</v>
      </c>
      <c r="Q29" s="54">
        <f>0.94*SALES!Q29</f>
        <v>42.3</v>
      </c>
      <c r="R29" s="54">
        <f>0.94*SALES!R29</f>
        <v>122.19999999999999</v>
      </c>
      <c r="S29" s="54">
        <f>0.9*SALES!S29</f>
        <v>396</v>
      </c>
      <c r="T29" s="54">
        <f>0.95*SALES!T29</f>
        <v>57</v>
      </c>
      <c r="U29" s="54">
        <f>0.82*SALES!U29</f>
        <v>733.9</v>
      </c>
      <c r="V29" s="55">
        <f t="shared" si="2"/>
        <v>24300</v>
      </c>
      <c r="W29" s="55">
        <f t="shared" si="2"/>
        <v>6035.2</v>
      </c>
      <c r="X29" s="55">
        <f t="shared" si="2"/>
        <v>0</v>
      </c>
      <c r="Y29" s="55">
        <f t="shared" si="2"/>
        <v>0</v>
      </c>
      <c r="Z29" s="55">
        <f t="shared" si="2"/>
        <v>0</v>
      </c>
      <c r="AA29" s="55">
        <f t="shared" si="2"/>
        <v>0</v>
      </c>
      <c r="AB29" s="55">
        <f t="shared" si="2"/>
        <v>7331.9999999999991</v>
      </c>
      <c r="AC29" s="55">
        <f t="shared" si="2"/>
        <v>0</v>
      </c>
      <c r="AD29" s="55">
        <f t="shared" si="2"/>
        <v>3135</v>
      </c>
      <c r="AE29" s="55">
        <f t="shared" si="2"/>
        <v>0</v>
      </c>
      <c r="AF29" s="56">
        <f t="shared" si="1"/>
        <v>40802.199999999997</v>
      </c>
      <c r="AG29" s="34"/>
      <c r="AH29" s="34"/>
    </row>
    <row r="30" spans="1:34">
      <c r="A30" s="37">
        <v>45308</v>
      </c>
      <c r="B30" s="51">
        <v>0</v>
      </c>
      <c r="C30" s="51">
        <v>0</v>
      </c>
      <c r="D30" s="51">
        <v>50</v>
      </c>
      <c r="E30" s="51">
        <v>40</v>
      </c>
      <c r="F30" s="51">
        <v>60</v>
      </c>
      <c r="G30" s="51">
        <v>0</v>
      </c>
      <c r="H30" s="51">
        <v>0</v>
      </c>
      <c r="I30" s="51">
        <v>0</v>
      </c>
      <c r="J30" s="51">
        <v>65</v>
      </c>
      <c r="K30" s="51">
        <v>8</v>
      </c>
      <c r="L30" s="54">
        <f>0.9*SALES!L30</f>
        <v>40.5</v>
      </c>
      <c r="M30" s="54">
        <f>0.92*SALES!M30</f>
        <v>37.72</v>
      </c>
      <c r="N30" s="54">
        <f>0.92*SALES!N30</f>
        <v>95.68</v>
      </c>
      <c r="O30" s="54">
        <f>0.9*SALES!O30</f>
        <v>101.7</v>
      </c>
      <c r="P30" s="54">
        <f>0.92*SALES!P30</f>
        <v>112.24000000000001</v>
      </c>
      <c r="Q30" s="54">
        <f>0.94*SALES!Q30</f>
        <v>42.3</v>
      </c>
      <c r="R30" s="54">
        <f>0.94*SALES!R30</f>
        <v>122.19999999999999</v>
      </c>
      <c r="S30" s="54">
        <f>0.9*SALES!S30</f>
        <v>396</v>
      </c>
      <c r="T30" s="54">
        <f>0.95*SALES!T30</f>
        <v>57</v>
      </c>
      <c r="U30" s="54">
        <f>0.82*SALES!U30</f>
        <v>721.59999999999991</v>
      </c>
      <c r="V30" s="55">
        <f t="shared" si="2"/>
        <v>0</v>
      </c>
      <c r="W30" s="55">
        <f t="shared" si="2"/>
        <v>0</v>
      </c>
      <c r="X30" s="55">
        <f t="shared" si="2"/>
        <v>4784</v>
      </c>
      <c r="Y30" s="55">
        <f t="shared" si="2"/>
        <v>4068</v>
      </c>
      <c r="Z30" s="55">
        <f t="shared" si="2"/>
        <v>6734.4000000000005</v>
      </c>
      <c r="AA30" s="55">
        <f t="shared" si="2"/>
        <v>0</v>
      </c>
      <c r="AB30" s="55">
        <f t="shared" si="2"/>
        <v>0</v>
      </c>
      <c r="AC30" s="55">
        <f t="shared" si="2"/>
        <v>0</v>
      </c>
      <c r="AD30" s="55">
        <f t="shared" si="2"/>
        <v>3705</v>
      </c>
      <c r="AE30" s="55">
        <f t="shared" si="2"/>
        <v>5772.7999999999993</v>
      </c>
      <c r="AF30" s="56">
        <f t="shared" si="1"/>
        <v>25064.2</v>
      </c>
      <c r="AG30" s="34"/>
      <c r="AH30" s="34"/>
    </row>
    <row r="31" spans="1:34">
      <c r="A31" s="37">
        <v>45309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55</v>
      </c>
      <c r="K31" s="51">
        <v>0</v>
      </c>
      <c r="L31" s="54">
        <f>0.9*SALES!L31</f>
        <v>42.300000000000004</v>
      </c>
      <c r="M31" s="54">
        <f>0.92*SALES!M31</f>
        <v>37.72</v>
      </c>
      <c r="N31" s="54">
        <f>0.92*SALES!N31</f>
        <v>95.68</v>
      </c>
      <c r="O31" s="54">
        <f>0.9*SALES!O31</f>
        <v>101.7</v>
      </c>
      <c r="P31" s="54">
        <f>0.92*SALES!P31</f>
        <v>112.24000000000001</v>
      </c>
      <c r="Q31" s="54">
        <f>0.94*SALES!Q31</f>
        <v>42.3</v>
      </c>
      <c r="R31" s="54">
        <f>0.94*SALES!R31</f>
        <v>122.19999999999999</v>
      </c>
      <c r="S31" s="54">
        <f>0.9*SALES!S31</f>
        <v>396</v>
      </c>
      <c r="T31" s="54">
        <f>0.95*SALES!T31</f>
        <v>57</v>
      </c>
      <c r="U31" s="54">
        <f>0.82*SALES!U31</f>
        <v>721.59999999999991</v>
      </c>
      <c r="V31" s="55">
        <f t="shared" si="2"/>
        <v>0</v>
      </c>
      <c r="W31" s="55">
        <f t="shared" si="2"/>
        <v>0</v>
      </c>
      <c r="X31" s="55">
        <f t="shared" si="2"/>
        <v>0</v>
      </c>
      <c r="Y31" s="55">
        <f t="shared" si="2"/>
        <v>0</v>
      </c>
      <c r="Z31" s="55">
        <f t="shared" si="2"/>
        <v>0</v>
      </c>
      <c r="AA31" s="55">
        <f t="shared" si="2"/>
        <v>0</v>
      </c>
      <c r="AB31" s="55">
        <f t="shared" si="2"/>
        <v>0</v>
      </c>
      <c r="AC31" s="55">
        <f t="shared" si="2"/>
        <v>0</v>
      </c>
      <c r="AD31" s="55">
        <f t="shared" si="2"/>
        <v>3135</v>
      </c>
      <c r="AE31" s="55">
        <f t="shared" si="2"/>
        <v>0</v>
      </c>
      <c r="AF31" s="56">
        <f t="shared" si="1"/>
        <v>3135</v>
      </c>
      <c r="AG31" s="34"/>
      <c r="AH31" s="34"/>
    </row>
    <row r="32" spans="1:34">
      <c r="A32" s="37">
        <v>45310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55</v>
      </c>
      <c r="K32" s="51">
        <v>0</v>
      </c>
      <c r="L32" s="54">
        <f>0.9*SALES!L32</f>
        <v>42.300000000000004</v>
      </c>
      <c r="M32" s="54">
        <f>0.92*SALES!M32</f>
        <v>37.72</v>
      </c>
      <c r="N32" s="54">
        <f>0.92*SALES!N32</f>
        <v>95.68</v>
      </c>
      <c r="O32" s="54">
        <f>0.9*SALES!O32</f>
        <v>101.7</v>
      </c>
      <c r="P32" s="54">
        <f>0.92*SALES!P32</f>
        <v>112.24000000000001</v>
      </c>
      <c r="Q32" s="54">
        <f>0.94*SALES!Q32</f>
        <v>42.3</v>
      </c>
      <c r="R32" s="54">
        <f>0.94*SALES!R32</f>
        <v>132.54</v>
      </c>
      <c r="S32" s="54">
        <f>0.9*SALES!S32</f>
        <v>396</v>
      </c>
      <c r="T32" s="54">
        <f>0.95*SALES!T32</f>
        <v>57</v>
      </c>
      <c r="U32" s="54">
        <f>0.82*SALES!U32</f>
        <v>721.59999999999991</v>
      </c>
      <c r="V32" s="55">
        <f t="shared" si="2"/>
        <v>0</v>
      </c>
      <c r="W32" s="55">
        <f t="shared" si="2"/>
        <v>0</v>
      </c>
      <c r="X32" s="55">
        <f t="shared" si="2"/>
        <v>0</v>
      </c>
      <c r="Y32" s="55">
        <f t="shared" si="2"/>
        <v>0</v>
      </c>
      <c r="Z32" s="55">
        <f t="shared" si="2"/>
        <v>0</v>
      </c>
      <c r="AA32" s="55">
        <f t="shared" si="2"/>
        <v>0</v>
      </c>
      <c r="AB32" s="55">
        <f t="shared" si="2"/>
        <v>0</v>
      </c>
      <c r="AC32" s="55">
        <f t="shared" si="2"/>
        <v>0</v>
      </c>
      <c r="AD32" s="55">
        <f t="shared" si="2"/>
        <v>3135</v>
      </c>
      <c r="AE32" s="55">
        <f t="shared" si="2"/>
        <v>0</v>
      </c>
      <c r="AF32" s="56">
        <f t="shared" si="1"/>
        <v>3135</v>
      </c>
      <c r="AG32" s="34"/>
      <c r="AH32" s="34"/>
    </row>
    <row r="33" spans="1:34">
      <c r="A33" s="37">
        <v>45311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55</v>
      </c>
      <c r="K33" s="51">
        <v>0</v>
      </c>
      <c r="L33" s="54">
        <f>0.9*SALES!L33</f>
        <v>42.300000000000004</v>
      </c>
      <c r="M33" s="54">
        <f>0.92*SALES!M33</f>
        <v>37.72</v>
      </c>
      <c r="N33" s="54">
        <f>0.92*SALES!N33</f>
        <v>96.600000000000009</v>
      </c>
      <c r="O33" s="54">
        <f>0.9*SALES!O33</f>
        <v>101.7</v>
      </c>
      <c r="P33" s="54">
        <f>0.92*SALES!P33</f>
        <v>108.56</v>
      </c>
      <c r="Q33" s="54">
        <f>0.94*SALES!Q33</f>
        <v>42.3</v>
      </c>
      <c r="R33" s="54">
        <f>0.94*SALES!R33</f>
        <v>132.54</v>
      </c>
      <c r="S33" s="54">
        <f>0.9*SALES!S33</f>
        <v>396</v>
      </c>
      <c r="T33" s="54">
        <f>0.95*SALES!T33</f>
        <v>57</v>
      </c>
      <c r="U33" s="54">
        <f>0.82*SALES!U33</f>
        <v>721.59999999999991</v>
      </c>
      <c r="V33" s="55">
        <f t="shared" si="2"/>
        <v>0</v>
      </c>
      <c r="W33" s="55">
        <f t="shared" si="2"/>
        <v>0</v>
      </c>
      <c r="X33" s="55">
        <f t="shared" si="2"/>
        <v>0</v>
      </c>
      <c r="Y33" s="55">
        <f t="shared" si="2"/>
        <v>0</v>
      </c>
      <c r="Z33" s="55">
        <f t="shared" si="2"/>
        <v>0</v>
      </c>
      <c r="AA33" s="55">
        <f t="shared" si="2"/>
        <v>0</v>
      </c>
      <c r="AB33" s="55">
        <f t="shared" si="2"/>
        <v>0</v>
      </c>
      <c r="AC33" s="55">
        <f t="shared" si="2"/>
        <v>0</v>
      </c>
      <c r="AD33" s="55">
        <f t="shared" si="2"/>
        <v>3135</v>
      </c>
      <c r="AE33" s="55">
        <f t="shared" si="2"/>
        <v>0</v>
      </c>
      <c r="AF33" s="56">
        <f t="shared" si="1"/>
        <v>3135</v>
      </c>
      <c r="AG33" s="34"/>
      <c r="AH33" s="34"/>
    </row>
    <row r="34" spans="1:34">
      <c r="A34" s="34"/>
      <c r="B34" s="13">
        <f>SUM(B3:B33)</f>
        <v>2400</v>
      </c>
      <c r="C34" s="13">
        <f t="shared" ref="C34:K34" si="3">SUM(C3:C33)</f>
        <v>1160</v>
      </c>
      <c r="D34" s="13">
        <f t="shared" si="3"/>
        <v>390</v>
      </c>
      <c r="E34" s="13">
        <f t="shared" si="3"/>
        <v>300</v>
      </c>
      <c r="F34" s="13">
        <f t="shared" si="3"/>
        <v>410</v>
      </c>
      <c r="G34" s="13">
        <f t="shared" si="3"/>
        <v>480</v>
      </c>
      <c r="H34" s="13">
        <f t="shared" si="3"/>
        <v>480</v>
      </c>
      <c r="I34" s="13">
        <f t="shared" si="3"/>
        <v>155</v>
      </c>
      <c r="J34" s="13">
        <f t="shared" si="3"/>
        <v>2005</v>
      </c>
      <c r="K34" s="38">
        <f t="shared" si="3"/>
        <v>98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9">
        <f>SUM(V3:V33)</f>
        <v>96840</v>
      </c>
      <c r="W34" s="39">
        <f t="shared" ref="W34:AD34" si="4">SUM(W3:W33)</f>
        <v>43755.199999999997</v>
      </c>
      <c r="X34" s="39">
        <f t="shared" si="4"/>
        <v>37315.199999999997</v>
      </c>
      <c r="Y34" s="39">
        <f t="shared" si="4"/>
        <v>30105</v>
      </c>
      <c r="Z34" s="39">
        <f t="shared" si="4"/>
        <v>44132.4</v>
      </c>
      <c r="AA34" s="39">
        <f t="shared" si="4"/>
        <v>20341.599999999999</v>
      </c>
      <c r="AB34" s="39">
        <f t="shared" si="4"/>
        <v>66288.799999999988</v>
      </c>
      <c r="AC34" s="39">
        <f t="shared" si="4"/>
        <v>60862.5</v>
      </c>
      <c r="AD34" s="39">
        <f t="shared" si="4"/>
        <v>114076</v>
      </c>
      <c r="AE34" s="39">
        <f>SUM(AE3:AE33)</f>
        <v>70315</v>
      </c>
      <c r="AF34" s="40">
        <f>SUM(AF3:AF33)</f>
        <v>584031.69999999984</v>
      </c>
      <c r="AG34" s="34"/>
      <c r="AH34" s="34"/>
    </row>
    <row r="35" spans="1:34">
      <c r="A35" s="34"/>
      <c r="B35" s="9"/>
      <c r="C35" s="9"/>
      <c r="D35" s="9"/>
      <c r="E35" s="9"/>
      <c r="F35" s="9"/>
      <c r="G35" s="9"/>
      <c r="H35" s="9"/>
      <c r="I35" s="9"/>
      <c r="J35" s="9"/>
      <c r="K35" s="41" t="s">
        <v>33</v>
      </c>
      <c r="L35" s="42">
        <f t="shared" ref="L35:U35" si="5">AVERAGE(L3:L33)</f>
        <v>40.122580645161285</v>
      </c>
      <c r="M35" s="42">
        <f t="shared" si="5"/>
        <v>37.898064516129047</v>
      </c>
      <c r="N35" s="42">
        <f t="shared" si="5"/>
        <v>96.065806451612858</v>
      </c>
      <c r="O35" s="42">
        <f t="shared" si="5"/>
        <v>100.04516129032253</v>
      </c>
      <c r="P35" s="42">
        <f t="shared" si="5"/>
        <v>105.94838709677408</v>
      </c>
      <c r="Q35" s="42">
        <f t="shared" si="5"/>
        <v>41.481290322580627</v>
      </c>
      <c r="R35" s="42">
        <f t="shared" si="5"/>
        <v>142.33419354838705</v>
      </c>
      <c r="S35" s="42">
        <f t="shared" si="5"/>
        <v>391.67419354838711</v>
      </c>
      <c r="T35" s="42">
        <f t="shared" si="5"/>
        <v>56.8774193548387</v>
      </c>
      <c r="U35" s="43">
        <f t="shared" si="5"/>
        <v>716.97096774193528</v>
      </c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44" t="s">
        <v>34</v>
      </c>
      <c r="L36" s="45">
        <f>AVERAGE(L35:U35)</f>
        <v>172.94180645161288</v>
      </c>
      <c r="M36" s="34"/>
      <c r="N36" s="34"/>
      <c r="O36" s="34"/>
      <c r="P36" s="34"/>
      <c r="Q36" s="34"/>
      <c r="R36" s="34"/>
      <c r="S36" s="34"/>
      <c r="T36" s="34"/>
      <c r="U36" s="57" t="s">
        <v>51</v>
      </c>
      <c r="V36" s="11">
        <v>36450</v>
      </c>
      <c r="W36" s="11">
        <v>7544</v>
      </c>
      <c r="X36" s="11">
        <v>7507</v>
      </c>
      <c r="Y36" s="11">
        <v>4950</v>
      </c>
      <c r="Z36" s="11">
        <v>14426</v>
      </c>
      <c r="AA36" s="11">
        <v>11844</v>
      </c>
      <c r="AB36" s="11">
        <v>20163</v>
      </c>
      <c r="AC36" s="11">
        <v>18720</v>
      </c>
      <c r="AD36" s="11">
        <v>0</v>
      </c>
      <c r="AE36" s="11">
        <v>4207</v>
      </c>
      <c r="AF36" s="9"/>
      <c r="AG36" s="34"/>
      <c r="AH36" s="34"/>
    </row>
    <row r="37" spans="1:34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46" t="s">
        <v>52</v>
      </c>
      <c r="V37" s="11">
        <v>13282</v>
      </c>
      <c r="W37" s="11">
        <v>3923</v>
      </c>
      <c r="X37" s="11">
        <v>3671</v>
      </c>
      <c r="Y37" s="11">
        <v>3254</v>
      </c>
      <c r="Z37" s="11">
        <v>5645</v>
      </c>
      <c r="AA37" s="11">
        <v>2030</v>
      </c>
      <c r="AB37" s="11">
        <v>7687</v>
      </c>
      <c r="AC37" s="11">
        <v>6336</v>
      </c>
      <c r="AD37" s="11">
        <v>0</v>
      </c>
      <c r="AE37" s="11">
        <v>5773</v>
      </c>
      <c r="AF37" s="9"/>
      <c r="AG37" s="34"/>
      <c r="AH37" s="34"/>
    </row>
    <row r="38" spans="1:34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7" t="s">
        <v>53</v>
      </c>
      <c r="V38" s="42">
        <f>V34+V36-V37</f>
        <v>120008</v>
      </c>
      <c r="W38" s="42">
        <f t="shared" ref="W38:AC38" si="6">W34+W36-W37</f>
        <v>47376.2</v>
      </c>
      <c r="X38" s="42">
        <f t="shared" si="6"/>
        <v>41151.199999999997</v>
      </c>
      <c r="Y38" s="42">
        <f t="shared" si="6"/>
        <v>31801</v>
      </c>
      <c r="Z38" s="42">
        <f t="shared" si="6"/>
        <v>52913.4</v>
      </c>
      <c r="AA38" s="42">
        <f t="shared" si="6"/>
        <v>30155.599999999999</v>
      </c>
      <c r="AB38" s="42">
        <f t="shared" si="6"/>
        <v>78764.799999999988</v>
      </c>
      <c r="AC38" s="42">
        <f t="shared" si="6"/>
        <v>73246.5</v>
      </c>
      <c r="AD38" s="42">
        <f t="shared" ref="AD38" si="7">AD34+AD36-AD37</f>
        <v>114076</v>
      </c>
      <c r="AE38" s="42">
        <f t="shared" ref="AE38" si="8">AE34+AE36-AE37</f>
        <v>68749</v>
      </c>
      <c r="AF38" s="47">
        <f>SUM(V38:AE38)</f>
        <v>658241.69999999995</v>
      </c>
      <c r="AG38" s="34"/>
      <c r="AH38" s="34"/>
    </row>
    <row r="39" spans="1:34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</row>
    <row r="40" spans="1:34">
      <c r="A40" s="48" t="s">
        <v>0</v>
      </c>
      <c r="B40" s="3" t="s">
        <v>37</v>
      </c>
      <c r="C40" s="3" t="s">
        <v>38</v>
      </c>
      <c r="D40" s="2"/>
      <c r="E40" s="3" t="s">
        <v>0</v>
      </c>
      <c r="F40" s="49" t="s">
        <v>35</v>
      </c>
      <c r="G40" s="49" t="s">
        <v>36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</row>
    <row r="41" spans="1:34">
      <c r="A41" s="50">
        <v>45281</v>
      </c>
      <c r="B41" s="51">
        <v>0</v>
      </c>
      <c r="C41" s="52">
        <v>155.1</v>
      </c>
      <c r="D41" s="2"/>
      <c r="E41" s="53">
        <v>45281</v>
      </c>
      <c r="F41" s="52">
        <v>0</v>
      </c>
      <c r="G41" s="52">
        <v>103.04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</row>
    <row r="42" spans="1:34">
      <c r="A42" s="50">
        <v>45282</v>
      </c>
      <c r="B42" s="51">
        <v>0</v>
      </c>
      <c r="C42" s="52">
        <v>155.1</v>
      </c>
      <c r="D42" s="2"/>
      <c r="E42" s="53">
        <v>45282</v>
      </c>
      <c r="F42" s="52">
        <v>0</v>
      </c>
      <c r="G42" s="52">
        <v>103.04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</row>
    <row r="43" spans="1:34">
      <c r="A43" s="50">
        <v>45283</v>
      </c>
      <c r="B43" s="51">
        <v>60</v>
      </c>
      <c r="C43" s="52">
        <v>155.1</v>
      </c>
      <c r="D43" s="2"/>
      <c r="E43" s="53">
        <v>45283</v>
      </c>
      <c r="F43" s="52">
        <v>50</v>
      </c>
      <c r="G43" s="52">
        <v>103.04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>
      <c r="A44" s="50">
        <v>45284</v>
      </c>
      <c r="B44" s="51">
        <v>60</v>
      </c>
      <c r="C44" s="52">
        <v>155.1</v>
      </c>
      <c r="D44" s="2"/>
      <c r="E44" s="53">
        <v>45284</v>
      </c>
      <c r="F44" s="52">
        <v>50</v>
      </c>
      <c r="G44" s="52">
        <v>103.04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</row>
    <row r="45" spans="1:34">
      <c r="A45" s="50">
        <v>45285</v>
      </c>
      <c r="B45" s="51">
        <v>0</v>
      </c>
      <c r="C45" s="52">
        <v>155.1</v>
      </c>
      <c r="D45" s="2"/>
      <c r="E45" s="53">
        <v>45285</v>
      </c>
      <c r="F45" s="52">
        <v>0</v>
      </c>
      <c r="G45" s="52">
        <v>103.04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</row>
    <row r="46" spans="1:34">
      <c r="A46" s="50">
        <v>45286</v>
      </c>
      <c r="B46" s="51">
        <v>0</v>
      </c>
      <c r="C46" s="52">
        <v>155.1</v>
      </c>
      <c r="D46" s="2"/>
      <c r="E46" s="53">
        <v>45286</v>
      </c>
      <c r="F46" s="52">
        <v>50</v>
      </c>
      <c r="G46" s="52">
        <v>103.04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</row>
    <row r="47" spans="1:34">
      <c r="A47" s="50">
        <v>45287</v>
      </c>
      <c r="B47" s="51">
        <v>0</v>
      </c>
      <c r="C47" s="52">
        <v>152.28</v>
      </c>
      <c r="D47" s="2"/>
      <c r="E47" s="53">
        <v>45287</v>
      </c>
      <c r="F47" s="52">
        <v>0</v>
      </c>
      <c r="G47" s="52">
        <v>103.04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</row>
    <row r="48" spans="1:34">
      <c r="A48" s="50">
        <v>45288</v>
      </c>
      <c r="B48" s="51">
        <v>0</v>
      </c>
      <c r="C48" s="52">
        <v>152.28</v>
      </c>
      <c r="D48" s="2"/>
      <c r="E48" s="53">
        <v>45288</v>
      </c>
      <c r="F48" s="52">
        <v>0</v>
      </c>
      <c r="G48" s="52">
        <v>103.04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</row>
    <row r="49" spans="1:34">
      <c r="A49" s="50">
        <v>45289</v>
      </c>
      <c r="B49" s="51">
        <v>20</v>
      </c>
      <c r="C49" s="52">
        <v>152.28</v>
      </c>
      <c r="D49" s="2"/>
      <c r="E49" s="53">
        <v>45289</v>
      </c>
      <c r="F49" s="52">
        <v>0</v>
      </c>
      <c r="G49" s="52">
        <v>103.04</v>
      </c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</row>
    <row r="50" spans="1:34">
      <c r="A50" s="50">
        <v>45290</v>
      </c>
      <c r="B50" s="51">
        <v>0</v>
      </c>
      <c r="C50" s="52">
        <v>152.28</v>
      </c>
      <c r="D50" s="2"/>
      <c r="E50" s="53">
        <v>45290</v>
      </c>
      <c r="F50" s="52">
        <v>0</v>
      </c>
      <c r="G50" s="52">
        <v>103.04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</row>
    <row r="51" spans="1:34">
      <c r="A51" s="50">
        <v>45291</v>
      </c>
      <c r="B51" s="51">
        <v>0</v>
      </c>
      <c r="C51" s="52">
        <v>148.51999999999998</v>
      </c>
      <c r="D51" s="2"/>
      <c r="E51" s="53">
        <v>45291</v>
      </c>
      <c r="F51" s="52">
        <v>0</v>
      </c>
      <c r="G51" s="52">
        <v>99.36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</row>
    <row r="52" spans="1:34">
      <c r="A52" s="50">
        <v>45292</v>
      </c>
      <c r="B52" s="51">
        <v>0</v>
      </c>
      <c r="C52" s="52">
        <v>148.51999999999998</v>
      </c>
      <c r="D52" s="2"/>
      <c r="E52" s="53">
        <v>45292</v>
      </c>
      <c r="F52" s="52">
        <v>0</v>
      </c>
      <c r="G52" s="52">
        <v>99.36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</row>
    <row r="53" spans="1:34">
      <c r="A53" s="50">
        <v>45293</v>
      </c>
      <c r="B53" s="51">
        <v>0</v>
      </c>
      <c r="C53" s="52">
        <v>148.51999999999998</v>
      </c>
      <c r="D53" s="2"/>
      <c r="E53" s="53">
        <v>45293</v>
      </c>
      <c r="F53" s="52">
        <v>0</v>
      </c>
      <c r="G53" s="52">
        <v>99.36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>
      <c r="A54" s="50">
        <v>45294</v>
      </c>
      <c r="B54" s="51">
        <v>40</v>
      </c>
      <c r="C54" s="52">
        <v>148.51999999999998</v>
      </c>
      <c r="D54" s="2"/>
      <c r="E54" s="53">
        <v>45294</v>
      </c>
      <c r="F54" s="52">
        <v>50</v>
      </c>
      <c r="G54" s="52">
        <v>102.12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>
      <c r="A55" s="50">
        <v>45295</v>
      </c>
      <c r="B55" s="51">
        <v>0</v>
      </c>
      <c r="C55" s="52">
        <v>148.51999999999998</v>
      </c>
      <c r="D55" s="2"/>
      <c r="E55" s="53">
        <v>45295</v>
      </c>
      <c r="F55" s="52">
        <v>0</v>
      </c>
      <c r="G55" s="52">
        <v>102.12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>
      <c r="A56" s="50">
        <v>45296</v>
      </c>
      <c r="B56" s="51">
        <v>0</v>
      </c>
      <c r="C56" s="52">
        <v>148.51999999999998</v>
      </c>
      <c r="D56" s="2"/>
      <c r="E56" s="53">
        <v>45296</v>
      </c>
      <c r="F56" s="52">
        <v>0</v>
      </c>
      <c r="G56" s="52">
        <v>102.12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>
      <c r="A57" s="50">
        <v>45297</v>
      </c>
      <c r="B57" s="51">
        <v>0</v>
      </c>
      <c r="C57" s="52">
        <v>148.51999999999998</v>
      </c>
      <c r="D57" s="2"/>
      <c r="E57" s="53">
        <v>45297</v>
      </c>
      <c r="F57" s="52">
        <v>0</v>
      </c>
      <c r="G57" s="52">
        <v>102.12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>
      <c r="A58" s="50">
        <v>45298</v>
      </c>
      <c r="B58" s="51">
        <v>0</v>
      </c>
      <c r="C58" s="52">
        <v>148.51999999999998</v>
      </c>
      <c r="D58" s="2"/>
      <c r="E58" s="53">
        <v>45298</v>
      </c>
      <c r="F58" s="52">
        <v>0</v>
      </c>
      <c r="G58" s="52">
        <v>102.12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>
      <c r="A59" s="50">
        <v>45299</v>
      </c>
      <c r="B59" s="51">
        <v>0</v>
      </c>
      <c r="C59" s="52">
        <v>148.51999999999998</v>
      </c>
      <c r="D59" s="2"/>
      <c r="E59" s="53">
        <v>45299</v>
      </c>
      <c r="F59" s="52">
        <v>0</v>
      </c>
      <c r="G59" s="52">
        <v>102.12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>
      <c r="A60" s="50">
        <v>45300</v>
      </c>
      <c r="B60" s="51">
        <v>0</v>
      </c>
      <c r="C60" s="52">
        <v>148.51999999999998</v>
      </c>
      <c r="D60" s="2"/>
      <c r="E60" s="53">
        <v>45300</v>
      </c>
      <c r="F60" s="52">
        <v>100</v>
      </c>
      <c r="G60" s="52">
        <v>112.24000000000001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>
      <c r="A61" s="50">
        <v>45301</v>
      </c>
      <c r="B61" s="51">
        <v>180</v>
      </c>
      <c r="C61" s="52">
        <v>133.47999999999999</v>
      </c>
      <c r="D61" s="2"/>
      <c r="E61" s="53">
        <v>45301</v>
      </c>
      <c r="F61" s="52">
        <v>0</v>
      </c>
      <c r="G61" s="52">
        <v>112.24000000000001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>
      <c r="A62" s="50">
        <v>45302</v>
      </c>
      <c r="B62" s="51">
        <v>0</v>
      </c>
      <c r="C62" s="52">
        <v>133.47999999999999</v>
      </c>
      <c r="D62" s="2"/>
      <c r="E62" s="53">
        <v>45302</v>
      </c>
      <c r="F62" s="52">
        <v>0</v>
      </c>
      <c r="G62" s="52">
        <v>112.24000000000001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>
      <c r="A63" s="50">
        <v>45303</v>
      </c>
      <c r="B63" s="51">
        <v>0</v>
      </c>
      <c r="C63" s="52">
        <v>122.19999999999999</v>
      </c>
      <c r="D63" s="2"/>
      <c r="E63" s="53">
        <v>45303</v>
      </c>
      <c r="F63" s="52">
        <v>0</v>
      </c>
      <c r="G63" s="52">
        <v>112.24000000000001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>
      <c r="A64" s="50">
        <v>45304</v>
      </c>
      <c r="B64" s="51">
        <v>60</v>
      </c>
      <c r="C64" s="52">
        <v>122.19999999999999</v>
      </c>
      <c r="D64" s="2"/>
      <c r="E64" s="53">
        <v>45304</v>
      </c>
      <c r="F64" s="52">
        <v>50</v>
      </c>
      <c r="G64" s="52">
        <v>112.24000000000001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:34">
      <c r="A65" s="50">
        <v>45305</v>
      </c>
      <c r="B65" s="51">
        <v>0</v>
      </c>
      <c r="C65" s="52">
        <v>122.19999999999999</v>
      </c>
      <c r="D65" s="2"/>
      <c r="E65" s="53">
        <v>45305</v>
      </c>
      <c r="F65" s="52">
        <v>0</v>
      </c>
      <c r="G65" s="52">
        <v>112.24000000000001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:34">
      <c r="A66" s="50">
        <v>45306</v>
      </c>
      <c r="B66" s="51">
        <v>0</v>
      </c>
      <c r="C66" s="52">
        <v>122.19999999999999</v>
      </c>
      <c r="D66" s="2"/>
      <c r="E66" s="53">
        <v>45306</v>
      </c>
      <c r="F66" s="52">
        <v>0</v>
      </c>
      <c r="G66" s="52">
        <v>112.24000000000001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:34">
      <c r="A67" s="50">
        <v>45307</v>
      </c>
      <c r="B67" s="51">
        <v>60</v>
      </c>
      <c r="C67" s="52">
        <v>122.19999999999999</v>
      </c>
      <c r="D67" s="2"/>
      <c r="E67" s="53">
        <v>45307</v>
      </c>
      <c r="F67" s="52">
        <v>0</v>
      </c>
      <c r="G67" s="52">
        <v>112.24000000000001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:34">
      <c r="A68" s="50">
        <v>45308</v>
      </c>
      <c r="B68" s="51">
        <v>0</v>
      </c>
      <c r="C68" s="52">
        <v>122.19999999999999</v>
      </c>
      <c r="D68" s="2"/>
      <c r="E68" s="53">
        <v>45308</v>
      </c>
      <c r="F68" s="52">
        <v>60</v>
      </c>
      <c r="G68" s="52">
        <v>112.24000000000001</v>
      </c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:34">
      <c r="A69" s="50">
        <v>45309</v>
      </c>
      <c r="B69" s="51">
        <v>0</v>
      </c>
      <c r="C69" s="52">
        <v>122.19999999999999</v>
      </c>
      <c r="D69" s="2"/>
      <c r="E69" s="53">
        <v>45309</v>
      </c>
      <c r="F69" s="52">
        <v>0</v>
      </c>
      <c r="G69" s="52">
        <v>112.24000000000001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:34">
      <c r="A70" s="50">
        <v>45310</v>
      </c>
      <c r="B70" s="51">
        <v>0</v>
      </c>
      <c r="C70" s="52">
        <v>132.54</v>
      </c>
      <c r="D70" s="2"/>
      <c r="E70" s="53">
        <v>45310</v>
      </c>
      <c r="F70" s="52">
        <v>0</v>
      </c>
      <c r="G70" s="52">
        <v>112.24000000000001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:34">
      <c r="A71" s="50">
        <v>45311</v>
      </c>
      <c r="B71" s="51">
        <v>0</v>
      </c>
      <c r="C71" s="52">
        <v>132.54</v>
      </c>
      <c r="D71" s="2"/>
      <c r="E71" s="53">
        <v>45311</v>
      </c>
      <c r="F71" s="52">
        <v>0</v>
      </c>
      <c r="G71" s="52">
        <v>108.56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4EB2-6694-472F-A9E5-2ADAAEC17E79}">
  <dimension ref="A1:N38"/>
  <sheetViews>
    <sheetView topLeftCell="A12" zoomScaleNormal="85" workbookViewId="0">
      <pane xSplit="1" topLeftCell="C1" activePane="topRight" state="frozen"/>
      <selection pane="topRight" activeCell="L108" sqref="L108"/>
    </sheetView>
  </sheetViews>
  <sheetFormatPr defaultRowHeight="13.8"/>
  <cols>
    <col min="1" max="1" width="12" style="34" customWidth="1"/>
    <col min="2" max="2" width="14.88671875" style="34" customWidth="1"/>
    <col min="3" max="3" width="14.44140625" style="34" customWidth="1"/>
    <col min="4" max="4" width="14" style="34" customWidth="1"/>
    <col min="5" max="5" width="14.109375" style="34" customWidth="1"/>
    <col min="6" max="6" width="14.33203125" style="34" customWidth="1"/>
    <col min="7" max="7" width="11.77734375" style="34" customWidth="1"/>
    <col min="8" max="8" width="14.44140625" style="34" customWidth="1"/>
    <col min="9" max="9" width="10.88671875" style="34" customWidth="1"/>
    <col min="10" max="10" width="16.88671875" style="34" customWidth="1"/>
    <col min="11" max="11" width="13.44140625" style="34" customWidth="1"/>
    <col min="12" max="12" width="23.77734375" style="34" customWidth="1"/>
    <col min="13" max="13" width="32.44140625" style="34" customWidth="1"/>
    <col min="14" max="14" width="11.44140625" style="34" customWidth="1"/>
    <col min="15" max="16384" width="8.88671875" style="34"/>
  </cols>
  <sheetData>
    <row r="1" spans="1:14">
      <c r="A1" s="86"/>
      <c r="B1" s="86"/>
      <c r="C1" s="86"/>
      <c r="D1" s="86"/>
      <c r="E1" s="86"/>
      <c r="F1" s="32" t="s">
        <v>105</v>
      </c>
      <c r="G1" s="86"/>
      <c r="H1" s="86"/>
      <c r="I1" s="86"/>
      <c r="J1" s="86"/>
      <c r="K1" s="87"/>
      <c r="L1" s="87"/>
      <c r="M1" s="87"/>
      <c r="N1" s="87"/>
    </row>
    <row r="2" spans="1:14">
      <c r="A2" s="27" t="s">
        <v>0</v>
      </c>
      <c r="B2" s="27" t="s">
        <v>39</v>
      </c>
      <c r="C2" s="27" t="s">
        <v>28</v>
      </c>
      <c r="D2" s="27" t="s">
        <v>3</v>
      </c>
      <c r="E2" s="27" t="s">
        <v>4</v>
      </c>
      <c r="F2" s="27" t="s">
        <v>5</v>
      </c>
      <c r="G2" s="27" t="s">
        <v>14</v>
      </c>
      <c r="H2" s="27" t="s">
        <v>7</v>
      </c>
      <c r="I2" s="27" t="s">
        <v>16</v>
      </c>
      <c r="J2" s="27" t="s">
        <v>9</v>
      </c>
      <c r="K2" s="27" t="s">
        <v>18</v>
      </c>
      <c r="L2" s="27" t="s">
        <v>40</v>
      </c>
      <c r="M2" s="27" t="s">
        <v>41</v>
      </c>
      <c r="N2" s="27" t="s">
        <v>0</v>
      </c>
    </row>
    <row r="3" spans="1:14">
      <c r="A3" s="91">
        <v>45281</v>
      </c>
      <c r="B3" s="89">
        <v>900</v>
      </c>
      <c r="C3" s="89">
        <v>200</v>
      </c>
      <c r="D3" s="89">
        <v>80</v>
      </c>
      <c r="E3" s="89">
        <v>50</v>
      </c>
      <c r="F3" s="89">
        <v>140</v>
      </c>
      <c r="G3" s="89">
        <v>280</v>
      </c>
      <c r="H3" s="89">
        <v>130</v>
      </c>
      <c r="I3" s="89">
        <v>50</v>
      </c>
      <c r="J3" s="89">
        <v>0</v>
      </c>
      <c r="K3" s="89">
        <v>6</v>
      </c>
      <c r="L3" s="13">
        <f>SUM(B3:K3)</f>
        <v>1836</v>
      </c>
      <c r="M3" s="13">
        <f>L3/10</f>
        <v>183.6</v>
      </c>
      <c r="N3" s="91">
        <v>45281</v>
      </c>
    </row>
    <row r="4" spans="1:14">
      <c r="A4" s="91">
        <v>45282</v>
      </c>
      <c r="B4" s="89">
        <f>B3-SALES!B3+PURCHASE!B3</f>
        <v>760</v>
      </c>
      <c r="C4" s="89">
        <f>C3-SALES!C3+PURCHASE!C3</f>
        <v>90</v>
      </c>
      <c r="D4" s="89">
        <f>D3-SALES!D3+PURCHASE!D3</f>
        <v>56</v>
      </c>
      <c r="E4" s="89">
        <f>E3-SALES!E3+PURCHASE!E3</f>
        <v>34</v>
      </c>
      <c r="F4" s="89">
        <f>F3-SALES!F3+PURCHASE!F3</f>
        <v>100</v>
      </c>
      <c r="G4" s="89">
        <f>G3-SALES!G3+PURCHASE!G3</f>
        <v>210</v>
      </c>
      <c r="H4" s="89">
        <f>H3-SALES!H3+PURCHASE!H3</f>
        <v>94</v>
      </c>
      <c r="I4" s="89">
        <f>I3-SALES!I3+PURCHASE!I3</f>
        <v>30</v>
      </c>
      <c r="J4" s="89">
        <v>0</v>
      </c>
      <c r="K4" s="89">
        <f>K3-SALES!K3+PURCHASE!K3</f>
        <v>40</v>
      </c>
      <c r="L4" s="13">
        <f t="shared" ref="L4:L33" si="0">SUM(B4:K4)</f>
        <v>1414</v>
      </c>
      <c r="M4" s="13">
        <f>L4/10</f>
        <v>141.4</v>
      </c>
      <c r="N4" s="91">
        <v>45282</v>
      </c>
    </row>
    <row r="5" spans="1:14">
      <c r="A5" s="91">
        <v>45283</v>
      </c>
      <c r="B5" s="89">
        <f>B4-SALES!B4+PURCHASE!B4</f>
        <v>670</v>
      </c>
      <c r="C5" s="89">
        <f>C4-SALES!C4+PURCHASE!C4</f>
        <v>210</v>
      </c>
      <c r="D5" s="89">
        <f>D4-SALES!D4+PURCHASE!D4</f>
        <v>28</v>
      </c>
      <c r="E5" s="89">
        <f>E4-SALES!E4+PURCHASE!E4</f>
        <v>70</v>
      </c>
      <c r="F5" s="89">
        <f>F4-SALES!F4+PURCHASE!F4</f>
        <v>56</v>
      </c>
      <c r="G5" s="89">
        <f>G4-SALES!G4+PURCHASE!G4</f>
        <v>162</v>
      </c>
      <c r="H5" s="89">
        <f>H4-SALES!H4+PURCHASE!H4</f>
        <v>64</v>
      </c>
      <c r="I5" s="89">
        <f>I4-SALES!I4+PURCHASE!I4</f>
        <v>20</v>
      </c>
      <c r="J5" s="89">
        <v>0</v>
      </c>
      <c r="K5" s="89">
        <f>K4-SALES!K4+PURCHASE!K4</f>
        <v>34</v>
      </c>
      <c r="L5" s="13">
        <f t="shared" si="0"/>
        <v>1314</v>
      </c>
      <c r="M5" s="13">
        <f t="shared" ref="M5:M33" si="1">L5/10</f>
        <v>131.4</v>
      </c>
      <c r="N5" s="91">
        <v>45283</v>
      </c>
    </row>
    <row r="6" spans="1:14">
      <c r="A6" s="91">
        <v>45284</v>
      </c>
      <c r="B6" s="89">
        <f>B5-SALES!B5+PURCHASE!B5</f>
        <v>600</v>
      </c>
      <c r="C6" s="89">
        <f>C5-SALES!C5+PURCHASE!C5</f>
        <v>160</v>
      </c>
      <c r="D6" s="89">
        <f>D5-SALES!D5+PURCHASE!D5</f>
        <v>58</v>
      </c>
      <c r="E6" s="89">
        <f>E5-SALES!E5+PURCHASE!E5</f>
        <v>50</v>
      </c>
      <c r="F6" s="89">
        <f>F5-SALES!F5+PURCHASE!F5</f>
        <v>56</v>
      </c>
      <c r="G6" s="89">
        <f>G5-SALES!G5+PURCHASE!G5</f>
        <v>122</v>
      </c>
      <c r="H6" s="89">
        <f>H5-SALES!H5+PURCHASE!H5</f>
        <v>84</v>
      </c>
      <c r="I6" s="89">
        <f>I5-SALES!I5+PURCHASE!I5</f>
        <v>32</v>
      </c>
      <c r="J6" s="89">
        <v>0</v>
      </c>
      <c r="K6" s="89">
        <f>K5-SALES!K5+PURCHASE!K5</f>
        <v>30</v>
      </c>
      <c r="L6" s="13">
        <f t="shared" si="0"/>
        <v>1192</v>
      </c>
      <c r="M6" s="13">
        <f t="shared" si="1"/>
        <v>119.2</v>
      </c>
      <c r="N6" s="91">
        <v>45284</v>
      </c>
    </row>
    <row r="7" spans="1:14">
      <c r="A7" s="91">
        <v>45285</v>
      </c>
      <c r="B7" s="89">
        <f>B6-SALES!B6+PURCHASE!B6</f>
        <v>540</v>
      </c>
      <c r="C7" s="89">
        <f>C6-SALES!C6+PURCHASE!C6</f>
        <v>120</v>
      </c>
      <c r="D7" s="89">
        <f>D6-SALES!D6+PURCHASE!D6</f>
        <v>36</v>
      </c>
      <c r="E7" s="89">
        <f>E6-SALES!E6+PURCHASE!E6</f>
        <v>34</v>
      </c>
      <c r="F7" s="89">
        <f>F6-SALES!F6+PURCHASE!F6</f>
        <v>62</v>
      </c>
      <c r="G7" s="89">
        <f>G6-SALES!G6+PURCHASE!G6</f>
        <v>80</v>
      </c>
      <c r="H7" s="89">
        <f>H6-SALES!H6+PURCHASE!H6</f>
        <v>104</v>
      </c>
      <c r="I7" s="89">
        <f>I6-SALES!I6+PURCHASE!I6</f>
        <v>22</v>
      </c>
      <c r="J7" s="89">
        <v>0</v>
      </c>
      <c r="K7" s="89">
        <f>K6-SALES!K6+PURCHASE!K6</f>
        <v>24</v>
      </c>
      <c r="L7" s="13">
        <f t="shared" si="0"/>
        <v>1022</v>
      </c>
      <c r="M7" s="13">
        <f t="shared" si="1"/>
        <v>102.2</v>
      </c>
      <c r="N7" s="91">
        <v>45285</v>
      </c>
    </row>
    <row r="8" spans="1:14">
      <c r="A8" s="91">
        <v>45286</v>
      </c>
      <c r="B8" s="89">
        <f>B7-SALES!B7+PURCHASE!B7</f>
        <v>474</v>
      </c>
      <c r="C8" s="89">
        <f>C7-SALES!C7+PURCHASE!C7</f>
        <v>84</v>
      </c>
      <c r="D8" s="89">
        <f>D7-SALES!D7+PURCHASE!D7</f>
        <v>18</v>
      </c>
      <c r="E8" s="89">
        <f>E7-SALES!E7+PURCHASE!E7</f>
        <v>20</v>
      </c>
      <c r="F8" s="89">
        <f>F7-SALES!F7+PURCHASE!F7</f>
        <v>22</v>
      </c>
      <c r="G8" s="89">
        <f>G7-SALES!G7+PURCHASE!G7</f>
        <v>32</v>
      </c>
      <c r="H8" s="89">
        <f>H7-SALES!H7+PURCHASE!H7</f>
        <v>66</v>
      </c>
      <c r="I8" s="89">
        <f>I7-SALES!I7+PURCHASE!I7</f>
        <v>11</v>
      </c>
      <c r="J8" s="89">
        <v>0</v>
      </c>
      <c r="K8" s="89">
        <f>K7-SALES!K7+PURCHASE!K7</f>
        <v>14</v>
      </c>
      <c r="L8" s="13">
        <f t="shared" si="0"/>
        <v>741</v>
      </c>
      <c r="M8" s="13">
        <f t="shared" si="1"/>
        <v>74.099999999999994</v>
      </c>
      <c r="N8" s="91">
        <v>45286</v>
      </c>
    </row>
    <row r="9" spans="1:14">
      <c r="A9" s="91">
        <v>45287</v>
      </c>
      <c r="B9" s="89">
        <f>B8-SALES!B8+PURCHASE!B8</f>
        <v>454</v>
      </c>
      <c r="C9" s="89">
        <f>C8-SALES!C8+PURCHASE!C8</f>
        <v>260</v>
      </c>
      <c r="D9" s="89">
        <f>D8-SALES!D8+PURCHASE!D8</f>
        <v>60</v>
      </c>
      <c r="E9" s="89">
        <f>E8-SALES!E8+PURCHASE!E8</f>
        <v>12</v>
      </c>
      <c r="F9" s="89">
        <f>F8-SALES!F8+PURCHASE!F8</f>
        <v>68</v>
      </c>
      <c r="G9" s="89">
        <f>G8-SALES!G8+PURCHASE!G8</f>
        <v>72</v>
      </c>
      <c r="H9" s="89">
        <f>H8-SALES!H8+PURCHASE!H8</f>
        <v>58</v>
      </c>
      <c r="I9" s="89">
        <f>I8-SALES!I8+PURCHASE!I8</f>
        <v>7</v>
      </c>
      <c r="J9" s="89">
        <v>0</v>
      </c>
      <c r="K9" s="89">
        <f>K8-SALES!K8+PURCHASE!K8</f>
        <v>14</v>
      </c>
      <c r="L9" s="13">
        <f t="shared" si="0"/>
        <v>1005</v>
      </c>
      <c r="M9" s="13">
        <f t="shared" si="1"/>
        <v>100.5</v>
      </c>
      <c r="N9" s="91">
        <v>45287</v>
      </c>
    </row>
    <row r="10" spans="1:14">
      <c r="A10" s="91">
        <v>45288</v>
      </c>
      <c r="B10" s="89">
        <f>B9-SALES!B9+PURCHASE!B9</f>
        <v>414</v>
      </c>
      <c r="C10" s="89">
        <f>C9-SALES!C9+PURCHASE!C9</f>
        <v>240</v>
      </c>
      <c r="D10" s="89">
        <f>D9-SALES!D9+PURCHASE!D9</f>
        <v>52</v>
      </c>
      <c r="E10" s="89">
        <f>E9-SALES!E9+PURCHASE!E9</f>
        <v>56</v>
      </c>
      <c r="F10" s="89">
        <f>F9-SALES!F9+PURCHASE!F9</f>
        <v>60</v>
      </c>
      <c r="G10" s="89">
        <f>G9-SALES!G9+PURCHASE!G9</f>
        <v>64</v>
      </c>
      <c r="H10" s="89">
        <f>H9-SALES!H9+PURCHASE!H9</f>
        <v>52</v>
      </c>
      <c r="I10" s="89">
        <f>I9-SALES!I9+PURCHASE!I9</f>
        <v>20</v>
      </c>
      <c r="J10" s="89">
        <v>0</v>
      </c>
      <c r="K10" s="89">
        <f>K9-SALES!K9+PURCHASE!K9</f>
        <v>12</v>
      </c>
      <c r="L10" s="13">
        <f t="shared" si="0"/>
        <v>970</v>
      </c>
      <c r="M10" s="13">
        <f t="shared" si="1"/>
        <v>97</v>
      </c>
      <c r="N10" s="91">
        <v>45288</v>
      </c>
    </row>
    <row r="11" spans="1:14">
      <c r="A11" s="91">
        <v>45289</v>
      </c>
      <c r="B11" s="89">
        <f>B10-SALES!B10+PURCHASE!B10</f>
        <v>374</v>
      </c>
      <c r="C11" s="89">
        <f>C10-SALES!C10+PURCHASE!C10</f>
        <v>216</v>
      </c>
      <c r="D11" s="89">
        <f>D10-SALES!D10+PURCHASE!D10</f>
        <v>44</v>
      </c>
      <c r="E11" s="89">
        <f>E10-SALES!E10+PURCHASE!E10</f>
        <v>50</v>
      </c>
      <c r="F11" s="89">
        <f>F10-SALES!F10+PURCHASE!F10</f>
        <v>54</v>
      </c>
      <c r="G11" s="89">
        <f>G10-SALES!G10+PURCHASE!G10</f>
        <v>54</v>
      </c>
      <c r="H11" s="89">
        <f>H10-SALES!H10+PURCHASE!H10</f>
        <v>44</v>
      </c>
      <c r="I11" s="89">
        <f>I10-SALES!I10+PURCHASE!I10</f>
        <v>16</v>
      </c>
      <c r="J11" s="89">
        <v>0</v>
      </c>
      <c r="K11" s="89">
        <f>K10-SALES!K10+PURCHASE!K10</f>
        <v>8</v>
      </c>
      <c r="L11" s="13">
        <f t="shared" si="0"/>
        <v>860</v>
      </c>
      <c r="M11" s="13">
        <f t="shared" si="1"/>
        <v>86</v>
      </c>
      <c r="N11" s="91">
        <v>45289</v>
      </c>
    </row>
    <row r="12" spans="1:14">
      <c r="A12" s="91">
        <v>45290</v>
      </c>
      <c r="B12" s="89">
        <f>B11-SALES!B11+PURCHASE!B11</f>
        <v>314</v>
      </c>
      <c r="C12" s="89">
        <f>C11-SALES!C11+PURCHASE!C11</f>
        <v>186</v>
      </c>
      <c r="D12" s="89">
        <f>D11-SALES!D11+PURCHASE!D11</f>
        <v>38</v>
      </c>
      <c r="E12" s="89">
        <f>E11-SALES!E11+PURCHASE!E11</f>
        <v>46</v>
      </c>
      <c r="F12" s="89">
        <f>F11-SALES!F11+PURCHASE!F11</f>
        <v>50</v>
      </c>
      <c r="G12" s="89">
        <f>G11-SALES!G11+PURCHASE!G11</f>
        <v>48</v>
      </c>
      <c r="H12" s="89">
        <f>H11-SALES!H11+PURCHASE!H11</f>
        <v>58</v>
      </c>
      <c r="I12" s="89">
        <f>I11-SALES!I11+PURCHASE!I11</f>
        <v>12</v>
      </c>
      <c r="J12" s="89">
        <v>0</v>
      </c>
      <c r="K12" s="89">
        <f>K11-SALES!K11+PURCHASE!K11</f>
        <v>4</v>
      </c>
      <c r="L12" s="13">
        <f t="shared" si="0"/>
        <v>756</v>
      </c>
      <c r="M12" s="13">
        <f t="shared" si="1"/>
        <v>75.599999999999994</v>
      </c>
      <c r="N12" s="91">
        <v>45290</v>
      </c>
    </row>
    <row r="13" spans="1:14">
      <c r="A13" s="91">
        <v>45291</v>
      </c>
      <c r="B13" s="89">
        <f>B12-SALES!B12+PURCHASE!B12</f>
        <v>258</v>
      </c>
      <c r="C13" s="89">
        <f>C12-SALES!C12+PURCHASE!C12</f>
        <v>154</v>
      </c>
      <c r="D13" s="89">
        <f>D12-SALES!D12+PURCHASE!D12</f>
        <v>30</v>
      </c>
      <c r="E13" s="89">
        <f>E12-SALES!E12+PURCHASE!E12</f>
        <v>40</v>
      </c>
      <c r="F13" s="89">
        <f>F12-SALES!F12+PURCHASE!F12</f>
        <v>46</v>
      </c>
      <c r="G13" s="89">
        <f>G12-SALES!G12+PURCHASE!G12</f>
        <v>40</v>
      </c>
      <c r="H13" s="89">
        <f>H12-SALES!H12+PURCHASE!H12</f>
        <v>50</v>
      </c>
      <c r="I13" s="89">
        <f>I12-SALES!I12+PURCHASE!I12</f>
        <v>12</v>
      </c>
      <c r="J13" s="89">
        <v>0</v>
      </c>
      <c r="K13" s="89">
        <f>K12-SALES!K12+PURCHASE!K12</f>
        <v>4</v>
      </c>
      <c r="L13" s="13">
        <f t="shared" si="0"/>
        <v>634</v>
      </c>
      <c r="M13" s="13">
        <f t="shared" si="1"/>
        <v>63.4</v>
      </c>
      <c r="N13" s="91">
        <v>45291</v>
      </c>
    </row>
    <row r="14" spans="1:14">
      <c r="A14" s="91">
        <v>45292</v>
      </c>
      <c r="B14" s="89">
        <f>B13-SALES!B13+PURCHASE!B13</f>
        <v>210</v>
      </c>
      <c r="C14" s="89">
        <f>C13-SALES!C13+PURCHASE!C13</f>
        <v>130</v>
      </c>
      <c r="D14" s="89">
        <f>D13-SALES!D13+PURCHASE!D13</f>
        <v>24</v>
      </c>
      <c r="E14" s="89">
        <f>E13-SALES!E13+PURCHASE!E13</f>
        <v>32</v>
      </c>
      <c r="F14" s="89">
        <f>F13-SALES!F13+PURCHASE!F13</f>
        <v>40</v>
      </c>
      <c r="G14" s="89">
        <f>G13-SALES!G13+PURCHASE!G13</f>
        <v>32</v>
      </c>
      <c r="H14" s="89">
        <f>H13-SALES!H13+PURCHASE!H13</f>
        <v>44</v>
      </c>
      <c r="I14" s="89">
        <f>I13-SALES!I13+PURCHASE!I13</f>
        <v>10</v>
      </c>
      <c r="J14" s="89">
        <v>0</v>
      </c>
      <c r="K14" s="89">
        <f>K13-SALES!K13+PURCHASE!K13</f>
        <v>4</v>
      </c>
      <c r="L14" s="13">
        <f t="shared" si="0"/>
        <v>526</v>
      </c>
      <c r="M14" s="13">
        <f t="shared" si="1"/>
        <v>52.6</v>
      </c>
      <c r="N14" s="91">
        <v>45292</v>
      </c>
    </row>
    <row r="15" spans="1:14">
      <c r="A15" s="91">
        <v>45293</v>
      </c>
      <c r="B15" s="89">
        <f>B14-SALES!B14+PURCHASE!B14</f>
        <v>162</v>
      </c>
      <c r="C15" s="89">
        <f>C14-SALES!C14+PURCHASE!C14</f>
        <v>102</v>
      </c>
      <c r="D15" s="89">
        <f>D14-SALES!D14+PURCHASE!D14</f>
        <v>16</v>
      </c>
      <c r="E15" s="89">
        <f>E14-SALES!E14+PURCHASE!E14</f>
        <v>24</v>
      </c>
      <c r="F15" s="89">
        <f>F14-SALES!F14+PURCHASE!F14</f>
        <v>32</v>
      </c>
      <c r="G15" s="89">
        <f>G14-SALES!G14+PURCHASE!G14</f>
        <v>26</v>
      </c>
      <c r="H15" s="89">
        <f>H14-SALES!H14+PURCHASE!H14</f>
        <v>38</v>
      </c>
      <c r="I15" s="89">
        <f>I14-SALES!I14+PURCHASE!I14</f>
        <v>8</v>
      </c>
      <c r="J15" s="89">
        <v>0</v>
      </c>
      <c r="K15" s="89">
        <f>K14-SALES!K14+PURCHASE!K14</f>
        <v>4</v>
      </c>
      <c r="L15" s="13">
        <f t="shared" si="0"/>
        <v>412</v>
      </c>
      <c r="M15" s="13">
        <f t="shared" si="1"/>
        <v>41.2</v>
      </c>
      <c r="N15" s="91">
        <v>45293</v>
      </c>
    </row>
    <row r="16" spans="1:14">
      <c r="A16" s="91">
        <v>45294</v>
      </c>
      <c r="B16" s="89">
        <f>B15-SALES!B15+PURCHASE!B15</f>
        <v>112</v>
      </c>
      <c r="C16" s="89">
        <f>C15-SALES!C15+PURCHASE!C15</f>
        <v>74</v>
      </c>
      <c r="D16" s="89">
        <f>D15-SALES!D15+PURCHASE!D15</f>
        <v>10</v>
      </c>
      <c r="E16" s="89">
        <f>E15-SALES!E15+PURCHASE!E15</f>
        <v>16</v>
      </c>
      <c r="F16" s="89">
        <f>F15-SALES!F15+PURCHASE!F15</f>
        <v>26</v>
      </c>
      <c r="G16" s="89">
        <f>G15-SALES!G15+PURCHASE!G15</f>
        <v>16</v>
      </c>
      <c r="H16" s="89">
        <f>H15-SALES!H15+PURCHASE!H15</f>
        <v>34</v>
      </c>
      <c r="I16" s="89">
        <f>I15-SALES!I15+PURCHASE!I15</f>
        <v>8</v>
      </c>
      <c r="J16" s="89">
        <v>0</v>
      </c>
      <c r="K16" s="89">
        <f>K15-SALES!K15+PURCHASE!K15</f>
        <v>4</v>
      </c>
      <c r="L16" s="13">
        <f t="shared" si="0"/>
        <v>300</v>
      </c>
      <c r="M16" s="13">
        <f t="shared" si="1"/>
        <v>30</v>
      </c>
      <c r="N16" s="91">
        <v>45294</v>
      </c>
    </row>
    <row r="17" spans="1:14">
      <c r="A17" s="91">
        <v>45295</v>
      </c>
      <c r="B17" s="89">
        <f>B16-SALES!B16+PURCHASE!B16</f>
        <v>406</v>
      </c>
      <c r="C17" s="89">
        <f>C16-SALES!C16+PURCHASE!C16</f>
        <v>140</v>
      </c>
      <c r="D17" s="89">
        <f>D16-SALES!D16+PURCHASE!D16</f>
        <v>48</v>
      </c>
      <c r="E17" s="89">
        <f>E16-SALES!E16+PURCHASE!E16</f>
        <v>58</v>
      </c>
      <c r="F17" s="89">
        <f>F16-SALES!F16+PURCHASE!F16</f>
        <v>66</v>
      </c>
      <c r="G17" s="89">
        <f>G16-SALES!G16+PURCHASE!G16</f>
        <v>54</v>
      </c>
      <c r="H17" s="89">
        <f>H16-SALES!H16+PURCHASE!H16</f>
        <v>66</v>
      </c>
      <c r="I17" s="89">
        <f>I16-SALES!I16+PURCHASE!I16</f>
        <v>26</v>
      </c>
      <c r="J17" s="89">
        <v>0</v>
      </c>
      <c r="K17" s="89">
        <f>K16-SALES!K16+PURCHASE!K16</f>
        <v>4</v>
      </c>
      <c r="L17" s="13">
        <f t="shared" si="0"/>
        <v>868</v>
      </c>
      <c r="M17" s="13">
        <f t="shared" si="1"/>
        <v>86.8</v>
      </c>
      <c r="N17" s="91">
        <v>45295</v>
      </c>
    </row>
    <row r="18" spans="1:14">
      <c r="A18" s="91">
        <v>45296</v>
      </c>
      <c r="B18" s="89">
        <f>B17-SALES!B17+PURCHASE!B17</f>
        <v>364</v>
      </c>
      <c r="C18" s="89">
        <f>C17-SALES!C17+PURCHASE!C17</f>
        <v>116</v>
      </c>
      <c r="D18" s="89">
        <f>D17-SALES!D17+PURCHASE!D17</f>
        <v>42</v>
      </c>
      <c r="E18" s="89">
        <f>E17-SALES!E17+PURCHASE!E17</f>
        <v>48</v>
      </c>
      <c r="F18" s="89">
        <f>F17-SALES!F17+PURCHASE!F17</f>
        <v>58</v>
      </c>
      <c r="G18" s="89">
        <f>G17-SALES!G17+PURCHASE!G17</f>
        <v>50</v>
      </c>
      <c r="H18" s="89">
        <f>H17-SALES!H17+PURCHASE!H17</f>
        <v>62</v>
      </c>
      <c r="I18" s="89">
        <f>I17-SALES!I17+PURCHASE!I17</f>
        <v>26</v>
      </c>
      <c r="J18" s="89">
        <v>0</v>
      </c>
      <c r="K18" s="89">
        <f>K17-SALES!K17+PURCHASE!K17</f>
        <v>4</v>
      </c>
      <c r="L18" s="13">
        <f t="shared" si="0"/>
        <v>770</v>
      </c>
      <c r="M18" s="13">
        <f t="shared" si="1"/>
        <v>77</v>
      </c>
      <c r="N18" s="91">
        <v>45296</v>
      </c>
    </row>
    <row r="19" spans="1:14">
      <c r="A19" s="91">
        <v>45297</v>
      </c>
      <c r="B19" s="89">
        <f>B18-SALES!B18+PURCHASE!B18</f>
        <v>324</v>
      </c>
      <c r="C19" s="89">
        <f>C18-SALES!C18+PURCHASE!C18</f>
        <v>90</v>
      </c>
      <c r="D19" s="89">
        <f>D18-SALES!D18+PURCHASE!D18</f>
        <v>32</v>
      </c>
      <c r="E19" s="89">
        <f>E18-SALES!E18+PURCHASE!E18</f>
        <v>38</v>
      </c>
      <c r="F19" s="89">
        <f>F18-SALES!F18+PURCHASE!F18</f>
        <v>48</v>
      </c>
      <c r="G19" s="89">
        <f>G18-SALES!G18+PURCHASE!G18</f>
        <v>46</v>
      </c>
      <c r="H19" s="89">
        <f>H18-SALES!H18+PURCHASE!H18</f>
        <v>56</v>
      </c>
      <c r="I19" s="89">
        <f>I18-SALES!I18+PURCHASE!I18</f>
        <v>26</v>
      </c>
      <c r="J19" s="89">
        <v>0</v>
      </c>
      <c r="K19" s="89">
        <f>K18-SALES!K18+PURCHASE!K18</f>
        <v>3</v>
      </c>
      <c r="L19" s="13">
        <f t="shared" si="0"/>
        <v>663</v>
      </c>
      <c r="M19" s="13">
        <f t="shared" si="1"/>
        <v>66.3</v>
      </c>
      <c r="N19" s="91">
        <v>45297</v>
      </c>
    </row>
    <row r="20" spans="1:14">
      <c r="A20" s="91">
        <v>45298</v>
      </c>
      <c r="B20" s="89">
        <f>B19-SALES!B19+PURCHASE!B19</f>
        <v>272</v>
      </c>
      <c r="C20" s="89">
        <f>C19-SALES!C19+PURCHASE!C19</f>
        <v>70</v>
      </c>
      <c r="D20" s="89">
        <f>D19-SALES!D19+PURCHASE!D19</f>
        <v>28</v>
      </c>
      <c r="E20" s="89">
        <f>E19-SALES!E19+PURCHASE!E19</f>
        <v>36</v>
      </c>
      <c r="F20" s="89">
        <f>F19-SALES!F19+PURCHASE!F19</f>
        <v>42</v>
      </c>
      <c r="G20" s="89">
        <f>G19-SALES!G19+PURCHASE!G19</f>
        <v>42</v>
      </c>
      <c r="H20" s="89">
        <f>H19-SALES!H19+PURCHASE!H19</f>
        <v>54</v>
      </c>
      <c r="I20" s="89">
        <f>I19-SALES!I19+PURCHASE!I19</f>
        <v>26</v>
      </c>
      <c r="J20" s="89">
        <v>0</v>
      </c>
      <c r="K20" s="89">
        <f>K19-SALES!K19+PURCHASE!K19</f>
        <v>3</v>
      </c>
      <c r="L20" s="13">
        <f t="shared" si="0"/>
        <v>573</v>
      </c>
      <c r="M20" s="13">
        <f t="shared" si="1"/>
        <v>57.3</v>
      </c>
      <c r="N20" s="91">
        <v>45298</v>
      </c>
    </row>
    <row r="21" spans="1:14">
      <c r="A21" s="91">
        <v>45299</v>
      </c>
      <c r="B21" s="89">
        <f>B20-SALES!B20+PURCHASE!B20</f>
        <v>232</v>
      </c>
      <c r="C21" s="89">
        <f>C20-SALES!C20+PURCHASE!C20</f>
        <v>40</v>
      </c>
      <c r="D21" s="89">
        <f>D20-SALES!D20+PURCHASE!D20</f>
        <v>24</v>
      </c>
      <c r="E21" s="89">
        <f>E20-SALES!E20+PURCHASE!E20</f>
        <v>34</v>
      </c>
      <c r="F21" s="89">
        <f>F20-SALES!F20+PURCHASE!F20</f>
        <v>40</v>
      </c>
      <c r="G21" s="89">
        <f>G20-SALES!G20+PURCHASE!G20</f>
        <v>40</v>
      </c>
      <c r="H21" s="89">
        <f>H20-SALES!H20+PURCHASE!H20</f>
        <v>54</v>
      </c>
      <c r="I21" s="89">
        <f>I20-SALES!I20+PURCHASE!I20</f>
        <v>24</v>
      </c>
      <c r="J21" s="89">
        <v>0</v>
      </c>
      <c r="K21" s="89">
        <f>K20-SALES!K20+PURCHASE!K20</f>
        <v>3</v>
      </c>
      <c r="L21" s="13">
        <f t="shared" si="0"/>
        <v>491</v>
      </c>
      <c r="M21" s="13">
        <f t="shared" si="1"/>
        <v>49.1</v>
      </c>
      <c r="N21" s="91">
        <v>45299</v>
      </c>
    </row>
    <row r="22" spans="1:14">
      <c r="A22" s="91">
        <v>45300</v>
      </c>
      <c r="B22" s="89">
        <f>B21-SALES!B21+PURCHASE!B21</f>
        <v>196</v>
      </c>
      <c r="C22" s="89">
        <f>C21-SALES!C21+PURCHASE!C21</f>
        <v>520</v>
      </c>
      <c r="D22" s="89">
        <f>D21-SALES!D21+PURCHASE!D21</f>
        <v>18</v>
      </c>
      <c r="E22" s="89">
        <f>E21-SALES!E21+PURCHASE!E21</f>
        <v>32</v>
      </c>
      <c r="F22" s="89">
        <f>F21-SALES!F21+PURCHASE!F21</f>
        <v>34</v>
      </c>
      <c r="G22" s="89">
        <f>G21-SALES!G21+PURCHASE!G21</f>
        <v>156</v>
      </c>
      <c r="H22" s="89">
        <f>H21-SALES!H21+PURCHASE!H21</f>
        <v>50</v>
      </c>
      <c r="I22" s="89">
        <f>I21-SALES!I21+PURCHASE!I21</f>
        <v>22</v>
      </c>
      <c r="J22" s="89">
        <v>0</v>
      </c>
      <c r="K22" s="89">
        <f>K21-SALES!K21+PURCHASE!K21</f>
        <v>19</v>
      </c>
      <c r="L22" s="13">
        <f t="shared" si="0"/>
        <v>1047</v>
      </c>
      <c r="M22" s="13">
        <f t="shared" si="1"/>
        <v>104.7</v>
      </c>
      <c r="N22" s="91">
        <v>45300</v>
      </c>
    </row>
    <row r="23" spans="1:14">
      <c r="A23" s="91">
        <v>45301</v>
      </c>
      <c r="B23" s="89">
        <f>B22-SALES!B22+PURCHASE!B22</f>
        <v>1058</v>
      </c>
      <c r="C23" s="89">
        <f>C22-SALES!C22+PURCHASE!C22</f>
        <v>502</v>
      </c>
      <c r="D23" s="89">
        <f>D22-SALES!D22+PURCHASE!D22</f>
        <v>154</v>
      </c>
      <c r="E23" s="89">
        <f>E22-SALES!E22+PURCHASE!E22</f>
        <v>86</v>
      </c>
      <c r="F23" s="89">
        <f>F22-SALES!F22+PURCHASE!F22</f>
        <v>126</v>
      </c>
      <c r="G23" s="89">
        <f>G22-SALES!G22+PURCHASE!G22</f>
        <v>310</v>
      </c>
      <c r="H23" s="89">
        <f>H22-SALES!H22+PURCHASE!H22</f>
        <v>46</v>
      </c>
      <c r="I23" s="89">
        <f>I22-SALES!I22+PURCHASE!I22</f>
        <v>20</v>
      </c>
      <c r="J23" s="89">
        <v>0</v>
      </c>
      <c r="K23" s="89">
        <f>K22-SALES!K22+PURCHASE!K22</f>
        <v>17</v>
      </c>
      <c r="L23" s="13">
        <f t="shared" si="0"/>
        <v>2319</v>
      </c>
      <c r="M23" s="13">
        <f t="shared" si="1"/>
        <v>231.9</v>
      </c>
      <c r="N23" s="91">
        <v>45301</v>
      </c>
    </row>
    <row r="24" spans="1:14">
      <c r="A24" s="91">
        <v>45302</v>
      </c>
      <c r="B24" s="89">
        <f>B23-SALES!B23+PURCHASE!B23</f>
        <v>1010</v>
      </c>
      <c r="C24" s="89">
        <f>C23-SALES!C23+PURCHASE!C23</f>
        <v>472</v>
      </c>
      <c r="D24" s="89">
        <f>D23-SALES!D23+PURCHASE!D23</f>
        <v>146</v>
      </c>
      <c r="E24" s="89">
        <f>E23-SALES!E23+PURCHASE!E23</f>
        <v>84</v>
      </c>
      <c r="F24" s="89">
        <f>F23-SALES!F23+PURCHASE!F23</f>
        <v>124</v>
      </c>
      <c r="G24" s="89">
        <f>G23-SALES!G23+PURCHASE!G23</f>
        <v>302</v>
      </c>
      <c r="H24" s="89">
        <f>H23-SALES!H23+PURCHASE!H23</f>
        <v>220</v>
      </c>
      <c r="I24" s="89">
        <f>I23-SALES!I23+PURCHASE!I23</f>
        <v>116</v>
      </c>
      <c r="J24" s="89">
        <v>0</v>
      </c>
      <c r="K24" s="89">
        <f>K23-SALES!K23+PURCHASE!K23</f>
        <v>25</v>
      </c>
      <c r="L24" s="13">
        <f t="shared" si="0"/>
        <v>2499</v>
      </c>
      <c r="M24" s="13">
        <f t="shared" si="1"/>
        <v>249.9</v>
      </c>
      <c r="N24" s="91">
        <v>45302</v>
      </c>
    </row>
    <row r="25" spans="1:14">
      <c r="A25" s="91">
        <v>45303</v>
      </c>
      <c r="B25" s="89">
        <f>B24-SALES!B24+PURCHASE!B24</f>
        <v>750</v>
      </c>
      <c r="C25" s="89">
        <f>C24-SALES!C24+PURCHASE!C24</f>
        <v>382</v>
      </c>
      <c r="D25" s="89">
        <f>D24-SALES!D24+PURCHASE!D24</f>
        <v>110</v>
      </c>
      <c r="E25" s="89">
        <f>E24-SALES!E24+PURCHASE!E24</f>
        <v>58</v>
      </c>
      <c r="F25" s="89">
        <f>F24-SALES!F24+PURCHASE!F24</f>
        <v>96</v>
      </c>
      <c r="G25" s="89">
        <f>G24-SALES!G24+PURCHASE!G24</f>
        <v>208</v>
      </c>
      <c r="H25" s="89">
        <f>H24-SALES!H24+PURCHASE!H24</f>
        <v>152</v>
      </c>
      <c r="I25" s="89">
        <f>I24-SALES!I24+PURCHASE!I24</f>
        <v>98</v>
      </c>
      <c r="J25" s="89">
        <v>0</v>
      </c>
      <c r="K25" s="89">
        <f>K24-SALES!K24+PURCHASE!K24</f>
        <v>19</v>
      </c>
      <c r="L25" s="13">
        <f t="shared" si="0"/>
        <v>1873</v>
      </c>
      <c r="M25" s="13">
        <f t="shared" si="1"/>
        <v>187.3</v>
      </c>
      <c r="N25" s="91">
        <v>45303</v>
      </c>
    </row>
    <row r="26" spans="1:14">
      <c r="A26" s="91">
        <v>45304</v>
      </c>
      <c r="B26" s="89">
        <f>B25-SALES!B25+PURCHASE!B25</f>
        <v>460</v>
      </c>
      <c r="C26" s="89">
        <f>C25-SALES!C25+PURCHASE!C25</f>
        <v>266</v>
      </c>
      <c r="D26" s="89">
        <f>D25-SALES!D25+PURCHASE!D25</f>
        <v>80</v>
      </c>
      <c r="E26" s="89">
        <f>E25-SALES!E25+PURCHASE!E25</f>
        <v>38</v>
      </c>
      <c r="F26" s="89">
        <f>F25-SALES!F25+PURCHASE!F25</f>
        <v>60</v>
      </c>
      <c r="G26" s="89">
        <f>G25-SALES!G25+PURCHASE!G25</f>
        <v>108</v>
      </c>
      <c r="H26" s="89">
        <f>H25-SALES!H25+PURCHASE!H25</f>
        <v>92</v>
      </c>
      <c r="I26" s="89">
        <f>I25-SALES!I25+PURCHASE!I25</f>
        <v>78</v>
      </c>
      <c r="J26" s="89">
        <v>0</v>
      </c>
      <c r="K26" s="89">
        <f>K25-SALES!K25+PURCHASE!K25</f>
        <v>9</v>
      </c>
      <c r="L26" s="13">
        <f t="shared" si="0"/>
        <v>1191</v>
      </c>
      <c r="M26" s="13">
        <f t="shared" si="1"/>
        <v>119.1</v>
      </c>
      <c r="N26" s="91">
        <v>45304</v>
      </c>
    </row>
    <row r="27" spans="1:14">
      <c r="A27" s="91">
        <v>45305</v>
      </c>
      <c r="B27" s="89">
        <f>B26-SALES!B26+PURCHASE!B26</f>
        <v>730</v>
      </c>
      <c r="C27" s="89">
        <f>C26-SALES!C26+PURCHASE!C26</f>
        <v>170</v>
      </c>
      <c r="D27" s="89">
        <f>D26-SALES!D26+PURCHASE!D26</f>
        <v>100</v>
      </c>
      <c r="E27" s="89">
        <f>E26-SALES!E26+PURCHASE!E26</f>
        <v>70</v>
      </c>
      <c r="F27" s="89">
        <f>F26-SALES!F26+PURCHASE!F26</f>
        <v>86</v>
      </c>
      <c r="G27" s="89">
        <f>G26-SALES!G26+PURCHASE!G26</f>
        <v>154</v>
      </c>
      <c r="H27" s="89">
        <f>H26-SALES!H26+PURCHASE!H26</f>
        <v>116</v>
      </c>
      <c r="I27" s="89">
        <f>I26-SALES!I26+PURCHASE!I26</f>
        <v>56</v>
      </c>
      <c r="J27" s="89">
        <v>0</v>
      </c>
      <c r="K27" s="89">
        <f>K26-SALES!K26+PURCHASE!K26</f>
        <v>18</v>
      </c>
      <c r="L27" s="13">
        <f t="shared" si="0"/>
        <v>1500</v>
      </c>
      <c r="M27" s="13">
        <f t="shared" si="1"/>
        <v>150</v>
      </c>
      <c r="N27" s="91">
        <v>45305</v>
      </c>
    </row>
    <row r="28" spans="1:14">
      <c r="A28" s="91">
        <v>45306</v>
      </c>
      <c r="B28" s="89">
        <f>B27-SALES!B27+PURCHASE!B27</f>
        <v>570</v>
      </c>
      <c r="C28" s="89">
        <f>C27-SALES!C27+PURCHASE!C27</f>
        <v>110</v>
      </c>
      <c r="D28" s="89">
        <f>D27-SALES!D27+PURCHASE!D27</f>
        <v>78</v>
      </c>
      <c r="E28" s="89">
        <f>E27-SALES!E27+PURCHASE!E27</f>
        <v>60</v>
      </c>
      <c r="F28" s="89">
        <f>F27-SALES!F27+PURCHASE!F27</f>
        <v>70</v>
      </c>
      <c r="G28" s="89">
        <f>G27-SALES!G27+PURCHASE!G27</f>
        <v>114</v>
      </c>
      <c r="H28" s="89">
        <f>H27-SALES!H27+PURCHASE!H27</f>
        <v>94</v>
      </c>
      <c r="I28" s="89">
        <f>I27-SALES!I27+PURCHASE!I27</f>
        <v>36</v>
      </c>
      <c r="J28" s="89">
        <v>0</v>
      </c>
      <c r="K28" s="89">
        <f>K27-SALES!K27+PURCHASE!K27</f>
        <v>6</v>
      </c>
      <c r="L28" s="13">
        <f t="shared" si="0"/>
        <v>1138</v>
      </c>
      <c r="M28" s="13">
        <f t="shared" si="1"/>
        <v>113.8</v>
      </c>
      <c r="N28" s="91">
        <v>45306</v>
      </c>
    </row>
    <row r="29" spans="1:14">
      <c r="A29" s="91">
        <v>45307</v>
      </c>
      <c r="B29" s="89">
        <f>B28-SALES!B28+PURCHASE!B28</f>
        <v>500</v>
      </c>
      <c r="C29" s="89">
        <f>C28-SALES!C28+PURCHASE!C28</f>
        <v>94</v>
      </c>
      <c r="D29" s="89">
        <f>D28-SALES!D28+PURCHASE!D28</f>
        <v>66</v>
      </c>
      <c r="E29" s="89">
        <f>E28-SALES!E28+PURCHASE!E28</f>
        <v>52</v>
      </c>
      <c r="F29" s="89">
        <f>F28-SALES!F28+PURCHASE!F28</f>
        <v>62</v>
      </c>
      <c r="G29" s="89">
        <f>G28-SALES!G28+PURCHASE!G28</f>
        <v>102</v>
      </c>
      <c r="H29" s="89">
        <f>H28-SALES!H28+PURCHASE!H28</f>
        <v>88</v>
      </c>
      <c r="I29" s="89">
        <f>I28-SALES!I28+PURCHASE!I28</f>
        <v>34</v>
      </c>
      <c r="J29" s="89">
        <v>0</v>
      </c>
      <c r="K29" s="89">
        <f>K28-SALES!K28+PURCHASE!K28</f>
        <v>6</v>
      </c>
      <c r="L29" s="13">
        <f t="shared" si="0"/>
        <v>1004</v>
      </c>
      <c r="M29" s="13">
        <f t="shared" si="1"/>
        <v>100.4</v>
      </c>
      <c r="N29" s="91">
        <v>45307</v>
      </c>
    </row>
    <row r="30" spans="1:14">
      <c r="A30" s="91">
        <v>45308</v>
      </c>
      <c r="B30" s="89">
        <f>B29-SALES!B29+PURCHASE!B29</f>
        <v>890</v>
      </c>
      <c r="C30" s="89">
        <f>C29-SALES!C29+PURCHASE!C29</f>
        <v>214</v>
      </c>
      <c r="D30" s="89">
        <f>D29-SALES!D29+PURCHASE!D29</f>
        <v>48</v>
      </c>
      <c r="E30" s="89">
        <f>E29-SALES!E29+PURCHASE!E29</f>
        <v>42</v>
      </c>
      <c r="F30" s="89">
        <f>F29-SALES!F29+PURCHASE!F29</f>
        <v>46</v>
      </c>
      <c r="G30" s="89">
        <f>G29-SALES!G29+PURCHASE!G29</f>
        <v>90</v>
      </c>
      <c r="H30" s="89">
        <f>H29-SALES!H29+PURCHASE!H29</f>
        <v>128</v>
      </c>
      <c r="I30" s="89">
        <f>I29-SALES!I29+PURCHASE!I29</f>
        <v>30</v>
      </c>
      <c r="J30" s="89">
        <v>0</v>
      </c>
      <c r="K30" s="89">
        <f>K29-SALES!K29+PURCHASE!K29</f>
        <v>6</v>
      </c>
      <c r="L30" s="13">
        <f t="shared" si="0"/>
        <v>1494</v>
      </c>
      <c r="M30" s="13">
        <f t="shared" si="1"/>
        <v>149.4</v>
      </c>
      <c r="N30" s="91">
        <v>45308</v>
      </c>
    </row>
    <row r="31" spans="1:14">
      <c r="A31" s="91">
        <v>45309</v>
      </c>
      <c r="B31" s="89">
        <f>B30-SALES!B30+PURCHASE!B30</f>
        <v>630</v>
      </c>
      <c r="C31" s="89">
        <f>C30-SALES!C30+PURCHASE!C30</f>
        <v>154</v>
      </c>
      <c r="D31" s="89">
        <f>D30-SALES!D30+PURCHASE!D30</f>
        <v>68</v>
      </c>
      <c r="E31" s="89">
        <f>E30-SALES!E30+PURCHASE!E30</f>
        <v>58</v>
      </c>
      <c r="F31" s="89">
        <f>F30-SALES!F30+PURCHASE!F30</f>
        <v>82</v>
      </c>
      <c r="G31" s="89">
        <f>G30-SALES!G30+PURCHASE!G30</f>
        <v>72</v>
      </c>
      <c r="H31" s="89">
        <f>H30-SALES!H30+PURCHASE!H30</f>
        <v>100</v>
      </c>
      <c r="I31" s="89">
        <f>I30-SALES!I30+PURCHASE!I30</f>
        <v>22</v>
      </c>
      <c r="J31" s="89">
        <v>0</v>
      </c>
      <c r="K31" s="89">
        <f>K30-SALES!K30+PURCHASE!K30</f>
        <v>10</v>
      </c>
      <c r="L31" s="13">
        <f t="shared" si="0"/>
        <v>1196</v>
      </c>
      <c r="M31" s="13">
        <f t="shared" si="1"/>
        <v>119.6</v>
      </c>
      <c r="N31" s="91">
        <v>45309</v>
      </c>
    </row>
    <row r="32" spans="1:14">
      <c r="A32" s="91">
        <v>45310</v>
      </c>
      <c r="B32" s="89">
        <f>B31-SALES!B31+PURCHASE!B31</f>
        <v>470</v>
      </c>
      <c r="C32" s="89">
        <f>C31-SALES!C31+PURCHASE!C31</f>
        <v>130</v>
      </c>
      <c r="D32" s="89">
        <f>D31-SALES!D31+PURCHASE!D31</f>
        <v>54</v>
      </c>
      <c r="E32" s="89">
        <f>E31-SALES!E31+PURCHASE!E31</f>
        <v>42</v>
      </c>
      <c r="F32" s="89">
        <f>F31-SALES!F31+PURCHASE!F31</f>
        <v>64</v>
      </c>
      <c r="G32" s="89">
        <f>G31-SALES!G31+PURCHASE!G31</f>
        <v>62</v>
      </c>
      <c r="H32" s="89">
        <f>H31-SALES!H31+PURCHASE!H31</f>
        <v>80</v>
      </c>
      <c r="I32" s="89">
        <f>I31-SALES!I31+PURCHASE!I31</f>
        <v>18</v>
      </c>
      <c r="J32" s="89">
        <v>0</v>
      </c>
      <c r="K32" s="89">
        <f>K31-SALES!K31+PURCHASE!K31</f>
        <v>8</v>
      </c>
      <c r="L32" s="13">
        <f t="shared" si="0"/>
        <v>928</v>
      </c>
      <c r="M32" s="13">
        <f t="shared" si="1"/>
        <v>92.8</v>
      </c>
      <c r="N32" s="91">
        <v>45310</v>
      </c>
    </row>
    <row r="33" spans="1:14">
      <c r="A33" s="91">
        <v>45311</v>
      </c>
      <c r="B33" s="89">
        <f>B32-SALES!B32+PURCHASE!B32</f>
        <v>314</v>
      </c>
      <c r="C33" s="89">
        <f>C32-SALES!C32+PURCHASE!C32</f>
        <v>104</v>
      </c>
      <c r="D33" s="89">
        <f>D32-SALES!D32+PURCHASE!D32</f>
        <v>38</v>
      </c>
      <c r="E33" s="89">
        <f>E32-SALES!E32+PURCHASE!E32</f>
        <v>32</v>
      </c>
      <c r="F33" s="89">
        <f>F32-SALES!F32+PURCHASE!F32</f>
        <v>52</v>
      </c>
      <c r="G33" s="89">
        <f>G32-SALES!G32+PURCHASE!G32</f>
        <v>48</v>
      </c>
      <c r="H33" s="89">
        <f>H32-SALES!H32+PURCHASE!H32</f>
        <v>58</v>
      </c>
      <c r="I33" s="89">
        <f>I32-SALES!I32+PURCHASE!I32</f>
        <v>16</v>
      </c>
      <c r="J33" s="89">
        <v>0</v>
      </c>
      <c r="K33" s="89">
        <f>K32-SALES!K32+PURCHASE!K32</f>
        <v>8</v>
      </c>
      <c r="L33" s="13">
        <f t="shared" si="0"/>
        <v>670</v>
      </c>
      <c r="M33" s="13">
        <f t="shared" si="1"/>
        <v>67</v>
      </c>
      <c r="N33" s="91">
        <v>45311</v>
      </c>
    </row>
    <row r="34" spans="1:14">
      <c r="A34" s="88"/>
      <c r="B34" s="90">
        <f>AVERAGE(B3:B33)</f>
        <v>497.35483870967744</v>
      </c>
      <c r="C34" s="90">
        <f t="shared" ref="C34:K34" si="2">AVERAGE(C3:C33)</f>
        <v>187.09677419354838</v>
      </c>
      <c r="D34" s="90">
        <f t="shared" si="2"/>
        <v>54.322580645161288</v>
      </c>
      <c r="E34" s="90">
        <f t="shared" si="2"/>
        <v>45.225806451612904</v>
      </c>
      <c r="F34" s="90">
        <f t="shared" si="2"/>
        <v>63.483870967741936</v>
      </c>
      <c r="G34" s="90">
        <f t="shared" si="2"/>
        <v>103.09677419354838</v>
      </c>
      <c r="H34" s="90">
        <f t="shared" si="2"/>
        <v>78.58064516129032</v>
      </c>
      <c r="I34" s="90">
        <f t="shared" si="2"/>
        <v>30.06451612903226</v>
      </c>
      <c r="J34" s="90">
        <f t="shared" si="2"/>
        <v>0</v>
      </c>
      <c r="K34" s="90">
        <f t="shared" si="2"/>
        <v>11.935483870967742</v>
      </c>
      <c r="L34" s="92" t="s">
        <v>106</v>
      </c>
      <c r="M34" s="95">
        <f>AVERAGE(M3:M33)</f>
        <v>107.11612903225807</v>
      </c>
    </row>
    <row r="35" spans="1:14">
      <c r="L35" s="93" t="s">
        <v>107</v>
      </c>
      <c r="M35" s="94">
        <f>M34*PURCHASE!L36</f>
        <v>18524.856854942765</v>
      </c>
    </row>
    <row r="38" spans="1:14" ht="25.8">
      <c r="C38" s="96" t="s">
        <v>108</v>
      </c>
    </row>
  </sheetData>
  <pageMargins left="0.7" right="0.7" top="0.75" bottom="0.75" header="0.3" footer="0.3"/>
  <ignoredErrors>
    <ignoredError sqref="L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28C5B-FEC3-453F-8839-8DF0DFACEE38}">
  <dimension ref="A1:O115"/>
  <sheetViews>
    <sheetView topLeftCell="B6" workbookViewId="0">
      <selection activeCell="R59" sqref="R59"/>
    </sheetView>
  </sheetViews>
  <sheetFormatPr defaultRowHeight="13.8"/>
  <cols>
    <col min="1" max="1" width="19.33203125" style="34" customWidth="1"/>
    <col min="2" max="2" width="22.44140625" style="34" customWidth="1"/>
    <col min="3" max="3" width="22.88671875" style="34" customWidth="1"/>
    <col min="4" max="4" width="18.21875" style="34" customWidth="1"/>
    <col min="5" max="5" width="20.21875" style="34" customWidth="1"/>
    <col min="6" max="6" width="16.6640625" style="34" customWidth="1"/>
    <col min="7" max="7" width="8.88671875" style="34"/>
    <col min="8" max="8" width="12.6640625" style="34" customWidth="1"/>
    <col min="9" max="9" width="8.88671875" style="34"/>
    <col min="10" max="10" width="13.88671875" style="34" customWidth="1"/>
    <col min="11" max="11" width="11.44140625" style="34" customWidth="1"/>
    <col min="12" max="16384" width="8.88671875" style="34"/>
  </cols>
  <sheetData>
    <row r="1" spans="1:15">
      <c r="A1" s="6"/>
      <c r="B1" s="7" t="s">
        <v>1</v>
      </c>
      <c r="C1" s="7" t="s">
        <v>28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16</v>
      </c>
      <c r="J1" s="7" t="s">
        <v>9</v>
      </c>
      <c r="K1" s="7" t="s">
        <v>18</v>
      </c>
      <c r="L1" s="9"/>
      <c r="M1" s="9"/>
      <c r="N1" s="9"/>
      <c r="O1" s="9"/>
    </row>
    <row r="2" spans="1:15">
      <c r="A2" s="7" t="s">
        <v>42</v>
      </c>
      <c r="B2" s="8">
        <v>40.122580645161285</v>
      </c>
      <c r="C2" s="8">
        <v>37.898064516129047</v>
      </c>
      <c r="D2" s="8">
        <v>96.065806451612858</v>
      </c>
      <c r="E2" s="8">
        <v>100.04516129032253</v>
      </c>
      <c r="F2" s="8">
        <v>105.94838709677408</v>
      </c>
      <c r="G2" s="8">
        <v>41.481290322580627</v>
      </c>
      <c r="H2" s="8">
        <v>142.33419354838705</v>
      </c>
      <c r="I2" s="8">
        <v>391.67419354838711</v>
      </c>
      <c r="J2" s="8">
        <v>56.8774193548387</v>
      </c>
      <c r="K2" s="8">
        <v>716.97096774193528</v>
      </c>
      <c r="L2" s="9"/>
      <c r="M2" s="9"/>
      <c r="N2" s="9"/>
      <c r="O2" s="9"/>
    </row>
    <row r="3" spans="1:15">
      <c r="A3" s="7" t="s">
        <v>43</v>
      </c>
      <c r="B3" s="8">
        <v>44.58064516129032</v>
      </c>
      <c r="C3" s="8">
        <v>41.193548387096776</v>
      </c>
      <c r="D3" s="8">
        <v>104.41935483870968</v>
      </c>
      <c r="E3" s="8">
        <v>111.16129032258064</v>
      </c>
      <c r="F3" s="8">
        <v>115.16129032258064</v>
      </c>
      <c r="G3" s="8">
        <v>44.12903225806452</v>
      </c>
      <c r="H3" s="8">
        <v>151.41935483870967</v>
      </c>
      <c r="I3" s="8">
        <v>435.19354838709677</v>
      </c>
      <c r="J3" s="8">
        <v>59.87096774193548</v>
      </c>
      <c r="K3" s="8">
        <v>874.35483870967744</v>
      </c>
      <c r="L3" s="9"/>
      <c r="M3" s="9"/>
      <c r="N3" s="9"/>
      <c r="O3" s="9"/>
    </row>
    <row r="4" spans="1:15">
      <c r="A4" s="7" t="s">
        <v>44</v>
      </c>
      <c r="B4" s="8">
        <f t="shared" ref="B4:K4" si="0">B3-B2</f>
        <v>4.4580645161290349</v>
      </c>
      <c r="C4" s="8">
        <f t="shared" si="0"/>
        <v>3.295483870967729</v>
      </c>
      <c r="D4" s="8">
        <f t="shared" si="0"/>
        <v>8.3535483870968221</v>
      </c>
      <c r="E4" s="8">
        <f t="shared" si="0"/>
        <v>11.116129032258115</v>
      </c>
      <c r="F4" s="8">
        <f t="shared" si="0"/>
        <v>9.2129032258065564</v>
      </c>
      <c r="G4" s="8">
        <f t="shared" si="0"/>
        <v>2.6477419354838929</v>
      </c>
      <c r="H4" s="8">
        <f t="shared" si="0"/>
        <v>9.0851612903226169</v>
      </c>
      <c r="I4" s="8">
        <f t="shared" si="0"/>
        <v>43.51935483870966</v>
      </c>
      <c r="J4" s="8">
        <f t="shared" si="0"/>
        <v>2.9935483870967801</v>
      </c>
      <c r="K4" s="8">
        <f t="shared" si="0"/>
        <v>157.38387096774215</v>
      </c>
      <c r="L4" s="9"/>
      <c r="M4" s="9"/>
      <c r="N4" s="9"/>
      <c r="O4" s="9"/>
    </row>
    <row r="5" spans="1:15">
      <c r="A5" s="6"/>
      <c r="B5" s="7" t="s">
        <v>1</v>
      </c>
      <c r="C5" s="7" t="s">
        <v>28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16</v>
      </c>
      <c r="J5" s="7" t="s">
        <v>9</v>
      </c>
      <c r="K5" s="7" t="s">
        <v>18</v>
      </c>
      <c r="L5" s="9"/>
      <c r="M5" s="9"/>
      <c r="N5" s="9"/>
      <c r="O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>
      <c r="A7" s="10" t="s">
        <v>45</v>
      </c>
      <c r="B7" s="7" t="s">
        <v>46</v>
      </c>
      <c r="C7" s="7" t="s">
        <v>47</v>
      </c>
      <c r="D7" s="7" t="s">
        <v>48</v>
      </c>
      <c r="E7" s="7" t="s">
        <v>49</v>
      </c>
      <c r="F7" s="7" t="s">
        <v>50</v>
      </c>
      <c r="G7" s="9"/>
      <c r="H7" s="9"/>
      <c r="I7" s="9"/>
      <c r="J7" s="9"/>
      <c r="K7" s="9"/>
      <c r="L7" s="9"/>
      <c r="M7" s="9"/>
      <c r="N7" s="9"/>
      <c r="O7" s="9"/>
    </row>
    <row r="8" spans="1:15">
      <c r="A8" s="10" t="s">
        <v>39</v>
      </c>
      <c r="B8" s="11">
        <f>SALES!V34-PURCHASE!V38</f>
        <v>20144</v>
      </c>
      <c r="C8" s="11">
        <v>140152</v>
      </c>
      <c r="D8" s="5">
        <f>B8/B$18</f>
        <v>0.25793135061838729</v>
      </c>
      <c r="E8" s="12">
        <f>C8/C$18</f>
        <v>0.19033598609338079</v>
      </c>
      <c r="F8" s="5">
        <f>B4/B3</f>
        <v>0.10000000000000006</v>
      </c>
      <c r="G8" s="9"/>
      <c r="H8" s="9"/>
      <c r="I8" s="9"/>
      <c r="J8" s="9"/>
      <c r="K8" s="9"/>
      <c r="L8" s="9"/>
      <c r="M8" s="9"/>
      <c r="N8" s="9"/>
      <c r="O8" s="9"/>
    </row>
    <row r="9" spans="1:15">
      <c r="A9" s="10" t="s">
        <v>28</v>
      </c>
      <c r="B9" s="11">
        <f>SALES!W34-PURCHASE!W38</f>
        <v>5105.8000000000029</v>
      </c>
      <c r="C9" s="11">
        <v>52482</v>
      </c>
      <c r="D9" s="5">
        <f t="shared" ref="D9:D17" si="1">B9/B$18</f>
        <v>6.5376583101040636E-2</v>
      </c>
      <c r="E9" s="12">
        <f t="shared" ref="E9:E17" si="2">C9/C$18</f>
        <v>7.1274139663742297E-2</v>
      </c>
      <c r="F9" s="5">
        <f>C4/C3</f>
        <v>7.9999999999999682E-2</v>
      </c>
      <c r="G9" s="9"/>
      <c r="H9" s="9"/>
      <c r="I9" s="9"/>
      <c r="J9" s="9"/>
      <c r="K9" s="9"/>
      <c r="L9" s="9"/>
      <c r="M9" s="9"/>
      <c r="N9" s="9"/>
      <c r="O9" s="9"/>
    </row>
    <row r="10" spans="1:15">
      <c r="A10" s="10" t="s">
        <v>3</v>
      </c>
      <c r="B10" s="11">
        <f>SALES!X34-PURCHASE!X38</f>
        <v>4964.8000000000029</v>
      </c>
      <c r="C10" s="11">
        <v>46116</v>
      </c>
      <c r="D10" s="5">
        <f t="shared" si="1"/>
        <v>6.3571166081720115E-2</v>
      </c>
      <c r="E10" s="12">
        <f t="shared" si="2"/>
        <v>6.2628676969878047E-2</v>
      </c>
      <c r="F10" s="5">
        <f>D4/D3</f>
        <v>8.000000000000046E-2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>
      <c r="A11" s="10" t="s">
        <v>4</v>
      </c>
      <c r="B11" s="11">
        <f>SALES!Y34-PURCHASE!Y38</f>
        <v>4985</v>
      </c>
      <c r="C11" s="11">
        <v>36786</v>
      </c>
      <c r="D11" s="5">
        <f t="shared" si="1"/>
        <v>6.3829814477395774E-2</v>
      </c>
      <c r="E11" s="12">
        <f t="shared" si="2"/>
        <v>4.9957899883206126E-2</v>
      </c>
      <c r="F11" s="5">
        <f>E4/E3</f>
        <v>0.10000000000000046</v>
      </c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A12" s="10" t="s">
        <v>5</v>
      </c>
      <c r="B12" s="11">
        <f>SALES!Z34-PURCHASE!Z38</f>
        <v>6312.5999999999985</v>
      </c>
      <c r="C12" s="11">
        <v>59226</v>
      </c>
      <c r="D12" s="5">
        <f t="shared" si="1"/>
        <v>8.0828904086260478E-2</v>
      </c>
      <c r="E12" s="12">
        <f t="shared" si="2"/>
        <v>8.0432952168835045E-2</v>
      </c>
      <c r="F12" s="5">
        <f>F4/F3</f>
        <v>8.0000000000000918E-2</v>
      </c>
      <c r="G12" s="9"/>
      <c r="H12" s="9"/>
      <c r="I12" s="9"/>
      <c r="J12" s="9"/>
      <c r="K12" s="9"/>
      <c r="L12" s="9"/>
      <c r="M12" s="9"/>
      <c r="N12" s="9"/>
      <c r="O12" s="9"/>
    </row>
    <row r="13" spans="1:15">
      <c r="A13" s="10" t="s">
        <v>6</v>
      </c>
      <c r="B13" s="11">
        <f>SALES!AA34-PURCHASE!AA38</f>
        <v>1890.4000000000015</v>
      </c>
      <c r="C13" s="11">
        <v>32046</v>
      </c>
      <c r="D13" s="5">
        <f t="shared" si="1"/>
        <v>2.4205392434918573E-2</v>
      </c>
      <c r="E13" s="12">
        <f t="shared" si="2"/>
        <v>4.3520656218594668E-2</v>
      </c>
      <c r="F13" s="5">
        <f>G4/G3</f>
        <v>6.000000000000049E-2</v>
      </c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10" t="s">
        <v>7</v>
      </c>
      <c r="B14" s="11">
        <f>SALES!AB34-PURCHASE!AB38</f>
        <v>5229.2000000000116</v>
      </c>
      <c r="C14" s="11">
        <v>83994</v>
      </c>
      <c r="D14" s="5">
        <f t="shared" si="1"/>
        <v>6.6956643102346794E-2</v>
      </c>
      <c r="E14" s="12">
        <f t="shared" si="2"/>
        <v>0.11406958741885542</v>
      </c>
      <c r="F14" s="5">
        <f>H4/H3</f>
        <v>6.0000000000000241E-2</v>
      </c>
      <c r="G14" s="9"/>
      <c r="H14" s="9"/>
      <c r="I14" s="9"/>
      <c r="J14" s="9"/>
      <c r="K14" s="9"/>
      <c r="L14" s="9"/>
      <c r="M14" s="9"/>
      <c r="N14" s="9"/>
      <c r="O14" s="9"/>
    </row>
    <row r="15" spans="1:15">
      <c r="A15" s="10" t="s">
        <v>16</v>
      </c>
      <c r="B15" s="11">
        <f>SALES!AC34-PURCHASE!AC38</f>
        <v>9718.5</v>
      </c>
      <c r="C15" s="11">
        <v>82965</v>
      </c>
      <c r="D15" s="5">
        <f t="shared" si="1"/>
        <v>0.12443932838486879</v>
      </c>
      <c r="E15" s="12">
        <f t="shared" si="2"/>
        <v>0.1126721351549556</v>
      </c>
      <c r="F15" s="5">
        <f>I4/I3</f>
        <v>9.9999999999999964E-2</v>
      </c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A16" s="10" t="s">
        <v>9</v>
      </c>
      <c r="B16" s="11">
        <f>SALES!AD34-PURCHASE!AD38</f>
        <v>2527</v>
      </c>
      <c r="C16" s="11">
        <v>116603</v>
      </c>
      <c r="D16" s="5">
        <f t="shared" si="1"/>
        <v>3.2356658211510361E-2</v>
      </c>
      <c r="E16" s="12">
        <f t="shared" si="2"/>
        <v>0.15835483608115816</v>
      </c>
      <c r="F16" s="5">
        <f>J4/J3</f>
        <v>5.00000000000001E-2</v>
      </c>
      <c r="G16" s="9"/>
      <c r="H16" s="9"/>
      <c r="I16" s="9"/>
      <c r="J16" s="9"/>
      <c r="K16" s="9"/>
      <c r="L16" s="9"/>
      <c r="M16" s="9"/>
      <c r="N16" s="9"/>
      <c r="O16" s="9"/>
    </row>
    <row r="17" spans="1:15">
      <c r="A17" s="85" t="s">
        <v>18</v>
      </c>
      <c r="B17" s="11">
        <f>SALES!AE34-PURCHASE!AE38</f>
        <v>17221</v>
      </c>
      <c r="C17" s="11">
        <v>85970</v>
      </c>
      <c r="D17" s="83">
        <f t="shared" si="1"/>
        <v>0.22050415950155119</v>
      </c>
      <c r="E17" s="84">
        <f t="shared" si="2"/>
        <v>0.11675313034739386</v>
      </c>
      <c r="F17" s="5">
        <f>K4/K3</f>
        <v>0.18000000000000024</v>
      </c>
      <c r="G17" s="9"/>
      <c r="H17" s="9"/>
      <c r="I17" s="9"/>
      <c r="J17" s="9"/>
      <c r="K17" s="9"/>
      <c r="L17" s="9"/>
      <c r="M17" s="9"/>
      <c r="N17" s="9"/>
      <c r="O17" s="9"/>
    </row>
    <row r="18" spans="1:15">
      <c r="A18" s="9"/>
      <c r="B18" s="14">
        <f>SUM(B8:B17)</f>
        <v>78098.300000000017</v>
      </c>
      <c r="C18" s="14">
        <f>SUM(C8:C17)</f>
        <v>736340</v>
      </c>
      <c r="D18" s="9"/>
      <c r="E18" s="9"/>
      <c r="F18" s="15">
        <f>AVERAGE(F8:F17)</f>
        <v>8.9000000000000273E-2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47" spans="1:3">
      <c r="A47" s="4" t="s">
        <v>45</v>
      </c>
      <c r="B47" s="4" t="s">
        <v>48</v>
      </c>
      <c r="C47" s="4" t="s">
        <v>54</v>
      </c>
    </row>
    <row r="48" spans="1:3">
      <c r="A48" s="4" t="s">
        <v>39</v>
      </c>
      <c r="B48" s="5">
        <v>0.25792889151345022</v>
      </c>
      <c r="C48" s="5">
        <f>B48</f>
        <v>0.25792889151345022</v>
      </c>
    </row>
    <row r="49" spans="1:3">
      <c r="A49" s="4" t="s">
        <v>18</v>
      </c>
      <c r="B49" s="5">
        <v>0.2205024288148166</v>
      </c>
      <c r="C49" s="5">
        <f t="shared" ref="C49:C57" si="3">C48+B49</f>
        <v>0.47843132032826685</v>
      </c>
    </row>
    <row r="50" spans="1:3">
      <c r="A50" s="4" t="s">
        <v>16</v>
      </c>
      <c r="B50" s="5">
        <v>0.12443690651271662</v>
      </c>
      <c r="C50" s="5">
        <f t="shared" si="3"/>
        <v>0.60286822684098351</v>
      </c>
    </row>
    <row r="51" spans="1:3">
      <c r="A51" s="4" t="s">
        <v>5</v>
      </c>
      <c r="B51" s="5">
        <v>8.0833989118028693E-2</v>
      </c>
      <c r="C51" s="5">
        <f t="shared" si="3"/>
        <v>0.68370221595901226</v>
      </c>
    </row>
    <row r="52" spans="1:3">
      <c r="A52" s="4" t="s">
        <v>7</v>
      </c>
      <c r="B52" s="5">
        <v>6.6959437294477966E-2</v>
      </c>
      <c r="C52" s="5">
        <f t="shared" si="3"/>
        <v>0.75066165325349021</v>
      </c>
    </row>
    <row r="53" spans="1:3">
      <c r="A53" s="4" t="s">
        <v>28</v>
      </c>
      <c r="B53" s="5">
        <v>6.5373774228929052E-2</v>
      </c>
      <c r="C53" s="5">
        <f t="shared" si="3"/>
        <v>0.81603542748241931</v>
      </c>
    </row>
    <row r="54" spans="1:3">
      <c r="A54" s="4" t="s">
        <v>4</v>
      </c>
      <c r="B54" s="5">
        <v>6.383369385486419E-2</v>
      </c>
      <c r="C54" s="5">
        <f t="shared" si="3"/>
        <v>0.87986912133728346</v>
      </c>
    </row>
    <row r="55" spans="1:3">
      <c r="A55" s="4" t="s">
        <v>3</v>
      </c>
      <c r="B55" s="5">
        <v>6.3564807191617168E-2</v>
      </c>
      <c r="C55" s="5">
        <f t="shared" si="3"/>
        <v>0.94343392852890062</v>
      </c>
    </row>
    <row r="56" spans="1:3">
      <c r="A56" s="4" t="s">
        <v>9</v>
      </c>
      <c r="B56" s="5">
        <v>3.2356028477402363E-2</v>
      </c>
      <c r="C56" s="5">
        <f t="shared" si="3"/>
        <v>0.975789957006303</v>
      </c>
    </row>
    <row r="57" spans="1:3">
      <c r="A57" s="4" t="s">
        <v>6</v>
      </c>
      <c r="B57" s="5">
        <v>2.4210042993697067E-2</v>
      </c>
      <c r="C57" s="5">
        <f t="shared" si="3"/>
        <v>1</v>
      </c>
    </row>
    <row r="62" spans="1:3">
      <c r="A62" s="4" t="s">
        <v>45</v>
      </c>
      <c r="B62" s="4" t="s">
        <v>49</v>
      </c>
      <c r="C62" s="4" t="s">
        <v>54</v>
      </c>
    </row>
    <row r="63" spans="1:3">
      <c r="A63" s="4" t="s">
        <v>39</v>
      </c>
      <c r="B63" s="5">
        <v>0.19033598609338079</v>
      </c>
      <c r="C63" s="5">
        <f>B63</f>
        <v>0.19033598609338079</v>
      </c>
    </row>
    <row r="64" spans="1:3">
      <c r="A64" s="4" t="s">
        <v>9</v>
      </c>
      <c r="B64" s="5">
        <v>0.15835483608115816</v>
      </c>
      <c r="C64" s="5">
        <f t="shared" ref="C64:C72" si="4">C63+B64</f>
        <v>0.34869082217453895</v>
      </c>
    </row>
    <row r="65" spans="1:3">
      <c r="A65" s="4" t="s">
        <v>18</v>
      </c>
      <c r="B65" s="5">
        <v>0.11675313034739386</v>
      </c>
      <c r="C65" s="5">
        <f t="shared" si="4"/>
        <v>0.46544395252193282</v>
      </c>
    </row>
    <row r="66" spans="1:3">
      <c r="A66" s="4" t="s">
        <v>7</v>
      </c>
      <c r="B66" s="5">
        <v>0.11406958741885542</v>
      </c>
      <c r="C66" s="5">
        <f t="shared" si="4"/>
        <v>0.57951353994078825</v>
      </c>
    </row>
    <row r="67" spans="1:3">
      <c r="A67" s="4" t="s">
        <v>16</v>
      </c>
      <c r="B67" s="5">
        <v>0.1126721351549556</v>
      </c>
      <c r="C67" s="5">
        <f t="shared" si="4"/>
        <v>0.6921856750957438</v>
      </c>
    </row>
    <row r="68" spans="1:3">
      <c r="A68" s="4" t="s">
        <v>5</v>
      </c>
      <c r="B68" s="5">
        <v>8.0432952168835045E-2</v>
      </c>
      <c r="C68" s="5">
        <f t="shared" si="4"/>
        <v>0.77261862726457886</v>
      </c>
    </row>
    <row r="69" spans="1:3">
      <c r="A69" s="4" t="s">
        <v>28</v>
      </c>
      <c r="B69" s="5">
        <v>7.1274139663742297E-2</v>
      </c>
      <c r="C69" s="5">
        <f t="shared" si="4"/>
        <v>0.84389276692832116</v>
      </c>
    </row>
    <row r="70" spans="1:3">
      <c r="A70" s="4" t="s">
        <v>3</v>
      </c>
      <c r="B70" s="5">
        <v>6.2628676969878047E-2</v>
      </c>
      <c r="C70" s="5">
        <f t="shared" si="4"/>
        <v>0.90652144389819922</v>
      </c>
    </row>
    <row r="71" spans="1:3">
      <c r="A71" s="4" t="s">
        <v>4</v>
      </c>
      <c r="B71" s="5">
        <v>4.9957899883206126E-2</v>
      </c>
      <c r="C71" s="5">
        <f t="shared" si="4"/>
        <v>0.95647934378140531</v>
      </c>
    </row>
    <row r="72" spans="1:3">
      <c r="A72" s="4" t="s">
        <v>6</v>
      </c>
      <c r="B72" s="5">
        <v>4.3520656218594668E-2</v>
      </c>
      <c r="C72" s="5">
        <f t="shared" si="4"/>
        <v>1</v>
      </c>
    </row>
    <row r="84" spans="1:4">
      <c r="A84" s="97" t="s">
        <v>0</v>
      </c>
      <c r="B84" s="97" t="s">
        <v>55</v>
      </c>
      <c r="C84" s="97" t="s">
        <v>32</v>
      </c>
      <c r="D84" s="97" t="s">
        <v>56</v>
      </c>
    </row>
    <row r="85" spans="1:4">
      <c r="A85" s="98">
        <v>45281</v>
      </c>
      <c r="B85" s="2">
        <v>48818</v>
      </c>
      <c r="C85" s="2">
        <v>34268.399999999994</v>
      </c>
      <c r="D85" s="2">
        <f t="shared" ref="D85:D115" si="5">B85-C85</f>
        <v>14549.600000000006</v>
      </c>
    </row>
    <row r="86" spans="1:4">
      <c r="A86" s="98">
        <v>45282</v>
      </c>
      <c r="B86" s="2">
        <v>36094</v>
      </c>
      <c r="C86" s="2">
        <v>15686</v>
      </c>
      <c r="D86" s="2">
        <f t="shared" si="5"/>
        <v>20408</v>
      </c>
    </row>
    <row r="87" spans="1:4">
      <c r="A87" s="98">
        <v>45283</v>
      </c>
      <c r="B87" s="2">
        <v>33700</v>
      </c>
      <c r="C87" s="2">
        <v>30130</v>
      </c>
      <c r="D87" s="2">
        <f t="shared" si="5"/>
        <v>3570</v>
      </c>
    </row>
    <row r="88" spans="1:4">
      <c r="A88" s="98">
        <v>45284</v>
      </c>
      <c r="B88" s="2">
        <v>34998</v>
      </c>
      <c r="C88" s="2">
        <v>18106</v>
      </c>
      <c r="D88" s="2">
        <f t="shared" si="5"/>
        <v>16892</v>
      </c>
    </row>
    <row r="89" spans="1:4">
      <c r="A89" s="98">
        <v>45285</v>
      </c>
      <c r="B89" s="2">
        <v>38505</v>
      </c>
      <c r="C89" s="2">
        <v>4560</v>
      </c>
      <c r="D89" s="2">
        <f t="shared" si="5"/>
        <v>33945</v>
      </c>
    </row>
    <row r="90" spans="1:4">
      <c r="A90" s="98">
        <v>45286</v>
      </c>
      <c r="B90" s="2">
        <v>11098</v>
      </c>
      <c r="C90" s="2">
        <v>23399</v>
      </c>
      <c r="D90" s="2">
        <f t="shared" si="5"/>
        <v>-12301</v>
      </c>
    </row>
    <row r="91" spans="1:4">
      <c r="A91" s="98">
        <v>45287</v>
      </c>
      <c r="B91" s="2">
        <v>12564</v>
      </c>
      <c r="C91" s="2">
        <v>14242.5</v>
      </c>
      <c r="D91" s="2">
        <f t="shared" si="5"/>
        <v>-1678.5</v>
      </c>
    </row>
    <row r="92" spans="1:4">
      <c r="A92" s="98">
        <v>45288</v>
      </c>
      <c r="B92" s="2">
        <v>15398</v>
      </c>
      <c r="C92" s="2">
        <v>3420</v>
      </c>
      <c r="D92" s="2">
        <f t="shared" si="5"/>
        <v>11978</v>
      </c>
    </row>
    <row r="93" spans="1:4">
      <c r="A93" s="98">
        <v>45289</v>
      </c>
      <c r="B93" s="2">
        <v>16642</v>
      </c>
      <c r="C93" s="2">
        <v>7605.6</v>
      </c>
      <c r="D93" s="2">
        <f t="shared" si="5"/>
        <v>9036.4</v>
      </c>
    </row>
    <row r="94" spans="1:4">
      <c r="A94" s="98">
        <v>45290</v>
      </c>
      <c r="B94" s="2">
        <v>10688</v>
      </c>
      <c r="C94" s="2">
        <v>3420</v>
      </c>
      <c r="D94" s="2">
        <f t="shared" si="5"/>
        <v>7268</v>
      </c>
    </row>
    <row r="95" spans="1:4">
      <c r="A95" s="98">
        <v>45291</v>
      </c>
      <c r="B95" s="2">
        <v>10698</v>
      </c>
      <c r="C95" s="2">
        <v>3420</v>
      </c>
      <c r="D95" s="2">
        <f t="shared" si="5"/>
        <v>7278</v>
      </c>
    </row>
    <row r="96" spans="1:4">
      <c r="A96" s="98">
        <v>45292</v>
      </c>
      <c r="B96" s="2">
        <v>11324</v>
      </c>
      <c r="C96" s="2">
        <v>3420</v>
      </c>
      <c r="D96" s="2">
        <f t="shared" si="5"/>
        <v>7904</v>
      </c>
    </row>
    <row r="97" spans="1:4">
      <c r="A97" s="98">
        <v>45293</v>
      </c>
      <c r="B97" s="2">
        <v>10090</v>
      </c>
      <c r="C97" s="2">
        <v>3420</v>
      </c>
      <c r="D97" s="2">
        <f t="shared" si="5"/>
        <v>6670</v>
      </c>
    </row>
    <row r="98" spans="1:4">
      <c r="A98" s="98">
        <v>45294</v>
      </c>
      <c r="B98" s="2">
        <v>15894</v>
      </c>
      <c r="C98" s="2">
        <v>54132.800000000003</v>
      </c>
      <c r="D98" s="2">
        <f t="shared" si="5"/>
        <v>-38238.800000000003</v>
      </c>
    </row>
    <row r="99" spans="1:4">
      <c r="A99" s="98">
        <v>45295</v>
      </c>
      <c r="B99" s="2">
        <v>9692</v>
      </c>
      <c r="C99" s="2">
        <v>3420</v>
      </c>
      <c r="D99" s="2">
        <f t="shared" si="5"/>
        <v>6272</v>
      </c>
    </row>
    <row r="100" spans="1:4">
      <c r="A100" s="98">
        <v>45296</v>
      </c>
      <c r="B100" s="2">
        <v>11341</v>
      </c>
      <c r="C100" s="2">
        <v>3135</v>
      </c>
      <c r="D100" s="2">
        <f t="shared" si="5"/>
        <v>8206</v>
      </c>
    </row>
    <row r="101" spans="1:4">
      <c r="A101" s="98">
        <v>45297</v>
      </c>
      <c r="B101" s="2">
        <v>8093</v>
      </c>
      <c r="C101" s="2">
        <v>3082.75</v>
      </c>
      <c r="D101" s="2">
        <f t="shared" si="5"/>
        <v>5010.25</v>
      </c>
    </row>
    <row r="102" spans="1:4">
      <c r="A102" s="98">
        <v>45298</v>
      </c>
      <c r="B102" s="2">
        <v>8107</v>
      </c>
      <c r="C102" s="2">
        <v>3082.75</v>
      </c>
      <c r="D102" s="2">
        <f t="shared" si="5"/>
        <v>5024.25</v>
      </c>
    </row>
    <row r="103" spans="1:4">
      <c r="A103" s="98">
        <v>45299</v>
      </c>
      <c r="B103" s="2">
        <v>8778</v>
      </c>
      <c r="C103" s="2">
        <v>38921.149999999994</v>
      </c>
      <c r="D103" s="2">
        <f t="shared" si="5"/>
        <v>-30143.149999999994</v>
      </c>
    </row>
    <row r="104" spans="1:4">
      <c r="A104" s="98">
        <v>45300</v>
      </c>
      <c r="B104" s="2">
        <v>11315</v>
      </c>
      <c r="C104" s="2">
        <v>77021.95</v>
      </c>
      <c r="D104" s="2">
        <f t="shared" si="5"/>
        <v>-65706.95</v>
      </c>
    </row>
    <row r="105" spans="1:4">
      <c r="A105" s="98">
        <v>45301</v>
      </c>
      <c r="B105" s="2">
        <v>12454</v>
      </c>
      <c r="C105" s="2">
        <v>73815.399999999994</v>
      </c>
      <c r="D105" s="2">
        <f t="shared" si="5"/>
        <v>-61361.399999999994</v>
      </c>
    </row>
    <row r="106" spans="1:4">
      <c r="A106" s="98">
        <v>45302</v>
      </c>
      <c r="B106" s="2">
        <v>58064</v>
      </c>
      <c r="C106" s="2">
        <v>5130</v>
      </c>
      <c r="D106" s="2">
        <f t="shared" si="5"/>
        <v>52934</v>
      </c>
    </row>
    <row r="107" spans="1:4">
      <c r="A107" s="98">
        <v>45303</v>
      </c>
      <c r="B107" s="2">
        <v>63028</v>
      </c>
      <c r="C107" s="2">
        <v>5130</v>
      </c>
      <c r="D107" s="2">
        <f t="shared" si="5"/>
        <v>57898</v>
      </c>
    </row>
    <row r="108" spans="1:4">
      <c r="A108" s="98">
        <v>45304</v>
      </c>
      <c r="B108" s="2">
        <v>54703</v>
      </c>
      <c r="C108" s="2">
        <v>67671</v>
      </c>
      <c r="D108" s="2">
        <f t="shared" si="5"/>
        <v>-12968</v>
      </c>
    </row>
    <row r="109" spans="1:4">
      <c r="A109" s="98">
        <v>45305</v>
      </c>
      <c r="B109" s="2">
        <v>45230</v>
      </c>
      <c r="C109" s="2">
        <v>5700</v>
      </c>
      <c r="D109" s="2">
        <f t="shared" si="5"/>
        <v>39530</v>
      </c>
    </row>
    <row r="110" spans="1:4">
      <c r="A110" s="98">
        <v>45306</v>
      </c>
      <c r="B110" s="2">
        <v>12554</v>
      </c>
      <c r="C110" s="2">
        <v>3420</v>
      </c>
      <c r="D110" s="2">
        <f t="shared" si="5"/>
        <v>9134</v>
      </c>
    </row>
    <row r="111" spans="1:4">
      <c r="A111" s="98">
        <v>45307</v>
      </c>
      <c r="B111" s="2">
        <v>24244</v>
      </c>
      <c r="C111" s="2">
        <v>40802.199999999997</v>
      </c>
      <c r="D111" s="2">
        <f t="shared" si="5"/>
        <v>-16558.199999999997</v>
      </c>
    </row>
    <row r="112" spans="1:4">
      <c r="A112" s="98">
        <v>45308</v>
      </c>
      <c r="B112" s="2">
        <v>38310</v>
      </c>
      <c r="C112" s="2">
        <v>25064.2</v>
      </c>
      <c r="D112" s="2">
        <f t="shared" si="5"/>
        <v>13245.8</v>
      </c>
    </row>
    <row r="113" spans="1:4">
      <c r="A113" s="98">
        <v>45309</v>
      </c>
      <c r="B113" s="2">
        <v>23654</v>
      </c>
      <c r="C113" s="2">
        <v>3135</v>
      </c>
      <c r="D113" s="2">
        <f t="shared" si="5"/>
        <v>20519</v>
      </c>
    </row>
    <row r="114" spans="1:4">
      <c r="A114" s="98">
        <v>45310</v>
      </c>
      <c r="B114" s="2">
        <v>20508</v>
      </c>
      <c r="C114" s="2">
        <v>3135</v>
      </c>
      <c r="D114" s="2">
        <f t="shared" si="5"/>
        <v>17373</v>
      </c>
    </row>
    <row r="115" spans="1:4">
      <c r="A115" s="98">
        <v>45311</v>
      </c>
      <c r="B115" s="2">
        <v>19754</v>
      </c>
      <c r="C115" s="2">
        <v>3135</v>
      </c>
      <c r="D115" s="2">
        <f t="shared" si="5"/>
        <v>16619</v>
      </c>
    </row>
  </sheetData>
  <pageMargins left="0.7" right="0.7" top="0.75" bottom="0.75" header="0.3" footer="0.3"/>
  <ignoredErrors>
    <ignoredError sqref="F9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CB4B-708E-4156-879B-F4361AE54B3E}">
  <dimension ref="A1:F40"/>
  <sheetViews>
    <sheetView workbookViewId="0">
      <selection activeCell="M60" sqref="M60"/>
    </sheetView>
  </sheetViews>
  <sheetFormatPr defaultRowHeight="13.2"/>
  <cols>
    <col min="1" max="1" width="29.77734375" style="59" customWidth="1"/>
    <col min="2" max="2" width="12.5546875" style="59" bestFit="1" customWidth="1"/>
    <col min="3" max="3" width="28.6640625" style="59" customWidth="1"/>
    <col min="4" max="4" width="28.109375" style="59" customWidth="1"/>
    <col min="5" max="5" width="8.88671875" style="59"/>
    <col min="6" max="6" width="50.5546875" style="59" customWidth="1"/>
    <col min="7" max="16384" width="8.88671875" style="59"/>
  </cols>
  <sheetData>
    <row r="1" spans="1:4">
      <c r="A1" s="102" t="s">
        <v>70</v>
      </c>
      <c r="B1" s="102"/>
      <c r="C1" s="102"/>
      <c r="D1" s="102"/>
    </row>
    <row r="2" spans="1:4">
      <c r="A2" s="60"/>
      <c r="B2" s="60" t="s">
        <v>67</v>
      </c>
      <c r="C2" s="60" t="s">
        <v>68</v>
      </c>
      <c r="D2" s="60" t="s">
        <v>69</v>
      </c>
    </row>
    <row r="3" spans="1:4">
      <c r="A3" s="61" t="s">
        <v>57</v>
      </c>
      <c r="B3" s="62">
        <v>200000</v>
      </c>
      <c r="C3" s="63">
        <v>0.01</v>
      </c>
      <c r="D3" s="62">
        <f>B3*C3</f>
        <v>2000</v>
      </c>
    </row>
    <row r="4" spans="1:4">
      <c r="A4" s="64" t="s">
        <v>58</v>
      </c>
      <c r="B4" s="65">
        <v>40000</v>
      </c>
      <c r="C4" s="66">
        <v>0.02</v>
      </c>
      <c r="D4" s="65">
        <f t="shared" ref="D4:D11" si="0">B4*C4</f>
        <v>800</v>
      </c>
    </row>
    <row r="5" spans="1:4">
      <c r="A5" s="61" t="s">
        <v>59</v>
      </c>
      <c r="B5" s="62">
        <v>20000</v>
      </c>
      <c r="C5" s="63">
        <v>0.01</v>
      </c>
      <c r="D5" s="62">
        <f t="shared" si="0"/>
        <v>200</v>
      </c>
    </row>
    <row r="6" spans="1:4">
      <c r="A6" s="64" t="s">
        <v>60</v>
      </c>
      <c r="B6" s="65">
        <v>130000</v>
      </c>
      <c r="C6" s="66">
        <v>0.02</v>
      </c>
      <c r="D6" s="65">
        <f t="shared" si="0"/>
        <v>2600</v>
      </c>
    </row>
    <row r="7" spans="1:4">
      <c r="A7" s="61" t="s">
        <v>61</v>
      </c>
      <c r="B7" s="62">
        <v>3000</v>
      </c>
      <c r="C7" s="63">
        <v>1</v>
      </c>
      <c r="D7" s="62">
        <f t="shared" si="0"/>
        <v>3000</v>
      </c>
    </row>
    <row r="8" spans="1:4">
      <c r="A8" s="64" t="s">
        <v>62</v>
      </c>
      <c r="B8" s="65">
        <v>15000</v>
      </c>
      <c r="C8" s="66">
        <v>1</v>
      </c>
      <c r="D8" s="65">
        <f t="shared" si="0"/>
        <v>15000</v>
      </c>
    </row>
    <row r="9" spans="1:4">
      <c r="A9" s="61" t="s">
        <v>63</v>
      </c>
      <c r="B9" s="62">
        <v>1000</v>
      </c>
      <c r="C9" s="63">
        <v>1</v>
      </c>
      <c r="D9" s="62">
        <f t="shared" si="0"/>
        <v>1000</v>
      </c>
    </row>
    <row r="10" spans="1:4">
      <c r="A10" s="64" t="s">
        <v>64</v>
      </c>
      <c r="B10" s="65">
        <v>2000</v>
      </c>
      <c r="C10" s="66">
        <v>1</v>
      </c>
      <c r="D10" s="65">
        <f t="shared" si="0"/>
        <v>2000</v>
      </c>
    </row>
    <row r="11" spans="1:4">
      <c r="A11" s="61" t="s">
        <v>65</v>
      </c>
      <c r="B11" s="62">
        <v>10000</v>
      </c>
      <c r="C11" s="63">
        <v>1</v>
      </c>
      <c r="D11" s="62">
        <f t="shared" si="0"/>
        <v>10000</v>
      </c>
    </row>
    <row r="12" spans="1:4">
      <c r="A12" s="67" t="s">
        <v>66</v>
      </c>
      <c r="B12" s="68">
        <f>SUM(B3:B11)</f>
        <v>421000</v>
      </c>
      <c r="C12" s="67" t="s">
        <v>71</v>
      </c>
      <c r="D12" s="68">
        <f>SUM(D3:D11)</f>
        <v>36600</v>
      </c>
    </row>
    <row r="24" spans="1:6">
      <c r="A24" s="103" t="s">
        <v>72</v>
      </c>
      <c r="B24" s="104"/>
      <c r="C24" s="104"/>
      <c r="D24" s="104"/>
      <c r="E24" s="104"/>
      <c r="F24" s="104"/>
    </row>
    <row r="25" spans="1:6">
      <c r="A25" s="69" t="s">
        <v>73</v>
      </c>
      <c r="B25" s="69" t="s">
        <v>74</v>
      </c>
      <c r="C25" s="69" t="s">
        <v>75</v>
      </c>
      <c r="D25" s="105" t="s">
        <v>76</v>
      </c>
      <c r="E25" s="106"/>
      <c r="F25" s="106"/>
    </row>
    <row r="26" spans="1:6">
      <c r="A26" s="70" t="s">
        <v>77</v>
      </c>
      <c r="B26" s="71">
        <f>SALES!AF34</f>
        <v>736340</v>
      </c>
      <c r="C26" s="72" t="s">
        <v>78</v>
      </c>
      <c r="D26" s="99" t="s">
        <v>104</v>
      </c>
      <c r="E26" s="100"/>
      <c r="F26" s="100"/>
    </row>
    <row r="27" spans="1:6">
      <c r="A27" s="73" t="s">
        <v>79</v>
      </c>
      <c r="B27" s="74">
        <f>PURCHASE!AF38</f>
        <v>658241.69999999995</v>
      </c>
      <c r="C27" s="75" t="s">
        <v>78</v>
      </c>
      <c r="D27" s="101"/>
      <c r="E27" s="100"/>
      <c r="F27" s="100"/>
    </row>
    <row r="28" spans="1:6">
      <c r="A28" s="70" t="s">
        <v>80</v>
      </c>
      <c r="B28" s="71">
        <f>B26-B27</f>
        <v>78098.300000000047</v>
      </c>
      <c r="C28" s="72" t="s">
        <v>78</v>
      </c>
      <c r="D28" s="99"/>
      <c r="E28" s="100"/>
      <c r="F28" s="100"/>
    </row>
    <row r="29" spans="1:6">
      <c r="A29" s="73" t="s">
        <v>81</v>
      </c>
      <c r="B29" s="74">
        <f>D12</f>
        <v>36600</v>
      </c>
      <c r="C29" s="75" t="s">
        <v>78</v>
      </c>
      <c r="D29" s="101" t="s">
        <v>82</v>
      </c>
      <c r="E29" s="100"/>
      <c r="F29" s="100"/>
    </row>
    <row r="30" spans="1:6">
      <c r="A30" s="70" t="s">
        <v>83</v>
      </c>
      <c r="B30" s="71">
        <f>B28-B29</f>
        <v>41498.300000000047</v>
      </c>
      <c r="C30" s="72" t="s">
        <v>78</v>
      </c>
      <c r="D30" s="99"/>
      <c r="E30" s="100"/>
      <c r="F30" s="100"/>
    </row>
    <row r="31" spans="1:6">
      <c r="A31" s="73" t="s">
        <v>84</v>
      </c>
      <c r="B31" s="76">
        <f>B28/B26</f>
        <v>0.1060628242388028</v>
      </c>
      <c r="C31" s="75" t="s">
        <v>85</v>
      </c>
      <c r="D31" s="101"/>
      <c r="E31" s="100"/>
      <c r="F31" s="100"/>
    </row>
    <row r="32" spans="1:6">
      <c r="A32" s="70" t="s">
        <v>86</v>
      </c>
      <c r="B32" s="77">
        <f>B30/B26</f>
        <v>5.6357525056359895E-2</v>
      </c>
      <c r="C32" s="72" t="s">
        <v>87</v>
      </c>
      <c r="D32" s="99" t="s">
        <v>88</v>
      </c>
      <c r="E32" s="100"/>
      <c r="F32" s="100"/>
    </row>
    <row r="33" spans="1:6">
      <c r="A33" s="73" t="s">
        <v>89</v>
      </c>
      <c r="B33" s="74">
        <v>400000</v>
      </c>
      <c r="C33" s="75" t="s">
        <v>78</v>
      </c>
      <c r="D33" s="101"/>
      <c r="E33" s="100"/>
      <c r="F33" s="100"/>
    </row>
    <row r="34" spans="1:6">
      <c r="A34" s="78" t="s">
        <v>90</v>
      </c>
      <c r="B34" s="79">
        <v>28525</v>
      </c>
      <c r="C34" s="72" t="s">
        <v>78</v>
      </c>
      <c r="D34" s="99" t="s">
        <v>91</v>
      </c>
      <c r="E34" s="100"/>
      <c r="F34" s="100"/>
    </row>
    <row r="35" spans="1:6">
      <c r="A35" s="73" t="s">
        <v>92</v>
      </c>
      <c r="B35" s="74">
        <f>B33+B34</f>
        <v>428525</v>
      </c>
      <c r="C35" s="75" t="s">
        <v>78</v>
      </c>
      <c r="D35" s="101"/>
      <c r="E35" s="100"/>
      <c r="F35" s="100"/>
    </row>
    <row r="36" spans="1:6">
      <c r="A36" s="70" t="s">
        <v>93</v>
      </c>
      <c r="B36" s="80">
        <f>B26/B35</f>
        <v>1.7183128172218658</v>
      </c>
      <c r="C36" s="72">
        <v>2.5</v>
      </c>
      <c r="D36" s="99" t="s">
        <v>94</v>
      </c>
      <c r="E36" s="100"/>
      <c r="F36" s="100"/>
    </row>
    <row r="37" spans="1:6">
      <c r="A37" s="73" t="s">
        <v>95</v>
      </c>
      <c r="B37" s="74">
        <v>400000</v>
      </c>
      <c r="C37" s="75" t="s">
        <v>78</v>
      </c>
      <c r="D37" s="101"/>
      <c r="E37" s="100"/>
      <c r="F37" s="100"/>
    </row>
    <row r="38" spans="1:6">
      <c r="A38" s="70" t="s">
        <v>96</v>
      </c>
      <c r="B38" s="80">
        <f>B34/B37</f>
        <v>7.1312500000000001E-2</v>
      </c>
      <c r="C38" s="72" t="s">
        <v>97</v>
      </c>
      <c r="D38" s="99" t="s">
        <v>98</v>
      </c>
      <c r="E38" s="100"/>
      <c r="F38" s="100"/>
    </row>
    <row r="39" spans="1:6" ht="26.4">
      <c r="A39" s="73" t="s">
        <v>99</v>
      </c>
      <c r="B39" s="81">
        <f>B30/(B35-B37)</f>
        <v>1.454804557405786</v>
      </c>
      <c r="C39" s="75" t="s">
        <v>78</v>
      </c>
      <c r="D39" s="101" t="s">
        <v>100</v>
      </c>
      <c r="E39" s="100"/>
      <c r="F39" s="100"/>
    </row>
    <row r="40" spans="1:6" ht="39.6" customHeight="1">
      <c r="A40" s="70" t="s">
        <v>101</v>
      </c>
      <c r="B40" s="82">
        <f>B30/B35</f>
        <v>9.6839857651245656E-2</v>
      </c>
      <c r="C40" s="72" t="s">
        <v>102</v>
      </c>
      <c r="D40" s="99" t="s">
        <v>103</v>
      </c>
      <c r="E40" s="100"/>
      <c r="F40" s="100"/>
    </row>
  </sheetData>
  <mergeCells count="18">
    <mergeCell ref="D28:F28"/>
    <mergeCell ref="A1:D1"/>
    <mergeCell ref="A24:F24"/>
    <mergeCell ref="D25:F25"/>
    <mergeCell ref="D26:F26"/>
    <mergeCell ref="D27:F27"/>
    <mergeCell ref="D40:F40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PURCHASE</vt:lpstr>
      <vt:lpstr>INVENTORY</vt:lpstr>
      <vt:lpstr>Profit  Loss</vt:lpstr>
      <vt:lpstr>PL &amp;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Raam Sai Bharadwaj</dc:creator>
  <cp:lastModifiedBy>Raam Sai Bharadwaj</cp:lastModifiedBy>
  <dcterms:created xsi:type="dcterms:W3CDTF">2015-06-05T18:17:20Z</dcterms:created>
  <dcterms:modified xsi:type="dcterms:W3CDTF">2024-03-27T07:05:16Z</dcterms:modified>
</cp:coreProperties>
</file>