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9995" windowHeight="78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52" i="1" l="1"/>
  <c r="F52" i="1"/>
  <c r="E52" i="1"/>
  <c r="D52" i="1"/>
  <c r="G51" i="1"/>
  <c r="F51" i="1"/>
  <c r="E51" i="1"/>
  <c r="D51" i="1"/>
  <c r="G19" i="1"/>
  <c r="G14" i="1"/>
  <c r="G15" i="1" s="1"/>
  <c r="G16" i="1" s="1"/>
  <c r="G17" i="1" s="1"/>
  <c r="B9" i="1"/>
  <c r="B10" i="1"/>
  <c r="B7" i="1"/>
  <c r="B4" i="1"/>
  <c r="B5" i="1" s="1"/>
  <c r="B17" i="1" l="1"/>
  <c r="B21" i="1" s="1"/>
  <c r="G20" i="1"/>
  <c r="B15" i="1"/>
  <c r="H33" i="1" s="1"/>
  <c r="H37" i="1" s="1"/>
  <c r="G53" i="1" s="1"/>
  <c r="B33" i="1"/>
  <c r="B37" i="1" s="1"/>
  <c r="F53" i="1" s="1"/>
  <c r="B14" i="1"/>
  <c r="G50" i="1" s="1"/>
  <c r="F50" i="1"/>
  <c r="G21" i="1"/>
  <c r="B18" i="1" l="1"/>
  <c r="B20" i="1" s="1"/>
  <c r="D50" i="1" s="1"/>
  <c r="G23" i="1"/>
  <c r="G24" i="1" s="1"/>
  <c r="G26" i="1" s="1"/>
  <c r="B38" i="1"/>
  <c r="H38" i="1"/>
  <c r="G54" i="1" s="1"/>
  <c r="B24" i="1"/>
  <c r="C50" i="1" l="1"/>
  <c r="B23" i="1"/>
  <c r="F54" i="1"/>
  <c r="B25" i="1"/>
  <c r="B26" i="1"/>
  <c r="E50" i="1" l="1"/>
  <c r="G27" i="1"/>
  <c r="E33" i="1" s="1"/>
  <c r="E38" i="1" l="1"/>
  <c r="E54" i="1" s="1"/>
  <c r="E37" i="1"/>
  <c r="E53" i="1" s="1"/>
</calcChain>
</file>

<file path=xl/sharedStrings.xml><?xml version="1.0" encoding="utf-8"?>
<sst xmlns="http://schemas.openxmlformats.org/spreadsheetml/2006/main" count="85" uniqueCount="58">
  <si>
    <t>DETERMINATION OF DESIGN AIRSPEEDS AND LOAD FACTOR</t>
  </si>
  <si>
    <t>V=</t>
  </si>
  <si>
    <t>km/hr</t>
  </si>
  <si>
    <t>ρh=</t>
  </si>
  <si>
    <t>HC</t>
  </si>
  <si>
    <t>ρ0=</t>
  </si>
  <si>
    <t>Δ=</t>
  </si>
  <si>
    <t>m/s</t>
  </si>
  <si>
    <t>G=</t>
  </si>
  <si>
    <t>kg</t>
  </si>
  <si>
    <r>
      <t>n</t>
    </r>
    <r>
      <rPr>
        <sz val="8"/>
        <color theme="1"/>
        <rFont val="Calibri"/>
        <family val="2"/>
        <scheme val="minor"/>
      </rPr>
      <t>y min man</t>
    </r>
    <r>
      <rPr>
        <sz val="11"/>
        <color theme="1"/>
        <rFont val="Calibri"/>
        <family val="2"/>
        <scheme val="minor"/>
      </rPr>
      <t>=</t>
    </r>
  </si>
  <si>
    <r>
      <t>S</t>
    </r>
    <r>
      <rPr>
        <sz val="8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=</t>
    </r>
  </si>
  <si>
    <t>N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</si>
  <si>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</si>
  <si>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</si>
  <si>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L</t>
    </r>
    <r>
      <rPr>
        <sz val="8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=</t>
    </r>
  </si>
  <si>
    <t>m</t>
  </si>
  <si>
    <t>λw=</t>
  </si>
  <si>
    <t>ρ=</t>
  </si>
  <si>
    <r>
      <t>kgf*s</t>
    </r>
    <r>
      <rPr>
        <vertAlign val="superscript"/>
        <sz val="8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/m</t>
    </r>
    <r>
      <rPr>
        <vertAlign val="superscript"/>
        <sz val="8"/>
        <color theme="1"/>
        <rFont val="Calibri"/>
        <family val="2"/>
        <scheme val="minor"/>
      </rPr>
      <t>4</t>
    </r>
  </si>
  <si>
    <t>g=</t>
  </si>
  <si>
    <r>
      <t>m/s</t>
    </r>
    <r>
      <rPr>
        <vertAlign val="superscript"/>
        <sz val="8"/>
        <color theme="1"/>
        <rFont val="Calibri"/>
        <family val="2"/>
        <scheme val="minor"/>
      </rPr>
      <t>2</t>
    </r>
  </si>
  <si>
    <t>b=</t>
  </si>
  <si>
    <r>
      <t>U</t>
    </r>
    <r>
      <rPr>
        <sz val="8"/>
        <color theme="1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>=</t>
    </r>
  </si>
  <si>
    <t>FOR POINT C</t>
  </si>
  <si>
    <t>FOR POINT D</t>
  </si>
  <si>
    <t>FOR POINT B</t>
  </si>
  <si>
    <t>p=</t>
  </si>
  <si>
    <t>A=</t>
  </si>
  <si>
    <t>B=</t>
  </si>
  <si>
    <r>
      <t>V</t>
    </r>
    <r>
      <rPr>
        <sz val="8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=</t>
    </r>
  </si>
  <si>
    <t>V(km/hr)</t>
  </si>
  <si>
    <t>S</t>
  </si>
  <si>
    <t>A</t>
  </si>
  <si>
    <t>B</t>
  </si>
  <si>
    <t>C</t>
  </si>
  <si>
    <t>D</t>
  </si>
  <si>
    <t>-</t>
  </si>
  <si>
    <r>
      <t>V</t>
    </r>
    <r>
      <rPr>
        <sz val="8"/>
        <color theme="0"/>
        <rFont val="Calibri"/>
        <family val="2"/>
        <scheme val="minor"/>
      </rPr>
      <t>EAS</t>
    </r>
    <r>
      <rPr>
        <sz val="11"/>
        <color theme="0"/>
        <rFont val="Calibri"/>
        <family val="2"/>
        <scheme val="minor"/>
      </rPr>
      <t>=</t>
    </r>
  </si>
  <si>
    <r>
      <t>n</t>
    </r>
    <r>
      <rPr>
        <sz val="8"/>
        <color theme="0"/>
        <rFont val="Calibri"/>
        <family val="2"/>
        <scheme val="minor"/>
      </rPr>
      <t>y max man</t>
    </r>
    <r>
      <rPr>
        <sz val="11"/>
        <color theme="0"/>
        <rFont val="Calibri"/>
        <family val="2"/>
        <scheme val="minor"/>
      </rPr>
      <t>=</t>
    </r>
  </si>
  <si>
    <r>
      <t>V</t>
    </r>
    <r>
      <rPr>
        <sz val="8"/>
        <color theme="0"/>
        <rFont val="Calibri"/>
        <family val="2"/>
        <scheme val="minor"/>
      </rPr>
      <t>D</t>
    </r>
    <r>
      <rPr>
        <sz val="11"/>
        <color theme="0"/>
        <rFont val="Calibri"/>
        <family val="2"/>
        <scheme val="minor"/>
      </rPr>
      <t>=</t>
    </r>
  </si>
  <si>
    <r>
      <t>V</t>
    </r>
    <r>
      <rPr>
        <sz val="8"/>
        <color theme="0"/>
        <rFont val="Calibri"/>
        <family val="2"/>
        <scheme val="minor"/>
      </rPr>
      <t>S1</t>
    </r>
    <r>
      <rPr>
        <sz val="11"/>
        <color theme="0"/>
        <rFont val="Calibri"/>
        <family val="2"/>
        <scheme val="minor"/>
      </rPr>
      <t>=</t>
    </r>
  </si>
  <si>
    <r>
      <t>V</t>
    </r>
    <r>
      <rPr>
        <sz val="8"/>
        <color theme="0"/>
        <rFont val="Calibri"/>
        <family val="2"/>
        <scheme val="minor"/>
      </rPr>
      <t>A</t>
    </r>
    <r>
      <rPr>
        <sz val="11"/>
        <color theme="0"/>
        <rFont val="Calibri"/>
        <family val="2"/>
        <scheme val="minor"/>
      </rPr>
      <t>=</t>
    </r>
  </si>
  <si>
    <r>
      <t>C</t>
    </r>
    <r>
      <rPr>
        <vertAlign val="superscript"/>
        <sz val="11"/>
        <color theme="0"/>
        <rFont val="Calibri"/>
        <family val="2"/>
      </rPr>
      <t>α</t>
    </r>
    <r>
      <rPr>
        <sz val="8"/>
        <color theme="0"/>
        <rFont val="Calibri"/>
        <family val="2"/>
      </rPr>
      <t>y</t>
    </r>
    <r>
      <rPr>
        <sz val="11"/>
        <color theme="0"/>
        <rFont val="Calibri"/>
        <family val="2"/>
      </rPr>
      <t>=</t>
    </r>
  </si>
  <si>
    <r>
      <t>u</t>
    </r>
    <r>
      <rPr>
        <sz val="8"/>
        <color theme="0"/>
        <rFont val="Calibri"/>
        <family val="2"/>
        <scheme val="minor"/>
      </rPr>
      <t>g</t>
    </r>
    <r>
      <rPr>
        <sz val="11"/>
        <color theme="0"/>
        <rFont val="Calibri"/>
        <family val="2"/>
        <scheme val="minor"/>
      </rPr>
      <t>=</t>
    </r>
  </si>
  <si>
    <r>
      <t>K</t>
    </r>
    <r>
      <rPr>
        <sz val="8"/>
        <color theme="0"/>
        <rFont val="Calibri"/>
        <family val="2"/>
        <scheme val="minor"/>
      </rPr>
      <t>g</t>
    </r>
    <r>
      <rPr>
        <sz val="12"/>
        <color theme="0"/>
        <rFont val="Calibri"/>
        <family val="2"/>
        <scheme val="minor"/>
      </rPr>
      <t>=</t>
    </r>
  </si>
  <si>
    <r>
      <t>V</t>
    </r>
    <r>
      <rPr>
        <sz val="8"/>
        <color theme="0"/>
        <rFont val="Calibri"/>
        <family val="2"/>
        <scheme val="minor"/>
      </rPr>
      <t>B1(max)</t>
    </r>
    <r>
      <rPr>
        <sz val="11"/>
        <color theme="0"/>
        <rFont val="Calibri"/>
        <family val="2"/>
        <scheme val="minor"/>
      </rPr>
      <t>=</t>
    </r>
  </si>
  <si>
    <r>
      <t>V</t>
    </r>
    <r>
      <rPr>
        <sz val="8"/>
        <color theme="0"/>
        <rFont val="Calibri"/>
        <family val="2"/>
        <scheme val="minor"/>
      </rPr>
      <t>B1(min)</t>
    </r>
    <r>
      <rPr>
        <sz val="11"/>
        <color theme="0"/>
        <rFont val="Calibri"/>
        <family val="2"/>
        <scheme val="minor"/>
      </rPr>
      <t>=</t>
    </r>
  </si>
  <si>
    <r>
      <t>V</t>
    </r>
    <r>
      <rPr>
        <sz val="8"/>
        <color theme="0"/>
        <rFont val="Calibri"/>
        <family val="2"/>
        <scheme val="minor"/>
      </rPr>
      <t>B2</t>
    </r>
    <r>
      <rPr>
        <sz val="11"/>
        <color theme="0"/>
        <rFont val="Calibri"/>
        <family val="2"/>
        <scheme val="minor"/>
      </rPr>
      <t>=</t>
    </r>
  </si>
  <si>
    <r>
      <t>n</t>
    </r>
    <r>
      <rPr>
        <sz val="8"/>
        <color theme="0"/>
        <rFont val="Calibri"/>
        <family val="2"/>
        <scheme val="minor"/>
      </rPr>
      <t>y max man</t>
    </r>
  </si>
  <si>
    <r>
      <t>n</t>
    </r>
    <r>
      <rPr>
        <sz val="8"/>
        <color theme="0"/>
        <rFont val="Calibri"/>
        <family val="2"/>
        <scheme val="minor"/>
      </rPr>
      <t>y min man</t>
    </r>
  </si>
  <si>
    <r>
      <t>n</t>
    </r>
    <r>
      <rPr>
        <sz val="8"/>
        <color theme="0"/>
        <rFont val="Calibri"/>
        <family val="2"/>
        <scheme val="minor"/>
      </rPr>
      <t>gmax</t>
    </r>
  </si>
  <si>
    <r>
      <t>n</t>
    </r>
    <r>
      <rPr>
        <sz val="8"/>
        <color theme="0"/>
        <rFont val="Calibri"/>
        <family val="2"/>
        <scheme val="minor"/>
      </rPr>
      <t>gmin</t>
    </r>
  </si>
  <si>
    <r>
      <t>n</t>
    </r>
    <r>
      <rPr>
        <sz val="8"/>
        <color theme="0"/>
        <rFont val="Calibri"/>
        <family val="2"/>
        <scheme val="minor"/>
      </rPr>
      <t>gmax</t>
    </r>
    <r>
      <rPr>
        <sz val="11"/>
        <color theme="0"/>
        <rFont val="Calibri"/>
        <family val="2"/>
        <scheme val="minor"/>
      </rPr>
      <t>=</t>
    </r>
  </si>
  <si>
    <r>
      <t>n</t>
    </r>
    <r>
      <rPr>
        <sz val="8"/>
        <color theme="0"/>
        <rFont val="Calibri"/>
        <family val="2"/>
        <scheme val="minor"/>
      </rPr>
      <t>gmin</t>
    </r>
    <r>
      <rPr>
        <sz val="11"/>
        <color theme="0"/>
        <rFont val="Calibri"/>
        <family val="2"/>
        <scheme val="minor"/>
      </rPr>
      <t>=</t>
    </r>
  </si>
  <si>
    <r>
      <t>C</t>
    </r>
    <r>
      <rPr>
        <sz val="8"/>
        <color theme="0"/>
        <rFont val="Calibri"/>
        <family val="2"/>
        <scheme val="minor"/>
      </rPr>
      <t>ymax p</t>
    </r>
    <r>
      <rPr>
        <sz val="11"/>
        <color theme="0"/>
        <rFont val="Calibri"/>
        <family val="2"/>
        <scheme val="minor"/>
      </rPr>
      <t>=</t>
    </r>
  </si>
  <si>
    <r>
      <t>Cy</t>
    </r>
    <r>
      <rPr>
        <sz val="8"/>
        <color theme="1"/>
        <rFont val="Calibri"/>
        <family val="2"/>
        <scheme val="minor"/>
      </rPr>
      <t>max af</t>
    </r>
    <r>
      <rPr>
        <sz val="11"/>
        <color theme="1"/>
        <rFont val="Calibri"/>
        <family val="2"/>
        <scheme val="minor"/>
      </rPr>
      <t>=</t>
    </r>
  </si>
  <si>
    <t>10km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</si>
</sst>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ourier New CYR"/>
    </font>
    <font>
      <vertAlign val="superscript"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</font>
    <font>
      <vertAlign val="superscript"/>
      <sz val="11"/>
      <color theme="0"/>
      <name val="Calibri"/>
      <family val="2"/>
    </font>
    <font>
      <sz val="8"/>
      <color theme="0"/>
      <name val="Calibri"/>
      <family val="2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7" fillId="0" borderId="0" xfId="0" applyFont="1"/>
    <xf numFmtId="0" fontId="1" fillId="2" borderId="0" xfId="0" applyFont="1" applyFill="1"/>
    <xf numFmtId="0" fontId="9" fillId="2" borderId="0" xfId="0" applyFont="1" applyFill="1"/>
    <xf numFmtId="0" fontId="0" fillId="3" borderId="0" xfId="0" applyFill="1"/>
    <xf numFmtId="0" fontId="0" fillId="3" borderId="0" xfId="0" applyFont="1" applyFill="1"/>
    <xf numFmtId="0" fontId="4" fillId="3" borderId="0" xfId="0" applyFont="1" applyFill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571741032370968E-2"/>
          <c:y val="4.214129483814525E-2"/>
          <c:w val="0.85355069209504719"/>
          <c:h val="0.89719889180519108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spPr>
              <a:ln>
                <a:solidFill>
                  <a:schemeClr val="tx1"/>
                </a:solidFill>
              </a:ln>
            </c:spPr>
            <c:trendlineType val="linear"/>
            <c:dispRSqr val="0"/>
            <c:dispEq val="0"/>
          </c:trendline>
          <c:xVal>
            <c:numRef>
              <c:f>(Sheet1!$C$50,Sheet1!$E$50)</c:f>
              <c:numCache>
                <c:formatCode>General</c:formatCode>
                <c:ptCount val="2"/>
                <c:pt idx="0">
                  <c:v>328.66082540757918</c:v>
                </c:pt>
                <c:pt idx="1">
                  <c:v>450.18538436610044</c:v>
                </c:pt>
              </c:numCache>
            </c:numRef>
          </c:xVal>
          <c:yVal>
            <c:numRef>
              <c:f>(Sheet1!$C$51,Sheet1!$E$51)</c:f>
              <c:numCache>
                <c:formatCode>General</c:formatCode>
                <c:ptCount val="2"/>
                <c:pt idx="0">
                  <c:v>1</c:v>
                </c:pt>
                <c:pt idx="1">
                  <c:v>2.5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spPr>
              <a:ln>
                <a:solidFill>
                  <a:schemeClr val="tx1"/>
                </a:solidFill>
              </a:ln>
            </c:spPr>
            <c:trendlineType val="linear"/>
            <c:dispRSqr val="0"/>
            <c:dispEq val="0"/>
          </c:trendline>
          <c:xVal>
            <c:numRef>
              <c:f>(Sheet1!$E$50,Sheet1!$D$50,Sheet1!$F$50,Sheet1!$G$50)</c:f>
              <c:numCache>
                <c:formatCode>General</c:formatCode>
                <c:ptCount val="4"/>
                <c:pt idx="0">
                  <c:v>450.18538436610044</c:v>
                </c:pt>
                <c:pt idx="1">
                  <c:v>519.65839297944387</c:v>
                </c:pt>
                <c:pt idx="2">
                  <c:v>550.86295936466809</c:v>
                </c:pt>
                <c:pt idx="3">
                  <c:v>688.57869920583516</c:v>
                </c:pt>
              </c:numCache>
            </c:numRef>
          </c:xVal>
          <c:yVal>
            <c:numRef>
              <c:f>Sheet1!$D$51:$G$51</c:f>
              <c:numCache>
                <c:formatCode>General</c:formatCode>
                <c:ptCount val="4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smooth val="1"/>
        </c:ser>
        <c:ser>
          <c:idx val="2"/>
          <c:order val="2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Sheet1!$D$50:$G$50</c:f>
              <c:numCache>
                <c:formatCode>General</c:formatCode>
                <c:ptCount val="4"/>
                <c:pt idx="0">
                  <c:v>519.65839297944387</c:v>
                </c:pt>
                <c:pt idx="1">
                  <c:v>450.18538436610044</c:v>
                </c:pt>
                <c:pt idx="2">
                  <c:v>550.86295936466809</c:v>
                </c:pt>
                <c:pt idx="3">
                  <c:v>688.57869920583516</c:v>
                </c:pt>
              </c:numCache>
            </c:numRef>
          </c:xVal>
          <c:yVal>
            <c:numRef>
              <c:f>Sheet1!$D$52:$G$52</c:f>
              <c:numCache>
                <c:formatCode>General</c:formatCode>
                <c:ptCount val="4"/>
                <c:pt idx="0">
                  <c:v>-1.05</c:v>
                </c:pt>
                <c:pt idx="1">
                  <c:v>-1.05</c:v>
                </c:pt>
                <c:pt idx="2">
                  <c:v>-1.05</c:v>
                </c:pt>
                <c:pt idx="3">
                  <c:v>-1.05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(Sheet1!$G$50,Sheet1!$G$50)</c:f>
              <c:numCache>
                <c:formatCode>General</c:formatCode>
                <c:ptCount val="2"/>
                <c:pt idx="0">
                  <c:v>688.57869920583516</c:v>
                </c:pt>
                <c:pt idx="1">
                  <c:v>688.57869920583516</c:v>
                </c:pt>
              </c:numCache>
            </c:numRef>
          </c:xVal>
          <c:yVal>
            <c:numRef>
              <c:f>(Sheet1!$G$51,Sheet1!$G$52)</c:f>
              <c:numCache>
                <c:formatCode>General</c:formatCode>
                <c:ptCount val="2"/>
                <c:pt idx="0">
                  <c:v>2.5</c:v>
                </c:pt>
                <c:pt idx="1">
                  <c:v>-1.05</c:v>
                </c:pt>
              </c:numCache>
            </c:numRef>
          </c:yVal>
          <c:smooth val="1"/>
        </c:ser>
        <c:ser>
          <c:idx val="4"/>
          <c:order val="4"/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Sheet1!$E$50:$G$50</c:f>
              <c:numCache>
                <c:formatCode>General</c:formatCode>
                <c:ptCount val="3"/>
                <c:pt idx="0">
                  <c:v>450.18538436610044</c:v>
                </c:pt>
                <c:pt idx="1">
                  <c:v>550.86295936466809</c:v>
                </c:pt>
                <c:pt idx="2">
                  <c:v>688.57869920583516</c:v>
                </c:pt>
              </c:numCache>
            </c:numRef>
          </c:xVal>
          <c:yVal>
            <c:numRef>
              <c:f>Sheet1!$E$53:$G$53</c:f>
              <c:numCache>
                <c:formatCode>General</c:formatCode>
                <c:ptCount val="3"/>
                <c:pt idx="0">
                  <c:v>1.8783228713589435</c:v>
                </c:pt>
                <c:pt idx="1">
                  <c:v>1.8127442434075005</c:v>
                </c:pt>
                <c:pt idx="2">
                  <c:v>1.507965152129688</c:v>
                </c:pt>
              </c:numCache>
            </c:numRef>
          </c:yVal>
          <c:smooth val="1"/>
        </c:ser>
        <c:ser>
          <c:idx val="5"/>
          <c:order val="5"/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Sheet1!$E$50:$G$50</c:f>
              <c:numCache>
                <c:formatCode>General</c:formatCode>
                <c:ptCount val="3"/>
                <c:pt idx="0">
                  <c:v>450.18538436610044</c:v>
                </c:pt>
                <c:pt idx="1">
                  <c:v>550.86295936466809</c:v>
                </c:pt>
                <c:pt idx="2">
                  <c:v>688.57869920583516</c:v>
                </c:pt>
              </c:numCache>
            </c:numRef>
          </c:xVal>
          <c:yVal>
            <c:numRef>
              <c:f>Sheet1!$E$54:$G$54</c:f>
              <c:numCache>
                <c:formatCode>General</c:formatCode>
                <c:ptCount val="3"/>
                <c:pt idx="0">
                  <c:v>0.12167712864105662</c:v>
                </c:pt>
                <c:pt idx="1">
                  <c:v>0.18725575659249949</c:v>
                </c:pt>
                <c:pt idx="2">
                  <c:v>0.49203484787031215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49408"/>
        <c:axId val="114623232"/>
      </c:scatterChart>
      <c:valAx>
        <c:axId val="11444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623232"/>
        <c:crosses val="autoZero"/>
        <c:crossBetween val="midCat"/>
      </c:valAx>
      <c:valAx>
        <c:axId val="114623232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14449408"/>
        <c:crosses val="autoZero"/>
        <c:crossBetween val="midCat"/>
      </c:valAx>
      <c:spPr>
        <a:noFill/>
      </c:spPr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209551</xdr:colOff>
      <xdr:row>58</xdr:row>
      <xdr:rowOff>28575</xdr:rowOff>
    </xdr:from>
    <xdr:to>
      <xdr:col>8</xdr:col>
      <xdr:colOff>342901</xdr:colOff>
      <xdr:row>75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A46" workbookViewId="0">
      <selection activeCell="G11" sqref="G11"/>
    </sheetView>
  </sheetViews>
  <sheetFormatPr defaultRowHeight="15"/>
  <sheetData>
    <row r="1" spans="1:8" ht="18.75">
      <c r="A1" s="1" t="s">
        <v>0</v>
      </c>
      <c r="B1" s="1"/>
      <c r="C1" s="1"/>
      <c r="D1" s="1"/>
      <c r="E1" s="1"/>
      <c r="F1" s="1"/>
    </row>
    <row r="3" spans="1:8">
      <c r="A3" s="4" t="s">
        <v>1</v>
      </c>
      <c r="B3" s="4">
        <v>850</v>
      </c>
      <c r="C3" s="4" t="s">
        <v>2</v>
      </c>
      <c r="F3" s="4" t="s">
        <v>4</v>
      </c>
      <c r="G3" s="5" t="s">
        <v>57</v>
      </c>
      <c r="H3" s="4"/>
    </row>
    <row r="4" spans="1:8" ht="17.25">
      <c r="A4" s="2" t="s">
        <v>38</v>
      </c>
      <c r="B4" s="2">
        <f>B3*SQRT(G6)</f>
        <v>550.86295936466809</v>
      </c>
      <c r="C4" s="2" t="s">
        <v>2</v>
      </c>
      <c r="F4" s="6" t="s">
        <v>3</v>
      </c>
      <c r="G4" s="4">
        <v>0.52600000000000002</v>
      </c>
      <c r="H4" s="4" t="s">
        <v>14</v>
      </c>
    </row>
    <row r="5" spans="1:8" ht="17.25">
      <c r="A5" s="2"/>
      <c r="B5" s="2">
        <f>B4/3.6</f>
        <v>153.01748871240781</v>
      </c>
      <c r="C5" s="2" t="s">
        <v>7</v>
      </c>
      <c r="F5" s="4" t="s">
        <v>5</v>
      </c>
      <c r="G5" s="4">
        <v>1.2250000000000001</v>
      </c>
      <c r="H5" s="4" t="s">
        <v>14</v>
      </c>
    </row>
    <row r="6" spans="1:8">
      <c r="A6" s="4" t="s">
        <v>56</v>
      </c>
      <c r="B6" s="7">
        <v>1.2569999999999999</v>
      </c>
      <c r="F6" s="6" t="s">
        <v>6</v>
      </c>
      <c r="G6" s="4">
        <v>0.42</v>
      </c>
      <c r="H6" s="4"/>
    </row>
    <row r="7" spans="1:8" ht="17.25">
      <c r="A7" s="2" t="s">
        <v>55</v>
      </c>
      <c r="B7" s="2">
        <f>0.95*B6</f>
        <v>1.1941499999999998</v>
      </c>
      <c r="F7" s="4" t="s">
        <v>11</v>
      </c>
      <c r="G7" s="4">
        <v>114.32</v>
      </c>
      <c r="H7" s="4" t="s">
        <v>13</v>
      </c>
    </row>
    <row r="8" spans="1:8" ht="17.25">
      <c r="A8" s="4" t="s">
        <v>8</v>
      </c>
      <c r="B8" s="4">
        <v>71041</v>
      </c>
      <c r="C8" s="4" t="s">
        <v>9</v>
      </c>
      <c r="F8" s="6" t="s">
        <v>5</v>
      </c>
      <c r="G8" s="4">
        <v>1.2250000000000001</v>
      </c>
      <c r="H8" s="4" t="s">
        <v>14</v>
      </c>
    </row>
    <row r="9" spans="1:8">
      <c r="B9" s="2">
        <f>B8*9.81</f>
        <v>696912.21000000008</v>
      </c>
      <c r="C9" s="2" t="s">
        <v>12</v>
      </c>
      <c r="F9" s="4" t="s">
        <v>20</v>
      </c>
      <c r="G9" s="4">
        <v>9.81</v>
      </c>
      <c r="H9" s="4" t="s">
        <v>21</v>
      </c>
    </row>
    <row r="10" spans="1:8">
      <c r="A10" s="2" t="s">
        <v>39</v>
      </c>
      <c r="B10" s="2">
        <f>2.1+(10886/(B8+4536))</f>
        <v>2.2440385302406818</v>
      </c>
      <c r="F10" s="4" t="s">
        <v>22</v>
      </c>
      <c r="G10" s="4">
        <v>3.68</v>
      </c>
      <c r="H10" s="4" t="s">
        <v>16</v>
      </c>
    </row>
    <row r="11" spans="1:8">
      <c r="A11" s="2" t="s">
        <v>39</v>
      </c>
      <c r="B11" s="2">
        <v>2.5</v>
      </c>
      <c r="F11" s="6" t="s">
        <v>18</v>
      </c>
      <c r="G11" s="4">
        <v>0.125</v>
      </c>
      <c r="H11" s="4" t="s">
        <v>19</v>
      </c>
    </row>
    <row r="12" spans="1:8">
      <c r="A12" s="4" t="s">
        <v>10</v>
      </c>
      <c r="B12" s="4">
        <v>-1.05</v>
      </c>
      <c r="F12" s="4" t="s">
        <v>15</v>
      </c>
      <c r="G12" s="4">
        <v>34.72</v>
      </c>
      <c r="H12" s="4" t="s">
        <v>16</v>
      </c>
    </row>
    <row r="14" spans="1:8">
      <c r="A14" s="2" t="s">
        <v>40</v>
      </c>
      <c r="B14" s="2">
        <f>1.25*B4</f>
        <v>688.57869920583516</v>
      </c>
      <c r="C14" s="2" t="s">
        <v>2</v>
      </c>
      <c r="F14" s="3" t="s">
        <v>17</v>
      </c>
      <c r="G14" s="2">
        <f>G12*G12/G7</f>
        <v>10.544772568229531</v>
      </c>
    </row>
    <row r="15" spans="1:8" ht="17.25">
      <c r="A15" s="2"/>
      <c r="B15" s="2">
        <f>1.25*B5</f>
        <v>191.27186089050977</v>
      </c>
      <c r="C15" s="2" t="s">
        <v>7</v>
      </c>
      <c r="F15" s="3" t="s">
        <v>43</v>
      </c>
      <c r="G15" s="2">
        <f>5.53*G14/(1.76+G14)</f>
        <v>4.7390223572981975</v>
      </c>
    </row>
    <row r="16" spans="1:8">
      <c r="F16" s="2" t="s">
        <v>44</v>
      </c>
      <c r="G16" s="2">
        <f>(2*B8/G7)/(G9*G11*G15*G10)</f>
        <v>58.116740582446177</v>
      </c>
    </row>
    <row r="17" spans="1:9" ht="15.75">
      <c r="A17" s="2" t="s">
        <v>41</v>
      </c>
      <c r="B17" s="2">
        <f>SQRT(2*B9/(B7*G7*G8))</f>
        <v>91.294673724327552</v>
      </c>
      <c r="C17" s="2" t="s">
        <v>7</v>
      </c>
      <c r="F17" s="2" t="s">
        <v>45</v>
      </c>
      <c r="G17" s="2">
        <f>0.8*G16/(5.3+G16)</f>
        <v>0.73314068239619312</v>
      </c>
    </row>
    <row r="18" spans="1:9">
      <c r="A18" s="2"/>
      <c r="B18" s="2">
        <f>B17*3.6</f>
        <v>328.66082540757918</v>
      </c>
      <c r="C18" s="2" t="s">
        <v>2</v>
      </c>
    </row>
    <row r="19" spans="1:9">
      <c r="F19" s="2" t="s">
        <v>27</v>
      </c>
      <c r="G19" s="2">
        <f>B8/G7</f>
        <v>621.42232330300908</v>
      </c>
    </row>
    <row r="20" spans="1:9">
      <c r="A20" s="2" t="s">
        <v>42</v>
      </c>
      <c r="B20" s="2">
        <f>B18*SQRT(B11)</f>
        <v>519.65839297944387</v>
      </c>
      <c r="C20" s="2" t="s">
        <v>2</v>
      </c>
      <c r="F20" s="2" t="s">
        <v>28</v>
      </c>
      <c r="G20" s="2">
        <f>0.0625*B7</f>
        <v>7.4634374999999989E-2</v>
      </c>
    </row>
    <row r="21" spans="1:9">
      <c r="A21" s="2"/>
      <c r="B21" s="2">
        <f>B17*SQRT(B11)</f>
        <v>144.3495536054011</v>
      </c>
      <c r="C21" s="2" t="s">
        <v>7</v>
      </c>
      <c r="F21" s="2" t="s">
        <v>29</v>
      </c>
      <c r="G21" s="2">
        <f>1.256*G17*G15</f>
        <v>4.3638088266600432</v>
      </c>
    </row>
    <row r="23" spans="1:9">
      <c r="A23" s="2" t="s">
        <v>46</v>
      </c>
      <c r="B23" s="2">
        <f>B18*SQRT(B37)</f>
        <v>442.50298934574545</v>
      </c>
      <c r="C23" s="2" t="s">
        <v>2</v>
      </c>
      <c r="F23" s="2" t="s">
        <v>48</v>
      </c>
      <c r="G23" s="2">
        <f>((G21+SQRT(G21*G21+4*G20*G19))/(2*G20))</f>
        <v>125.05149565725011</v>
      </c>
      <c r="H23" s="2" t="s">
        <v>7</v>
      </c>
    </row>
    <row r="24" spans="1:9">
      <c r="A24" s="2"/>
      <c r="B24" s="2">
        <f>B17*SQRT(B37)</f>
        <v>122.91749704048486</v>
      </c>
      <c r="C24" s="2" t="s">
        <v>7</v>
      </c>
      <c r="F24" s="2"/>
      <c r="G24" s="2">
        <f>G23*3.6</f>
        <v>450.18538436610044</v>
      </c>
      <c r="H24" s="2" t="s">
        <v>2</v>
      </c>
    </row>
    <row r="25" spans="1:9">
      <c r="A25" s="2" t="s">
        <v>47</v>
      </c>
      <c r="B25" s="2">
        <f>B18*SQRT(ABS(B38))</f>
        <v>142.22159025711099</v>
      </c>
      <c r="C25" s="2" t="s">
        <v>2</v>
      </c>
    </row>
    <row r="26" spans="1:9">
      <c r="A26" s="2"/>
      <c r="B26" s="2">
        <f>B17*SQRT(ABS(B38))</f>
        <v>39.50599729364194</v>
      </c>
      <c r="C26" s="2" t="s">
        <v>7</v>
      </c>
      <c r="F26" s="4" t="s">
        <v>30</v>
      </c>
      <c r="G26" s="4">
        <f>G24</f>
        <v>450.18538436610044</v>
      </c>
      <c r="H26" s="4" t="s">
        <v>2</v>
      </c>
    </row>
    <row r="27" spans="1:9">
      <c r="F27" s="4"/>
      <c r="G27" s="4">
        <f>G26/3.6</f>
        <v>125.05149565725011</v>
      </c>
      <c r="H27" s="4" t="s">
        <v>7</v>
      </c>
    </row>
    <row r="31" spans="1:9">
      <c r="A31" s="4" t="s">
        <v>23</v>
      </c>
      <c r="B31" s="4">
        <v>15.2</v>
      </c>
      <c r="C31" s="4">
        <v>-15.2</v>
      </c>
      <c r="D31" s="4"/>
      <c r="E31" s="4">
        <v>20.100000000000001</v>
      </c>
      <c r="F31" s="4">
        <v>-20.100000000000001</v>
      </c>
      <c r="G31" s="4"/>
      <c r="H31" s="4">
        <v>7.6</v>
      </c>
      <c r="I31" s="4">
        <v>-7.6</v>
      </c>
    </row>
    <row r="33" spans="1:9">
      <c r="A33" s="2" t="s">
        <v>1</v>
      </c>
      <c r="B33" s="2">
        <f>B5</f>
        <v>153.01748871240781</v>
      </c>
      <c r="C33" s="2" t="s">
        <v>7</v>
      </c>
      <c r="D33" s="2"/>
      <c r="E33" s="2">
        <f>G27</f>
        <v>125.05149565725011</v>
      </c>
      <c r="F33" s="2" t="s">
        <v>7</v>
      </c>
      <c r="G33" s="2"/>
      <c r="H33" s="2">
        <f>B15</f>
        <v>191.27186089050977</v>
      </c>
      <c r="I33" s="2"/>
    </row>
    <row r="35" spans="1:9">
      <c r="A35" s="4"/>
      <c r="B35" s="4" t="s">
        <v>24</v>
      </c>
      <c r="C35" s="4"/>
      <c r="D35" s="4"/>
      <c r="E35" s="4" t="s">
        <v>26</v>
      </c>
      <c r="F35" s="4"/>
      <c r="G35" s="4"/>
      <c r="H35" s="4" t="s">
        <v>25</v>
      </c>
      <c r="I35" s="4"/>
    </row>
    <row r="37" spans="1:9">
      <c r="A37" s="2" t="s">
        <v>53</v>
      </c>
      <c r="B37" s="2">
        <f>1+(G17*G15*B31*B33/(16*(B8/G7)))</f>
        <v>1.8127442434075005</v>
      </c>
      <c r="C37" s="2"/>
      <c r="D37" s="2"/>
      <c r="E37" s="2">
        <f>1+(G17*G15*E31*E33/(16*(B8/G7)))</f>
        <v>1.8783228713589435</v>
      </c>
      <c r="F37" s="2"/>
      <c r="G37" s="2"/>
      <c r="H37" s="2">
        <f>1+(G17*G15*H31*H33/(16*(B8/G7)))</f>
        <v>1.507965152129688</v>
      </c>
      <c r="I37" s="2"/>
    </row>
    <row r="38" spans="1:9">
      <c r="A38" s="2" t="s">
        <v>54</v>
      </c>
      <c r="B38" s="2">
        <f>1+(G17*G15*C31*B33/(16*(B8/G7)))</f>
        <v>0.18725575659249949</v>
      </c>
      <c r="C38" s="2"/>
      <c r="D38" s="2"/>
      <c r="E38" s="2">
        <f>1+(G17*G15*F31*E33/(16*(B8/G7)))</f>
        <v>0.12167712864105662</v>
      </c>
      <c r="F38" s="2"/>
      <c r="G38" s="2"/>
      <c r="H38" s="2">
        <f>1+(G17*G15*I31*H33/(16*(B8/G7)))</f>
        <v>0.49203484787031215</v>
      </c>
      <c r="I38" s="2"/>
    </row>
    <row r="49" spans="2:7">
      <c r="B49" s="2"/>
      <c r="C49" s="2" t="s">
        <v>32</v>
      </c>
      <c r="D49" s="2" t="s">
        <v>33</v>
      </c>
      <c r="E49" s="2" t="s">
        <v>34</v>
      </c>
      <c r="F49" s="2" t="s">
        <v>35</v>
      </c>
      <c r="G49" s="2" t="s">
        <v>36</v>
      </c>
    </row>
    <row r="50" spans="2:7">
      <c r="B50" s="2" t="s">
        <v>31</v>
      </c>
      <c r="C50" s="2">
        <f>B18</f>
        <v>328.66082540757918</v>
      </c>
      <c r="D50" s="2">
        <f>B20</f>
        <v>519.65839297944387</v>
      </c>
      <c r="E50" s="2">
        <f>G26</f>
        <v>450.18538436610044</v>
      </c>
      <c r="F50" s="2">
        <f>B4</f>
        <v>550.86295936466809</v>
      </c>
      <c r="G50" s="2">
        <f>B14</f>
        <v>688.57869920583516</v>
      </c>
    </row>
    <row r="51" spans="2:7">
      <c r="B51" s="2" t="s">
        <v>49</v>
      </c>
      <c r="C51" s="2">
        <v>1</v>
      </c>
      <c r="D51" s="2">
        <f>B11</f>
        <v>2.5</v>
      </c>
      <c r="E51" s="2">
        <f>B11</f>
        <v>2.5</v>
      </c>
      <c r="F51" s="2">
        <f>B11</f>
        <v>2.5</v>
      </c>
      <c r="G51" s="2">
        <f>B11</f>
        <v>2.5</v>
      </c>
    </row>
    <row r="52" spans="2:7">
      <c r="B52" s="2" t="s">
        <v>50</v>
      </c>
      <c r="C52" s="2" t="s">
        <v>37</v>
      </c>
      <c r="D52" s="2">
        <f>B12</f>
        <v>-1.05</v>
      </c>
      <c r="E52" s="2">
        <f>B12</f>
        <v>-1.05</v>
      </c>
      <c r="F52" s="2">
        <f>B12</f>
        <v>-1.05</v>
      </c>
      <c r="G52" s="2">
        <f>B12</f>
        <v>-1.05</v>
      </c>
    </row>
    <row r="53" spans="2:7">
      <c r="B53" s="2" t="s">
        <v>51</v>
      </c>
      <c r="C53" s="2" t="s">
        <v>37</v>
      </c>
      <c r="D53" s="2" t="s">
        <v>37</v>
      </c>
      <c r="E53" s="2">
        <f>E37</f>
        <v>1.8783228713589435</v>
      </c>
      <c r="F53" s="2">
        <f>B37</f>
        <v>1.8127442434075005</v>
      </c>
      <c r="G53" s="2">
        <f>H37</f>
        <v>1.507965152129688</v>
      </c>
    </row>
    <row r="54" spans="2:7">
      <c r="B54" s="2" t="s">
        <v>52</v>
      </c>
      <c r="C54" s="2" t="s">
        <v>37</v>
      </c>
      <c r="D54" s="2" t="s">
        <v>37</v>
      </c>
      <c r="E54" s="2">
        <f>E38</f>
        <v>0.12167712864105662</v>
      </c>
      <c r="F54" s="2">
        <f>B38</f>
        <v>0.18725575659249949</v>
      </c>
      <c r="G54" s="2">
        <f>H38</f>
        <v>0.49203484787031215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SEBASTIAN</dc:creator>
  <cp:lastModifiedBy>ROBIN</cp:lastModifiedBy>
  <cp:lastPrinted>2012-05-12T17:46:34Z</cp:lastPrinted>
  <dcterms:created xsi:type="dcterms:W3CDTF">2012-03-05T17:43:36Z</dcterms:created>
  <dcterms:modified xsi:type="dcterms:W3CDTF">2013-02-19T07:52:51Z</dcterms:modified>
</cp:coreProperties>
</file>