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B2A6B5D5-0F0D-8540-8D26-DB9D4B01D15F}" xr6:coauthVersionLast="47" xr6:coauthVersionMax="47" xr10:uidLastSave="{00000000-0000-0000-0000-000000000000}"/>
  <bookViews>
    <workbookView xWindow="0" yWindow="500" windowWidth="23260" windowHeight="12580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<sst xmlns="http://schemas.openxmlformats.org/spreadsheetml/2006/main" count="123" uniqueCount="36">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</sst>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/>
      <bottom/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 applyFill="1" applyBorder="1"/>
    <xf numFmtId="0" fontId="8" fillId="0" borderId="0" xfId="0" applyFont="1"/>
    <xf numFmtId="0" fontId="0" fillId="0" borderId="0" xfId="0" applyBorder="1" applyAlignme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 applyFill="1" applyBorder="1"/>
    <xf numFmtId="0" fontId="3" fillId="0" borderId="4" xfId="0" applyFont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9" fontId="0" fillId="2" borderId="2" xfId="1" applyNumberFormat="1" applyFont="1" applyFill="1" applyBorder="1" applyAlignment="1">
      <alignment horizontal="center" vertical="center"/>
    </xf>
    <xf numFmtId="9" fontId="0" fillId="3" borderId="4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22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7" t="s">
        <v>33</v>
      </c>
      <c r="B1" s="87"/>
      <c r="D1" s="39"/>
      <c r="E1" s="39"/>
      <c r="F1" s="39"/>
      <c r="G1" s="39"/>
      <c r="H1" s="39"/>
    </row>
    <row r="2" spans="1:20" x14ac:dyDescent="0.2">
      <c r="A2" s="33"/>
      <c r="B2" s="34"/>
      <c r="D2" s="86" t="s">
        <v>21</v>
      </c>
      <c r="E2" s="86"/>
      <c r="F2" s="86"/>
      <c r="G2" s="86"/>
      <c r="H2" s="86"/>
      <c r="J2" s="58"/>
      <c r="K2" s="59"/>
      <c r="L2" s="59"/>
      <c r="M2" s="59"/>
      <c r="N2" s="60"/>
    </row>
    <row r="3" spans="1:20" x14ac:dyDescent="0.2">
      <c r="A3" s="35"/>
      <c r="B3" s="36"/>
      <c r="D3" s="4"/>
      <c r="E3" s="86" t="s">
        <v>27</v>
      </c>
      <c r="F3" s="86"/>
      <c r="G3" s="86"/>
      <c r="H3" s="86"/>
      <c r="J3" s="61"/>
      <c r="K3" s="4"/>
      <c r="L3" s="4"/>
      <c r="M3" s="4"/>
      <c r="N3" s="62"/>
      <c r="T3" s="2"/>
    </row>
    <row r="4" spans="1:20" x14ac:dyDescent="0.2">
      <c r="A4" s="35"/>
      <c r="B4" s="36"/>
      <c r="D4" s="39"/>
      <c r="E4" s="88" t="s">
        <v>28</v>
      </c>
      <c r="F4" s="88"/>
      <c r="G4" s="88"/>
      <c r="H4" s="88"/>
      <c r="J4" s="61"/>
      <c r="K4" s="4"/>
      <c r="L4" s="4"/>
      <c r="M4" s="4"/>
      <c r="N4" s="62"/>
      <c r="T4" s="2"/>
    </row>
    <row r="5" spans="1:20" x14ac:dyDescent="0.2">
      <c r="A5" s="35"/>
      <c r="B5" s="36"/>
      <c r="D5" s="85" t="s">
        <v>19</v>
      </c>
      <c r="E5" s="85"/>
      <c r="F5" s="85"/>
      <c r="G5" s="85"/>
      <c r="H5" s="40"/>
      <c r="J5" s="63"/>
      <c r="K5" s="4"/>
      <c r="L5" s="4"/>
      <c r="M5" s="4"/>
      <c r="N5" s="62"/>
      <c r="T5" s="3"/>
    </row>
    <row r="6" spans="1:20" x14ac:dyDescent="0.2">
      <c r="A6" s="35"/>
      <c r="B6" s="36"/>
      <c r="D6" s="86" t="s">
        <v>34</v>
      </c>
      <c r="E6" s="86"/>
      <c r="F6" s="86"/>
      <c r="G6" s="86"/>
      <c r="H6" s="4"/>
      <c r="J6" s="61"/>
      <c r="K6" s="4"/>
      <c r="L6" s="4"/>
      <c r="M6" s="4"/>
      <c r="N6" s="62"/>
    </row>
    <row r="7" spans="1:20" x14ac:dyDescent="0.2">
      <c r="A7" s="35"/>
      <c r="B7" s="36"/>
      <c r="D7" s="85" t="s">
        <v>35</v>
      </c>
      <c r="E7" s="85"/>
      <c r="F7" s="85"/>
      <c r="G7" s="85"/>
      <c r="H7" s="41"/>
      <c r="J7" s="61"/>
      <c r="K7" s="4"/>
      <c r="L7" s="4"/>
      <c r="M7" s="4"/>
      <c r="N7" s="62"/>
    </row>
    <row r="8" spans="1:20" x14ac:dyDescent="0.2">
      <c r="A8" s="37"/>
      <c r="B8" s="38"/>
      <c r="C8" s="4"/>
      <c r="D8" s="86" t="s">
        <v>18</v>
      </c>
      <c r="E8" s="86"/>
      <c r="F8" s="86"/>
      <c r="G8" s="86"/>
      <c r="H8" s="40"/>
      <c r="J8" s="64"/>
      <c r="K8" s="65"/>
      <c r="L8" s="65"/>
      <c r="M8" s="65"/>
      <c r="N8" s="66"/>
    </row>
    <row r="9" spans="1:20" x14ac:dyDescent="0.2">
      <c r="A9" s="24"/>
      <c r="B9" s="24"/>
      <c r="D9" s="41"/>
      <c r="E9" s="41"/>
      <c r="F9" s="41"/>
      <c r="G9" s="41"/>
    </row>
    <row r="10" spans="1:20" ht="16" x14ac:dyDescent="0.2">
      <c r="A10" s="23" t="s">
        <v>24</v>
      </c>
    </row>
    <row r="12" spans="1:20" ht="16" thickBot="1" x14ac:dyDescent="0.25">
      <c r="A12" s="5" t="s">
        <v>5</v>
      </c>
    </row>
    <row r="13" spans="1:20" ht="49" thickBot="1" x14ac:dyDescent="0.25">
      <c r="A13" s="69" t="s">
        <v>9</v>
      </c>
      <c r="B13" s="8" t="s">
        <v>10</v>
      </c>
      <c r="C13" s="10" t="s">
        <v>11</v>
      </c>
      <c r="D13" s="7" t="s">
        <v>15</v>
      </c>
      <c r="E13" s="8" t="s">
        <v>16</v>
      </c>
      <c r="F13" s="10" t="s">
        <v>7</v>
      </c>
      <c r="G13" s="7" t="s">
        <v>8</v>
      </c>
      <c r="H13" s="8" t="s">
        <v>14</v>
      </c>
      <c r="I13" s="10" t="s">
        <v>0</v>
      </c>
      <c r="J13" s="7" t="s">
        <v>1</v>
      </c>
      <c r="K13" s="8" t="s">
        <v>2</v>
      </c>
      <c r="L13" s="10" t="s">
        <v>3</v>
      </c>
      <c r="M13" s="7" t="s">
        <v>12</v>
      </c>
      <c r="N13" s="10" t="s">
        <v>13</v>
      </c>
      <c r="O13" s="68" t="s">
        <v>4</v>
      </c>
      <c r="P13" s="67"/>
    </row>
    <row r="14" spans="1:20" ht="16" thickBot="1" x14ac:dyDescent="0.25">
      <c r="A14" s="82">
        <v>100</v>
      </c>
      <c r="B14" s="82">
        <v>140</v>
      </c>
      <c r="C14" s="80">
        <f>A14/B14</f>
        <v>0.7142857142857143</v>
      </c>
      <c r="D14" s="49"/>
      <c r="E14" s="47"/>
      <c r="F14" s="49">
        <f>_xlfn.CEILING.MATH(B14/10,1)</f>
        <v>14</v>
      </c>
      <c r="G14" s="48">
        <f>IF(F14&gt;8,_xlfn.CEILING.MATH(F14/8),"1")</f>
        <v>2</v>
      </c>
      <c r="H14" s="47">
        <v>300</v>
      </c>
      <c r="I14" s="49">
        <v>20</v>
      </c>
      <c r="J14" s="48">
        <v>43</v>
      </c>
      <c r="K14" s="47">
        <v>3.5</v>
      </c>
      <c r="L14" s="49">
        <v>33</v>
      </c>
      <c r="M14" s="48">
        <f>85*C14*B14</f>
        <v>8500</v>
      </c>
      <c r="N14" s="47">
        <f>85*C14*1.1*B14</f>
        <v>9350</v>
      </c>
      <c r="O14" s="49">
        <f>3.6*N14/(4.186*K14)</f>
        <v>2297.4540986963348</v>
      </c>
    </row>
    <row r="16" spans="1:20" ht="16" thickBot="1" x14ac:dyDescent="0.25">
      <c r="A16" s="70" t="s">
        <v>6</v>
      </c>
    </row>
    <row r="17" spans="1:15" ht="43.75" customHeight="1" thickBot="1" x14ac:dyDescent="0.25">
      <c r="A17" s="71" t="s">
        <v>9</v>
      </c>
      <c r="B17" s="1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1" t="s">
        <v>0</v>
      </c>
      <c r="J17" s="11" t="s">
        <v>1</v>
      </c>
      <c r="K17" s="11" t="s">
        <v>2</v>
      </c>
      <c r="L17" s="11" t="s">
        <v>3</v>
      </c>
      <c r="M17" s="11" t="s">
        <v>12</v>
      </c>
      <c r="N17" s="11" t="s">
        <v>13</v>
      </c>
      <c r="O17" s="11" t="s">
        <v>4</v>
      </c>
    </row>
    <row r="18" spans="1:15" ht="16" thickBot="1" x14ac:dyDescent="0.25">
      <c r="A18" s="84">
        <v>100</v>
      </c>
      <c r="B18" s="83">
        <v>140</v>
      </c>
      <c r="C18" s="81">
        <f>A18/B18</f>
        <v>0.7142857142857143</v>
      </c>
      <c r="D18" s="18"/>
      <c r="E18" s="17"/>
      <c r="F18" s="18">
        <f>_xlfn.CEILING.MATH(B18/10,1)</f>
        <v>14</v>
      </c>
      <c r="G18" s="17">
        <f>IF(F18&gt;8,_xlfn.CEILING.MATH(F18/8),"1")</f>
        <v>2</v>
      </c>
      <c r="H18" s="18">
        <v>300</v>
      </c>
      <c r="I18" s="17">
        <v>26</v>
      </c>
      <c r="J18" s="18">
        <v>14</v>
      </c>
      <c r="K18" s="17">
        <v>2.5</v>
      </c>
      <c r="L18" s="18">
        <f>I18-(M18/B18/10.8)</f>
        <v>22.574074074074076</v>
      </c>
      <c r="M18" s="17">
        <f>51.8*B18*C18</f>
        <v>5180</v>
      </c>
      <c r="N18" s="18">
        <f>51.8*C18*1.1*B18</f>
        <v>5698</v>
      </c>
      <c r="O18" s="17">
        <f>3.6*N18/(4.186*K18)</f>
        <v>1960.1337792642139</v>
      </c>
    </row>
    <row r="21" spans="1:15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O11" sqref="O11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8" max="19" width="2.33203125" customWidth="1"/>
    <col min="21" max="21" width="39.1640625" bestFit="1" customWidth="1"/>
  </cols>
  <sheetData>
    <row r="1" spans="1:20" ht="16" x14ac:dyDescent="0.2">
      <c r="A1" s="87" t="s">
        <v>32</v>
      </c>
      <c r="B1" s="87"/>
      <c r="D1" s="39"/>
      <c r="E1" s="39"/>
      <c r="F1" s="39"/>
      <c r="G1" s="39"/>
      <c r="H1" s="39"/>
      <c r="J1" s="4"/>
    </row>
    <row r="2" spans="1:20" x14ac:dyDescent="0.2">
      <c r="A2" s="33"/>
      <c r="B2" s="34"/>
      <c r="D2" s="86" t="s">
        <v>21</v>
      </c>
      <c r="E2" s="86"/>
      <c r="F2" s="86"/>
      <c r="G2" s="86"/>
      <c r="H2" s="86"/>
      <c r="J2" s="73"/>
      <c r="K2" s="74"/>
      <c r="L2" s="74"/>
      <c r="M2" s="74"/>
      <c r="N2" s="75"/>
    </row>
    <row r="3" spans="1:20" x14ac:dyDescent="0.2">
      <c r="A3" s="35"/>
      <c r="B3" s="36"/>
      <c r="D3" s="4"/>
      <c r="E3" s="86" t="s">
        <v>27</v>
      </c>
      <c r="F3" s="86"/>
      <c r="G3" s="86"/>
      <c r="H3" s="86"/>
      <c r="I3" s="4"/>
      <c r="J3" s="76"/>
      <c r="K3" s="4"/>
      <c r="L3" s="4"/>
      <c r="M3" s="4"/>
      <c r="N3" s="72"/>
      <c r="T3" s="2"/>
    </row>
    <row r="4" spans="1:20" x14ac:dyDescent="0.2">
      <c r="A4" s="35"/>
      <c r="B4" s="36"/>
      <c r="D4" s="39"/>
      <c r="E4" s="88" t="s">
        <v>28</v>
      </c>
      <c r="F4" s="88"/>
      <c r="G4" s="88"/>
      <c r="H4" s="88"/>
      <c r="I4" s="4"/>
      <c r="J4" s="76"/>
      <c r="K4" s="4"/>
      <c r="L4" s="4"/>
      <c r="M4" s="4"/>
      <c r="N4" s="72"/>
      <c r="T4" s="2"/>
    </row>
    <row r="5" spans="1:20" x14ac:dyDescent="0.2">
      <c r="A5" s="35"/>
      <c r="B5" s="36"/>
      <c r="D5" s="85" t="s">
        <v>19</v>
      </c>
      <c r="E5" s="85"/>
      <c r="F5" s="85"/>
      <c r="G5" s="85"/>
      <c r="H5" s="40"/>
      <c r="I5" s="4"/>
      <c r="J5" s="76"/>
      <c r="K5" s="4"/>
      <c r="L5" s="4"/>
      <c r="M5" s="4"/>
      <c r="N5" s="72"/>
      <c r="T5" s="3"/>
    </row>
    <row r="6" spans="1:20" x14ac:dyDescent="0.2">
      <c r="A6" s="35"/>
      <c r="B6" s="36"/>
      <c r="D6" s="86" t="s">
        <v>29</v>
      </c>
      <c r="E6" s="86"/>
      <c r="F6" s="86"/>
      <c r="G6" s="86"/>
      <c r="H6" s="4"/>
      <c r="I6" s="4"/>
      <c r="J6" s="76"/>
      <c r="K6" s="4"/>
      <c r="L6" s="4"/>
      <c r="M6" s="4"/>
      <c r="N6" s="72"/>
    </row>
    <row r="7" spans="1:20" x14ac:dyDescent="0.2">
      <c r="A7" s="35"/>
      <c r="B7" s="36"/>
      <c r="D7" s="85" t="s">
        <v>30</v>
      </c>
      <c r="E7" s="85"/>
      <c r="F7" s="85"/>
      <c r="G7" s="85"/>
      <c r="H7" s="41"/>
      <c r="I7" s="4"/>
      <c r="J7" s="76"/>
      <c r="K7" s="4"/>
      <c r="L7" s="4"/>
      <c r="M7" s="4"/>
      <c r="N7" s="72"/>
    </row>
    <row r="8" spans="1:20" x14ac:dyDescent="0.2">
      <c r="A8" s="37"/>
      <c r="B8" s="38"/>
      <c r="C8" s="4"/>
      <c r="D8" s="86" t="s">
        <v>18</v>
      </c>
      <c r="E8" s="86"/>
      <c r="F8" s="86"/>
      <c r="G8" s="86"/>
      <c r="H8" s="40"/>
      <c r="J8" s="77"/>
      <c r="K8" s="78"/>
      <c r="L8" s="78"/>
      <c r="M8" s="78"/>
      <c r="N8" s="79"/>
    </row>
    <row r="9" spans="1:20" x14ac:dyDescent="0.2">
      <c r="A9" s="24"/>
      <c r="B9" s="24"/>
      <c r="D9" s="41"/>
      <c r="E9" s="41"/>
      <c r="F9" s="41"/>
      <c r="G9" s="41"/>
    </row>
    <row r="10" spans="1:20" ht="16" x14ac:dyDescent="0.2">
      <c r="A10" s="23" t="s">
        <v>24</v>
      </c>
    </row>
    <row r="12" spans="1:20" ht="16" thickBot="1" x14ac:dyDescent="0.25">
      <c r="A12" s="56" t="s">
        <v>5</v>
      </c>
    </row>
    <row r="13" spans="1:20" ht="43.75" customHeight="1" thickBot="1" x14ac:dyDescent="0.25">
      <c r="A13" s="7" t="s">
        <v>9</v>
      </c>
      <c r="B13" s="7" t="s">
        <v>10</v>
      </c>
      <c r="C13" s="7" t="s">
        <v>11</v>
      </c>
      <c r="D13" s="8" t="s">
        <v>15</v>
      </c>
      <c r="E13" s="10" t="s">
        <v>16</v>
      </c>
      <c r="F13" s="10" t="s">
        <v>7</v>
      </c>
      <c r="G13" s="7" t="s">
        <v>8</v>
      </c>
      <c r="H13" s="42" t="s">
        <v>14</v>
      </c>
      <c r="I13" s="9" t="s">
        <v>0</v>
      </c>
      <c r="J13" s="9" t="s">
        <v>1</v>
      </c>
      <c r="K13" s="43" t="s">
        <v>2</v>
      </c>
      <c r="L13" s="44" t="s">
        <v>3</v>
      </c>
      <c r="M13" s="9" t="s">
        <v>12</v>
      </c>
      <c r="N13" s="43" t="s">
        <v>13</v>
      </c>
      <c r="O13" s="9" t="s">
        <v>31</v>
      </c>
    </row>
    <row r="14" spans="1:20" ht="16" thickBot="1" x14ac:dyDescent="0.25">
      <c r="A14" s="45">
        <v>100</v>
      </c>
      <c r="B14" s="46">
        <v>140</v>
      </c>
      <c r="C14" s="48">
        <f>A14/B14</f>
        <v>0.7142857142857143</v>
      </c>
      <c r="D14" s="47"/>
      <c r="E14" s="49"/>
      <c r="F14" s="50">
        <f>_xlfn.CEILING.MATH(B14/10,1)</f>
        <v>14</v>
      </c>
      <c r="G14" s="51">
        <f>IF(F14&gt;8,_xlfn.CEILING.MATH(F14/8),"1")</f>
        <v>2</v>
      </c>
      <c r="H14" s="52">
        <v>300</v>
      </c>
      <c r="I14" s="53">
        <v>20</v>
      </c>
      <c r="J14" s="53">
        <v>39.5</v>
      </c>
      <c r="K14" s="53">
        <v>3.5</v>
      </c>
      <c r="L14" s="53">
        <v>32.9</v>
      </c>
      <c r="M14" s="54">
        <f>84.2*C14*B14</f>
        <v>8420</v>
      </c>
      <c r="N14" s="54">
        <f>84.2*C14*1.1*B14</f>
        <v>9262.0000000000018</v>
      </c>
      <c r="O14" s="55">
        <f>3.6*N14/(4.186*K14)</f>
        <v>2275.83100129684</v>
      </c>
    </row>
    <row r="16" spans="1:20" ht="17" thickBot="1" x14ac:dyDescent="0.25">
      <c r="A16" s="57" t="s">
        <v>6</v>
      </c>
    </row>
    <row r="17" spans="1:15" ht="43.75" customHeight="1" thickBot="1" x14ac:dyDescent="0.25">
      <c r="A17" s="32" t="s">
        <v>9</v>
      </c>
      <c r="B17" s="3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2" t="s">
        <v>0</v>
      </c>
      <c r="J17" s="12" t="s">
        <v>1</v>
      </c>
      <c r="K17" s="12" t="s">
        <v>2</v>
      </c>
      <c r="L17" s="13" t="s">
        <v>3</v>
      </c>
      <c r="M17" s="25" t="s">
        <v>12</v>
      </c>
      <c r="N17" s="28" t="s">
        <v>13</v>
      </c>
      <c r="O17" s="26" t="s">
        <v>17</v>
      </c>
    </row>
    <row r="18" spans="1:15" ht="16" thickBot="1" x14ac:dyDescent="0.25">
      <c r="A18" s="30">
        <v>100</v>
      </c>
      <c r="B18" s="29">
        <v>140</v>
      </c>
      <c r="C18" s="16">
        <f>A18/B18</f>
        <v>0.7142857142857143</v>
      </c>
      <c r="D18" s="17"/>
      <c r="E18" s="17"/>
      <c r="F18" s="18">
        <f>_xlfn.CEILING.MATH(B18/10,1)</f>
        <v>14</v>
      </c>
      <c r="G18" s="18">
        <f>IF(F18&gt;8,_xlfn.CEILING.MATH(F18/8),"1")</f>
        <v>2</v>
      </c>
      <c r="H18" s="18">
        <v>300</v>
      </c>
      <c r="I18" s="15">
        <v>26</v>
      </c>
      <c r="J18" s="15">
        <v>14</v>
      </c>
      <c r="K18" s="15">
        <v>3</v>
      </c>
      <c r="L18" s="19">
        <f>I18-(M18/B18/10.8)</f>
        <v>21.714285714285715</v>
      </c>
      <c r="M18" s="20">
        <f>64.8*C18*B18</f>
        <v>6480</v>
      </c>
      <c r="N18" s="27">
        <f>64.8*C18*1.1*B18</f>
        <v>7128.0000000000009</v>
      </c>
      <c r="O18" s="21">
        <f>3.6*N18/(4.186*K18)</f>
        <v>2043.3827042522698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U18"/>
  <sheetViews>
    <sheetView workbookViewId="0">
      <selection activeCell="O8" sqref="O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8.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1" ht="16" x14ac:dyDescent="0.2">
      <c r="A1" s="87" t="s">
        <v>26</v>
      </c>
      <c r="B1" s="87"/>
      <c r="D1" s="39"/>
      <c r="E1" s="39"/>
      <c r="F1" s="39"/>
      <c r="G1" s="39"/>
      <c r="H1" s="39"/>
    </row>
    <row r="2" spans="1:21" x14ac:dyDescent="0.2">
      <c r="A2" s="33"/>
      <c r="B2" s="34"/>
      <c r="D2" s="86" t="s">
        <v>21</v>
      </c>
      <c r="E2" s="86"/>
      <c r="F2" s="86"/>
      <c r="G2" s="86"/>
      <c r="H2" s="86"/>
      <c r="J2" s="73"/>
      <c r="K2" s="74"/>
      <c r="L2" s="74"/>
      <c r="M2" s="74"/>
      <c r="N2" s="75"/>
    </row>
    <row r="3" spans="1:21" x14ac:dyDescent="0.2">
      <c r="A3" s="35"/>
      <c r="B3" s="36"/>
      <c r="D3" s="4"/>
      <c r="E3" s="86" t="s">
        <v>23</v>
      </c>
      <c r="F3" s="86"/>
      <c r="G3" s="86"/>
      <c r="H3" s="86"/>
      <c r="J3" s="76"/>
      <c r="K3" s="4"/>
      <c r="L3" s="4"/>
      <c r="M3" s="4"/>
      <c r="N3" s="72"/>
      <c r="R3" s="1"/>
      <c r="S3" s="1"/>
      <c r="T3" s="2"/>
      <c r="U3" s="4"/>
    </row>
    <row r="4" spans="1:21" x14ac:dyDescent="0.2">
      <c r="A4" s="35"/>
      <c r="B4" s="36"/>
      <c r="D4" s="39"/>
      <c r="E4" s="88" t="s">
        <v>22</v>
      </c>
      <c r="F4" s="88"/>
      <c r="G4" s="88"/>
      <c r="H4" s="88"/>
      <c r="J4" s="76"/>
      <c r="K4" s="4"/>
      <c r="L4" s="4"/>
      <c r="M4" s="4"/>
      <c r="N4" s="72"/>
      <c r="R4" s="1"/>
      <c r="S4" s="1"/>
      <c r="T4" s="2"/>
      <c r="U4" s="4"/>
    </row>
    <row r="5" spans="1:21" x14ac:dyDescent="0.2">
      <c r="A5" s="35"/>
      <c r="B5" s="36"/>
      <c r="D5" s="85" t="s">
        <v>19</v>
      </c>
      <c r="E5" s="85"/>
      <c r="F5" s="85"/>
      <c r="G5" s="85"/>
      <c r="H5" s="40"/>
      <c r="J5" s="76"/>
      <c r="K5" s="4"/>
      <c r="L5" s="4"/>
      <c r="M5" s="4"/>
      <c r="N5" s="72"/>
      <c r="O5" s="1"/>
      <c r="P5" s="1"/>
      <c r="Q5" s="1"/>
      <c r="R5" s="1"/>
      <c r="S5" s="1"/>
      <c r="T5" s="3"/>
      <c r="U5" s="4"/>
    </row>
    <row r="6" spans="1:21" x14ac:dyDescent="0.2">
      <c r="A6" s="35"/>
      <c r="B6" s="36"/>
      <c r="D6" s="86" t="s">
        <v>20</v>
      </c>
      <c r="E6" s="86"/>
      <c r="F6" s="86"/>
      <c r="G6" s="86"/>
      <c r="H6" s="4"/>
      <c r="J6" s="76"/>
      <c r="K6" s="4"/>
      <c r="L6" s="4"/>
      <c r="M6" s="4"/>
      <c r="N6" s="72"/>
      <c r="T6" s="4"/>
      <c r="U6" s="4"/>
    </row>
    <row r="7" spans="1:21" x14ac:dyDescent="0.2">
      <c r="A7" s="35"/>
      <c r="B7" s="36"/>
      <c r="D7" s="85" t="s">
        <v>25</v>
      </c>
      <c r="E7" s="85"/>
      <c r="F7" s="85"/>
      <c r="G7" s="85"/>
      <c r="H7" s="41"/>
      <c r="J7" s="76"/>
      <c r="K7" s="4"/>
      <c r="L7" s="4"/>
      <c r="M7" s="4"/>
      <c r="N7" s="72"/>
    </row>
    <row r="8" spans="1:21" x14ac:dyDescent="0.2">
      <c r="A8" s="37"/>
      <c r="B8" s="38"/>
      <c r="C8" s="4"/>
      <c r="D8" s="86" t="s">
        <v>18</v>
      </c>
      <c r="E8" s="86"/>
      <c r="F8" s="86"/>
      <c r="G8" s="86"/>
      <c r="H8" s="40"/>
      <c r="J8" s="77"/>
      <c r="K8" s="78"/>
      <c r="L8" s="78"/>
      <c r="M8" s="78"/>
      <c r="N8" s="79"/>
    </row>
    <row r="9" spans="1:21" x14ac:dyDescent="0.2">
      <c r="A9" s="24"/>
      <c r="B9" s="24"/>
      <c r="D9" s="41"/>
      <c r="E9" s="41"/>
      <c r="F9" s="41"/>
      <c r="G9" s="41"/>
    </row>
    <row r="10" spans="1:21" ht="16" x14ac:dyDescent="0.2">
      <c r="A10" s="23" t="s">
        <v>24</v>
      </c>
    </row>
    <row r="12" spans="1:21" ht="16" thickBot="1" x14ac:dyDescent="0.25">
      <c r="A12" s="5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4"/>
    </row>
    <row r="13" spans="1:21" ht="33" thickBot="1" x14ac:dyDescent="0.25">
      <c r="A13" s="7" t="s">
        <v>9</v>
      </c>
      <c r="B13" s="7" t="s">
        <v>10</v>
      </c>
      <c r="C13" s="7" t="s">
        <v>11</v>
      </c>
      <c r="D13" s="8" t="s">
        <v>15</v>
      </c>
      <c r="E13" s="10" t="s">
        <v>16</v>
      </c>
      <c r="F13" s="10" t="s">
        <v>7</v>
      </c>
      <c r="G13" s="7" t="s">
        <v>8</v>
      </c>
      <c r="H13" s="42" t="s">
        <v>14</v>
      </c>
      <c r="I13" s="9" t="s">
        <v>0</v>
      </c>
      <c r="J13" s="9" t="s">
        <v>1</v>
      </c>
      <c r="K13" s="43" t="s">
        <v>2</v>
      </c>
      <c r="L13" s="44" t="s">
        <v>3</v>
      </c>
      <c r="M13" s="9" t="s">
        <v>12</v>
      </c>
      <c r="N13" s="43" t="s">
        <v>13</v>
      </c>
      <c r="O13" s="9" t="s">
        <v>17</v>
      </c>
    </row>
    <row r="14" spans="1:21" ht="16" thickBot="1" x14ac:dyDescent="0.25">
      <c r="A14" s="45">
        <v>100</v>
      </c>
      <c r="B14" s="46">
        <v>140</v>
      </c>
      <c r="C14" s="48">
        <f>A14/B14</f>
        <v>0.7142857142857143</v>
      </c>
      <c r="D14" s="47"/>
      <c r="E14" s="49"/>
      <c r="F14" s="50">
        <f>_xlfn.CEILING.MATH(B14/10,1)</f>
        <v>14</v>
      </c>
      <c r="G14" s="51">
        <f>IF(F14&gt;8,_xlfn.CEILING.MATH(F14/8),"1")</f>
        <v>2</v>
      </c>
      <c r="H14" s="52">
        <v>300</v>
      </c>
      <c r="I14" s="53">
        <v>20</v>
      </c>
      <c r="J14" s="53">
        <v>37.5</v>
      </c>
      <c r="K14" s="53">
        <v>3.5</v>
      </c>
      <c r="L14" s="53">
        <v>32.700000000000003</v>
      </c>
      <c r="M14" s="54">
        <f>82.3*C14*B14</f>
        <v>8230</v>
      </c>
      <c r="N14" s="54">
        <f>82.3*C14*1.1*B14</f>
        <v>9053.0000000000018</v>
      </c>
      <c r="O14" s="55">
        <f>3.6*N14/(4.186*K14)</f>
        <v>2224.4761449730399</v>
      </c>
    </row>
    <row r="16" spans="1:21" ht="16" thickBot="1" x14ac:dyDescent="0.25">
      <c r="A16" s="22" t="s">
        <v>6</v>
      </c>
      <c r="O16" s="14"/>
      <c r="P16" s="4"/>
    </row>
    <row r="17" spans="1:15" ht="33" thickBot="1" x14ac:dyDescent="0.25">
      <c r="A17" s="32" t="s">
        <v>9</v>
      </c>
      <c r="B17" s="3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2" t="s">
        <v>0</v>
      </c>
      <c r="J17" s="12" t="s">
        <v>1</v>
      </c>
      <c r="K17" s="12" t="s">
        <v>2</v>
      </c>
      <c r="L17" s="13" t="s">
        <v>3</v>
      </c>
      <c r="M17" s="25" t="s">
        <v>12</v>
      </c>
      <c r="N17" s="28" t="s">
        <v>13</v>
      </c>
      <c r="O17" s="26" t="s">
        <v>17</v>
      </c>
    </row>
    <row r="18" spans="1:15" ht="16" thickBot="1" x14ac:dyDescent="0.25">
      <c r="A18" s="30">
        <v>100</v>
      </c>
      <c r="B18" s="29">
        <v>140</v>
      </c>
      <c r="C18" s="16">
        <f>A18/B18</f>
        <v>0.7142857142857143</v>
      </c>
      <c r="D18" s="17"/>
      <c r="E18" s="17"/>
      <c r="F18" s="18">
        <f>_xlfn.CEILING.MATH(B18/10,1)</f>
        <v>14</v>
      </c>
      <c r="G18" s="18">
        <f>IF(F18&gt;8,_xlfn.CEILING.MATH(F18/8),"1")</f>
        <v>2</v>
      </c>
      <c r="H18" s="18">
        <v>300</v>
      </c>
      <c r="I18" s="15">
        <v>26</v>
      </c>
      <c r="J18" s="15">
        <v>14</v>
      </c>
      <c r="K18" s="15">
        <v>3.5</v>
      </c>
      <c r="L18" s="19">
        <f>I18-(M18/B18/10.8)</f>
        <v>20.649470899470899</v>
      </c>
      <c r="M18" s="20">
        <f>80.9*C18*B18</f>
        <v>8090.0000000000009</v>
      </c>
      <c r="N18" s="27">
        <f>80.9*C18*1.1*B18</f>
        <v>8899.0000000000018</v>
      </c>
      <c r="O18" s="21">
        <f>3.6*N18/(4.186*K18)</f>
        <v>2186.6357245239237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2022-12-21T07:15:17Z</dcterms:modified>
</cp:coreProperties>
</file>