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ffaello/python/planner/eurotherm/"/>
    </mc:Choice>
  </mc:AlternateContent>
  <xr:revisionPtr revIDLastSave="0" documentId="13_ncr:1_{56325BA4-A000-DC41-BF62-8ABA423D34AD}" xr6:coauthVersionLast="47" xr6:coauthVersionMax="47" xr10:uidLastSave="{00000000-0000-0000-0000-000000000000}"/>
  <bookViews>
    <workbookView xWindow="1280" yWindow="4680" windowWidth="23460" windowHeight="8440" activeTab="2" xr2:uid="{FCD0A303-1C18-40CC-8B6D-DC148C548902}"/>
  </bookViews>
  <sheets>
    <sheet name="LEONARDO 5.5" sheetId="3" r:id="rId1"/>
    <sheet name="LEONARDO 3.5" sheetId="2" r:id="rId2"/>
    <sheet name="LEONARDO 3.0 PLU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2" l="1"/>
  <c r="P3" i="2"/>
  <c r="P4" i="4"/>
  <c r="O4" i="2"/>
  <c r="O3" i="2"/>
  <c r="I3" i="3"/>
  <c r="H3" i="2"/>
  <c r="I3" i="2" s="1"/>
  <c r="H4" i="2"/>
  <c r="I4" i="2" s="1"/>
  <c r="E3" i="3"/>
  <c r="H4" i="4"/>
  <c r="I4" i="4" s="1"/>
  <c r="E4" i="4"/>
  <c r="H3" i="4"/>
  <c r="I3" i="4" s="1"/>
  <c r="E3" i="4"/>
  <c r="P3" i="4" s="1"/>
  <c r="Q3" i="4" s="1"/>
  <c r="H4" i="3"/>
  <c r="I4" i="3" s="1"/>
  <c r="E4" i="3"/>
  <c r="H3" i="3"/>
  <c r="P3" i="3"/>
  <c r="Q3" i="3" s="1"/>
  <c r="E4" i="2"/>
  <c r="E3" i="2"/>
  <c r="Q4" i="2" l="1"/>
  <c r="Q3" i="2"/>
  <c r="Q4" i="4"/>
  <c r="O3" i="4"/>
  <c r="N4" i="2"/>
  <c r="P4" i="3"/>
  <c r="Q4" i="3" s="1"/>
  <c r="O3" i="3"/>
  <c r="O4" i="4"/>
  <c r="N4" i="3"/>
  <c r="N4" i="4" l="1"/>
</calcChain>
</file>

<file path=xl/sharedStrings.xml><?xml version="1.0" encoding="utf-8"?>
<sst xmlns="http://schemas.openxmlformats.org/spreadsheetml/2006/main" count="60" uniqueCount="21">
  <si>
    <t>Tamb
°C</t>
  </si>
  <si>
    <t>Tm
°C</t>
  </si>
  <si>
    <t>DeltaT
°C</t>
  </si>
  <si>
    <t>Tsup.
°C</t>
  </si>
  <si>
    <t>Portata totale in riscaldamento
kg/h</t>
  </si>
  <si>
    <t>Riscaldamento</t>
  </si>
  <si>
    <t>Raffrescamento</t>
  </si>
  <si>
    <t>Sistema</t>
  </si>
  <si>
    <t>Numero linee</t>
  </si>
  <si>
    <t>Numero collettori</t>
  </si>
  <si>
    <t>Area Attiva</t>
  </si>
  <si>
    <t>Area Totale</t>
  </si>
  <si>
    <t xml:space="preserve">% copertura </t>
  </si>
  <si>
    <t>LEONARDO 3.5</t>
  </si>
  <si>
    <t>Q,resa
W</t>
  </si>
  <si>
    <t>Q,tot
W</t>
  </si>
  <si>
    <t>LEONARDO 5.5</t>
  </si>
  <si>
    <t>LEONARDO 3.0 PLUS</t>
  </si>
  <si>
    <t>Perdita di pressione max mbar</t>
  </si>
  <si>
    <t>Pannelli 200x120</t>
  </si>
  <si>
    <t>Pannelli 200x60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</si>
</sst>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1" xfId="0" applyFill="1" applyBorder="1"/>
    <xf numFmtId="0" fontId="0" fillId="3" borderId="1" xfId="0" applyFill="1" applyBorder="1"/>
    <xf numFmtId="1" fontId="0" fillId="0" borderId="0" xfId="0" applyNumberFormat="1"/>
    <xf numFmtId="164" fontId="0" fillId="0" borderId="1" xfId="0" applyNumberFormat="1" applyFill="1" applyBorder="1" applyAlignment="1">
      <alignment horizontal="center" vertical="center"/>
    </xf>
    <xf numFmtId="9" fontId="0" fillId="0" borderId="1" xfId="1" applyFont="1" applyFill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1" xfId="0" applyFill="1" applyBorder="1"/>
    <xf numFmtId="1" fontId="0" fillId="0" borderId="1" xfId="0" applyNumberFormat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F1A7B-4CB8-4234-8232-B01E47CE737E}">
  <dimension ref="A2:T5"/>
  <sheetViews>
    <sheetView topLeftCell="F1" workbookViewId="0">
      <selection activeCell="O3" sqref="O3"/>
    </sheetView>
  </sheetViews>
  <sheetFormatPr baseColWidth="10" defaultColWidth="8.83203125" defaultRowHeight="15" x14ac:dyDescent="0.2"/>
  <cols>
    <col min="1" max="1" width="19.5" customWidth="1"/>
    <col min="2" max="2" width="16.33203125" customWidth="1"/>
    <col min="3" max="7" width="9.83203125" customWidth="1"/>
    <col min="8" max="8" width="15" customWidth="1"/>
    <col min="9" max="10" width="17.6640625" customWidth="1"/>
    <col min="17" max="17" width="12.5" customWidth="1"/>
    <col min="18" max="18" width="2.33203125" customWidth="1"/>
    <col min="19" max="19" width="2.5" customWidth="1"/>
    <col min="21" max="21" width="12.33203125" customWidth="1"/>
  </cols>
  <sheetData>
    <row r="2" spans="1:20" ht="56" x14ac:dyDescent="0.2">
      <c r="B2" s="4" t="s">
        <v>7</v>
      </c>
      <c r="C2" s="6" t="s">
        <v>10</v>
      </c>
      <c r="D2" s="7" t="s">
        <v>11</v>
      </c>
      <c r="E2" s="7" t="s">
        <v>12</v>
      </c>
      <c r="F2" s="7" t="s">
        <v>19</v>
      </c>
      <c r="G2" s="7" t="s">
        <v>20</v>
      </c>
      <c r="H2" s="5" t="s">
        <v>8</v>
      </c>
      <c r="I2" s="5" t="s">
        <v>9</v>
      </c>
      <c r="J2" s="7" t="s">
        <v>18</v>
      </c>
      <c r="K2" s="1" t="s">
        <v>0</v>
      </c>
      <c r="L2" s="1" t="s">
        <v>1</v>
      </c>
      <c r="M2" s="2" t="s">
        <v>2</v>
      </c>
      <c r="N2" s="1" t="s">
        <v>3</v>
      </c>
      <c r="O2" s="1" t="s">
        <v>14</v>
      </c>
      <c r="P2" s="1" t="s">
        <v>15</v>
      </c>
      <c r="Q2" s="1" t="s">
        <v>4</v>
      </c>
    </row>
    <row r="3" spans="1:20" x14ac:dyDescent="0.2">
      <c r="A3" s="8" t="s">
        <v>5</v>
      </c>
      <c r="B3" s="3" t="s">
        <v>16</v>
      </c>
      <c r="C3" s="11">
        <v>100</v>
      </c>
      <c r="D3" s="11">
        <v>140</v>
      </c>
      <c r="E3" s="12">
        <f>C3/D3</f>
        <v>0.7142857142857143</v>
      </c>
      <c r="F3" s="13"/>
      <c r="G3" s="13"/>
      <c r="H3" s="14">
        <f>_xlfn.CEILING.MATH(D3/10,1)</f>
        <v>14</v>
      </c>
      <c r="I3" s="14">
        <f>IF(H3&gt;8,_xlfn.CEILING.MATH(H3/8),"1")</f>
        <v>2</v>
      </c>
      <c r="J3" s="14">
        <v>300</v>
      </c>
      <c r="K3" s="15">
        <v>20</v>
      </c>
      <c r="L3" s="15">
        <v>43</v>
      </c>
      <c r="M3" s="15">
        <v>3.5</v>
      </c>
      <c r="N3" s="15">
        <v>33</v>
      </c>
      <c r="O3" s="15">
        <f>85*E3*D3</f>
        <v>8500</v>
      </c>
      <c r="P3" s="15">
        <f>85*E3*1.1*D3</f>
        <v>9350</v>
      </c>
      <c r="Q3" s="16">
        <f>3.6*P3/(4.186*M3)</f>
        <v>2297.4540986963348</v>
      </c>
      <c r="T3" s="18"/>
    </row>
    <row r="4" spans="1:20" x14ac:dyDescent="0.2">
      <c r="A4" s="9" t="s">
        <v>6</v>
      </c>
      <c r="B4" s="3" t="s">
        <v>16</v>
      </c>
      <c r="C4" s="11">
        <v>100</v>
      </c>
      <c r="D4" s="11">
        <v>140</v>
      </c>
      <c r="E4" s="12">
        <f>C4/D4</f>
        <v>0.7142857142857143</v>
      </c>
      <c r="F4" s="13"/>
      <c r="G4" s="13"/>
      <c r="H4" s="14">
        <f>_xlfn.CEILING.MATH(D4/10,1)</f>
        <v>14</v>
      </c>
      <c r="I4" s="14">
        <f>IF(H4&gt;8,_xlfn.CEILING.MATH(H4/8),"1")</f>
        <v>2</v>
      </c>
      <c r="J4" s="14">
        <v>300</v>
      </c>
      <c r="K4" s="15">
        <v>26</v>
      </c>
      <c r="L4" s="15">
        <v>14</v>
      </c>
      <c r="M4" s="15">
        <v>2.5</v>
      </c>
      <c r="N4" s="16">
        <f>K4-(O4/D4/10.8)</f>
        <v>22.574074074074076</v>
      </c>
      <c r="O4" s="15">
        <v>5180</v>
      </c>
      <c r="P4" s="15">
        <f>44*E4*1.1*D4</f>
        <v>4840.0000000000009</v>
      </c>
      <c r="Q4" s="16">
        <f>3.6*P4/(4.186*M4)</f>
        <v>1664.9784997611089</v>
      </c>
      <c r="T4" s="18"/>
    </row>
    <row r="5" spans="1:20" x14ac:dyDescent="0.2">
      <c r="J5" s="10"/>
      <c r="T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6F906-D6A1-40B6-8050-AD6C88D31099}">
  <dimension ref="A2:T5"/>
  <sheetViews>
    <sheetView topLeftCell="D1" workbookViewId="0">
      <selection activeCell="P5" sqref="P5"/>
    </sheetView>
  </sheetViews>
  <sheetFormatPr baseColWidth="10" defaultColWidth="8.83203125" defaultRowHeight="15" x14ac:dyDescent="0.2"/>
  <cols>
    <col min="1" max="1" width="19.5" customWidth="1"/>
    <col min="2" max="2" width="16.33203125" customWidth="1"/>
    <col min="3" max="7" width="9.83203125" customWidth="1"/>
    <col min="8" max="8" width="15" customWidth="1"/>
    <col min="9" max="10" width="17.6640625" customWidth="1"/>
    <col min="18" max="19" width="2.33203125" customWidth="1"/>
    <col min="21" max="21" width="39.1640625" bestFit="1" customWidth="1"/>
  </cols>
  <sheetData>
    <row r="2" spans="1:20" ht="70" x14ac:dyDescent="0.2">
      <c r="B2" s="4" t="s">
        <v>7</v>
      </c>
      <c r="C2" s="6" t="s">
        <v>10</v>
      </c>
      <c r="D2" s="7" t="s">
        <v>11</v>
      </c>
      <c r="E2" s="7" t="s">
        <v>12</v>
      </c>
      <c r="F2" s="7" t="s">
        <v>19</v>
      </c>
      <c r="G2" s="7" t="s">
        <v>20</v>
      </c>
      <c r="H2" s="5" t="s">
        <v>8</v>
      </c>
      <c r="I2" s="5" t="s">
        <v>9</v>
      </c>
      <c r="J2" s="7" t="s">
        <v>18</v>
      </c>
      <c r="K2" s="1" t="s">
        <v>0</v>
      </c>
      <c r="L2" s="1" t="s">
        <v>1</v>
      </c>
      <c r="M2" s="2" t="s">
        <v>2</v>
      </c>
      <c r="N2" s="1" t="s">
        <v>3</v>
      </c>
      <c r="O2" s="1" t="s">
        <v>14</v>
      </c>
      <c r="P2" s="1" t="s">
        <v>15</v>
      </c>
      <c r="Q2" s="1" t="s">
        <v>4</v>
      </c>
    </row>
    <row r="3" spans="1:20" x14ac:dyDescent="0.2">
      <c r="A3" s="8" t="s">
        <v>5</v>
      </c>
      <c r="B3" s="3" t="s">
        <v>13</v>
      </c>
      <c r="C3" s="11">
        <v>100</v>
      </c>
      <c r="D3" s="11">
        <v>140</v>
      </c>
      <c r="E3" s="12">
        <f>C3/D3</f>
        <v>0.7142857142857143</v>
      </c>
      <c r="F3" s="13"/>
      <c r="G3" s="13"/>
      <c r="H3" s="14">
        <f>_xlfn.CEILING.MATH(D3/10,1)</f>
        <v>14</v>
      </c>
      <c r="I3" s="14">
        <f>IF(H3&gt;8,_xlfn.CEILING.MATH(H3/8),"1")</f>
        <v>2</v>
      </c>
      <c r="J3" s="14">
        <v>300</v>
      </c>
      <c r="K3" s="15">
        <v>20</v>
      </c>
      <c r="L3" s="15">
        <v>39.5</v>
      </c>
      <c r="M3" s="15">
        <v>3.5</v>
      </c>
      <c r="N3" s="15">
        <v>32.9</v>
      </c>
      <c r="O3" s="15">
        <f>84.2*E3*D3</f>
        <v>8420</v>
      </c>
      <c r="P3" s="15">
        <f>84.2*E3*1.1*D3</f>
        <v>9262.0000000000018</v>
      </c>
      <c r="Q3" s="16">
        <f>3.6*P3/(4.186*M3)</f>
        <v>2275.83100129684</v>
      </c>
      <c r="T3" s="18"/>
    </row>
    <row r="4" spans="1:20" x14ac:dyDescent="0.2">
      <c r="A4" s="9" t="s">
        <v>6</v>
      </c>
      <c r="B4" s="3" t="s">
        <v>13</v>
      </c>
      <c r="C4" s="11">
        <v>100</v>
      </c>
      <c r="D4" s="11">
        <v>140</v>
      </c>
      <c r="E4" s="12">
        <f>C4/D4</f>
        <v>0.7142857142857143</v>
      </c>
      <c r="F4" s="13"/>
      <c r="G4" s="13"/>
      <c r="H4" s="14">
        <f>_xlfn.CEILING.MATH(D4/10,1)</f>
        <v>14</v>
      </c>
      <c r="I4" s="14">
        <f>IF(H4&gt;8,_xlfn.CEILING.MATH(H4/8),"1")</f>
        <v>2</v>
      </c>
      <c r="J4" s="14">
        <v>300</v>
      </c>
      <c r="K4" s="15">
        <v>26</v>
      </c>
      <c r="L4" s="15">
        <v>14</v>
      </c>
      <c r="M4" s="15">
        <v>3</v>
      </c>
      <c r="N4" s="16">
        <f>K4-(O4/D4/10.8)</f>
        <v>21.714285714285715</v>
      </c>
      <c r="O4" s="15">
        <f>64.8*E4*D4</f>
        <v>6480</v>
      </c>
      <c r="P4" s="15">
        <f>64.8*E4*1.1*D4</f>
        <v>7128.0000000000009</v>
      </c>
      <c r="Q4" s="16">
        <f>3.6*P4/(4.186*M4)</f>
        <v>2043.3827042522698</v>
      </c>
      <c r="T4" s="18"/>
    </row>
    <row r="5" spans="1:20" x14ac:dyDescent="0.2">
      <c r="T5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7C718-141C-4F3F-A6B6-64320F3A12DA}">
  <dimension ref="A2:U6"/>
  <sheetViews>
    <sheetView tabSelected="1" topLeftCell="C1" workbookViewId="0">
      <selection activeCell="O4" sqref="O4"/>
    </sheetView>
  </sheetViews>
  <sheetFormatPr baseColWidth="10" defaultColWidth="8.83203125" defaultRowHeight="15" x14ac:dyDescent="0.2"/>
  <cols>
    <col min="1" max="1" width="19.5" customWidth="1"/>
    <col min="2" max="2" width="18.83203125" bestFit="1" customWidth="1"/>
    <col min="3" max="7" width="9.83203125" customWidth="1"/>
    <col min="8" max="8" width="15" customWidth="1"/>
    <col min="9" max="10" width="17.6640625" customWidth="1"/>
    <col min="16" max="16" width="12.1640625" customWidth="1"/>
    <col min="17" max="17" width="14.1640625" customWidth="1"/>
    <col min="18" max="18" width="3.1640625" customWidth="1"/>
    <col min="19" max="19" width="3" customWidth="1"/>
    <col min="21" max="21" width="15" customWidth="1"/>
  </cols>
  <sheetData>
    <row r="2" spans="1:21" ht="70" x14ac:dyDescent="0.2">
      <c r="B2" s="4" t="s">
        <v>7</v>
      </c>
      <c r="C2" s="6" t="s">
        <v>10</v>
      </c>
      <c r="D2" s="7" t="s">
        <v>11</v>
      </c>
      <c r="E2" s="7" t="s">
        <v>12</v>
      </c>
      <c r="F2" s="7" t="s">
        <v>19</v>
      </c>
      <c r="G2" s="7" t="s">
        <v>20</v>
      </c>
      <c r="H2" s="5" t="s">
        <v>8</v>
      </c>
      <c r="I2" s="5" t="s">
        <v>9</v>
      </c>
      <c r="J2" s="7" t="s">
        <v>18</v>
      </c>
      <c r="K2" s="1" t="s">
        <v>0</v>
      </c>
      <c r="L2" s="1" t="s">
        <v>1</v>
      </c>
      <c r="M2" s="2" t="s">
        <v>2</v>
      </c>
      <c r="N2" s="1" t="s">
        <v>3</v>
      </c>
      <c r="O2" s="1" t="s">
        <v>14</v>
      </c>
      <c r="P2" s="1" t="s">
        <v>15</v>
      </c>
      <c r="Q2" s="1" t="s">
        <v>4</v>
      </c>
    </row>
    <row r="3" spans="1:21" x14ac:dyDescent="0.2">
      <c r="A3" s="8" t="s">
        <v>5</v>
      </c>
      <c r="B3" s="3" t="s">
        <v>17</v>
      </c>
      <c r="C3" s="11">
        <v>100</v>
      </c>
      <c r="D3" s="11">
        <v>140</v>
      </c>
      <c r="E3" s="12">
        <f>C3/D3</f>
        <v>0.7142857142857143</v>
      </c>
      <c r="F3" s="13"/>
      <c r="G3" s="13"/>
      <c r="H3" s="14">
        <f>_xlfn.CEILING.MATH(D3/10,1)</f>
        <v>14</v>
      </c>
      <c r="I3" s="14">
        <f>IF(H3&gt;8,_xlfn.CEILING.MATH(H3/8),"1")</f>
        <v>2</v>
      </c>
      <c r="J3" s="14">
        <v>300</v>
      </c>
      <c r="K3" s="15">
        <v>20</v>
      </c>
      <c r="L3" s="15">
        <v>37.5</v>
      </c>
      <c r="M3" s="15">
        <v>3.5</v>
      </c>
      <c r="N3" s="15">
        <v>32.700000000000003</v>
      </c>
      <c r="O3" s="15">
        <f>82.3*E3*D3</f>
        <v>8230</v>
      </c>
      <c r="P3" s="15">
        <f>85*E3*1.1*D3</f>
        <v>9350</v>
      </c>
      <c r="Q3" s="16">
        <f>3.6*P3/(4.186*M3)</f>
        <v>2297.4540986963348</v>
      </c>
      <c r="R3" s="17"/>
      <c r="S3" s="17"/>
      <c r="T3" s="18"/>
      <c r="U3" s="20"/>
    </row>
    <row r="4" spans="1:21" x14ac:dyDescent="0.2">
      <c r="A4" s="9" t="s">
        <v>6</v>
      </c>
      <c r="B4" s="3" t="s">
        <v>17</v>
      </c>
      <c r="C4" s="11">
        <v>100</v>
      </c>
      <c r="D4" s="11">
        <v>140</v>
      </c>
      <c r="E4" s="12">
        <f>C4/D4</f>
        <v>0.7142857142857143</v>
      </c>
      <c r="F4" s="13"/>
      <c r="G4" s="13"/>
      <c r="H4" s="14">
        <f>_xlfn.CEILING.MATH(D4/10,1)</f>
        <v>14</v>
      </c>
      <c r="I4" s="14">
        <f>IF(H4&gt;8,_xlfn.CEILING.MATH(H4/8),"1")</f>
        <v>2</v>
      </c>
      <c r="J4" s="14">
        <v>300</v>
      </c>
      <c r="K4" s="15">
        <v>26</v>
      </c>
      <c r="L4" s="15">
        <v>14</v>
      </c>
      <c r="M4" s="15">
        <v>3.5</v>
      </c>
      <c r="N4" s="16">
        <f>K4-(O4/D4/10.8)</f>
        <v>20.775132275132275</v>
      </c>
      <c r="O4" s="15">
        <f>79*E4*D4</f>
        <v>7900</v>
      </c>
      <c r="P4" s="15">
        <f>80.9*E4*1.1*D4</f>
        <v>8899.0000000000018</v>
      </c>
      <c r="Q4" s="16">
        <f>3.6*P4/(4.186*M4)</f>
        <v>2186.6357245239237</v>
      </c>
      <c r="R4" s="17"/>
      <c r="S4" s="17"/>
      <c r="T4" s="18"/>
      <c r="U4" s="20"/>
    </row>
    <row r="5" spans="1:21" x14ac:dyDescent="0.2">
      <c r="O5" s="17"/>
      <c r="P5" s="17"/>
      <c r="Q5" s="17"/>
      <c r="R5" s="17"/>
      <c r="S5" s="17"/>
      <c r="T5" s="19"/>
      <c r="U5" s="20"/>
    </row>
    <row r="6" spans="1:21" x14ac:dyDescent="0.2">
      <c r="T6" s="20"/>
      <c r="U6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LEONARDO 5.5</vt:lpstr>
      <vt:lpstr>LEONARDO 3.5</vt:lpstr>
      <vt:lpstr>LEONARDO 3.0 PLUS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Avantaggiato</dc:creator>
  <cp:lastModifiedBy>Secchi, Raffaello</cp:lastModifiedBy>
  <dcterms:created xsi:type="dcterms:W3CDTF">2022-02-23T09:27:19Z</dcterms:created>
  <dcterms:modified xsi:type="dcterms:W3CDTF">2022-09-05T10:17:59Z</dcterms:modified>
</cp:coreProperties>
</file>