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faello/Desktop/"/>
    </mc:Choice>
  </mc:AlternateContent>
  <xr:revisionPtr revIDLastSave="0" documentId="13_ncr:1_{BB2A7BBF-B8E2-B94C-85CC-06E4710188C5}" xr6:coauthVersionLast="47" xr6:coauthVersionMax="47" xr10:uidLastSave="{00000000-0000-0000-0000-000000000000}"/>
  <bookViews>
    <workbookView xWindow="0" yWindow="500" windowWidth="23260" windowHeight="12580" xr2:uid="{FCD0A303-1C18-40CC-8B6D-DC148C548902}"/>
  </bookViews>
  <sheets>
    <sheet name="LEONARDO 5.5" sheetId="3" r:id="rId1"/>
    <sheet name="LEONARDO 3.5" sheetId="2" r:id="rId2"/>
    <sheet name="LEONARDO 3.0 PLUS" sheetId="4" r:id="rId3"/>
  </sheets>
  <definedNames>
    <definedName name="_xlnm.Print_Area" localSheetId="2">'LEONARDO 3.0 PLUS'!$A$1:$O$18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2" l="1"/>
  <c r="G14" i="2" s="1"/>
  <c r="F18" i="2"/>
  <c r="G18" i="2" s="1"/>
  <c r="C14" i="3"/>
  <c r="M14" i="3" s="1"/>
  <c r="F18" i="4"/>
  <c r="G18" i="4" s="1"/>
  <c r="C18" i="4"/>
  <c r="N18" i="4" s="1"/>
  <c r="F14" i="4"/>
  <c r="G14" i="4" s="1"/>
  <c r="C14" i="4"/>
  <c r="N14" i="4" s="1"/>
  <c r="F18" i="3"/>
  <c r="G18" i="3" s="1"/>
  <c r="C18" i="3"/>
  <c r="N18" i="3" s="1"/>
  <c r="F14" i="3"/>
  <c r="G14" i="3" s="1"/>
  <c r="C18" i="2"/>
  <c r="N18" i="2" s="1"/>
  <c r="C14" i="2"/>
  <c r="N14" i="2" s="1"/>
  <c r="N14" i="3" l="1"/>
  <c r="O14" i="3" s="1"/>
  <c r="M18" i="3"/>
  <c r="M14" i="2"/>
  <c r="M18" i="2"/>
  <c r="L18" i="2" s="1"/>
  <c r="M18" i="4"/>
  <c r="O14" i="4"/>
  <c r="O18" i="2"/>
  <c r="O14" i="2"/>
  <c r="O18" i="4"/>
  <c r="M14" i="4"/>
  <c r="O18" i="3"/>
  <c r="L18" i="3"/>
  <c r="L18" i="4" l="1"/>
</calcChain>
</file>

<file path=xl/sharedStrings.xml><?xml version="1.0" encoding="utf-8"?>
<sst xmlns="http://schemas.openxmlformats.org/spreadsheetml/2006/main" count="123" uniqueCount="36">
  <si>
    <t>Tamb
°C</t>
  </si>
  <si>
    <t>Tm
°C</t>
  </si>
  <si>
    <t>DeltaT
°C</t>
  </si>
  <si>
    <t>Tsup.
°C</t>
  </si>
  <si>
    <t>Portata totale in riscaldamento
kg/h</t>
  </si>
  <si>
    <t>Riscaldamento</t>
  </si>
  <si>
    <t>Raffrescamento</t>
  </si>
  <si>
    <t>Numero linee</t>
  </si>
  <si>
    <t>Numero collettori</t>
  </si>
  <si>
    <t>Area Attiva</t>
  </si>
  <si>
    <t>Area Totale</t>
  </si>
  <si>
    <t xml:space="preserve">% copertura </t>
  </si>
  <si>
    <t>Q,resa
W</t>
  </si>
  <si>
    <t>Q,tot
W</t>
  </si>
  <si>
    <t>Perdita di pressione max mbar</t>
  </si>
  <si>
    <t>Pannelli 200x120</t>
  </si>
  <si>
    <t>Pannelli 200x60</t>
  </si>
  <si>
    <t>Portata totale in riscaldamento kg/h</t>
  </si>
  <si>
    <r>
      <t>Tipologia collettore:</t>
    </r>
    <r>
      <rPr>
        <b/>
        <sz val="11"/>
        <color theme="1"/>
        <rFont val="Calibri"/>
        <family val="2"/>
        <scheme val="minor"/>
      </rPr>
      <t xml:space="preserve"> SL1</t>
    </r>
  </si>
  <si>
    <r>
      <t xml:space="preserve">Diametro tubazione: </t>
    </r>
    <r>
      <rPr>
        <b/>
        <sz val="11"/>
        <color theme="1"/>
        <rFont val="Calibri"/>
        <family val="2"/>
        <scheme val="minor"/>
      </rPr>
      <t>Midix plus 10x1,3mm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</si>
  <si>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 cm</t>
    </r>
  </si>
  <si>
    <r>
      <t xml:space="preserve">Spessore sistema: </t>
    </r>
    <r>
      <rPr>
        <b/>
        <sz val="11"/>
        <color theme="1"/>
        <rFont val="Calibri"/>
        <family val="2"/>
        <scheme val="minor"/>
      </rPr>
      <t>50 mm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</si>
  <si>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Tecnologia Active Air </t>
    </r>
    <r>
      <rPr>
        <i/>
        <sz val="11"/>
        <color theme="1"/>
        <rFont val="Calibri"/>
        <family val="2"/>
        <scheme val="minor"/>
      </rPr>
      <t>(10mm)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</si>
  <si>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(40m)</t>
    </r>
  </si>
  <si>
    <t>Risultati del Calcolo</t>
  </si>
  <si>
    <r>
      <t xml:space="preserve">Peso: </t>
    </r>
    <r>
      <rPr>
        <b/>
        <sz val="11"/>
        <color theme="1"/>
        <rFont val="Calibri"/>
        <family val="2"/>
        <scheme val="minor"/>
      </rPr>
      <t>15kg/mq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</si>
  <si>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3,0 PLUS</t>
    </r>
  </si>
  <si>
    <r>
      <t xml:space="preserve">Isolante: </t>
    </r>
    <r>
      <rPr>
        <b/>
        <sz val="11"/>
        <color theme="1"/>
        <rFont val="Calibri"/>
        <family val="2"/>
        <scheme val="minor"/>
      </rPr>
      <t>Eps sinterizzato con grafite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(35m)</t>
    </r>
  </si>
  <si>
    <r>
      <t xml:space="preserve">Cartongesso: </t>
    </r>
    <r>
      <rPr>
        <b/>
        <sz val="11"/>
        <color theme="1"/>
        <rFont val="Calibri"/>
        <family val="2"/>
        <scheme val="minor"/>
      </rPr>
      <t xml:space="preserve">Classico e Idro </t>
    </r>
    <r>
      <rPr>
        <i/>
        <sz val="11"/>
        <color theme="1"/>
        <rFont val="Calibri"/>
        <family val="2"/>
        <scheme val="minor"/>
      </rPr>
      <t>(15mm)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</si>
  <si>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3,5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</si>
  <si>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15,8 kg/mq; idro 16,5 kg/mq</t>
    </r>
  </si>
  <si>
    <t>Portata totale inriscaldamento kg/h</t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</si>
  <si>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3,5</t>
    </r>
  </si>
  <si>
    <r>
      <rPr>
        <sz val="12"/>
        <color theme="1"/>
        <rFont val="Calibri"/>
        <family val="2"/>
        <scheme val="minor"/>
      </rPr>
      <t>Sistema</t>
    </r>
    <r>
      <rPr>
        <b/>
        <sz val="12"/>
        <color theme="1"/>
        <rFont val="Calibri"/>
        <family val="2"/>
        <scheme val="minor"/>
      </rPr>
      <t xml:space="preserve"> LEONARDO 5,5</t>
    </r>
  </si>
  <si>
    <r>
      <t xml:space="preserve">Passo: </t>
    </r>
    <r>
      <rPr>
        <b/>
        <sz val="11"/>
        <color theme="1"/>
        <rFont val="Calibri"/>
        <family val="2"/>
        <scheme val="minor"/>
      </rPr>
      <t>5,5 cm</t>
    </r>
  </si>
  <si>
    <r>
      <t xml:space="preserve">Peso: </t>
    </r>
    <r>
      <rPr>
        <b/>
        <sz val="11"/>
        <color theme="1"/>
        <rFont val="Calibri"/>
        <family val="2"/>
        <scheme val="minor"/>
      </rPr>
      <t>15,7 kg/mq; idro 16,4 kg/mq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</si>
</sst>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medium">
        <color rgb="FFFF5050"/>
      </bottom>
      <diagonal/>
    </border>
    <border>
      <left style="medium">
        <color rgb="FFFF5050"/>
      </left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/>
      <right style="medium">
        <color rgb="FFFF5050"/>
      </right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FF5050"/>
      </left>
      <right/>
      <top style="medium">
        <color rgb="FFFF5050"/>
      </top>
      <bottom style="medium">
        <color rgb="FFFF5050"/>
      </bottom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medium">
        <color theme="8" tint="-0.249977111117893"/>
      </left>
      <right style="medium">
        <color theme="8" tint="-0.249977111117893"/>
      </right>
      <top/>
      <bottom style="medium">
        <color theme="8" tint="-0.249977111117893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rgb="FFFF5050"/>
      </top>
      <bottom style="medium">
        <color rgb="FFFF505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5050"/>
      </left>
      <right style="medium">
        <color rgb="FFFF5050"/>
      </right>
      <top/>
      <bottom style="medium">
        <color rgb="FFFF5050"/>
      </bottom>
      <diagonal/>
    </border>
    <border>
      <left style="medium">
        <color rgb="FFFF5050"/>
      </left>
      <right/>
      <top/>
      <bottom/>
      <diagonal/>
    </border>
    <border>
      <left style="medium">
        <color rgb="FFFF5050"/>
      </left>
      <right/>
      <top style="medium">
        <color rgb="FFFF5050"/>
      </top>
      <bottom/>
      <diagonal/>
    </border>
    <border>
      <left/>
      <right style="thin">
        <color theme="1" tint="0.34998626667073579"/>
      </right>
      <top/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11" xfId="0" applyBorder="1"/>
    <xf numFmtId="0" fontId="0" fillId="3" borderId="4" xfId="0" applyFill="1" applyBorder="1"/>
    <xf numFmtId="9" fontId="0" fillId="3" borderId="4" xfId="1" applyFont="1" applyFill="1" applyBorder="1" applyAlignment="1">
      <alignment horizontal="center" vertical="center"/>
    </xf>
    <xf numFmtId="1" fontId="0" fillId="3" borderId="4" xfId="1" applyNumberFormat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 vertical="center"/>
    </xf>
    <xf numFmtId="1" fontId="0" fillId="3" borderId="9" xfId="0" applyNumberFormat="1" applyFill="1" applyBorder="1"/>
    <xf numFmtId="1" fontId="0" fillId="3" borderId="4" xfId="0" applyNumberFormat="1" applyFill="1" applyBorder="1"/>
    <xf numFmtId="1" fontId="0" fillId="3" borderId="10" xfId="0" applyNumberFormat="1" applyFill="1" applyBorder="1"/>
    <xf numFmtId="0" fontId="6" fillId="0" borderId="0" xfId="0" applyFont="1"/>
    <xf numFmtId="0" fontId="8" fillId="0" borderId="0" xfId="0" applyFont="1"/>
    <xf numFmtId="0" fontId="4" fillId="0" borderId="1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1" fontId="0" fillId="3" borderId="12" xfId="0" applyNumberFormat="1" applyFill="1" applyBorder="1"/>
    <xf numFmtId="0" fontId="4" fillId="0" borderId="14" xfId="0" applyFont="1" applyBorder="1" applyAlignment="1">
      <alignment horizontal="center" vertical="center" wrapText="1"/>
    </xf>
    <xf numFmtId="164" fontId="0" fillId="3" borderId="10" xfId="0" applyNumberFormat="1" applyFill="1" applyBorder="1" applyAlignment="1">
      <alignment horizontal="center" vertical="center"/>
    </xf>
    <xf numFmtId="164" fontId="0" fillId="3" borderId="14" xfId="0" applyNumberForma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3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" fontId="0" fillId="2" borderId="3" xfId="1" applyNumberFormat="1" applyFont="1" applyFill="1" applyBorder="1" applyAlignment="1">
      <alignment horizontal="center" vertical="center"/>
    </xf>
    <xf numFmtId="9" fontId="0" fillId="2" borderId="2" xfId="1" applyFont="1" applyFill="1" applyBorder="1" applyAlignment="1">
      <alignment horizontal="center" vertical="center"/>
    </xf>
    <xf numFmtId="1" fontId="0" fillId="2" borderId="2" xfId="1" applyNumberFormat="1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/>
    </xf>
    <xf numFmtId="0" fontId="0" fillId="2" borderId="5" xfId="0" applyFill="1" applyBorder="1"/>
    <xf numFmtId="1" fontId="0" fillId="2" borderId="5" xfId="0" applyNumberFormat="1" applyFill="1" applyBorder="1"/>
    <xf numFmtId="1" fontId="0" fillId="2" borderId="2" xfId="0" applyNumberFormat="1" applyFill="1" applyBorder="1"/>
    <xf numFmtId="164" fontId="5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" fontId="0" fillId="0" borderId="29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5" xfId="0" applyBorder="1"/>
    <xf numFmtId="0" fontId="3" fillId="0" borderId="36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10" fillId="0" borderId="0" xfId="0" applyFont="1"/>
    <xf numFmtId="0" fontId="3" fillId="0" borderId="4" xfId="0" applyFont="1" applyBorder="1" applyAlignment="1">
      <alignment horizontal="center" vertical="center" wrapText="1"/>
    </xf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164" fontId="0" fillId="2" borderId="2" xfId="1" applyNumberFormat="1" applyFont="1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22" xfId="0" applyBorder="1" applyAlignment="1">
      <alignment horizontal="left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5050"/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B6EFC86-F698-4C9F-AF2B-807735684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D3D34144-3D9F-4156-9EB1-994C34713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358139</xdr:colOff>
      <xdr:row>1</xdr:row>
      <xdr:rowOff>7620</xdr:rowOff>
    </xdr:from>
    <xdr:to>
      <xdr:col>13</xdr:col>
      <xdr:colOff>234570</xdr:colOff>
      <xdr:row>7</xdr:row>
      <xdr:rowOff>167640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32D22037-B10F-9A35-C6B3-0F159CC7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99" y="205740"/>
          <a:ext cx="2558671" cy="1257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170180</xdr:rowOff>
    </xdr:from>
    <xdr:to>
      <xdr:col>1</xdr:col>
      <xdr:colOff>1051560</xdr:colOff>
      <xdr:row>6</xdr:row>
      <xdr:rowOff>12699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C81BF716-371F-4523-8665-EEB6DF51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368300"/>
          <a:ext cx="2270760" cy="756919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AA826B5-CD71-4AF5-923E-BE0C9C53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358044</xdr:colOff>
      <xdr:row>1</xdr:row>
      <xdr:rowOff>4820</xdr:rowOff>
    </xdr:from>
    <xdr:to>
      <xdr:col>13</xdr:col>
      <xdr:colOff>274210</xdr:colOff>
      <xdr:row>8</xdr:row>
      <xdr:rowOff>0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C9F2DC2-D1F1-7696-AB3F-E262FA7AB8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39004" y="202940"/>
          <a:ext cx="2598406" cy="12753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167640</xdr:rowOff>
    </xdr:from>
    <xdr:to>
      <xdr:col>1</xdr:col>
      <xdr:colOff>1051560</xdr:colOff>
      <xdr:row>6</xdr:row>
      <xdr:rowOff>15240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E93674F-39E2-E063-0EB2-7F8D2FDB7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760"/>
          <a:ext cx="227076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6</xdr:row>
      <xdr:rowOff>84651</xdr:rowOff>
    </xdr:from>
    <xdr:to>
      <xdr:col>1</xdr:col>
      <xdr:colOff>518161</xdr:colOff>
      <xdr:row>7</xdr:row>
      <xdr:rowOff>167640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7A0CE73C-8478-04AB-165E-604CC8091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1197171"/>
          <a:ext cx="1242060" cy="265869"/>
        </a:xfrm>
        <a:prstGeom prst="rect">
          <a:avLst/>
        </a:prstGeom>
      </xdr:spPr>
    </xdr:pic>
    <xdr:clientData/>
  </xdr:twoCellAnchor>
  <xdr:twoCellAnchor editAs="oneCell">
    <xdr:from>
      <xdr:col>9</xdr:col>
      <xdr:colOff>411480</xdr:colOff>
      <xdr:row>1</xdr:row>
      <xdr:rowOff>15240</xdr:rowOff>
    </xdr:from>
    <xdr:to>
      <xdr:col>13</xdr:col>
      <xdr:colOff>228600</xdr:colOff>
      <xdr:row>7</xdr:row>
      <xdr:rowOff>167640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D884567-1183-DCD3-C2A3-7D6E15A14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2440" y="213360"/>
          <a:ext cx="2499360" cy="1249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A7B-4CB8-4234-8232-B01E47CE737E}">
  <sheetPr>
    <pageSetUpPr fitToPage="1"/>
  </sheetPr>
  <dimension ref="A1:T21"/>
  <sheetViews>
    <sheetView tabSelected="1" workbookViewId="0">
      <selection activeCell="J14" sqref="J14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7" max="17" width="12.5" customWidth="1"/>
    <col min="18" max="18" width="2.33203125" customWidth="1"/>
    <col min="19" max="19" width="2.5" customWidth="1"/>
    <col min="21" max="21" width="12.33203125" customWidth="1"/>
  </cols>
  <sheetData>
    <row r="1" spans="1:20" ht="16" x14ac:dyDescent="0.2">
      <c r="A1" s="81" t="s">
        <v>33</v>
      </c>
      <c r="B1" s="81"/>
      <c r="D1" s="35"/>
      <c r="E1" s="35"/>
      <c r="F1" s="35"/>
      <c r="G1" s="35"/>
      <c r="H1" s="35"/>
    </row>
    <row r="2" spans="1:20" x14ac:dyDescent="0.2">
      <c r="A2" s="29"/>
      <c r="B2" s="30"/>
      <c r="D2" s="80" t="s">
        <v>21</v>
      </c>
      <c r="E2" s="80"/>
      <c r="F2" s="80"/>
      <c r="G2" s="80"/>
      <c r="H2" s="80"/>
      <c r="J2" s="54"/>
      <c r="K2" s="55"/>
      <c r="L2" s="55"/>
      <c r="M2" s="55"/>
      <c r="N2" s="56"/>
    </row>
    <row r="3" spans="1:20" x14ac:dyDescent="0.2">
      <c r="A3" s="31"/>
      <c r="B3" s="32"/>
      <c r="E3" s="80" t="s">
        <v>27</v>
      </c>
      <c r="F3" s="80"/>
      <c r="G3" s="80"/>
      <c r="H3" s="80"/>
      <c r="J3" s="57"/>
      <c r="N3" s="58"/>
    </row>
    <row r="4" spans="1:20" x14ac:dyDescent="0.2">
      <c r="A4" s="31"/>
      <c r="B4" s="32"/>
      <c r="D4" s="35"/>
      <c r="E4" s="82" t="s">
        <v>28</v>
      </c>
      <c r="F4" s="82"/>
      <c r="G4" s="82"/>
      <c r="H4" s="82"/>
      <c r="J4" s="57"/>
      <c r="N4" s="58"/>
    </row>
    <row r="5" spans="1:20" x14ac:dyDescent="0.2">
      <c r="A5" s="31"/>
      <c r="B5" s="32"/>
      <c r="D5" s="79" t="s">
        <v>19</v>
      </c>
      <c r="E5" s="79"/>
      <c r="F5" s="79"/>
      <c r="G5" s="79"/>
      <c r="H5" s="36"/>
      <c r="J5" s="59"/>
      <c r="N5" s="58"/>
      <c r="T5" s="1"/>
    </row>
    <row r="6" spans="1:20" x14ac:dyDescent="0.2">
      <c r="A6" s="31"/>
      <c r="B6" s="32"/>
      <c r="D6" s="80" t="s">
        <v>34</v>
      </c>
      <c r="E6" s="80"/>
      <c r="F6" s="80"/>
      <c r="G6" s="80"/>
      <c r="J6" s="57"/>
      <c r="N6" s="58"/>
    </row>
    <row r="7" spans="1:20" x14ac:dyDescent="0.2">
      <c r="A7" s="31"/>
      <c r="B7" s="32"/>
      <c r="D7" s="79" t="s">
        <v>35</v>
      </c>
      <c r="E7" s="79"/>
      <c r="F7" s="79"/>
      <c r="G7" s="79"/>
      <c r="H7" s="37"/>
      <c r="J7" s="57"/>
      <c r="N7" s="58"/>
    </row>
    <row r="8" spans="1:20" x14ac:dyDescent="0.2">
      <c r="A8" s="33"/>
      <c r="B8" s="34"/>
      <c r="D8" s="80" t="s">
        <v>18</v>
      </c>
      <c r="E8" s="80"/>
      <c r="F8" s="80"/>
      <c r="G8" s="80"/>
      <c r="H8" s="36"/>
      <c r="J8" s="60"/>
      <c r="K8" s="61"/>
      <c r="L8" s="61"/>
      <c r="M8" s="61"/>
      <c r="N8" s="62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2" t="s">
        <v>5</v>
      </c>
    </row>
    <row r="13" spans="1:20" ht="49" thickBot="1" x14ac:dyDescent="0.25">
      <c r="A13" s="65" t="s">
        <v>9</v>
      </c>
      <c r="B13" s="5" t="s">
        <v>10</v>
      </c>
      <c r="C13" s="7" t="s">
        <v>11</v>
      </c>
      <c r="D13" s="4" t="s">
        <v>15</v>
      </c>
      <c r="E13" s="5" t="s">
        <v>16</v>
      </c>
      <c r="F13" s="7" t="s">
        <v>7</v>
      </c>
      <c r="G13" s="4" t="s">
        <v>8</v>
      </c>
      <c r="H13" s="5" t="s">
        <v>14</v>
      </c>
      <c r="I13" s="7" t="s">
        <v>0</v>
      </c>
      <c r="J13" s="4" t="s">
        <v>1</v>
      </c>
      <c r="K13" s="5" t="s">
        <v>2</v>
      </c>
      <c r="L13" s="7" t="s">
        <v>3</v>
      </c>
      <c r="M13" s="4" t="s">
        <v>12</v>
      </c>
      <c r="N13" s="7" t="s">
        <v>13</v>
      </c>
      <c r="O13" s="64" t="s">
        <v>4</v>
      </c>
      <c r="P13" s="63"/>
    </row>
    <row r="14" spans="1:20" ht="16" thickBot="1" x14ac:dyDescent="0.25">
      <c r="A14" s="76">
        <v>100</v>
      </c>
      <c r="B14" s="76">
        <v>140</v>
      </c>
      <c r="C14" s="44">
        <f>A14/B14</f>
        <v>0.7142857142857143</v>
      </c>
      <c r="D14" s="45"/>
      <c r="E14" s="43"/>
      <c r="F14" s="45">
        <f>_xlfn.CEILING.MATH(B14/10,1)</f>
        <v>14</v>
      </c>
      <c r="G14" s="44">
        <f>IF(F14&gt;8,_xlfn.CEILING.MATH(F14/8),"1")</f>
        <v>2</v>
      </c>
      <c r="H14" s="43">
        <v>300</v>
      </c>
      <c r="I14" s="45">
        <v>20</v>
      </c>
      <c r="J14" s="45">
        <v>43</v>
      </c>
      <c r="K14" s="43">
        <v>3.5</v>
      </c>
      <c r="L14" s="45">
        <v>33</v>
      </c>
      <c r="M14" s="45">
        <f>85*C14*B14</f>
        <v>8500</v>
      </c>
      <c r="N14" s="43">
        <f>85*C14*1.1*B14</f>
        <v>9350</v>
      </c>
      <c r="O14" s="45">
        <f>3.6*N14/(4.186*K14)</f>
        <v>2297.4540986963348</v>
      </c>
    </row>
    <row r="16" spans="1:20" ht="16" thickBot="1" x14ac:dyDescent="0.25">
      <c r="A16" s="66" t="s">
        <v>6</v>
      </c>
    </row>
    <row r="17" spans="1:15" ht="43.75" customHeight="1" thickBot="1" x14ac:dyDescent="0.25">
      <c r="A17" s="67" t="s">
        <v>9</v>
      </c>
      <c r="B17" s="8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8" t="s">
        <v>0</v>
      </c>
      <c r="J17" s="8" t="s">
        <v>1</v>
      </c>
      <c r="K17" s="8" t="s">
        <v>2</v>
      </c>
      <c r="L17" s="8" t="s">
        <v>3</v>
      </c>
      <c r="M17" s="8" t="s">
        <v>12</v>
      </c>
      <c r="N17" s="8" t="s">
        <v>13</v>
      </c>
      <c r="O17" s="8" t="s">
        <v>4</v>
      </c>
    </row>
    <row r="18" spans="1:15" ht="16" thickBot="1" x14ac:dyDescent="0.25">
      <c r="A18" s="78">
        <v>100</v>
      </c>
      <c r="B18" s="77">
        <v>140</v>
      </c>
      <c r="C18" s="13">
        <f>A18/B18</f>
        <v>0.7142857142857143</v>
      </c>
      <c r="D18" s="15"/>
      <c r="E18" s="14"/>
      <c r="F18" s="15">
        <f>_xlfn.CEILING.MATH(B18/10,1)</f>
        <v>14</v>
      </c>
      <c r="G18" s="14">
        <f>IF(F18&gt;8,_xlfn.CEILING.MATH(F18/8),"1")</f>
        <v>2</v>
      </c>
      <c r="H18" s="15">
        <v>300</v>
      </c>
      <c r="I18" s="14">
        <v>26</v>
      </c>
      <c r="J18" s="15">
        <v>14</v>
      </c>
      <c r="K18" s="14">
        <v>2.5</v>
      </c>
      <c r="L18" s="15">
        <f>I18-(M18/B18/10.8)</f>
        <v>22.574074074074076</v>
      </c>
      <c r="M18" s="14">
        <f>51.8*B18*C18</f>
        <v>5180</v>
      </c>
      <c r="N18" s="15">
        <f>51.8*C18*1.1*B18</f>
        <v>5698</v>
      </c>
      <c r="O18" s="14">
        <f>3.6*N18/(4.186*K18)</f>
        <v>1960.1337792642139</v>
      </c>
    </row>
    <row r="21" spans="1:15" ht="43.75" customHeight="1" x14ac:dyDescent="0.2"/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pageSetup paperSize="9" scale="70" orientation="landscape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F906-D6A1-40B6-8050-AD6C88D31099}">
  <dimension ref="A1:T18"/>
  <sheetViews>
    <sheetView workbookViewId="0">
      <selection activeCell="O11" sqref="O11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8" max="19" width="2.33203125" customWidth="1"/>
    <col min="21" max="21" width="39.1640625" bestFit="1" customWidth="1"/>
  </cols>
  <sheetData>
    <row r="1" spans="1:20" ht="16" x14ac:dyDescent="0.2">
      <c r="A1" s="81" t="s">
        <v>32</v>
      </c>
      <c r="B1" s="81"/>
      <c r="D1" s="35"/>
      <c r="E1" s="35"/>
      <c r="F1" s="35"/>
      <c r="G1" s="35"/>
      <c r="H1" s="35"/>
    </row>
    <row r="2" spans="1:20" x14ac:dyDescent="0.2">
      <c r="A2" s="29"/>
      <c r="B2" s="30"/>
      <c r="D2" s="80" t="s">
        <v>21</v>
      </c>
      <c r="E2" s="80"/>
      <c r="F2" s="80"/>
      <c r="G2" s="80"/>
      <c r="H2" s="80"/>
      <c r="J2" s="69"/>
      <c r="K2" s="70"/>
      <c r="L2" s="70"/>
      <c r="M2" s="70"/>
      <c r="N2" s="71"/>
    </row>
    <row r="3" spans="1:20" x14ac:dyDescent="0.2">
      <c r="A3" s="31"/>
      <c r="B3" s="32"/>
      <c r="E3" s="80" t="s">
        <v>27</v>
      </c>
      <c r="F3" s="80"/>
      <c r="G3" s="80"/>
      <c r="H3" s="80"/>
      <c r="J3" s="72"/>
      <c r="N3" s="68"/>
    </row>
    <row r="4" spans="1:20" x14ac:dyDescent="0.2">
      <c r="A4" s="31"/>
      <c r="B4" s="32"/>
      <c r="D4" s="35"/>
      <c r="E4" s="82" t="s">
        <v>28</v>
      </c>
      <c r="F4" s="82"/>
      <c r="G4" s="82"/>
      <c r="H4" s="82"/>
      <c r="J4" s="72"/>
      <c r="N4" s="68"/>
    </row>
    <row r="5" spans="1:20" x14ac:dyDescent="0.2">
      <c r="A5" s="31"/>
      <c r="B5" s="32"/>
      <c r="D5" s="79" t="s">
        <v>19</v>
      </c>
      <c r="E5" s="79"/>
      <c r="F5" s="79"/>
      <c r="G5" s="79"/>
      <c r="H5" s="36"/>
      <c r="J5" s="72"/>
      <c r="N5" s="68"/>
      <c r="T5" s="1"/>
    </row>
    <row r="6" spans="1:20" x14ac:dyDescent="0.2">
      <c r="A6" s="31"/>
      <c r="B6" s="32"/>
      <c r="D6" s="80" t="s">
        <v>29</v>
      </c>
      <c r="E6" s="80"/>
      <c r="F6" s="80"/>
      <c r="G6" s="80"/>
      <c r="J6" s="72"/>
      <c r="N6" s="68"/>
    </row>
    <row r="7" spans="1:20" x14ac:dyDescent="0.2">
      <c r="A7" s="31"/>
      <c r="B7" s="32"/>
      <c r="D7" s="79" t="s">
        <v>30</v>
      </c>
      <c r="E7" s="79"/>
      <c r="F7" s="79"/>
      <c r="G7" s="79"/>
      <c r="H7" s="37"/>
      <c r="J7" s="72"/>
      <c r="N7" s="68"/>
    </row>
    <row r="8" spans="1:20" x14ac:dyDescent="0.2">
      <c r="A8" s="33"/>
      <c r="B8" s="34"/>
      <c r="D8" s="80" t="s">
        <v>18</v>
      </c>
      <c r="E8" s="80"/>
      <c r="F8" s="80"/>
      <c r="G8" s="80"/>
      <c r="H8" s="36"/>
      <c r="J8" s="73"/>
      <c r="K8" s="74"/>
      <c r="L8" s="74"/>
      <c r="M8" s="74"/>
      <c r="N8" s="75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52" t="s">
        <v>5</v>
      </c>
    </row>
    <row r="13" spans="1:20" ht="43.75" customHeight="1" thickBot="1" x14ac:dyDescent="0.2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31</v>
      </c>
    </row>
    <row r="14" spans="1:20" ht="16" thickBot="1" x14ac:dyDescent="0.25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39.5</v>
      </c>
      <c r="K14" s="49">
        <v>3.5</v>
      </c>
      <c r="L14" s="49">
        <v>32.9</v>
      </c>
      <c r="M14" s="50">
        <f>84.2*C14*B14</f>
        <v>8420</v>
      </c>
      <c r="N14" s="50">
        <f>84.2*C14*1.1*B14</f>
        <v>9262.0000000000018</v>
      </c>
      <c r="O14" s="51">
        <f>3.6*N14/(4.186*K14)</f>
        <v>2275.83100129684</v>
      </c>
    </row>
    <row r="16" spans="1:20" ht="17" thickBot="1" x14ac:dyDescent="0.25">
      <c r="A16" s="53" t="s">
        <v>6</v>
      </c>
    </row>
    <row r="17" spans="1:15" ht="43.75" customHeight="1" thickBot="1" x14ac:dyDescent="0.2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17</v>
      </c>
    </row>
    <row r="18" spans="1:15" ht="16" thickBot="1" x14ac:dyDescent="0.2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</v>
      </c>
      <c r="L18" s="16">
        <f>I18-(M18/B18/10.8)</f>
        <v>21.714285714285715</v>
      </c>
      <c r="M18" s="17">
        <f>64.8*C18*B18</f>
        <v>6480</v>
      </c>
      <c r="N18" s="23">
        <f>64.8*C18*1.1*B18</f>
        <v>7128.0000000000009</v>
      </c>
      <c r="O18" s="18">
        <f>3.6*N18/(4.186*K18)</f>
        <v>2043.3827042522698</v>
      </c>
    </row>
  </sheetData>
  <mergeCells count="8">
    <mergeCell ref="D7:G7"/>
    <mergeCell ref="D8:G8"/>
    <mergeCell ref="A1:B1"/>
    <mergeCell ref="D2:H2"/>
    <mergeCell ref="E3:H3"/>
    <mergeCell ref="E4:H4"/>
    <mergeCell ref="D5:G5"/>
    <mergeCell ref="D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7C718-141C-4F3F-A6B6-64320F3A12DA}">
  <sheetPr>
    <pageSetUpPr fitToPage="1"/>
  </sheetPr>
  <dimension ref="A1:T18"/>
  <sheetViews>
    <sheetView workbookViewId="0">
      <selection activeCell="O8" sqref="O8"/>
    </sheetView>
  </sheetViews>
  <sheetFormatPr baseColWidth="10" defaultColWidth="8.83203125" defaultRowHeight="15" x14ac:dyDescent="0.2"/>
  <cols>
    <col min="1" max="2" width="17.83203125" customWidth="1"/>
    <col min="3" max="7" width="9.83203125" customWidth="1"/>
    <col min="8" max="8" width="17.83203125" customWidth="1"/>
    <col min="9" max="14" width="9.83203125" customWidth="1"/>
    <col min="15" max="15" width="17.83203125" customWidth="1"/>
    <col min="16" max="16" width="18.5" customWidth="1"/>
    <col min="17" max="17" width="14.1640625" customWidth="1"/>
    <col min="18" max="18" width="3.1640625" customWidth="1"/>
    <col min="19" max="19" width="3" customWidth="1"/>
    <col min="21" max="21" width="15" customWidth="1"/>
  </cols>
  <sheetData>
    <row r="1" spans="1:20" ht="16" x14ac:dyDescent="0.2">
      <c r="A1" s="81" t="s">
        <v>26</v>
      </c>
      <c r="B1" s="81"/>
      <c r="D1" s="35"/>
      <c r="E1" s="35"/>
      <c r="F1" s="35"/>
      <c r="G1" s="35"/>
      <c r="H1" s="35"/>
    </row>
    <row r="2" spans="1:20" x14ac:dyDescent="0.2">
      <c r="A2" s="29"/>
      <c r="B2" s="30"/>
      <c r="D2" s="80" t="s">
        <v>21</v>
      </c>
      <c r="E2" s="80"/>
      <c r="F2" s="80"/>
      <c r="G2" s="80"/>
      <c r="H2" s="80"/>
      <c r="J2" s="69"/>
      <c r="K2" s="70"/>
      <c r="L2" s="70"/>
      <c r="M2" s="70"/>
      <c r="N2" s="71"/>
    </row>
    <row r="3" spans="1:20" x14ac:dyDescent="0.2">
      <c r="A3" s="31"/>
      <c r="B3" s="32"/>
      <c r="E3" s="80" t="s">
        <v>23</v>
      </c>
      <c r="F3" s="80"/>
      <c r="G3" s="80"/>
      <c r="H3" s="80"/>
      <c r="J3" s="72"/>
      <c r="N3" s="68"/>
    </row>
    <row r="4" spans="1:20" x14ac:dyDescent="0.2">
      <c r="A4" s="31"/>
      <c r="B4" s="32"/>
      <c r="D4" s="35"/>
      <c r="E4" s="82" t="s">
        <v>22</v>
      </c>
      <c r="F4" s="82"/>
      <c r="G4" s="82"/>
      <c r="H4" s="82"/>
      <c r="J4" s="72"/>
      <c r="N4" s="68"/>
    </row>
    <row r="5" spans="1:20" x14ac:dyDescent="0.2">
      <c r="A5" s="31"/>
      <c r="B5" s="32"/>
      <c r="D5" s="79" t="s">
        <v>19</v>
      </c>
      <c r="E5" s="79"/>
      <c r="F5" s="79"/>
      <c r="G5" s="79"/>
      <c r="H5" s="36"/>
      <c r="J5" s="72"/>
      <c r="N5" s="68"/>
      <c r="T5" s="1"/>
    </row>
    <row r="6" spans="1:20" x14ac:dyDescent="0.2">
      <c r="A6" s="31"/>
      <c r="B6" s="32"/>
      <c r="D6" s="80" t="s">
        <v>20</v>
      </c>
      <c r="E6" s="80"/>
      <c r="F6" s="80"/>
      <c r="G6" s="80"/>
      <c r="J6" s="72"/>
      <c r="N6" s="68"/>
    </row>
    <row r="7" spans="1:20" x14ac:dyDescent="0.2">
      <c r="A7" s="31"/>
      <c r="B7" s="32"/>
      <c r="D7" s="79" t="s">
        <v>25</v>
      </c>
      <c r="E7" s="79"/>
      <c r="F7" s="79"/>
      <c r="G7" s="79"/>
      <c r="H7" s="37"/>
      <c r="J7" s="72"/>
      <c r="N7" s="68"/>
    </row>
    <row r="8" spans="1:20" x14ac:dyDescent="0.2">
      <c r="A8" s="33"/>
      <c r="B8" s="34"/>
      <c r="D8" s="80" t="s">
        <v>18</v>
      </c>
      <c r="E8" s="80"/>
      <c r="F8" s="80"/>
      <c r="G8" s="80"/>
      <c r="H8" s="36"/>
      <c r="J8" s="73"/>
      <c r="K8" s="74"/>
      <c r="L8" s="74"/>
      <c r="M8" s="74"/>
      <c r="N8" s="75"/>
    </row>
    <row r="9" spans="1:20" x14ac:dyDescent="0.2">
      <c r="D9" s="37"/>
      <c r="E9" s="37"/>
      <c r="F9" s="37"/>
      <c r="G9" s="37"/>
    </row>
    <row r="10" spans="1:20" ht="16" x14ac:dyDescent="0.2">
      <c r="A10" s="20" t="s">
        <v>24</v>
      </c>
    </row>
    <row r="12" spans="1:20" ht="16" thickBot="1" x14ac:dyDescent="0.25">
      <c r="A12" s="2" t="s">
        <v>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20" ht="33" thickBot="1" x14ac:dyDescent="0.25">
      <c r="A13" s="4" t="s">
        <v>9</v>
      </c>
      <c r="B13" s="4" t="s">
        <v>10</v>
      </c>
      <c r="C13" s="4" t="s">
        <v>11</v>
      </c>
      <c r="D13" s="5" t="s">
        <v>15</v>
      </c>
      <c r="E13" s="7" t="s">
        <v>16</v>
      </c>
      <c r="F13" s="7" t="s">
        <v>7</v>
      </c>
      <c r="G13" s="4" t="s">
        <v>8</v>
      </c>
      <c r="H13" s="38" t="s">
        <v>14</v>
      </c>
      <c r="I13" s="6" t="s">
        <v>0</v>
      </c>
      <c r="J13" s="6" t="s">
        <v>1</v>
      </c>
      <c r="K13" s="39" t="s">
        <v>2</v>
      </c>
      <c r="L13" s="40" t="s">
        <v>3</v>
      </c>
      <c r="M13" s="6" t="s">
        <v>12</v>
      </c>
      <c r="N13" s="39" t="s">
        <v>13</v>
      </c>
      <c r="O13" s="6" t="s">
        <v>17</v>
      </c>
    </row>
    <row r="14" spans="1:20" ht="16" thickBot="1" x14ac:dyDescent="0.25">
      <c r="A14" s="41">
        <v>100</v>
      </c>
      <c r="B14" s="42">
        <v>140</v>
      </c>
      <c r="C14" s="44">
        <f>A14/B14</f>
        <v>0.7142857142857143</v>
      </c>
      <c r="D14" s="43"/>
      <c r="E14" s="45"/>
      <c r="F14" s="46">
        <f>_xlfn.CEILING.MATH(B14/10,1)</f>
        <v>14</v>
      </c>
      <c r="G14" s="47">
        <f>IF(F14&gt;8,_xlfn.CEILING.MATH(F14/8),"1")</f>
        <v>2</v>
      </c>
      <c r="H14" s="48">
        <v>300</v>
      </c>
      <c r="I14" s="49">
        <v>20</v>
      </c>
      <c r="J14" s="49">
        <v>37.5</v>
      </c>
      <c r="K14" s="49">
        <v>3.5</v>
      </c>
      <c r="L14" s="49">
        <v>32.700000000000003</v>
      </c>
      <c r="M14" s="50">
        <f>82.3*C14*B14</f>
        <v>8230</v>
      </c>
      <c r="N14" s="50">
        <f>82.3*C14*1.1*B14</f>
        <v>9053.0000000000018</v>
      </c>
      <c r="O14" s="51">
        <f>3.6*N14/(4.186*K14)</f>
        <v>2224.4761449730399</v>
      </c>
    </row>
    <row r="16" spans="1:20" ht="16" thickBot="1" x14ac:dyDescent="0.25">
      <c r="A16" s="19" t="s">
        <v>6</v>
      </c>
      <c r="O16" s="11"/>
    </row>
    <row r="17" spans="1:15" ht="33" thickBot="1" x14ac:dyDescent="0.25">
      <c r="A17" s="28" t="s">
        <v>9</v>
      </c>
      <c r="B17" s="27" t="s">
        <v>10</v>
      </c>
      <c r="C17" s="8" t="s">
        <v>11</v>
      </c>
      <c r="D17" s="8" t="s">
        <v>15</v>
      </c>
      <c r="E17" s="8" t="s">
        <v>16</v>
      </c>
      <c r="F17" s="8" t="s">
        <v>7</v>
      </c>
      <c r="G17" s="8" t="s">
        <v>8</v>
      </c>
      <c r="H17" s="8" t="s">
        <v>14</v>
      </c>
      <c r="I17" s="9" t="s">
        <v>0</v>
      </c>
      <c r="J17" s="9" t="s">
        <v>1</v>
      </c>
      <c r="K17" s="9" t="s">
        <v>2</v>
      </c>
      <c r="L17" s="10" t="s">
        <v>3</v>
      </c>
      <c r="M17" s="21" t="s">
        <v>12</v>
      </c>
      <c r="N17" s="24" t="s">
        <v>13</v>
      </c>
      <c r="O17" s="22" t="s">
        <v>17</v>
      </c>
    </row>
    <row r="18" spans="1:15" ht="16" thickBot="1" x14ac:dyDescent="0.25">
      <c r="A18" s="26">
        <v>100</v>
      </c>
      <c r="B18" s="25">
        <v>140</v>
      </c>
      <c r="C18" s="13">
        <f>A18/B18</f>
        <v>0.7142857142857143</v>
      </c>
      <c r="D18" s="14"/>
      <c r="E18" s="14"/>
      <c r="F18" s="15">
        <f>_xlfn.CEILING.MATH(B18/10,1)</f>
        <v>14</v>
      </c>
      <c r="G18" s="15">
        <f>IF(F18&gt;8,_xlfn.CEILING.MATH(F18/8),"1")</f>
        <v>2</v>
      </c>
      <c r="H18" s="15">
        <v>300</v>
      </c>
      <c r="I18" s="12">
        <v>26</v>
      </c>
      <c r="J18" s="12">
        <v>14</v>
      </c>
      <c r="K18" s="12">
        <v>3.5</v>
      </c>
      <c r="L18" s="16">
        <f>I18-(M18/B18/10.8)</f>
        <v>20.649470899470899</v>
      </c>
      <c r="M18" s="17">
        <f>80.9*C18*B18</f>
        <v>8090.0000000000009</v>
      </c>
      <c r="N18" s="23">
        <f>80.9*C18*1.1*B18</f>
        <v>8899.0000000000018</v>
      </c>
      <c r="O18" s="18">
        <f>3.6*N18/(4.186*K18)</f>
        <v>2186.6357245239237</v>
      </c>
    </row>
  </sheetData>
  <mergeCells count="8">
    <mergeCell ref="A1:B1"/>
    <mergeCell ref="E3:H3"/>
    <mergeCell ref="D7:G7"/>
    <mergeCell ref="D8:G8"/>
    <mergeCell ref="D5:G5"/>
    <mergeCell ref="E4:H4"/>
    <mergeCell ref="D6:G6"/>
    <mergeCell ref="D2:H2"/>
  </mergeCells>
  <pageMargins left="0.7" right="0.7" top="0.75" bottom="0.75" header="0.3" footer="0.3"/>
  <pageSetup paperSize="9" scale="79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LEONARDO 5.5</vt:lpstr>
      <vt:lpstr>LEONARDO 3.5</vt:lpstr>
      <vt:lpstr>LEONARDO 3.0 PLUS</vt:lpstr>
      <vt:lpstr>'LEONARDO 3.0 PLUS'!Print_Area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Avantaggiato</dc:creator>
  <cp:lastModifiedBy>Secchi, Raffaello</cp:lastModifiedBy>
  <cp:lastPrinted>2022-12-19T16:20:29Z</cp:lastPrinted>
  <dcterms:created xsi:type="dcterms:W3CDTF">2022-02-23T09:27:19Z</dcterms:created>
  <dcterms:modified xsi:type="dcterms:W3CDTF">2023-01-12T20:42:10Z</dcterms:modified>
</cp:coreProperties>
</file>