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reas" sheetId="2" r:id="rId1"/>
  </sheets>
  <calcPr calcId="152511"/>
</workbook>
</file>

<file path=xl/calcChain.xml><?xml version="1.0" encoding="utf-8"?>
<calcChain xmlns="http://schemas.openxmlformats.org/spreadsheetml/2006/main">
  <c r="N10" i="2" l="1"/>
  <c r="O10" i="2"/>
  <c r="P10" i="2"/>
  <c r="AG10" i="2" s="1"/>
  <c r="G10" i="2"/>
  <c r="H10" i="2"/>
  <c r="I10" i="2"/>
  <c r="K4" i="2" l="1"/>
  <c r="K5" i="2"/>
  <c r="K8" i="2"/>
  <c r="K9" i="2"/>
  <c r="K3" i="2"/>
  <c r="J5" i="2"/>
  <c r="J8" i="2"/>
  <c r="J3" i="2"/>
  <c r="Q11" i="2" l="1"/>
  <c r="J11" i="2" s="1"/>
  <c r="K11" i="2" s="1"/>
  <c r="Q10" i="2"/>
  <c r="J10" i="2" s="1"/>
  <c r="K10" i="2" s="1"/>
  <c r="Q9" i="2"/>
  <c r="J9" i="2" s="1"/>
  <c r="Q6" i="2"/>
  <c r="J6" i="2" s="1"/>
  <c r="K6" i="2" s="1"/>
  <c r="AC10" i="2" l="1"/>
  <c r="AA10" i="2"/>
  <c r="X10" i="2"/>
  <c r="Y10" i="2"/>
  <c r="Z10" i="2" s="1"/>
  <c r="AB10" i="2" s="1"/>
  <c r="AH10" i="2" s="1"/>
  <c r="AI10" i="2" s="1"/>
  <c r="X11" i="2"/>
  <c r="Y11" i="2" s="1"/>
  <c r="Z11" i="2" s="1"/>
  <c r="AB11" i="2" s="1"/>
  <c r="G11" i="2"/>
  <c r="H11" i="2"/>
  <c r="I11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4" i="2"/>
  <c r="H4" i="2"/>
  <c r="I4" i="2"/>
  <c r="H3" i="2"/>
  <c r="I3" i="2"/>
  <c r="G3" i="2"/>
  <c r="R10" i="2"/>
  <c r="R11" i="2"/>
  <c r="R7" i="2"/>
  <c r="Q7" i="2"/>
  <c r="J7" i="2" s="1"/>
  <c r="K7" i="2" s="1"/>
  <c r="R6" i="2"/>
  <c r="N11" i="2"/>
  <c r="AA11" i="2" s="1"/>
  <c r="O11" i="2"/>
  <c r="AG11" i="2" s="1"/>
  <c r="P11" i="2"/>
  <c r="AC11" i="2" s="1"/>
  <c r="AH11" i="2" l="1"/>
  <c r="AI11" i="2" s="1"/>
  <c r="R4" i="2"/>
  <c r="R9" i="2"/>
  <c r="Q4" i="2"/>
  <c r="J4" i="2" s="1"/>
  <c r="N3" i="2"/>
  <c r="S4" i="2" s="1"/>
  <c r="O3" i="2" l="1"/>
  <c r="T4" i="2" s="1"/>
  <c r="AJ4" i="2" s="1"/>
  <c r="P3" i="2"/>
  <c r="U4" i="2" s="1"/>
  <c r="N9" i="2" l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N4" i="2"/>
  <c r="O4" i="2"/>
  <c r="P4" i="2"/>
  <c r="AC4" i="2" s="1"/>
  <c r="N5" i="2"/>
  <c r="O5" i="2"/>
  <c r="P5" i="2"/>
  <c r="N6" i="2"/>
  <c r="O6" i="2"/>
  <c r="P6" i="2"/>
  <c r="AC6" i="2" s="1"/>
  <c r="N7" i="2"/>
  <c r="O7" i="2"/>
  <c r="P7" i="2"/>
  <c r="AC7" i="2" s="1"/>
  <c r="N8" i="2"/>
  <c r="O8" i="2"/>
  <c r="P8" i="2"/>
  <c r="O9" i="2"/>
  <c r="P9" i="2"/>
  <c r="AC9" i="2" s="1"/>
  <c r="X3" i="2"/>
  <c r="Y3" i="2" s="1"/>
  <c r="AC3" i="2"/>
  <c r="AF4" i="2" s="1"/>
  <c r="AG6" i="2" l="1"/>
  <c r="S6" i="2"/>
  <c r="AG4" i="2"/>
  <c r="S9" i="2"/>
  <c r="S10" i="2"/>
  <c r="S11" i="2"/>
  <c r="S7" i="2"/>
  <c r="U11" i="2"/>
  <c r="U10" i="2"/>
  <c r="T7" i="2"/>
  <c r="T6" i="2"/>
  <c r="T9" i="2"/>
  <c r="T10" i="2"/>
  <c r="T11" i="2"/>
  <c r="U7" i="2"/>
  <c r="U6" i="2"/>
  <c r="AC8" i="2"/>
  <c r="U9" i="2"/>
  <c r="AC5" i="2"/>
  <c r="Z7" i="2"/>
  <c r="AA7" i="2" s="1"/>
  <c r="Z3" i="2"/>
  <c r="AB3" i="2" s="1"/>
  <c r="AE4" i="2" s="1"/>
  <c r="AG9" i="2"/>
  <c r="Z5" i="2"/>
  <c r="AA5" i="2" s="1"/>
  <c r="Z9" i="2"/>
  <c r="AB9" i="2" s="1"/>
  <c r="AH9" i="2" s="1"/>
  <c r="AG7" i="2"/>
  <c r="Z6" i="2"/>
  <c r="AA6" i="2" s="1"/>
  <c r="Z8" i="2"/>
  <c r="AB8" i="2" s="1"/>
  <c r="Z4" i="2"/>
  <c r="AB4" i="2" s="1"/>
  <c r="AH4" i="2" s="1"/>
  <c r="AJ7" i="2" l="1"/>
  <c r="AE9" i="2"/>
  <c r="AE11" i="2"/>
  <c r="AE10" i="2"/>
  <c r="AF6" i="2"/>
  <c r="AF7" i="2"/>
  <c r="AJ11" i="2"/>
  <c r="AJ6" i="2"/>
  <c r="AF9" i="2"/>
  <c r="AF11" i="2"/>
  <c r="AF10" i="2"/>
  <c r="AJ10" i="2"/>
  <c r="AA3" i="2"/>
  <c r="AD4" i="2" s="1"/>
  <c r="AK4" i="2" s="1"/>
  <c r="AL4" i="2" s="1"/>
  <c r="AB7" i="2"/>
  <c r="AH7" i="2" s="1"/>
  <c r="AI7" i="2" s="1"/>
  <c r="AB5" i="2"/>
  <c r="AA8" i="2"/>
  <c r="AD6" i="2" s="1"/>
  <c r="AI9" i="2"/>
  <c r="AJ9" i="2"/>
  <c r="AI4" i="2"/>
  <c r="AB6" i="2"/>
  <c r="AA4" i="2"/>
  <c r="AA9" i="2"/>
  <c r="AE7" i="2" l="1"/>
  <c r="AE6" i="2"/>
  <c r="AH6" i="2"/>
  <c r="AI6" i="2" s="1"/>
  <c r="AD9" i="2"/>
  <c r="AK9" i="2" s="1"/>
  <c r="AL9" i="2" s="1"/>
  <c r="AD10" i="2"/>
  <c r="AK10" i="2" s="1"/>
  <c r="AL10" i="2" s="1"/>
  <c r="AD11" i="2"/>
  <c r="AK11" i="2" s="1"/>
  <c r="AL11" i="2" s="1"/>
  <c r="AD7" i="2"/>
  <c r="AK7" i="2" s="1"/>
  <c r="AL7" i="2" s="1"/>
  <c r="AK6" i="2"/>
  <c r="AL6" i="2" s="1"/>
</calcChain>
</file>

<file path=xl/comments1.xml><?xml version="1.0" encoding="utf-8"?>
<comments xmlns="http://schemas.openxmlformats.org/spreadsheetml/2006/main">
  <authors>
    <author>Author</author>
  </authors>
  <commentList>
    <comment ref="AA1" authorId="0" shapeId="0">
      <text>
        <r>
          <rPr>
            <b/>
            <sz val="9"/>
            <color indexed="81"/>
            <rFont val="Tahoma"/>
            <family val="2"/>
          </rPr>
          <t>Assumption: all added forest is converted pasture. If field acreage goes to &lt;0, then foresdt acreage is subtracted to bring it back to 0.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These should be planned length of the constructed stream, not preconstruction length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 xml:space="preserve">Ratio of added buffer area that will convert imperv and ag land to forest/nat
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Calculated added forest acreage that goes over available field to remove</t>
        </r>
      </text>
    </comment>
  </commentList>
</comments>
</file>

<file path=xl/sharedStrings.xml><?xml version="1.0" encoding="utf-8"?>
<sst xmlns="http://schemas.openxmlformats.org/spreadsheetml/2006/main" count="63" uniqueCount="46">
  <si>
    <t>Name</t>
  </si>
  <si>
    <t>Forest</t>
  </si>
  <si>
    <t>Imperv</t>
  </si>
  <si>
    <t>Field</t>
  </si>
  <si>
    <t>Stream</t>
  </si>
  <si>
    <t>Pixel Count</t>
  </si>
  <si>
    <t>LDA (ac)</t>
  </si>
  <si>
    <t>For Ac</t>
  </si>
  <si>
    <t>Fie Ac</t>
  </si>
  <si>
    <t>Imp Ac</t>
  </si>
  <si>
    <t>Reach</t>
  </si>
  <si>
    <t>Len (ft)</t>
  </si>
  <si>
    <t>Conv R</t>
  </si>
  <si>
    <t>Red = Manual Alteration</t>
  </si>
  <si>
    <t>Buffer W (ft)</t>
  </si>
  <si>
    <t>Buffer A (ac)</t>
  </si>
  <si>
    <t>Added For (ac)</t>
  </si>
  <si>
    <t>Buffer Additions</t>
  </si>
  <si>
    <t>Pre-Construction LDA Coverage</t>
  </si>
  <si>
    <t>Pre-Construction Total Coverage</t>
  </si>
  <si>
    <t>Post-Construction LDA Coverage</t>
  </si>
  <si>
    <t>Overage (ac)</t>
  </si>
  <si>
    <t>Post-Construction Total Coverage</t>
  </si>
  <si>
    <t>PreCon</t>
  </si>
  <si>
    <t>PostCon</t>
  </si>
  <si>
    <t>Landuse Coefs</t>
  </si>
  <si>
    <t>Forest/Nat</t>
  </si>
  <si>
    <t>Open</t>
  </si>
  <si>
    <t>Delta</t>
  </si>
  <si>
    <t>Purple = Original Data/Independent Variable</t>
  </si>
  <si>
    <t>Stream 5 Reach 1</t>
  </si>
  <si>
    <t>Stream 5 Upstream</t>
  </si>
  <si>
    <t>Stream 3 Upstream</t>
  </si>
  <si>
    <t>Stream 3 Reach 1</t>
  </si>
  <si>
    <t>Stream 5 Reach 2</t>
  </si>
  <si>
    <t>Stream 8 Upstream</t>
  </si>
  <si>
    <t>Stream 8 Reach 1</t>
  </si>
  <si>
    <t>Stream 8 Reach 2</t>
  </si>
  <si>
    <t>Stream 8 Reach 3</t>
  </si>
  <si>
    <t>%</t>
  </si>
  <si>
    <t>Reach Runoff</t>
  </si>
  <si>
    <t>Total</t>
  </si>
  <si>
    <t>Catchment A (ac)</t>
  </si>
  <si>
    <t>Watershed A (sq mi)</t>
  </si>
  <si>
    <t>Watershed A (ac)</t>
  </si>
  <si>
    <t>Infilitration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</si>
</sst>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Fill="1"/>
    <xf numFmtId="2" fontId="1" fillId="0" borderId="0" xfId="0" applyNumberFormat="1" applyFont="1" applyFill="1"/>
    <xf numFmtId="2" fontId="4" fillId="0" borderId="0" xfId="0" applyNumberFormat="1" applyFont="1" applyFill="1" applyBorder="1"/>
    <xf numFmtId="0" fontId="0" fillId="0" borderId="0" xfId="0" applyFont="1" applyFill="1"/>
    <xf numFmtId="0" fontId="4" fillId="0" borderId="0" xfId="0" applyFont="1" applyFill="1"/>
    <xf numFmtId="2" fontId="0" fillId="0" borderId="0" xfId="0" applyNumberFormat="1" applyFont="1" applyFill="1"/>
    <xf numFmtId="2" fontId="0" fillId="0" borderId="0" xfId="0" applyNumberFormat="1" applyFill="1"/>
    <xf numFmtId="0" fontId="2" fillId="0" borderId="0" xfId="0" applyFont="1" applyFill="1"/>
    <xf numFmtId="0" fontId="0" fillId="0" borderId="0" xfId="0" applyFill="1"/>
    <xf numFmtId="2" fontId="4" fillId="0" borderId="0" xfId="0" applyNumberFormat="1" applyFont="1" applyFill="1"/>
    <xf numFmtId="164" fontId="0" fillId="0" borderId="0" xfId="0" applyNumberFormat="1" applyFont="1" applyFill="1"/>
    <xf numFmtId="0" fontId="4" fillId="2" borderId="5" xfId="0" applyFont="1" applyFill="1" applyBorder="1"/>
    <xf numFmtId="0" fontId="4" fillId="2" borderId="0" xfId="0" applyFont="1" applyFill="1" applyBorder="1"/>
    <xf numFmtId="0" fontId="4" fillId="2" borderId="9" xfId="0" applyFont="1" applyFill="1" applyBorder="1"/>
    <xf numFmtId="2" fontId="4" fillId="2" borderId="0" xfId="0" applyNumberFormat="1" applyFont="1" applyFill="1" applyBorder="1"/>
    <xf numFmtId="164" fontId="0" fillId="2" borderId="0" xfId="0" applyNumberFormat="1" applyFont="1" applyFill="1" applyBorder="1"/>
    <xf numFmtId="164" fontId="0" fillId="2" borderId="5" xfId="0" applyNumberFormat="1" applyFont="1" applyFill="1" applyBorder="1"/>
    <xf numFmtId="164" fontId="0" fillId="2" borderId="9" xfId="0" applyNumberFormat="1" applyFont="1" applyFill="1" applyBorder="1"/>
    <xf numFmtId="165" fontId="4" fillId="2" borderId="5" xfId="0" applyNumberFormat="1" applyFont="1" applyFill="1" applyBorder="1"/>
    <xf numFmtId="2" fontId="0" fillId="2" borderId="0" xfId="0" applyNumberFormat="1" applyFont="1" applyFill="1" applyBorder="1"/>
    <xf numFmtId="2" fontId="0" fillId="2" borderId="9" xfId="0" applyNumberFormat="1" applyFont="1" applyFill="1" applyBorder="1"/>
    <xf numFmtId="164" fontId="1" fillId="2" borderId="5" xfId="0" applyNumberFormat="1" applyFont="1" applyFill="1" applyBorder="1"/>
    <xf numFmtId="164" fontId="1" fillId="2" borderId="0" xfId="0" applyNumberFormat="1" applyFont="1" applyFill="1" applyBorder="1"/>
    <xf numFmtId="164" fontId="5" fillId="2" borderId="9" xfId="0" applyNumberFormat="1" applyFont="1" applyFill="1" applyBorder="1"/>
    <xf numFmtId="0" fontId="0" fillId="2" borderId="0" xfId="0" applyFont="1" applyFill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9" xfId="0" applyFont="1" applyFill="1" applyBorder="1"/>
    <xf numFmtId="2" fontId="4" fillId="3" borderId="0" xfId="0" applyNumberFormat="1" applyFont="1" applyFill="1" applyBorder="1"/>
    <xf numFmtId="164" fontId="0" fillId="3" borderId="0" xfId="0" applyNumberFormat="1" applyFont="1" applyFill="1" applyBorder="1"/>
    <xf numFmtId="164" fontId="0" fillId="3" borderId="5" xfId="0" applyNumberFormat="1" applyFont="1" applyFill="1" applyBorder="1"/>
    <xf numFmtId="164" fontId="0" fillId="3" borderId="9" xfId="0" applyNumberFormat="1" applyFont="1" applyFill="1" applyBorder="1"/>
    <xf numFmtId="165" fontId="4" fillId="3" borderId="5" xfId="0" applyNumberFormat="1" applyFont="1" applyFill="1" applyBorder="1"/>
    <xf numFmtId="2" fontId="0" fillId="3" borderId="0" xfId="0" applyNumberFormat="1" applyFont="1" applyFill="1" applyBorder="1"/>
    <xf numFmtId="2" fontId="0" fillId="3" borderId="9" xfId="0" applyNumberFormat="1" applyFont="1" applyFill="1" applyBorder="1"/>
    <xf numFmtId="164" fontId="1" fillId="3" borderId="5" xfId="0" applyNumberFormat="1" applyFont="1" applyFill="1" applyBorder="1"/>
    <xf numFmtId="164" fontId="1" fillId="3" borderId="0" xfId="0" applyNumberFormat="1" applyFont="1" applyFill="1" applyBorder="1"/>
    <xf numFmtId="164" fontId="5" fillId="3" borderId="9" xfId="0" applyNumberFormat="1" applyFont="1" applyFill="1" applyBorder="1"/>
    <xf numFmtId="0" fontId="0" fillId="3" borderId="0" xfId="0" applyFont="1" applyFill="1"/>
    <xf numFmtId="0" fontId="4" fillId="4" borderId="5" xfId="0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2" fontId="4" fillId="4" borderId="0" xfId="0" applyNumberFormat="1" applyFont="1" applyFill="1" applyBorder="1"/>
    <xf numFmtId="164" fontId="0" fillId="4" borderId="0" xfId="0" applyNumberFormat="1" applyFont="1" applyFill="1" applyBorder="1"/>
    <xf numFmtId="164" fontId="0" fillId="4" borderId="5" xfId="0" applyNumberFormat="1" applyFont="1" applyFill="1" applyBorder="1"/>
    <xf numFmtId="164" fontId="0" fillId="4" borderId="9" xfId="0" applyNumberFormat="1" applyFont="1" applyFill="1" applyBorder="1"/>
    <xf numFmtId="165" fontId="4" fillId="4" borderId="5" xfId="0" applyNumberFormat="1" applyFont="1" applyFill="1" applyBorder="1"/>
    <xf numFmtId="2" fontId="0" fillId="4" borderId="0" xfId="0" applyNumberFormat="1" applyFont="1" applyFill="1" applyBorder="1"/>
    <xf numFmtId="2" fontId="0" fillId="4" borderId="9" xfId="0" applyNumberFormat="1" applyFont="1" applyFill="1" applyBorder="1"/>
    <xf numFmtId="164" fontId="1" fillId="4" borderId="5" xfId="0" applyNumberFormat="1" applyFont="1" applyFill="1" applyBorder="1"/>
    <xf numFmtId="164" fontId="1" fillId="4" borderId="0" xfId="0" applyNumberFormat="1" applyFont="1" applyFill="1" applyBorder="1"/>
    <xf numFmtId="164" fontId="5" fillId="4" borderId="9" xfId="0" applyNumberFormat="1" applyFont="1" applyFill="1" applyBorder="1"/>
    <xf numFmtId="0" fontId="0" fillId="4" borderId="0" xfId="0" applyFont="1" applyFill="1"/>
    <xf numFmtId="0" fontId="4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4" fillId="4" borderId="0" xfId="0" applyNumberFormat="1" applyFont="1" applyFill="1" applyBorder="1"/>
    <xf numFmtId="165" fontId="4" fillId="4" borderId="0" xfId="0" applyNumberFormat="1" applyFont="1" applyFill="1" applyBorder="1"/>
    <xf numFmtId="0" fontId="1" fillId="0" borderId="6" xfId="0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7" fontId="5" fillId="4" borderId="9" xfId="0" applyNumberFormat="1" applyFont="1" applyFill="1" applyBorder="1"/>
    <xf numFmtId="167" fontId="5" fillId="3" borderId="9" xfId="0" applyNumberFormat="1" applyFont="1" applyFill="1" applyBorder="1"/>
    <xf numFmtId="167" fontId="5" fillId="2" borderId="9" xfId="0" applyNumberFormat="1" applyFont="1" applyFill="1" applyBorder="1"/>
    <xf numFmtId="164" fontId="4" fillId="3" borderId="0" xfId="0" applyNumberFormat="1" applyFont="1" applyFill="1" applyBorder="1"/>
    <xf numFmtId="164" fontId="4" fillId="2" borderId="0" xfId="0" applyNumberFormat="1" applyFont="1" applyFill="1" applyBorder="1"/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6" fontId="7" fillId="3" borderId="0" xfId="1" applyNumberFormat="1" applyFont="1" applyFill="1" applyBorder="1"/>
    <xf numFmtId="166" fontId="7" fillId="2" borderId="0" xfId="1" applyNumberFormat="1" applyFont="1" applyFill="1" applyBorder="1"/>
    <xf numFmtId="166" fontId="7" fillId="4" borderId="0" xfId="1" applyNumberFormat="1" applyFont="1" applyFill="1" applyBorder="1"/>
    <xf numFmtId="2" fontId="7" fillId="3" borderId="5" xfId="1" applyNumberFormat="1" applyFont="1" applyFill="1" applyBorder="1"/>
    <xf numFmtId="2" fontId="7" fillId="3" borderId="9" xfId="1" applyNumberFormat="1" applyFont="1" applyFill="1" applyBorder="1"/>
    <xf numFmtId="2" fontId="7" fillId="2" borderId="5" xfId="1" applyNumberFormat="1" applyFont="1" applyFill="1" applyBorder="1"/>
    <xf numFmtId="2" fontId="7" fillId="2" borderId="9" xfId="1" applyNumberFormat="1" applyFont="1" applyFill="1" applyBorder="1"/>
    <xf numFmtId="2" fontId="7" fillId="4" borderId="5" xfId="1" applyNumberFormat="1" applyFont="1" applyFill="1" applyBorder="1"/>
    <xf numFmtId="2" fontId="7" fillId="4" borderId="9" xfId="1" applyNumberFormat="1" applyFont="1" applyFill="1" applyBorder="1"/>
    <xf numFmtId="164" fontId="8" fillId="4" borderId="5" xfId="0" applyNumberFormat="1" applyFont="1" applyFill="1" applyBorder="1"/>
    <xf numFmtId="164" fontId="8" fillId="4" borderId="0" xfId="0" applyNumberFormat="1" applyFont="1" applyFill="1" applyBorder="1"/>
    <xf numFmtId="164" fontId="9" fillId="4" borderId="9" xfId="0" applyNumberFormat="1" applyFont="1" applyFill="1" applyBorder="1"/>
    <xf numFmtId="164" fontId="2" fillId="3" borderId="5" xfId="0" applyNumberFormat="1" applyFont="1" applyFill="1" applyBorder="1"/>
    <xf numFmtId="164" fontId="2" fillId="3" borderId="0" xfId="0" applyNumberFormat="1" applyFont="1" applyFill="1" applyBorder="1"/>
    <xf numFmtId="164" fontId="2" fillId="3" borderId="9" xfId="0" applyNumberFormat="1" applyFont="1" applyFill="1" applyBorder="1"/>
    <xf numFmtId="164" fontId="2" fillId="2" borderId="5" xfId="0" applyNumberFormat="1" applyFont="1" applyFill="1" applyBorder="1"/>
    <xf numFmtId="164" fontId="2" fillId="2" borderId="0" xfId="0" applyNumberFormat="1" applyFont="1" applyFill="1" applyBorder="1"/>
    <xf numFmtId="164" fontId="2" fillId="2" borderId="9" xfId="0" applyNumberFormat="1" applyFont="1" applyFill="1" applyBorder="1"/>
    <xf numFmtId="164" fontId="2" fillId="4" borderId="5" xfId="0" applyNumberFormat="1" applyFont="1" applyFill="1" applyBorder="1"/>
    <xf numFmtId="164" fontId="2" fillId="4" borderId="0" xfId="0" applyNumberFormat="1" applyFont="1" applyFill="1" applyBorder="1"/>
    <xf numFmtId="164" fontId="2" fillId="4" borderId="9" xfId="0" applyNumberFormat="1" applyFont="1" applyFill="1" applyBorder="1"/>
    <xf numFmtId="0" fontId="10" fillId="3" borderId="5" xfId="0" applyFont="1" applyFill="1" applyBorder="1"/>
    <xf numFmtId="0" fontId="10" fillId="3" borderId="0" xfId="0" applyNumberFormat="1" applyFont="1" applyFill="1" applyBorder="1"/>
    <xf numFmtId="0" fontId="10" fillId="3" borderId="9" xfId="0" applyFont="1" applyFill="1" applyBorder="1"/>
    <xf numFmtId="0" fontId="10" fillId="2" borderId="5" xfId="0" applyFont="1" applyFill="1" applyBorder="1"/>
    <xf numFmtId="0" fontId="10" fillId="2" borderId="0" xfId="0" applyNumberFormat="1" applyFont="1" applyFill="1" applyBorder="1"/>
    <xf numFmtId="0" fontId="10" fillId="2" borderId="9" xfId="0" applyFont="1" applyFill="1" applyBorder="1"/>
    <xf numFmtId="0" fontId="10" fillId="4" borderId="5" xfId="0" applyFont="1" applyFill="1" applyBorder="1"/>
    <xf numFmtId="0" fontId="10" fillId="4" borderId="0" xfId="0" applyNumberFormat="1" applyFont="1" applyFill="1" applyBorder="1"/>
    <xf numFmtId="0" fontId="10" fillId="4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8"/>
  <sheetViews>
    <sheetView tabSelected="1" topLeftCell="N1" zoomScale="76" zoomScaleNormal="76" workbookViewId="0">
      <selection activeCell="AE7" sqref="AE7"/>
    </sheetView>
  </sheetViews>
  <sheetFormatPr defaultColWidth="8.7265625" defaultRowHeight="14.5" x14ac:dyDescent="0.35"/>
  <cols>
    <col min="1" max="1" width="10" style="4" customWidth="1"/>
    <col min="2" max="2" width="10.81640625" style="6" customWidth="1"/>
    <col min="3" max="3" width="21.453125" style="4" customWidth="1"/>
    <col min="4" max="4" width="11.7265625" style="4" customWidth="1"/>
    <col min="5" max="9" width="8.7265625" style="4"/>
    <col min="10" max="10" width="18.453125" style="4" customWidth="1"/>
    <col min="11" max="11" width="19.1796875" style="4" customWidth="1"/>
    <col min="12" max="12" width="11" style="4" customWidth="1"/>
    <col min="13" max="13" width="9.54296875" style="4" customWidth="1"/>
    <col min="14" max="14" width="9.453125" style="4" bestFit="1" customWidth="1"/>
    <col min="15" max="15" width="10" style="9" customWidth="1"/>
    <col min="16" max="16" width="8.81640625" style="4" bestFit="1" customWidth="1"/>
    <col min="17" max="17" width="15" style="4" customWidth="1"/>
    <col min="18" max="18" width="8.81640625" style="4" customWidth="1"/>
    <col min="19" max="21" width="8.7265625" style="4"/>
    <col min="22" max="22" width="7.81640625" style="4" customWidth="1"/>
    <col min="23" max="23" width="11.54296875" style="4" customWidth="1"/>
    <col min="24" max="24" width="11.81640625" style="4" customWidth="1"/>
    <col min="25" max="26" width="13.54296875" style="4" customWidth="1"/>
    <col min="27" max="27" width="10.54296875" style="4" customWidth="1"/>
    <col min="28" max="28" width="20.7265625" style="4" customWidth="1"/>
    <col min="29" max="30" width="11.81640625" style="4" customWidth="1"/>
    <col min="31" max="31" width="10.7265625" style="4" customWidth="1"/>
    <col min="32" max="32" width="10.54296875" style="4" customWidth="1"/>
    <col min="33" max="33" width="7.81640625" style="4" customWidth="1"/>
    <col min="34" max="34" width="8.453125" style="4" customWidth="1"/>
    <col min="35" max="35" width="6.54296875" style="4" customWidth="1"/>
    <col min="36" max="36" width="7.7265625" style="4" customWidth="1"/>
    <col min="37" max="37" width="8" style="4" customWidth="1"/>
    <col min="38" max="38" width="8.1796875" style="4" customWidth="1"/>
    <col min="39" max="16384" width="8.7265625" style="4"/>
  </cols>
  <sheetData>
    <row r="1" spans="1:38" s="1" customFormat="1" x14ac:dyDescent="0.35">
      <c r="B1" s="2"/>
      <c r="D1" s="74" t="s">
        <v>5</v>
      </c>
      <c r="E1" s="74"/>
      <c r="F1" s="74"/>
      <c r="G1" s="76" t="s">
        <v>39</v>
      </c>
      <c r="H1" s="77"/>
      <c r="I1" s="77"/>
      <c r="J1" s="76" t="s">
        <v>41</v>
      </c>
      <c r="K1" s="75"/>
      <c r="L1" s="75" t="s">
        <v>18</v>
      </c>
      <c r="M1" s="74"/>
      <c r="N1" s="74"/>
      <c r="O1" s="74"/>
      <c r="P1" s="74"/>
      <c r="Q1" s="74" t="s">
        <v>19</v>
      </c>
      <c r="R1" s="74"/>
      <c r="S1" s="74"/>
      <c r="T1" s="74"/>
      <c r="U1" s="74"/>
      <c r="V1" s="76" t="s">
        <v>17</v>
      </c>
      <c r="W1" s="77"/>
      <c r="X1" s="77"/>
      <c r="Y1" s="77"/>
      <c r="Z1" s="75"/>
      <c r="AA1" s="74" t="s">
        <v>20</v>
      </c>
      <c r="AB1" s="74"/>
      <c r="AC1" s="74"/>
      <c r="AD1" s="74" t="s">
        <v>22</v>
      </c>
      <c r="AE1" s="74"/>
      <c r="AF1" s="74"/>
      <c r="AG1" s="74" t="s">
        <v>40</v>
      </c>
      <c r="AH1" s="74"/>
      <c r="AI1" s="74"/>
      <c r="AJ1" s="74" t="s">
        <v>45</v>
      </c>
      <c r="AK1" s="74"/>
      <c r="AL1" s="74"/>
    </row>
    <row r="2" spans="1:38" s="67" customFormat="1" x14ac:dyDescent="0.35">
      <c r="A2" s="63" t="s">
        <v>4</v>
      </c>
      <c r="B2" s="64" t="s">
        <v>10</v>
      </c>
      <c r="C2" s="65" t="s">
        <v>0</v>
      </c>
      <c r="D2" s="63" t="s">
        <v>1</v>
      </c>
      <c r="E2" s="66" t="s">
        <v>3</v>
      </c>
      <c r="F2" s="65" t="s">
        <v>2</v>
      </c>
      <c r="G2" s="66" t="s">
        <v>1</v>
      </c>
      <c r="H2" s="66" t="s">
        <v>3</v>
      </c>
      <c r="I2" s="66" t="s">
        <v>2</v>
      </c>
      <c r="J2" s="73" t="s">
        <v>44</v>
      </c>
      <c r="K2" s="65" t="s">
        <v>43</v>
      </c>
      <c r="L2" s="66" t="s">
        <v>6</v>
      </c>
      <c r="M2" s="66" t="s">
        <v>11</v>
      </c>
      <c r="N2" s="66" t="s">
        <v>7</v>
      </c>
      <c r="O2" s="66" t="s">
        <v>8</v>
      </c>
      <c r="P2" s="65" t="s">
        <v>9</v>
      </c>
      <c r="Q2" s="63" t="s">
        <v>42</v>
      </c>
      <c r="R2" s="66" t="s">
        <v>11</v>
      </c>
      <c r="S2" s="66" t="s">
        <v>7</v>
      </c>
      <c r="T2" s="66" t="s">
        <v>8</v>
      </c>
      <c r="U2" s="65" t="s">
        <v>9</v>
      </c>
      <c r="V2" s="63" t="s">
        <v>12</v>
      </c>
      <c r="W2" s="66" t="s">
        <v>14</v>
      </c>
      <c r="X2" s="66" t="s">
        <v>15</v>
      </c>
      <c r="Y2" s="66" t="s">
        <v>16</v>
      </c>
      <c r="Z2" s="65" t="s">
        <v>21</v>
      </c>
      <c r="AA2" s="63" t="s">
        <v>7</v>
      </c>
      <c r="AB2" s="66" t="s">
        <v>8</v>
      </c>
      <c r="AC2" s="65" t="s">
        <v>9</v>
      </c>
      <c r="AD2" s="63" t="s">
        <v>7</v>
      </c>
      <c r="AE2" s="66" t="s">
        <v>8</v>
      </c>
      <c r="AF2" s="65" t="s">
        <v>9</v>
      </c>
      <c r="AG2" s="63" t="s">
        <v>23</v>
      </c>
      <c r="AH2" s="66" t="s">
        <v>24</v>
      </c>
      <c r="AI2" s="65" t="s">
        <v>28</v>
      </c>
      <c r="AJ2" s="67" t="s">
        <v>23</v>
      </c>
      <c r="AK2" s="67" t="s">
        <v>24</v>
      </c>
      <c r="AL2" s="67" t="s">
        <v>28</v>
      </c>
    </row>
    <row r="3" spans="1:38" s="39" customFormat="1" x14ac:dyDescent="0.35">
      <c r="A3" s="99">
        <v>3</v>
      </c>
      <c r="B3" s="100">
        <v>0</v>
      </c>
      <c r="C3" s="101" t="s">
        <v>32</v>
      </c>
      <c r="D3" s="26">
        <v>19064</v>
      </c>
      <c r="E3" s="27">
        <v>61660</v>
      </c>
      <c r="F3" s="28">
        <v>13833</v>
      </c>
      <c r="G3" s="78">
        <f>D3/SUM($D3:$F3)</f>
        <v>0.20161384138667682</v>
      </c>
      <c r="H3" s="78">
        <f t="shared" ref="H3:I3" si="0">E3/SUM($D3:$F3)</f>
        <v>0.65209344628107913</v>
      </c>
      <c r="I3" s="78">
        <f t="shared" si="0"/>
        <v>0.14629271233224406</v>
      </c>
      <c r="J3" s="81">
        <f>L3+Q3</f>
        <v>23.367909000000001</v>
      </c>
      <c r="K3" s="82">
        <f>J3/640</f>
        <v>3.65123578125E-2</v>
      </c>
      <c r="L3" s="71">
        <v>23.367909000000001</v>
      </c>
      <c r="M3" s="29"/>
      <c r="N3" s="30">
        <f t="shared" ref="N3:P9" si="1">$L3*(D3/(SUM($D3:$F3)))</f>
        <v>4.711293898664298</v>
      </c>
      <c r="O3" s="30">
        <f t="shared" si="1"/>
        <v>15.238060312192646</v>
      </c>
      <c r="P3" s="30">
        <f t="shared" si="1"/>
        <v>3.418554789143057</v>
      </c>
      <c r="Q3" s="90">
        <v>0</v>
      </c>
      <c r="R3" s="91">
        <v>0</v>
      </c>
      <c r="S3" s="91">
        <v>0</v>
      </c>
      <c r="T3" s="91">
        <v>0</v>
      </c>
      <c r="U3" s="92">
        <v>0</v>
      </c>
      <c r="V3" s="33"/>
      <c r="W3" s="27"/>
      <c r="X3" s="34">
        <f t="shared" ref="X3" si="2">W3*M3*0.0000229568</f>
        <v>0</v>
      </c>
      <c r="Y3" s="34">
        <f t="shared" ref="Y3" si="3">X3*V3</f>
        <v>0</v>
      </c>
      <c r="Z3" s="35">
        <f t="shared" ref="Z3" si="4">Y3-O3</f>
        <v>-15.238060312192646</v>
      </c>
      <c r="AA3" s="31">
        <f t="shared" ref="AA3" si="5">IF(Z3&lt;=0,N3+Y3,N3+Y3-Z3)</f>
        <v>4.711293898664298</v>
      </c>
      <c r="AB3" s="30">
        <f t="shared" ref="AB3" si="6">IF(Z3&lt;=0,O3-Y3,O3-Y3+Z3)</f>
        <v>15.238060312192646</v>
      </c>
      <c r="AC3" s="32">
        <f t="shared" ref="AC3" si="7">P3</f>
        <v>3.418554789143057</v>
      </c>
      <c r="AD3" s="90">
        <v>0</v>
      </c>
      <c r="AE3" s="91">
        <v>0</v>
      </c>
      <c r="AF3" s="92">
        <v>0</v>
      </c>
      <c r="AG3" s="36"/>
      <c r="AH3" s="37"/>
      <c r="AI3" s="38"/>
      <c r="AJ3" s="36"/>
      <c r="AK3" s="37"/>
      <c r="AL3" s="69"/>
    </row>
    <row r="4" spans="1:38" s="39" customFormat="1" x14ac:dyDescent="0.35">
      <c r="A4" s="99">
        <v>3</v>
      </c>
      <c r="B4" s="100">
        <v>1</v>
      </c>
      <c r="C4" s="101" t="s">
        <v>33</v>
      </c>
      <c r="D4" s="26">
        <v>10869</v>
      </c>
      <c r="E4" s="27">
        <v>18903</v>
      </c>
      <c r="F4" s="28">
        <v>743</v>
      </c>
      <c r="G4" s="78">
        <f>D4/SUM($D4:$F4)</f>
        <v>0.35618548254956578</v>
      </c>
      <c r="H4" s="78">
        <f t="shared" ref="H4:H5" si="8">E4/SUM($D4:$F4)</f>
        <v>0.61946583647386533</v>
      </c>
      <c r="I4" s="78">
        <f t="shared" ref="I4:I5" si="9">F4/SUM($D4:$F4)</f>
        <v>2.43486809765689E-2</v>
      </c>
      <c r="J4" s="81">
        <f t="shared" ref="J4:J11" si="10">L4+Q4</f>
        <v>30.906182000000001</v>
      </c>
      <c r="K4" s="82">
        <f t="shared" ref="K4:K11" si="11">J4/640</f>
        <v>4.8290909375000003E-2</v>
      </c>
      <c r="L4" s="71">
        <v>7.5382730000000002</v>
      </c>
      <c r="M4" s="29">
        <v>634.60004700000002</v>
      </c>
      <c r="N4" s="30">
        <f t="shared" si="1"/>
        <v>2.6850234060953628</v>
      </c>
      <c r="O4" s="30">
        <f t="shared" si="1"/>
        <v>4.6697025895133546</v>
      </c>
      <c r="P4" s="30">
        <f t="shared" si="1"/>
        <v>0.18354700439128296</v>
      </c>
      <c r="Q4" s="90">
        <f>SUM(L$3:L3)</f>
        <v>23.367909000000001</v>
      </c>
      <c r="R4" s="91">
        <f>SUM(M$3:M3)</f>
        <v>0</v>
      </c>
      <c r="S4" s="91">
        <f>SUM(N$3:N3)</f>
        <v>4.711293898664298</v>
      </c>
      <c r="T4" s="91">
        <f>SUM(O$3:O3)</f>
        <v>15.238060312192646</v>
      </c>
      <c r="U4" s="92">
        <f>SUM(P$3:P3)</f>
        <v>3.418554789143057</v>
      </c>
      <c r="V4" s="33">
        <v>0.25</v>
      </c>
      <c r="W4" s="27">
        <v>30</v>
      </c>
      <c r="X4" s="34">
        <f t="shared" ref="X4:X9" si="12">W4*M4*0.0000229568</f>
        <v>0.43705159076908801</v>
      </c>
      <c r="Y4" s="34">
        <f t="shared" ref="Y4:Y9" si="13">X4*V4</f>
        <v>0.109262897692272</v>
      </c>
      <c r="Z4" s="35">
        <f t="shared" ref="Z4:Z9" si="14">Y4-O4</f>
        <v>-4.5604396918210828</v>
      </c>
      <c r="AA4" s="31">
        <f t="shared" ref="AA4:AA11" si="15">IF(Z4&lt;=0,N4+Y4,N4+Y4-Z4)</f>
        <v>2.7942863037876347</v>
      </c>
      <c r="AB4" s="30">
        <f t="shared" ref="AB4:AB9" si="16">IF(Z4&lt;=0,O4-Y4,O4-Y4+Z4)</f>
        <v>4.5604396918210828</v>
      </c>
      <c r="AC4" s="32">
        <f t="shared" ref="AC4:AC9" si="17">P4</f>
        <v>0.18354700439128296</v>
      </c>
      <c r="AD4" s="90">
        <f>SUM(AA$3:AA3)</f>
        <v>4.711293898664298</v>
      </c>
      <c r="AE4" s="91">
        <f>SUM(AB$3:AB3)</f>
        <v>15.238060312192646</v>
      </c>
      <c r="AF4" s="92">
        <f>SUM(AC$3:AC3)</f>
        <v>3.418554789143057</v>
      </c>
      <c r="AG4" s="36">
        <f>(L4-(O4+P4))/L4</f>
        <v>0.35618548254956578</v>
      </c>
      <c r="AH4" s="37">
        <f t="shared" ref="AH4:AH9" si="18">(L4-(AB4+AC4))/L4</f>
        <v>0.37067990291511527</v>
      </c>
      <c r="AI4" s="38">
        <f t="shared" ref="AI4:AI9" si="19">AH4-AG4</f>
        <v>1.4494420365549487E-2</v>
      </c>
      <c r="AJ4" s="36">
        <f>SUMPRODUCT(S4:U4,$B$17:$D$17)/Q4</f>
        <v>0.33203253064289268</v>
      </c>
      <c r="AK4" s="37">
        <f>SUMPRODUCT(AD4:AF4,$B$17:$D$17)/Q4</f>
        <v>0.33203253064289268</v>
      </c>
      <c r="AL4" s="69">
        <f t="shared" ref="AL4:AL9" si="20">AK4-AJ4</f>
        <v>0</v>
      </c>
    </row>
    <row r="5" spans="1:38" s="25" customFormat="1" x14ac:dyDescent="0.35">
      <c r="A5" s="102">
        <v>5</v>
      </c>
      <c r="B5" s="103">
        <v>0</v>
      </c>
      <c r="C5" s="104" t="s">
        <v>31</v>
      </c>
      <c r="D5" s="12">
        <v>536480</v>
      </c>
      <c r="E5" s="13">
        <v>2155188</v>
      </c>
      <c r="F5" s="14">
        <v>214161</v>
      </c>
      <c r="G5" s="79">
        <f t="shared" ref="G5:G9" si="21">D5/SUM($D5:$F5)</f>
        <v>0.18462201320174038</v>
      </c>
      <c r="H5" s="79">
        <f t="shared" si="8"/>
        <v>0.74167750407887045</v>
      </c>
      <c r="I5" s="79">
        <f t="shared" si="9"/>
        <v>7.3700482719389199E-2</v>
      </c>
      <c r="J5" s="83">
        <f t="shared" si="10"/>
        <v>718.058716</v>
      </c>
      <c r="K5" s="84">
        <f t="shared" si="11"/>
        <v>1.1219667437500001</v>
      </c>
      <c r="L5" s="72">
        <v>718.058716</v>
      </c>
      <c r="M5" s="15"/>
      <c r="N5" s="16">
        <f t="shared" si="1"/>
        <v>132.56944574497675</v>
      </c>
      <c r="O5" s="16">
        <f t="shared" si="1"/>
        <v>532.56799626495854</v>
      </c>
      <c r="P5" s="16">
        <f t="shared" si="1"/>
        <v>52.921273990064797</v>
      </c>
      <c r="Q5" s="93">
        <v>0</v>
      </c>
      <c r="R5" s="94">
        <v>0</v>
      </c>
      <c r="S5" s="94">
        <v>0</v>
      </c>
      <c r="T5" s="94">
        <v>0</v>
      </c>
      <c r="U5" s="95">
        <v>0</v>
      </c>
      <c r="V5" s="19"/>
      <c r="W5" s="13"/>
      <c r="X5" s="20">
        <f t="shared" si="12"/>
        <v>0</v>
      </c>
      <c r="Y5" s="20">
        <f t="shared" si="13"/>
        <v>0</v>
      </c>
      <c r="Z5" s="21">
        <f t="shared" si="14"/>
        <v>-532.56799626495854</v>
      </c>
      <c r="AA5" s="17">
        <f t="shared" si="15"/>
        <v>132.56944574497675</v>
      </c>
      <c r="AB5" s="16">
        <f t="shared" si="16"/>
        <v>532.56799626495854</v>
      </c>
      <c r="AC5" s="18">
        <f t="shared" si="17"/>
        <v>52.921273990064797</v>
      </c>
      <c r="AD5" s="93">
        <v>0</v>
      </c>
      <c r="AE5" s="94">
        <v>1</v>
      </c>
      <c r="AF5" s="95">
        <v>2</v>
      </c>
      <c r="AG5" s="22"/>
      <c r="AH5" s="23"/>
      <c r="AI5" s="24"/>
      <c r="AJ5" s="22"/>
      <c r="AK5" s="23"/>
      <c r="AL5" s="70"/>
    </row>
    <row r="6" spans="1:38" s="25" customFormat="1" x14ac:dyDescent="0.35">
      <c r="A6" s="102">
        <v>5</v>
      </c>
      <c r="B6" s="103">
        <v>1</v>
      </c>
      <c r="C6" s="104" t="s">
        <v>30</v>
      </c>
      <c r="D6" s="12">
        <v>235192</v>
      </c>
      <c r="E6" s="13">
        <v>413565</v>
      </c>
      <c r="F6" s="14">
        <v>134638</v>
      </c>
      <c r="G6" s="79">
        <f t="shared" si="21"/>
        <v>0.30022147192667809</v>
      </c>
      <c r="H6" s="79">
        <f t="shared" ref="H6:H11" si="22">E6/SUM($D6:$F6)</f>
        <v>0.52791375998059731</v>
      </c>
      <c r="I6" s="79">
        <f t="shared" ref="I6:I11" si="23">F6/SUM($D6:$F6)</f>
        <v>0.17186476809272461</v>
      </c>
      <c r="J6" s="83">
        <f t="shared" si="10"/>
        <v>1113.938202</v>
      </c>
      <c r="K6" s="84">
        <f t="shared" si="11"/>
        <v>1.7405284406250001</v>
      </c>
      <c r="L6" s="72">
        <v>193.57445899999999</v>
      </c>
      <c r="M6" s="15">
        <v>1462.2501239999999</v>
      </c>
      <c r="N6" s="16">
        <f t="shared" si="1"/>
        <v>58.115209008390394</v>
      </c>
      <c r="O6" s="16">
        <f t="shared" si="1"/>
        <v>102.19062048689997</v>
      </c>
      <c r="P6" s="16">
        <f t="shared" si="1"/>
        <v>33.268629504709629</v>
      </c>
      <c r="Q6" s="93">
        <f>SUM(L$5:L5)+SUM(L8:L11)</f>
        <v>920.363743</v>
      </c>
      <c r="R6" s="94">
        <f>SUM(M$5:M5)+SUM(M8:M11)</f>
        <v>454.00122900000002</v>
      </c>
      <c r="S6" s="94">
        <f>SUM(N$5:N5)+SUM(N8:N11)</f>
        <v>202.16780548314156</v>
      </c>
      <c r="T6" s="94">
        <f>SUM(O$5:O5)+SUM(O8:O11)</f>
        <v>655.41486356897224</v>
      </c>
      <c r="U6" s="95">
        <f>SUM(P$5:P5)+SUM(P8:P11)</f>
        <v>62.781073947886334</v>
      </c>
      <c r="V6" s="19">
        <v>0</v>
      </c>
      <c r="W6" s="13">
        <v>30</v>
      </c>
      <c r="X6" s="20">
        <f t="shared" si="12"/>
        <v>1.0070575093992959</v>
      </c>
      <c r="Y6" s="20">
        <f t="shared" si="13"/>
        <v>0</v>
      </c>
      <c r="Z6" s="21">
        <f t="shared" si="14"/>
        <v>-102.19062048689997</v>
      </c>
      <c r="AA6" s="17">
        <f t="shared" si="15"/>
        <v>58.115209008390394</v>
      </c>
      <c r="AB6" s="16">
        <f t="shared" si="16"/>
        <v>102.19062048689997</v>
      </c>
      <c r="AC6" s="18">
        <f t="shared" si="17"/>
        <v>33.268629504709629</v>
      </c>
      <c r="AD6" s="93">
        <f>SUM(AA$5:AA5)+SUM(AA8:AA11)</f>
        <v>202.36298000253419</v>
      </c>
      <c r="AE6" s="94">
        <f>SUM(AB$5:AB5)+SUM(AB8:AB11)</f>
        <v>655.21968904957953</v>
      </c>
      <c r="AF6" s="95">
        <f>SUM(AC$5:AC5)+SUM(AC8:AC11)</f>
        <v>62.781073947886334</v>
      </c>
      <c r="AG6" s="22">
        <f>(L6-(O6+P6))/L6</f>
        <v>0.30022147192667809</v>
      </c>
      <c r="AH6" s="23">
        <f>(L6-(AB6+AC6))/L6</f>
        <v>0.30022147192667809</v>
      </c>
      <c r="AI6" s="24">
        <f t="shared" si="19"/>
        <v>0</v>
      </c>
      <c r="AJ6" s="22">
        <f>SUMPRODUCT(S6:U6,$B$17:$D$17)/Q6</f>
        <v>0.36208594779133541</v>
      </c>
      <c r="AK6" s="23">
        <f>SUMPRODUCT(AD6:AF6,$B$17:$D$17)/Q6</f>
        <v>0.36225559768976046</v>
      </c>
      <c r="AL6" s="70">
        <f t="shared" si="20"/>
        <v>1.6964989842505052E-4</v>
      </c>
    </row>
    <row r="7" spans="1:38" s="25" customFormat="1" x14ac:dyDescent="0.35">
      <c r="A7" s="102">
        <v>5</v>
      </c>
      <c r="B7" s="103">
        <v>2</v>
      </c>
      <c r="C7" s="104" t="s">
        <v>34</v>
      </c>
      <c r="D7" s="12">
        <v>10043</v>
      </c>
      <c r="E7" s="13">
        <v>25480</v>
      </c>
      <c r="F7" s="14">
        <v>1364</v>
      </c>
      <c r="G7" s="79">
        <f t="shared" si="21"/>
        <v>0.27226394122590614</v>
      </c>
      <c r="H7" s="79">
        <f t="shared" si="22"/>
        <v>0.69075826171822052</v>
      </c>
      <c r="I7" s="79">
        <f t="shared" si="23"/>
        <v>3.697779705587334E-2</v>
      </c>
      <c r="J7" s="83">
        <f t="shared" si="10"/>
        <v>1123.051158</v>
      </c>
      <c r="K7" s="84">
        <f t="shared" si="11"/>
        <v>1.7547674343749999</v>
      </c>
      <c r="L7" s="72">
        <v>9.1129560000000005</v>
      </c>
      <c r="M7" s="15">
        <v>714.37032499999998</v>
      </c>
      <c r="N7" s="16">
        <f t="shared" si="1"/>
        <v>2.4811293167782686</v>
      </c>
      <c r="O7" s="16">
        <f t="shared" si="1"/>
        <v>6.2948496456746286</v>
      </c>
      <c r="P7" s="16">
        <f t="shared" si="1"/>
        <v>0.33697703754710329</v>
      </c>
      <c r="Q7" s="93">
        <f>SUM(L$5:L6)+SUM(L8:L11)</f>
        <v>1113.938202</v>
      </c>
      <c r="R7" s="94">
        <f>SUM(M$5:M6)+SUM(M8:M11)</f>
        <v>1916.2513529999999</v>
      </c>
      <c r="S7" s="94">
        <f>SUM(N$5:N6)+SUM(N8:N11)</f>
        <v>260.28301449153196</v>
      </c>
      <c r="T7" s="94">
        <f>SUM(O$5:O6)+SUM(O8:O11)</f>
        <v>757.60548405587224</v>
      </c>
      <c r="U7" s="95">
        <f>SUM(P$5:P6)+SUM(P8:P11)</f>
        <v>96.049703452595963</v>
      </c>
      <c r="V7" s="19">
        <v>0.75</v>
      </c>
      <c r="W7" s="13">
        <v>30</v>
      </c>
      <c r="X7" s="20">
        <f t="shared" si="12"/>
        <v>0.49198970030880002</v>
      </c>
      <c r="Y7" s="20">
        <f t="shared" si="13"/>
        <v>0.3689922752316</v>
      </c>
      <c r="Z7" s="21">
        <f t="shared" si="14"/>
        <v>-5.9258573704430288</v>
      </c>
      <c r="AA7" s="17">
        <f t="shared" si="15"/>
        <v>2.8501215920098688</v>
      </c>
      <c r="AB7" s="16">
        <f t="shared" si="16"/>
        <v>5.9258573704430288</v>
      </c>
      <c r="AC7" s="18">
        <f t="shared" si="17"/>
        <v>0.33697703754710329</v>
      </c>
      <c r="AD7" s="93">
        <f>SUM(AA$5:AA6)+SUM(AA8:AA11)</f>
        <v>260.47818901092461</v>
      </c>
      <c r="AE7" s="94">
        <f>SUM(AB$5:AB6)+SUM(AB8:AB11)</f>
        <v>757.41030953647953</v>
      </c>
      <c r="AF7" s="95">
        <f>SUM(AC$5:AC6)+SUM(AC8:AC11)</f>
        <v>96.049703452595963</v>
      </c>
      <c r="AG7" s="22">
        <f t="shared" ref="AG7:AG9" si="24">(L7-(O7+P7))/L7</f>
        <v>0.27226394122590614</v>
      </c>
      <c r="AH7" s="23">
        <f t="shared" si="18"/>
        <v>0.31275489446123389</v>
      </c>
      <c r="AI7" s="24">
        <f t="shared" si="19"/>
        <v>4.0490953235327753E-2</v>
      </c>
      <c r="AJ7" s="22">
        <f>SUMPRODUCT(S7:U7,$B$17:$D$17)/Q7</f>
        <v>0.3696830852585361</v>
      </c>
      <c r="AK7" s="23">
        <f>SUMPRODUCT(AD7:AF7,$B$17:$D$17)/Q7</f>
        <v>0.36982325426901957</v>
      </c>
      <c r="AL7" s="70">
        <f t="shared" si="20"/>
        <v>1.4016901048347075E-4</v>
      </c>
    </row>
    <row r="8" spans="1:38" s="53" customFormat="1" x14ac:dyDescent="0.35">
      <c r="A8" s="105">
        <v>8</v>
      </c>
      <c r="B8" s="106">
        <v>0</v>
      </c>
      <c r="C8" s="107" t="s">
        <v>35</v>
      </c>
      <c r="D8" s="40">
        <v>276127</v>
      </c>
      <c r="E8" s="41">
        <v>461901</v>
      </c>
      <c r="F8" s="42">
        <v>38023</v>
      </c>
      <c r="G8" s="80">
        <f t="shared" si="21"/>
        <v>0.35581037844162305</v>
      </c>
      <c r="H8" s="80">
        <f t="shared" si="22"/>
        <v>0.59519413028267476</v>
      </c>
      <c r="I8" s="80">
        <f t="shared" si="23"/>
        <v>4.8995491275702241E-2</v>
      </c>
      <c r="J8" s="85">
        <f t="shared" si="10"/>
        <v>191.773144</v>
      </c>
      <c r="K8" s="86">
        <f t="shared" si="11"/>
        <v>0.2996455375</v>
      </c>
      <c r="L8" s="61">
        <v>191.773144</v>
      </c>
      <c r="M8" s="43"/>
      <c r="N8" s="44">
        <f t="shared" si="1"/>
        <v>68.234874941579875</v>
      </c>
      <c r="O8" s="44">
        <f t="shared" si="1"/>
        <v>114.14224965465415</v>
      </c>
      <c r="P8" s="44">
        <f t="shared" si="1"/>
        <v>9.3960194037659903</v>
      </c>
      <c r="Q8" s="96">
        <v>0</v>
      </c>
      <c r="R8" s="97">
        <v>0</v>
      </c>
      <c r="S8" s="97">
        <v>0</v>
      </c>
      <c r="T8" s="97">
        <v>0</v>
      </c>
      <c r="U8" s="98">
        <v>0</v>
      </c>
      <c r="V8" s="47"/>
      <c r="W8" s="41"/>
      <c r="X8" s="48">
        <f t="shared" si="12"/>
        <v>0</v>
      </c>
      <c r="Y8" s="48">
        <f t="shared" si="13"/>
        <v>0</v>
      </c>
      <c r="Z8" s="49">
        <f t="shared" si="14"/>
        <v>-114.14224965465415</v>
      </c>
      <c r="AA8" s="45">
        <f t="shared" si="15"/>
        <v>68.234874941579875</v>
      </c>
      <c r="AB8" s="44">
        <f t="shared" si="16"/>
        <v>114.14224965465415</v>
      </c>
      <c r="AC8" s="46">
        <f t="shared" si="17"/>
        <v>9.3960194037659903</v>
      </c>
      <c r="AD8" s="96">
        <v>0</v>
      </c>
      <c r="AE8" s="97">
        <v>0</v>
      </c>
      <c r="AF8" s="98">
        <v>0</v>
      </c>
      <c r="AG8" s="50"/>
      <c r="AH8" s="51"/>
      <c r="AI8" s="52"/>
      <c r="AJ8" s="50"/>
      <c r="AK8" s="51"/>
      <c r="AL8" s="68"/>
    </row>
    <row r="9" spans="1:38" s="53" customFormat="1" x14ac:dyDescent="0.35">
      <c r="A9" s="105">
        <v>8</v>
      </c>
      <c r="B9" s="106">
        <v>1</v>
      </c>
      <c r="C9" s="107" t="s">
        <v>36</v>
      </c>
      <c r="D9" s="40">
        <v>4468</v>
      </c>
      <c r="E9" s="41">
        <v>34378</v>
      </c>
      <c r="F9" s="42">
        <v>1600</v>
      </c>
      <c r="G9" s="80">
        <f t="shared" si="21"/>
        <v>0.11046827869257776</v>
      </c>
      <c r="H9" s="80">
        <f t="shared" si="22"/>
        <v>0.84997280324383129</v>
      </c>
      <c r="I9" s="80">
        <f t="shared" si="23"/>
        <v>3.9558918063590957E-2</v>
      </c>
      <c r="J9" s="85">
        <f t="shared" si="10"/>
        <v>201.76356100000001</v>
      </c>
      <c r="K9" s="86">
        <f t="shared" si="11"/>
        <v>0.31525556406249999</v>
      </c>
      <c r="L9" s="61">
        <v>9.9904170000000008</v>
      </c>
      <c r="M9" s="43">
        <v>341.21463799999998</v>
      </c>
      <c r="N9" s="44">
        <f t="shared" si="1"/>
        <v>1.1036241694110667</v>
      </c>
      <c r="O9" s="44">
        <f t="shared" si="1"/>
        <v>8.4915827430648285</v>
      </c>
      <c r="P9" s="44">
        <f t="shared" si="1"/>
        <v>0.39521008752410619</v>
      </c>
      <c r="Q9" s="96">
        <f>SUM(L$8:L8)</f>
        <v>191.773144</v>
      </c>
      <c r="R9" s="97">
        <f>SUM(M$8:M8)</f>
        <v>0</v>
      </c>
      <c r="S9" s="97">
        <f>SUM(N$8:N8)</f>
        <v>68.234874941579875</v>
      </c>
      <c r="T9" s="97">
        <f>SUM(O$8:O8)</f>
        <v>114.14224965465415</v>
      </c>
      <c r="U9" s="98">
        <f>SUM(P$8:P8)</f>
        <v>9.3960194037659903</v>
      </c>
      <c r="V9" s="47">
        <v>0.5</v>
      </c>
      <c r="W9" s="41">
        <v>30</v>
      </c>
      <c r="X9" s="48">
        <f t="shared" si="12"/>
        <v>0.23499588604915198</v>
      </c>
      <c r="Y9" s="48">
        <f t="shared" si="13"/>
        <v>0.11749794302457599</v>
      </c>
      <c r="Z9" s="49">
        <f t="shared" si="14"/>
        <v>-8.3740848000402526</v>
      </c>
      <c r="AA9" s="45">
        <f t="shared" si="15"/>
        <v>1.2211221124356426</v>
      </c>
      <c r="AB9" s="44">
        <f t="shared" si="16"/>
        <v>8.3740848000402526</v>
      </c>
      <c r="AC9" s="46">
        <f t="shared" si="17"/>
        <v>0.39521008752410619</v>
      </c>
      <c r="AD9" s="96">
        <f>SUM(AA$8:AA8)</f>
        <v>68.234874941579875</v>
      </c>
      <c r="AE9" s="97">
        <f>SUM(AB$8:AB8)</f>
        <v>114.14224965465415</v>
      </c>
      <c r="AF9" s="98">
        <f>SUM(AC$8:AC8)</f>
        <v>9.3960194037659903</v>
      </c>
      <c r="AG9" s="50">
        <f t="shared" si="24"/>
        <v>0.11046827869257773</v>
      </c>
      <c r="AH9" s="51">
        <f t="shared" si="18"/>
        <v>0.12222934362355868</v>
      </c>
      <c r="AI9" s="52">
        <f t="shared" si="19"/>
        <v>1.1761064930980947E-2</v>
      </c>
      <c r="AJ9" s="50">
        <f>SUMPRODUCT(S9:U9,$B$17:$D$17)/Q9</f>
        <v>0.47484920449815804</v>
      </c>
      <c r="AK9" s="51">
        <f>SUMPRODUCT(AD9:AF9,$B$17:$D$17)/Q9</f>
        <v>0.47484920449815804</v>
      </c>
      <c r="AL9" s="68">
        <f t="shared" si="20"/>
        <v>0</v>
      </c>
    </row>
    <row r="10" spans="1:38" s="53" customFormat="1" x14ac:dyDescent="0.35">
      <c r="A10" s="105">
        <v>8</v>
      </c>
      <c r="B10" s="106">
        <v>2</v>
      </c>
      <c r="C10" s="107" t="s">
        <v>37</v>
      </c>
      <c r="D10" s="41">
        <v>100</v>
      </c>
      <c r="E10" s="41">
        <v>22</v>
      </c>
      <c r="F10" s="42">
        <v>0</v>
      </c>
      <c r="G10" s="80">
        <f t="shared" ref="G10" si="25">D10/SUM($D10:$F10)</f>
        <v>0.81967213114754101</v>
      </c>
      <c r="H10" s="80">
        <f t="shared" ref="H10" si="26">E10/SUM($D10:$F10)</f>
        <v>0.18032786885245902</v>
      </c>
      <c r="I10" s="80">
        <f t="shared" ref="I10" si="27">F10/SUM($D10:$F10)</f>
        <v>0</v>
      </c>
      <c r="J10" s="85">
        <f t="shared" si="10"/>
        <v>202.06356100000002</v>
      </c>
      <c r="K10" s="86">
        <f t="shared" si="11"/>
        <v>0.31572431406250001</v>
      </c>
      <c r="L10" s="61">
        <v>0.3</v>
      </c>
      <c r="M10" s="43">
        <v>17.296391</v>
      </c>
      <c r="N10" s="44">
        <f t="shared" ref="N10" si="28">$L10*(D10/(SUM($D10:$F10)))</f>
        <v>0.24590163934426229</v>
      </c>
      <c r="O10" s="44">
        <f t="shared" ref="O10" si="29">$L10*(E10/(SUM($D10:$F10)))</f>
        <v>5.4098360655737705E-2</v>
      </c>
      <c r="P10" s="44">
        <f t="shared" ref="P10" si="30">$L10*(F10/(SUM($D10:$F10)))</f>
        <v>0</v>
      </c>
      <c r="Q10" s="96">
        <f>SUM(L$8:L9)</f>
        <v>201.76356100000001</v>
      </c>
      <c r="R10" s="97">
        <f>SUM(M$8:M9)</f>
        <v>341.21463799999998</v>
      </c>
      <c r="S10" s="97">
        <f>SUM(N$8:N9)</f>
        <v>69.338499110990938</v>
      </c>
      <c r="T10" s="97">
        <f>SUM(O$8:O9)</f>
        <v>122.63383239771898</v>
      </c>
      <c r="U10" s="98">
        <f>SUM(P$8:P9)</f>
        <v>9.7912294912900961</v>
      </c>
      <c r="V10" s="62">
        <v>1</v>
      </c>
      <c r="W10" s="41">
        <v>30</v>
      </c>
      <c r="X10" s="48">
        <f t="shared" ref="X10:X11" si="31">W10*M10*0.0000229568</f>
        <v>1.1912093667264001E-2</v>
      </c>
      <c r="Y10" s="48">
        <f t="shared" ref="Y10:Y11" si="32">X10*V10</f>
        <v>1.1912093667264001E-2</v>
      </c>
      <c r="Z10" s="49">
        <f t="shared" ref="Z10:Z11" si="33">Y10-O10</f>
        <v>-4.2186266988473706E-2</v>
      </c>
      <c r="AA10" s="45">
        <f t="shared" si="15"/>
        <v>0.25781373301152627</v>
      </c>
      <c r="AB10" s="44">
        <f t="shared" ref="AB10:AB11" si="34">IF(Z10&lt;=0,O10-Y10,O10-Y10+Z10)</f>
        <v>4.2186266988473706E-2</v>
      </c>
      <c r="AC10" s="46">
        <f t="shared" ref="AC10:AC11" si="35">P10</f>
        <v>0</v>
      </c>
      <c r="AD10" s="96">
        <f>SUM(AA$8:AA9)</f>
        <v>69.455997054015512</v>
      </c>
      <c r="AE10" s="97">
        <f>SUM(AB$8:AB9)</f>
        <v>122.5163344546944</v>
      </c>
      <c r="AF10" s="98">
        <f>SUM(AC$8:AC9)</f>
        <v>9.7912294912900961</v>
      </c>
      <c r="AG10" s="87">
        <f>(L10-(O10+P10))/L10</f>
        <v>0.81967213114754101</v>
      </c>
      <c r="AH10" s="88">
        <f t="shared" ref="AH10" si="36">(L10-(AB10+AC10))/L10</f>
        <v>0.85937911003842093</v>
      </c>
      <c r="AI10" s="89">
        <f t="shared" ref="AI10" si="37">AH10-AG10</f>
        <v>3.9706978890879929E-2</v>
      </c>
      <c r="AJ10" s="50">
        <f t="shared" ref="AJ10:AJ11" si="38">SUMPRODUCT(S10:U10,$B$17:$D$17)/Q10</f>
        <v>0.46522407279743999</v>
      </c>
      <c r="AK10" s="51">
        <f t="shared" ref="AK10:AK11" si="39">SUMPRODUCT(AD10:AF10,$B$17:$D$17)/Q10</f>
        <v>0.46568995649791484</v>
      </c>
      <c r="AL10" s="68">
        <f t="shared" ref="AL10:AL11" si="40">AK10-AJ10</f>
        <v>4.6588370047484506E-4</v>
      </c>
    </row>
    <row r="11" spans="1:38" s="53" customFormat="1" x14ac:dyDescent="0.35">
      <c r="A11" s="105">
        <v>8</v>
      </c>
      <c r="B11" s="106">
        <v>2</v>
      </c>
      <c r="C11" s="107" t="s">
        <v>38</v>
      </c>
      <c r="D11" s="41">
        <v>57</v>
      </c>
      <c r="E11" s="41">
        <v>649</v>
      </c>
      <c r="F11" s="42">
        <v>280</v>
      </c>
      <c r="G11" s="80">
        <f>D11/SUM($D11:$F11)</f>
        <v>5.7809330628803245E-2</v>
      </c>
      <c r="H11" s="80">
        <f t="shared" si="22"/>
        <v>0.6582150101419878</v>
      </c>
      <c r="I11" s="80">
        <f t="shared" si="23"/>
        <v>0.28397565922920892</v>
      </c>
      <c r="J11" s="85">
        <f t="shared" si="10"/>
        <v>202.30502700000002</v>
      </c>
      <c r="K11" s="86">
        <f t="shared" si="11"/>
        <v>0.31610160468750004</v>
      </c>
      <c r="L11" s="61">
        <v>0.24146599999999999</v>
      </c>
      <c r="M11" s="43">
        <v>95.490200000000002</v>
      </c>
      <c r="N11" s="44">
        <f>$L11*(D11/(SUM($D11:$F11)))</f>
        <v>1.3958987829614604E-2</v>
      </c>
      <c r="O11" s="44">
        <f>$L11*(E11/(SUM($D11:$F11)))</f>
        <v>0.15893654563894521</v>
      </c>
      <c r="P11" s="44">
        <f>$L11*(F11/(SUM($D11:$F11)))</f>
        <v>6.8570466531440152E-2</v>
      </c>
      <c r="Q11" s="96">
        <f>SUM(L$8:L10)</f>
        <v>202.06356100000002</v>
      </c>
      <c r="R11" s="97">
        <f>SUM(M$8:M10)</f>
        <v>358.51102900000001</v>
      </c>
      <c r="S11" s="97">
        <f>SUM(N$8:N10)</f>
        <v>69.584400750335206</v>
      </c>
      <c r="T11" s="97">
        <f>SUM(O$8:O10)</f>
        <v>122.68793075837472</v>
      </c>
      <c r="U11" s="98">
        <f>SUM(P$8:P10)</f>
        <v>9.7912294912900961</v>
      </c>
      <c r="V11" s="62">
        <v>1</v>
      </c>
      <c r="W11" s="41">
        <v>30</v>
      </c>
      <c r="X11" s="48">
        <f t="shared" si="31"/>
        <v>6.57644827008E-2</v>
      </c>
      <c r="Y11" s="48">
        <f t="shared" si="32"/>
        <v>6.57644827008E-2</v>
      </c>
      <c r="Z11" s="49">
        <f t="shared" si="33"/>
        <v>-9.3172062938145214E-2</v>
      </c>
      <c r="AA11" s="45">
        <f t="shared" si="15"/>
        <v>7.9723470530414606E-2</v>
      </c>
      <c r="AB11" s="44">
        <f t="shared" si="34"/>
        <v>9.3172062938145214E-2</v>
      </c>
      <c r="AC11" s="46">
        <f t="shared" si="35"/>
        <v>6.8570466531440152E-2</v>
      </c>
      <c r="AD11" s="96">
        <f>SUM(AA$8:AA10)</f>
        <v>69.713810787027043</v>
      </c>
      <c r="AE11" s="97">
        <f>SUM(AB$8:AB10)</f>
        <v>122.55852072168288</v>
      </c>
      <c r="AF11" s="98">
        <f>SUM(AC$8:AC10)</f>
        <v>9.7912294912900961</v>
      </c>
      <c r="AG11" s="50">
        <f t="shared" ref="AG11" si="41">(L11-(O11+P11))/L11</f>
        <v>5.7809330628803252E-2</v>
      </c>
      <c r="AH11" s="51">
        <f t="shared" ref="AH11" si="42">(L11-(AB11+AC11))/L11</f>
        <v>0.33016437316398428</v>
      </c>
      <c r="AI11" s="52">
        <f t="shared" ref="AI11" si="43">AH11-AG11</f>
        <v>0.27235504253518106</v>
      </c>
      <c r="AJ11" s="50">
        <f t="shared" si="38"/>
        <v>0.46580386110294342</v>
      </c>
      <c r="AK11" s="51">
        <f t="shared" si="39"/>
        <v>0.46631621488331393</v>
      </c>
      <c r="AL11" s="68">
        <f t="shared" si="40"/>
        <v>5.1235378037051138E-4</v>
      </c>
    </row>
    <row r="12" spans="1:38" x14ac:dyDescent="0.35">
      <c r="L12" s="3"/>
    </row>
    <row r="13" spans="1:38" x14ac:dyDescent="0.35">
      <c r="A13" s="5" t="s">
        <v>29</v>
      </c>
      <c r="O13" s="7"/>
    </row>
    <row r="14" spans="1:38" x14ac:dyDescent="0.35">
      <c r="A14" s="8" t="s">
        <v>13</v>
      </c>
      <c r="N14"/>
      <c r="Q14" s="60"/>
      <c r="R14" s="60"/>
      <c r="S14" s="60"/>
      <c r="T14" s="60"/>
      <c r="U14" s="60"/>
    </row>
    <row r="15" spans="1:38" x14ac:dyDescent="0.35">
      <c r="N15"/>
      <c r="O15" s="4"/>
      <c r="Q15" s="59"/>
    </row>
    <row r="16" spans="1:38" x14ac:dyDescent="0.35">
      <c r="A16" s="4" t="s">
        <v>25</v>
      </c>
      <c r="B16" s="6" t="s">
        <v>26</v>
      </c>
      <c r="C16" s="4" t="s">
        <v>27</v>
      </c>
      <c r="D16" s="4" t="s">
        <v>2</v>
      </c>
      <c r="N16"/>
      <c r="T16"/>
      <c r="U16" s="9"/>
      <c r="Y16"/>
      <c r="Z16" s="9"/>
      <c r="AD16"/>
      <c r="AE16" s="9"/>
    </row>
    <row r="17" spans="1:50" x14ac:dyDescent="0.35">
      <c r="B17" s="10">
        <v>1</v>
      </c>
      <c r="C17" s="5">
        <v>0.2</v>
      </c>
      <c r="D17" s="5">
        <v>0</v>
      </c>
      <c r="O17" s="4"/>
    </row>
    <row r="18" spans="1:50" x14ac:dyDescent="0.35">
      <c r="L18" s="11"/>
      <c r="N18" s="11"/>
      <c r="O18" s="11"/>
      <c r="T18" s="11"/>
      <c r="U18" s="11"/>
      <c r="Y18" s="11"/>
      <c r="Z18" s="11"/>
      <c r="AA18" s="55"/>
      <c r="AB18" s="55"/>
      <c r="AC18" s="55"/>
      <c r="AD18" s="56"/>
      <c r="AE18" s="56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</row>
    <row r="19" spans="1:50" x14ac:dyDescent="0.35">
      <c r="L19" s="11"/>
      <c r="N19" s="11"/>
      <c r="O19" s="11"/>
      <c r="U19" s="11"/>
      <c r="Z19" s="11"/>
      <c r="AA19" s="55"/>
      <c r="AB19" s="55"/>
      <c r="AC19" s="55"/>
      <c r="AD19" s="55"/>
      <c r="AE19" s="56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</row>
    <row r="20" spans="1:50" x14ac:dyDescent="0.35">
      <c r="B20" s="4"/>
      <c r="L20" s="11"/>
      <c r="N20" s="11"/>
      <c r="O20" s="11"/>
      <c r="U20" s="11"/>
      <c r="Z20" s="11"/>
      <c r="AA20" s="55"/>
      <c r="AB20" s="55"/>
      <c r="AC20" s="55"/>
      <c r="AD20" s="55"/>
      <c r="AE20" s="56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</row>
    <row r="21" spans="1:50" x14ac:dyDescent="0.35">
      <c r="B21" s="4"/>
      <c r="O21" s="4"/>
      <c r="U21" s="11"/>
      <c r="V21" s="11"/>
      <c r="Z21" s="11"/>
      <c r="AA21" s="56"/>
      <c r="AB21" s="55"/>
      <c r="AC21" s="55"/>
      <c r="AD21" s="55"/>
      <c r="AE21" s="56"/>
      <c r="AF21" s="56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</row>
    <row r="22" spans="1:50" x14ac:dyDescent="0.35">
      <c r="B22" s="4"/>
      <c r="O22" s="4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</row>
    <row r="23" spans="1:50" x14ac:dyDescent="0.35">
      <c r="B23" s="4"/>
      <c r="F23" s="9"/>
      <c r="G23" s="9"/>
      <c r="H23" s="9"/>
      <c r="I23" s="9"/>
      <c r="J23" s="9"/>
      <c r="K23" s="9"/>
      <c r="L23"/>
      <c r="M23" s="11"/>
      <c r="O23" s="4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0" x14ac:dyDescent="0.35">
      <c r="B24" s="4"/>
      <c r="F24" s="9"/>
      <c r="G24" s="9"/>
      <c r="H24" s="9"/>
      <c r="I24" s="9"/>
      <c r="J24" s="9"/>
      <c r="K24" s="9"/>
      <c r="O24" s="4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0" x14ac:dyDescent="0.35">
      <c r="B25" s="4"/>
      <c r="F25" s="9"/>
      <c r="G25" s="9"/>
      <c r="H25" s="9"/>
      <c r="I25" s="9"/>
      <c r="J25" s="9"/>
      <c r="K25" s="9"/>
      <c r="L25"/>
      <c r="M25" s="11"/>
      <c r="O25" s="4"/>
      <c r="S25" s="11"/>
      <c r="Y25"/>
      <c r="Z25" s="9"/>
      <c r="AA25" s="55"/>
      <c r="AB25" s="55"/>
      <c r="AC25" s="55"/>
      <c r="AD25" s="57"/>
      <c r="AE25" s="57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</row>
    <row r="26" spans="1:50" x14ac:dyDescent="0.35">
      <c r="B26" s="4"/>
      <c r="F26" s="9"/>
      <c r="G26" s="9"/>
      <c r="H26" s="9"/>
      <c r="I26" s="9"/>
      <c r="J26" s="9"/>
      <c r="K26" s="9"/>
      <c r="O26" s="4"/>
      <c r="S26" s="11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</row>
    <row r="27" spans="1:50" x14ac:dyDescent="0.35">
      <c r="B27" s="4"/>
      <c r="F27" s="9"/>
      <c r="G27" s="9"/>
      <c r="H27" s="9"/>
      <c r="I27" s="9"/>
      <c r="J27" s="9"/>
      <c r="K27" s="9"/>
      <c r="O27" s="4"/>
      <c r="Y27" s="11"/>
      <c r="Z27" s="11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</row>
    <row r="28" spans="1:50" x14ac:dyDescent="0.35">
      <c r="O28" s="4"/>
      <c r="Z28" s="11"/>
      <c r="AA28" s="55"/>
      <c r="AB28" s="55"/>
      <c r="AC28" s="58"/>
      <c r="AD28" s="58"/>
      <c r="AE28" s="58"/>
      <c r="AF28" s="54"/>
      <c r="AG28" s="54"/>
      <c r="AH28" s="54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</row>
    <row r="29" spans="1:50" x14ac:dyDescent="0.35">
      <c r="L29" s="9"/>
      <c r="M29" s="11"/>
      <c r="O29" s="11"/>
      <c r="Z29" s="11"/>
      <c r="AA29" s="55"/>
      <c r="AB29" s="55"/>
      <c r="AC29" s="58"/>
      <c r="AD29" s="58"/>
      <c r="AE29" s="58"/>
      <c r="AF29" s="54"/>
      <c r="AG29" s="54"/>
      <c r="AH29" s="54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</row>
    <row r="30" spans="1:50" x14ac:dyDescent="0.35">
      <c r="AA30" s="55"/>
      <c r="AB30" s="56"/>
      <c r="AC30" s="58"/>
      <c r="AD30" s="58"/>
      <c r="AE30" s="58"/>
      <c r="AF30" s="54"/>
      <c r="AG30" s="54"/>
      <c r="AH30" s="54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</row>
    <row r="31" spans="1:50" x14ac:dyDescent="0.35">
      <c r="A31" s="9"/>
      <c r="AA31" s="55"/>
      <c r="AB31" s="55"/>
      <c r="AC31" s="58"/>
      <c r="AD31" s="58"/>
      <c r="AE31" s="58"/>
      <c r="AF31" s="54"/>
      <c r="AG31" s="54"/>
      <c r="AH31" s="54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</row>
    <row r="32" spans="1:50" x14ac:dyDescent="0.35">
      <c r="E32" s="9"/>
      <c r="AA32" s="55"/>
      <c r="AB32" s="55"/>
      <c r="AC32" s="58"/>
      <c r="AD32" s="58"/>
      <c r="AE32" s="58"/>
      <c r="AF32" s="54"/>
      <c r="AG32" s="54"/>
      <c r="AH32" s="54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</row>
    <row r="33" spans="2:50" x14ac:dyDescent="0.35">
      <c r="E33" s="11"/>
      <c r="Y33" s="11"/>
      <c r="Z33" s="11"/>
      <c r="AA33" s="55"/>
      <c r="AB33" s="55"/>
      <c r="AC33" s="58"/>
      <c r="AD33" s="58"/>
      <c r="AE33" s="58"/>
      <c r="AF33" s="54"/>
      <c r="AG33" s="54"/>
      <c r="AH33" s="54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</row>
    <row r="34" spans="2:50" x14ac:dyDescent="0.35">
      <c r="O34" s="4"/>
      <c r="Z34" s="11"/>
      <c r="AA34" s="55"/>
      <c r="AB34" s="55"/>
      <c r="AC34" s="58"/>
      <c r="AD34" s="58"/>
      <c r="AE34" s="58"/>
      <c r="AF34" s="54"/>
      <c r="AG34" s="54"/>
      <c r="AH34" s="54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</row>
    <row r="35" spans="2:50" x14ac:dyDescent="0.35">
      <c r="O35" s="4"/>
      <c r="Y35"/>
      <c r="Z35" s="9"/>
      <c r="AA35" s="55"/>
      <c r="AB35" s="55"/>
      <c r="AC35" s="58"/>
      <c r="AD35" s="58"/>
      <c r="AE35" s="58"/>
      <c r="AF35" s="54"/>
      <c r="AG35" s="54"/>
      <c r="AH35" s="54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</row>
    <row r="36" spans="2:50" x14ac:dyDescent="0.35">
      <c r="O36" s="4"/>
      <c r="Z36" s="11"/>
      <c r="AA36" s="56"/>
      <c r="AB36" s="55"/>
      <c r="AC36" s="58"/>
      <c r="AD36" s="58"/>
      <c r="AE36" s="58"/>
      <c r="AF36" s="54"/>
      <c r="AG36" s="54"/>
      <c r="AH36" s="54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</row>
    <row r="37" spans="2:50" x14ac:dyDescent="0.35">
      <c r="O37" s="4"/>
      <c r="Z37" s="11"/>
      <c r="AE37" s="11"/>
    </row>
    <row r="38" spans="2:50" x14ac:dyDescent="0.35">
      <c r="B38" s="4"/>
      <c r="D38" s="9"/>
      <c r="E38" s="11"/>
      <c r="F38" s="9"/>
      <c r="G38" s="9"/>
      <c r="H38" s="9"/>
      <c r="I38" s="9"/>
      <c r="J38" s="9"/>
      <c r="K38" s="9"/>
      <c r="O38" s="4"/>
    </row>
    <row r="39" spans="2:50" x14ac:dyDescent="0.35">
      <c r="B39" s="4"/>
      <c r="Z39" s="11"/>
      <c r="AA39" s="11"/>
      <c r="AE39" s="11"/>
      <c r="AF39" s="11"/>
    </row>
    <row r="58" spans="1:4" x14ac:dyDescent="0.35">
      <c r="B58" s="4"/>
    </row>
    <row r="59" spans="1:4" x14ac:dyDescent="0.35">
      <c r="A59" s="6"/>
      <c r="C59" s="6"/>
      <c r="D59" s="6"/>
    </row>
    <row r="60" spans="1:4" x14ac:dyDescent="0.35">
      <c r="B60" s="4"/>
    </row>
    <row r="61" spans="1:4" x14ac:dyDescent="0.35">
      <c r="B61" s="4"/>
    </row>
    <row r="62" spans="1:4" x14ac:dyDescent="0.35">
      <c r="B62" s="4"/>
    </row>
    <row r="63" spans="1:4" x14ac:dyDescent="0.35">
      <c r="B63" s="4"/>
    </row>
    <row r="64" spans="1:4" x14ac:dyDescent="0.35">
      <c r="A64" s="9"/>
      <c r="B64" s="9"/>
      <c r="C64" s="9"/>
      <c r="D64" s="9"/>
    </row>
    <row r="65" spans="2:2" x14ac:dyDescent="0.35">
      <c r="B65" s="4"/>
    </row>
    <row r="66" spans="2:2" x14ac:dyDescent="0.35">
      <c r="B66" s="4"/>
    </row>
    <row r="67" spans="2:2" x14ac:dyDescent="0.35">
      <c r="B67" s="4"/>
    </row>
    <row r="68" spans="2:2" x14ac:dyDescent="0.35">
      <c r="B68" s="4"/>
    </row>
  </sheetData>
  <sortState ref="AB26:AE36">
    <sortCondition ref="AB26:AB36"/>
  </sortState>
  <mergeCells count="10">
    <mergeCell ref="AJ1:AL1"/>
    <mergeCell ref="AD1:AF1"/>
    <mergeCell ref="AG1:AI1"/>
    <mergeCell ref="D1:F1"/>
    <mergeCell ref="L1:P1"/>
    <mergeCell ref="Q1:U1"/>
    <mergeCell ref="AA1:AC1"/>
    <mergeCell ref="V1:Z1"/>
    <mergeCell ref="G1:I1"/>
    <mergeCell ref="J1:K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2019-05-17T17:21:38Z</dcterms:modified>
</cp:coreProperties>
</file>