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3E92BE6-FE81-4BCD-A159-336D488BEBCA}" xr6:coauthVersionLast="44" xr6:coauthVersionMax="44" xr10:uidLastSave="{00000000-0000-0000-0000-000000000000}"/>
  <bookViews>
    <workbookView xWindow="-28920" yWindow="-369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1" l="1"/>
  <c r="Q15" i="1" s="1"/>
  <c r="N15" i="1"/>
  <c r="M15" i="1"/>
  <c r="L15" i="1"/>
  <c r="Q14" i="1"/>
  <c r="P14" i="1"/>
  <c r="Q13" i="1"/>
  <c r="P13" i="1"/>
  <c r="Q12" i="1"/>
  <c r="P12" i="1"/>
  <c r="O10" i="1"/>
  <c r="N10" i="1"/>
  <c r="M10" i="1"/>
  <c r="L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P15" i="1" l="1"/>
  <c r="P10" i="1"/>
  <c r="Q10" i="1"/>
  <c r="F15" i="1" l="1"/>
  <c r="E15" i="1"/>
  <c r="G15" i="1" l="1"/>
  <c r="AH9" i="1"/>
  <c r="AH10" i="1"/>
  <c r="AE8" i="1"/>
  <c r="AF8" i="1"/>
  <c r="AG8" i="1"/>
  <c r="AH7" i="1"/>
  <c r="AH6" i="1"/>
  <c r="F10" i="1" l="1"/>
  <c r="E10" i="1"/>
  <c r="G12" i="1" l="1"/>
  <c r="G13" i="1"/>
  <c r="G14" i="1"/>
  <c r="I8" i="2" l="1"/>
  <c r="H7" i="2"/>
  <c r="G7" i="2"/>
  <c r="F7" i="2"/>
  <c r="E7" i="2"/>
  <c r="D7" i="2"/>
  <c r="C7" i="2"/>
  <c r="B7" i="2"/>
  <c r="I6" i="2"/>
  <c r="I7" i="2" s="1"/>
  <c r="I5" i="2"/>
  <c r="AD8" i="1" l="1"/>
  <c r="AC8" i="1"/>
  <c r="AB8" i="1"/>
  <c r="AA8" i="1"/>
  <c r="Z8" i="1"/>
  <c r="Y8" i="1"/>
  <c r="X8" i="1"/>
  <c r="AH8" i="1" l="1"/>
  <c r="G5" i="1"/>
  <c r="G7" i="1"/>
  <c r="G6" i="1"/>
  <c r="G3" i="1"/>
  <c r="G4" i="1"/>
  <c r="G8" i="1"/>
  <c r="G9" i="1"/>
  <c r="G10" i="1" l="1"/>
</calcChain>
</file>

<file path=xl/sharedStrings.xml><?xml version="1.0" encoding="utf-8"?>
<sst xmlns="http://schemas.openxmlformats.org/spreadsheetml/2006/main" count="180" uniqueCount="93">
  <si>
    <t>Name</t>
  </si>
  <si>
    <t>Location</t>
  </si>
  <si>
    <t>Type</t>
  </si>
  <si>
    <t>Size (sq km)</t>
  </si>
  <si>
    <t>HUC12</t>
  </si>
  <si>
    <t>San Francisco, CA</t>
  </si>
  <si>
    <t>Mountainous</t>
  </si>
  <si>
    <t>Walnut Creek</t>
  </si>
  <si>
    <t>070801050901</t>
  </si>
  <si>
    <t>Flat coastal</t>
  </si>
  <si>
    <t>Near Alamo, NM</t>
  </si>
  <si>
    <t>130202090102</t>
  </si>
  <si>
    <t>Central CO</t>
  </si>
  <si>
    <t>Kelley, IA</t>
  </si>
  <si>
    <t>Penobscot, ME</t>
  </si>
  <si>
    <t>080102040304</t>
  </si>
  <si>
    <t>Western TN</t>
  </si>
  <si>
    <t>Cropland</t>
  </si>
  <si>
    <t>010500021301</t>
  </si>
  <si>
    <t>Branch Lake</t>
  </si>
  <si>
    <t>Mineral Creek</t>
  </si>
  <si>
    <t>Ox Spring Canyon</t>
  </si>
  <si>
    <t>030902040303</t>
  </si>
  <si>
    <t>Naples, FL</t>
  </si>
  <si>
    <t>180500020905</t>
  </si>
  <si>
    <t>140801040103</t>
  </si>
  <si>
    <t>EPSG</t>
  </si>
  <si>
    <t>26910</t>
  </si>
  <si>
    <t>26913</t>
  </si>
  <si>
    <t>2777</t>
  </si>
  <si>
    <t>26919</t>
  </si>
  <si>
    <t>3723</t>
  </si>
  <si>
    <t>26915</t>
  </si>
  <si>
    <t>Trained Area (sq km)</t>
  </si>
  <si>
    <t>Training Fraction</t>
  </si>
  <si>
    <t>TOTAL</t>
  </si>
  <si>
    <t>Mountains and desert</t>
  </si>
  <si>
    <t>F1-Score</t>
  </si>
  <si>
    <t>180500020905
San Francisco, CA</t>
  </si>
  <si>
    <t>070801050901
Kelley, IA</t>
  </si>
  <si>
    <t>130202090102
Alamo, NM</t>
  </si>
  <si>
    <t>080102040304
Western TN</t>
  </si>
  <si>
    <t>010500021301
Penobscot, ME</t>
  </si>
  <si>
    <t>140801040103
Central CO</t>
  </si>
  <si>
    <t>Urban</t>
  </si>
  <si>
    <t>Ag</t>
  </si>
  <si>
    <t>Mts</t>
  </si>
  <si>
    <t>Trained (sq km)</t>
  </si>
  <si>
    <t>030902040303
Naples, FL</t>
  </si>
  <si>
    <t>Coast</t>
  </si>
  <si>
    <t>Desert</t>
  </si>
  <si>
    <t>Lobos Creek-Frontal
San Francisco Bay Estuaries</t>
  </si>
  <si>
    <t>Middle Fakahatchee
Strand State Preserve</t>
  </si>
  <si>
    <t>North Fork
Forked Deer River Middle</t>
  </si>
  <si>
    <t>Mountains,
Desert</t>
  </si>
  <si>
    <t>Rugged Coastal</t>
  </si>
  <si>
    <t>080902030201</t>
  </si>
  <si>
    <t>Morrison Canal</t>
  </si>
  <si>
    <t>New Orleans, LA</t>
  </si>
  <si>
    <t>100301011309</t>
  </si>
  <si>
    <t>Helena, MT</t>
  </si>
  <si>
    <t>Last Chance Gulch</t>
  </si>
  <si>
    <t>Freeburg, MO</t>
  </si>
  <si>
    <t>Loose Creek-Maries River</t>
  </si>
  <si>
    <t>102901110304</t>
  </si>
  <si>
    <t>2818</t>
  </si>
  <si>
    <t>26997</t>
  </si>
  <si>
    <t>Status</t>
  </si>
  <si>
    <t>Trained</t>
  </si>
  <si>
    <t>Naïve</t>
  </si>
  <si>
    <t>080902030201
New Orleans, LA</t>
  </si>
  <si>
    <t>100301011309
Helena, MT</t>
  </si>
  <si>
    <t>102901110304
Freeburg, MO</t>
  </si>
  <si>
    <t>26945</t>
  </si>
  <si>
    <t>Agricultural</t>
  </si>
  <si>
    <t>North Fork Forked
Deer River Middle</t>
  </si>
  <si>
    <t>Rugged coastal</t>
  </si>
  <si>
    <t>Mixed urban/arid forest</t>
  </si>
  <si>
    <t>Watersheds used to train and validate model</t>
  </si>
  <si>
    <t>Watersheds used for validation only</t>
  </si>
  <si>
    <t>Trenton, TN</t>
  </si>
  <si>
    <t>Ames, IA</t>
  </si>
  <si>
    <t>TOTAL (unweighted)</t>
  </si>
  <si>
    <t>Datil, NM</t>
  </si>
  <si>
    <t>Telluride, CO</t>
  </si>
  <si>
    <t>Cohen's κ
(general)</t>
  </si>
  <si>
    <t>Accuracy
(general)</t>
  </si>
  <si>
    <t>Cohen's κ
(specific)</t>
  </si>
  <si>
    <t>Manually classified
area (sq km)</t>
  </si>
  <si>
    <t>Fraction manually
classified</t>
  </si>
  <si>
    <t>Accuracy
(specific)</t>
  </si>
  <si>
    <t>Change in Accuracy</t>
  </si>
  <si>
    <t>Change in
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</si>
</sst>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1" fillId="0" borderId="1" xfId="1" applyNumberFormat="1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49" fontId="0" fillId="0" borderId="1" xfId="0" quotePrefix="1" applyNumberFormat="1" applyBorder="1" applyAlignment="1">
      <alignment horizontal="right"/>
    </xf>
    <xf numFmtId="49" fontId="1" fillId="0" borderId="1" xfId="0" quotePrefix="1" applyNumberFormat="1" applyFont="1" applyBorder="1" applyAlignment="1">
      <alignment horizontal="right" textRotation="90" wrapText="1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textRotation="90" wrapText="1"/>
    </xf>
    <xf numFmtId="0" fontId="0" fillId="0" borderId="1" xfId="0" applyBorder="1" applyAlignment="1">
      <alignment horizontal="left" textRotation="90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165" fontId="0" fillId="0" borderId="1" xfId="1" applyNumberFormat="1" applyFont="1" applyBorder="1" applyAlignment="1">
      <alignment horizontal="left"/>
    </xf>
    <xf numFmtId="165" fontId="1" fillId="0" borderId="1" xfId="1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right" vertical="center"/>
    </xf>
    <xf numFmtId="49" fontId="0" fillId="0" borderId="1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wrapText="1"/>
    </xf>
    <xf numFmtId="2" fontId="0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165" fontId="1" fillId="0" borderId="0" xfId="1" applyNumberFormat="1" applyFont="1" applyBorder="1" applyAlignment="1">
      <alignment horizontal="right"/>
    </xf>
    <xf numFmtId="49" fontId="1" fillId="0" borderId="1" xfId="0" applyNumberFormat="1" applyFont="1" applyBorder="1" applyAlignment="1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9" fontId="0" fillId="0" borderId="4" xfId="1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"/>
  <sheetViews>
    <sheetView tabSelected="1" zoomScale="90" zoomScaleNormal="90" workbookViewId="0">
      <selection activeCell="G15" sqref="A1:G15"/>
    </sheetView>
  </sheetViews>
  <sheetFormatPr defaultRowHeight="14.25" x14ac:dyDescent="0.45"/>
  <cols>
    <col min="1" max="1" width="12.796875" style="3" bestFit="1" customWidth="1"/>
    <col min="2" max="2" width="22.33203125" bestFit="1" customWidth="1"/>
    <col min="3" max="3" width="14.53125" bestFit="1" customWidth="1"/>
    <col min="4" max="4" width="19.86328125" bestFit="1" customWidth="1"/>
    <col min="5" max="5" width="10.46484375" style="1" customWidth="1"/>
    <col min="6" max="6" width="16.19921875" style="1" customWidth="1"/>
    <col min="7" max="7" width="15.265625" style="1" customWidth="1"/>
    <col min="8" max="8" width="9.53125" style="1" customWidth="1"/>
    <col min="9" max="9" width="13.53125" style="1" bestFit="1" customWidth="1"/>
    <col min="10" max="10" width="21.6640625" style="1" customWidth="1"/>
    <col min="11" max="11" width="15.53125" style="1" bestFit="1" customWidth="1"/>
    <col min="12" max="12" width="8.59765625" bestFit="1" customWidth="1"/>
    <col min="13" max="13" width="8.19921875" bestFit="1" customWidth="1"/>
    <col min="14" max="14" width="8.59765625" bestFit="1" customWidth="1"/>
    <col min="15" max="15" width="7.9296875" bestFit="1" customWidth="1"/>
    <col min="16" max="17" width="8.86328125" bestFit="1" customWidth="1"/>
    <col min="18" max="20" width="7.1328125" bestFit="1" customWidth="1"/>
    <col min="21" max="23" width="7.1328125" customWidth="1"/>
    <col min="24" max="24" width="14.73046875" bestFit="1" customWidth="1"/>
  </cols>
  <sheetData>
    <row r="1" spans="1:34" x14ac:dyDescent="0.45">
      <c r="A1" s="51" t="s">
        <v>78</v>
      </c>
      <c r="B1" s="52"/>
      <c r="C1" s="52"/>
      <c r="D1" s="52"/>
      <c r="E1" s="52"/>
      <c r="F1" s="52"/>
      <c r="G1" s="53"/>
      <c r="H1" s="45"/>
      <c r="I1" s="51" t="s">
        <v>78</v>
      </c>
      <c r="J1" s="52"/>
      <c r="K1" s="52"/>
      <c r="L1" s="52"/>
      <c r="M1" s="52"/>
      <c r="N1" s="52"/>
      <c r="O1" s="52"/>
      <c r="P1" s="52"/>
      <c r="Q1" s="53"/>
      <c r="R1" s="41"/>
      <c r="S1" s="41"/>
      <c r="T1" s="41"/>
      <c r="U1" s="41"/>
    </row>
    <row r="2" spans="1:34" s="2" customFormat="1" ht="30.75" customHeight="1" x14ac:dyDescent="0.45">
      <c r="A2" s="10" t="s">
        <v>4</v>
      </c>
      <c r="B2" s="15" t="s">
        <v>0</v>
      </c>
      <c r="C2" s="15" t="s">
        <v>1</v>
      </c>
      <c r="D2" s="15" t="s">
        <v>2</v>
      </c>
      <c r="E2" s="12" t="s">
        <v>3</v>
      </c>
      <c r="F2" s="38" t="s">
        <v>88</v>
      </c>
      <c r="G2" s="38" t="s">
        <v>89</v>
      </c>
      <c r="H2" s="38"/>
      <c r="I2" s="10" t="s">
        <v>4</v>
      </c>
      <c r="J2" s="15" t="s">
        <v>0</v>
      </c>
      <c r="K2" s="15" t="s">
        <v>1</v>
      </c>
      <c r="L2" s="38" t="s">
        <v>85</v>
      </c>
      <c r="M2" s="38" t="s">
        <v>86</v>
      </c>
      <c r="N2" s="38" t="s">
        <v>87</v>
      </c>
      <c r="O2" s="38" t="s">
        <v>90</v>
      </c>
      <c r="P2" s="38" t="s">
        <v>92</v>
      </c>
      <c r="Q2" s="38" t="s">
        <v>91</v>
      </c>
      <c r="R2" s="42"/>
      <c r="S2" s="42"/>
      <c r="T2" s="42"/>
      <c r="U2" s="42"/>
      <c r="W2" s="10" t="s">
        <v>4</v>
      </c>
      <c r="X2" s="14" t="s">
        <v>38</v>
      </c>
      <c r="Y2" s="14" t="s">
        <v>39</v>
      </c>
      <c r="Z2" s="14" t="s">
        <v>40</v>
      </c>
      <c r="AA2" s="14" t="s">
        <v>41</v>
      </c>
      <c r="AB2" s="14" t="s">
        <v>42</v>
      </c>
      <c r="AC2" s="14" t="s">
        <v>48</v>
      </c>
      <c r="AD2" s="14" t="s">
        <v>43</v>
      </c>
      <c r="AE2" s="14" t="s">
        <v>70</v>
      </c>
      <c r="AF2" s="14" t="s">
        <v>71</v>
      </c>
      <c r="AG2" s="14" t="s">
        <v>72</v>
      </c>
      <c r="AH2" s="10" t="s">
        <v>35</v>
      </c>
    </row>
    <row r="3" spans="1:34" x14ac:dyDescent="0.45">
      <c r="A3" s="13" t="s">
        <v>18</v>
      </c>
      <c r="B3" s="20" t="s">
        <v>19</v>
      </c>
      <c r="C3" s="20" t="s">
        <v>14</v>
      </c>
      <c r="D3" s="20" t="s">
        <v>76</v>
      </c>
      <c r="E3" s="5">
        <v>79.98</v>
      </c>
      <c r="F3" s="5">
        <v>10.379604695999999</v>
      </c>
      <c r="G3" s="7">
        <f t="shared" ref="G3:G9" si="0">F3/E3</f>
        <v>0.12977750307576894</v>
      </c>
      <c r="H3" s="7"/>
      <c r="I3" s="13" t="s">
        <v>18</v>
      </c>
      <c r="J3" s="20" t="s">
        <v>19</v>
      </c>
      <c r="K3" s="20" t="s">
        <v>14</v>
      </c>
      <c r="L3" s="35">
        <v>0.93875275825928006</v>
      </c>
      <c r="M3" s="7">
        <v>0.97086140299270385</v>
      </c>
      <c r="N3" s="35">
        <v>0.98181830318540619</v>
      </c>
      <c r="O3" s="7">
        <v>0.99144889973947037</v>
      </c>
      <c r="P3" s="39">
        <f>N3-L3</f>
        <v>4.3065544926126131E-2</v>
      </c>
      <c r="Q3" s="7">
        <f>O3-M3</f>
        <v>2.058749674676652E-2</v>
      </c>
      <c r="R3" s="43"/>
      <c r="S3" s="43"/>
      <c r="T3" s="43"/>
      <c r="U3" s="43"/>
      <c r="W3" s="26" t="s">
        <v>26</v>
      </c>
      <c r="X3" s="27" t="s">
        <v>27</v>
      </c>
      <c r="Y3" s="27" t="s">
        <v>32</v>
      </c>
      <c r="Z3" s="27" t="s">
        <v>28</v>
      </c>
      <c r="AA3" s="27" t="s">
        <v>31</v>
      </c>
      <c r="AB3" s="27" t="s">
        <v>30</v>
      </c>
      <c r="AC3" s="27" t="s">
        <v>29</v>
      </c>
      <c r="AD3" s="27" t="s">
        <v>28</v>
      </c>
      <c r="AE3" s="27" t="s">
        <v>73</v>
      </c>
      <c r="AF3" s="27" t="s">
        <v>65</v>
      </c>
      <c r="AG3" s="27" t="s">
        <v>66</v>
      </c>
      <c r="AH3" s="46"/>
    </row>
    <row r="4" spans="1:34" ht="15.75" customHeight="1" x14ac:dyDescent="0.45">
      <c r="A4" s="13" t="s">
        <v>22</v>
      </c>
      <c r="B4" s="21" t="s">
        <v>52</v>
      </c>
      <c r="C4" s="20" t="s">
        <v>23</v>
      </c>
      <c r="D4" s="20" t="s">
        <v>9</v>
      </c>
      <c r="E4" s="5">
        <v>74.67</v>
      </c>
      <c r="F4" s="5">
        <v>8.0621626640000006</v>
      </c>
      <c r="G4" s="7">
        <f t="shared" si="0"/>
        <v>0.1079705727065756</v>
      </c>
      <c r="H4" s="7"/>
      <c r="I4" s="13" t="s">
        <v>22</v>
      </c>
      <c r="J4" s="21" t="s">
        <v>52</v>
      </c>
      <c r="K4" s="20" t="s">
        <v>23</v>
      </c>
      <c r="L4" s="35">
        <v>0.85527191909436884</v>
      </c>
      <c r="M4" s="7">
        <v>0.95217782856858935</v>
      </c>
      <c r="N4" s="35">
        <v>0.96881252618660918</v>
      </c>
      <c r="O4" s="7">
        <v>0.99056138113538594</v>
      </c>
      <c r="P4" s="39">
        <f t="shared" ref="P4:P10" si="1">N4-L4</f>
        <v>0.11354060709224034</v>
      </c>
      <c r="Q4" s="7">
        <f t="shared" ref="Q4:Q10" si="2">O4-M4</f>
        <v>3.8383552566796597E-2</v>
      </c>
      <c r="R4" s="43"/>
      <c r="S4" s="43"/>
      <c r="T4" s="43"/>
      <c r="U4" s="43"/>
      <c r="W4" s="28" t="s">
        <v>67</v>
      </c>
      <c r="X4" s="29" t="s">
        <v>68</v>
      </c>
      <c r="Y4" s="29" t="s">
        <v>68</v>
      </c>
      <c r="Z4" s="29" t="s">
        <v>68</v>
      </c>
      <c r="AA4" s="29" t="s">
        <v>68</v>
      </c>
      <c r="AB4" s="29" t="s">
        <v>68</v>
      </c>
      <c r="AC4" s="29" t="s">
        <v>68</v>
      </c>
      <c r="AD4" s="29" t="s">
        <v>68</v>
      </c>
      <c r="AE4" s="29" t="s">
        <v>69</v>
      </c>
      <c r="AF4" s="29" t="s">
        <v>69</v>
      </c>
      <c r="AG4" s="29" t="s">
        <v>69</v>
      </c>
      <c r="AH4" s="47"/>
    </row>
    <row r="5" spans="1:34" x14ac:dyDescent="0.45">
      <c r="A5" s="13" t="s">
        <v>8</v>
      </c>
      <c r="B5" s="20" t="s">
        <v>7</v>
      </c>
      <c r="C5" s="20" t="s">
        <v>81</v>
      </c>
      <c r="D5" s="20" t="s">
        <v>74</v>
      </c>
      <c r="E5" s="5">
        <v>50.654502000000001</v>
      </c>
      <c r="F5" s="5">
        <v>8.753083504000001</v>
      </c>
      <c r="G5" s="7">
        <f t="shared" si="0"/>
        <v>0.17279971489997081</v>
      </c>
      <c r="H5" s="7"/>
      <c r="I5" s="13" t="s">
        <v>8</v>
      </c>
      <c r="J5" s="20" t="s">
        <v>7</v>
      </c>
      <c r="K5" s="20" t="s">
        <v>81</v>
      </c>
      <c r="L5" s="35">
        <v>0.9782834573146677</v>
      </c>
      <c r="M5" s="7">
        <v>0.99636619663442094</v>
      </c>
      <c r="N5" s="35">
        <v>0.95288993652882892</v>
      </c>
      <c r="O5" s="7">
        <v>0.99177039587785087</v>
      </c>
      <c r="P5" s="39">
        <f t="shared" si="1"/>
        <v>-2.5393520785838786E-2</v>
      </c>
      <c r="Q5" s="7">
        <f t="shared" si="2"/>
        <v>-4.5958007565700676E-3</v>
      </c>
      <c r="R5" s="43"/>
      <c r="S5" s="43"/>
      <c r="T5" s="43"/>
      <c r="U5" s="43"/>
      <c r="W5" s="28" t="s">
        <v>2</v>
      </c>
      <c r="X5" s="29" t="s">
        <v>44</v>
      </c>
      <c r="Y5" s="29" t="s">
        <v>45</v>
      </c>
      <c r="Z5" s="30" t="s">
        <v>50</v>
      </c>
      <c r="AA5" s="29" t="s">
        <v>45</v>
      </c>
      <c r="AB5" s="29" t="s">
        <v>49</v>
      </c>
      <c r="AC5" s="29" t="s">
        <v>49</v>
      </c>
      <c r="AD5" s="29" t="s">
        <v>46</v>
      </c>
      <c r="AE5" s="29" t="s">
        <v>44</v>
      </c>
      <c r="AF5" s="29" t="s">
        <v>46</v>
      </c>
      <c r="AG5" s="29" t="s">
        <v>45</v>
      </c>
      <c r="AH5" s="48"/>
    </row>
    <row r="6" spans="1:34" ht="28.5" x14ac:dyDescent="0.45">
      <c r="A6" s="13" t="s">
        <v>15</v>
      </c>
      <c r="B6" s="21" t="s">
        <v>75</v>
      </c>
      <c r="C6" s="20" t="s">
        <v>80</v>
      </c>
      <c r="D6" s="20" t="s">
        <v>74</v>
      </c>
      <c r="E6" s="5">
        <v>161.12558999999999</v>
      </c>
      <c r="F6" s="5">
        <v>10.272564488</v>
      </c>
      <c r="G6" s="7">
        <f t="shared" si="0"/>
        <v>6.3755015500641457E-2</v>
      </c>
      <c r="H6" s="7"/>
      <c r="I6" s="13" t="s">
        <v>15</v>
      </c>
      <c r="J6" s="21" t="s">
        <v>75</v>
      </c>
      <c r="K6" s="20" t="s">
        <v>80</v>
      </c>
      <c r="L6" s="35">
        <v>0.90011876866415641</v>
      </c>
      <c r="M6" s="7">
        <v>0.9562475789063356</v>
      </c>
      <c r="N6" s="35">
        <v>0.96103183180158014</v>
      </c>
      <c r="O6" s="7">
        <v>0.98345219889533231</v>
      </c>
      <c r="P6" s="39">
        <f t="shared" si="1"/>
        <v>6.0913063137423729E-2</v>
      </c>
      <c r="Q6" s="7">
        <f t="shared" si="2"/>
        <v>2.7204619988996703E-2</v>
      </c>
      <c r="R6" s="43"/>
      <c r="S6" s="43"/>
      <c r="T6" s="43"/>
      <c r="U6" s="43"/>
      <c r="W6" s="28" t="s">
        <v>3</v>
      </c>
      <c r="X6" s="31">
        <v>25.325230000000001</v>
      </c>
      <c r="Y6" s="31">
        <v>50.654502000000001</v>
      </c>
      <c r="Z6" s="31">
        <v>66.101353000000003</v>
      </c>
      <c r="AA6" s="31">
        <v>161.12558999999999</v>
      </c>
      <c r="AB6" s="31">
        <v>79.98</v>
      </c>
      <c r="AC6" s="31">
        <v>74.67</v>
      </c>
      <c r="AD6" s="31">
        <v>136.83000000000001</v>
      </c>
      <c r="AE6" s="31">
        <v>61.2</v>
      </c>
      <c r="AF6" s="31">
        <v>55.5</v>
      </c>
      <c r="AG6" s="31">
        <v>77.8</v>
      </c>
      <c r="AH6" s="32">
        <f>SUM(X6:AG6)</f>
        <v>789.18667500000004</v>
      </c>
    </row>
    <row r="7" spans="1:34" x14ac:dyDescent="0.45">
      <c r="A7" s="13" t="s">
        <v>11</v>
      </c>
      <c r="B7" s="20" t="s">
        <v>21</v>
      </c>
      <c r="C7" s="20" t="s">
        <v>83</v>
      </c>
      <c r="D7" s="20" t="s">
        <v>36</v>
      </c>
      <c r="E7" s="5">
        <v>66.101353000000003</v>
      </c>
      <c r="F7" s="5">
        <v>7.6548092829999996</v>
      </c>
      <c r="G7" s="7">
        <f t="shared" si="0"/>
        <v>0.11580412405476782</v>
      </c>
      <c r="H7" s="7"/>
      <c r="I7" s="13" t="s">
        <v>11</v>
      </c>
      <c r="J7" s="20" t="s">
        <v>21</v>
      </c>
      <c r="K7" s="20" t="s">
        <v>83</v>
      </c>
      <c r="L7" s="35">
        <v>0.82291528599831942</v>
      </c>
      <c r="M7" s="7">
        <v>0.94764004959103076</v>
      </c>
      <c r="N7" s="35">
        <v>0.89093631761198533</v>
      </c>
      <c r="O7" s="7">
        <v>0.96962639571491238</v>
      </c>
      <c r="P7" s="39">
        <f t="shared" si="1"/>
        <v>6.8021031613665905E-2</v>
      </c>
      <c r="Q7" s="7">
        <f t="shared" si="2"/>
        <v>2.1986346123881617E-2</v>
      </c>
      <c r="R7" s="43"/>
      <c r="S7" s="43"/>
      <c r="T7" s="43"/>
      <c r="U7" s="43"/>
      <c r="W7" s="28" t="s">
        <v>47</v>
      </c>
      <c r="X7" s="31">
        <v>1.3013134279999998</v>
      </c>
      <c r="Y7" s="31">
        <v>8.753083504000001</v>
      </c>
      <c r="Z7" s="31">
        <v>7.6548092829999996</v>
      </c>
      <c r="AA7" s="31">
        <v>10.272564488</v>
      </c>
      <c r="AB7" s="31">
        <v>10.379604695999999</v>
      </c>
      <c r="AC7" s="31">
        <v>8.0621626640000006</v>
      </c>
      <c r="AD7" s="31">
        <v>13.182848910000001</v>
      </c>
      <c r="AE7" s="31">
        <v>4</v>
      </c>
      <c r="AF7" s="31">
        <v>3.2</v>
      </c>
      <c r="AG7" s="31">
        <v>6.1</v>
      </c>
      <c r="AH7" s="32">
        <f>SUM(X7:AG7)</f>
        <v>72.906386972999996</v>
      </c>
    </row>
    <row r="8" spans="1:34" x14ac:dyDescent="0.45">
      <c r="A8" s="13" t="s">
        <v>25</v>
      </c>
      <c r="B8" s="20" t="s">
        <v>20</v>
      </c>
      <c r="C8" s="20" t="s">
        <v>84</v>
      </c>
      <c r="D8" s="20" t="s">
        <v>6</v>
      </c>
      <c r="E8" s="5">
        <v>136.83000000000001</v>
      </c>
      <c r="F8" s="5">
        <v>13.182848910000001</v>
      </c>
      <c r="G8" s="7">
        <f t="shared" si="0"/>
        <v>9.6344726375794776E-2</v>
      </c>
      <c r="H8" s="7"/>
      <c r="I8" s="13" t="s">
        <v>25</v>
      </c>
      <c r="J8" s="20" t="s">
        <v>20</v>
      </c>
      <c r="K8" s="20" t="s">
        <v>84</v>
      </c>
      <c r="L8" s="35">
        <v>0.87004186833979424</v>
      </c>
      <c r="M8" s="7">
        <v>0.94261626903519602</v>
      </c>
      <c r="N8" s="35">
        <v>0.88495888975049131</v>
      </c>
      <c r="O8" s="7">
        <v>0.94870415447453615</v>
      </c>
      <c r="P8" s="39">
        <f t="shared" si="1"/>
        <v>1.4917021410697062E-2</v>
      </c>
      <c r="Q8" s="7">
        <f t="shared" si="2"/>
        <v>6.0878854393401349E-3</v>
      </c>
      <c r="R8" s="43"/>
      <c r="S8" s="43"/>
      <c r="T8" s="43"/>
      <c r="U8" s="43"/>
      <c r="W8" s="28" t="s">
        <v>34</v>
      </c>
      <c r="X8" s="33">
        <f t="shared" ref="X8:AH8" si="3">X7/X6</f>
        <v>5.1384071457593862E-2</v>
      </c>
      <c r="Y8" s="33">
        <f t="shared" si="3"/>
        <v>0.17279971489997081</v>
      </c>
      <c r="Z8" s="33">
        <f t="shared" si="3"/>
        <v>0.11580412405476782</v>
      </c>
      <c r="AA8" s="33">
        <f t="shared" si="3"/>
        <v>6.3755015500641457E-2</v>
      </c>
      <c r="AB8" s="33">
        <f t="shared" si="3"/>
        <v>0.12977750307576894</v>
      </c>
      <c r="AC8" s="33">
        <f t="shared" si="3"/>
        <v>0.1079705727065756</v>
      </c>
      <c r="AD8" s="33">
        <f t="shared" si="3"/>
        <v>9.6344726375794776E-2</v>
      </c>
      <c r="AE8" s="33">
        <f t="shared" si="3"/>
        <v>6.535947712418301E-2</v>
      </c>
      <c r="AF8" s="33">
        <f t="shared" si="3"/>
        <v>5.7657657657657659E-2</v>
      </c>
      <c r="AG8" s="33">
        <f t="shared" si="3"/>
        <v>7.8406169665809766E-2</v>
      </c>
      <c r="AH8" s="34">
        <f t="shared" si="3"/>
        <v>9.238167506186036E-2</v>
      </c>
    </row>
    <row r="9" spans="1:34" ht="42.75" x14ac:dyDescent="0.45">
      <c r="A9" s="13" t="s">
        <v>24</v>
      </c>
      <c r="B9" s="21" t="s">
        <v>51</v>
      </c>
      <c r="C9" s="20" t="s">
        <v>5</v>
      </c>
      <c r="D9" s="20" t="s">
        <v>44</v>
      </c>
      <c r="E9" s="5">
        <v>25.325230000000001</v>
      </c>
      <c r="F9" s="5">
        <v>1.3013134279999998</v>
      </c>
      <c r="G9" s="7">
        <f t="shared" si="0"/>
        <v>5.1384071457593862E-2</v>
      </c>
      <c r="H9" s="7"/>
      <c r="I9" s="13" t="s">
        <v>24</v>
      </c>
      <c r="J9" s="21" t="s">
        <v>51</v>
      </c>
      <c r="K9" s="20" t="s">
        <v>5</v>
      </c>
      <c r="L9" s="35">
        <v>0.94511500125771386</v>
      </c>
      <c r="M9" s="7">
        <v>0.97292131251991076</v>
      </c>
      <c r="N9" s="35">
        <v>0.97190857345359039</v>
      </c>
      <c r="O9" s="7">
        <v>0.98619277776067393</v>
      </c>
      <c r="P9" s="39">
        <f t="shared" si="1"/>
        <v>2.6793572195876525E-2</v>
      </c>
      <c r="Q9" s="7">
        <f t="shared" si="2"/>
        <v>1.3271465240763169E-2</v>
      </c>
      <c r="R9" s="43"/>
      <c r="S9" s="43"/>
      <c r="T9" s="43"/>
      <c r="U9" s="43"/>
      <c r="W9" s="54" t="s">
        <v>37</v>
      </c>
      <c r="X9" s="49">
        <v>0.80537810318818359</v>
      </c>
      <c r="Y9" s="49">
        <v>0.92826913714348602</v>
      </c>
      <c r="Z9" s="49">
        <v>0.9060683445495058</v>
      </c>
      <c r="AA9" s="49">
        <v>0.90865247914043556</v>
      </c>
      <c r="AB9" s="49">
        <v>0.94595956312855456</v>
      </c>
      <c r="AC9" s="49">
        <v>0.94008347122006419</v>
      </c>
      <c r="AD9" s="49">
        <v>0.867452289883756</v>
      </c>
      <c r="AE9" s="49">
        <v>0.79310526891699606</v>
      </c>
      <c r="AF9" s="49">
        <v>0.87733657269071508</v>
      </c>
      <c r="AG9" s="49">
        <v>0.94733020249381461</v>
      </c>
      <c r="AH9" s="34" t="str">
        <f>_xlfn.CONCAT(ROUND(AVERAGE(X9:AD10)*100,0), "% (Trained)")</f>
        <v>90% (Trained)</v>
      </c>
    </row>
    <row r="10" spans="1:34" x14ac:dyDescent="0.45">
      <c r="A10" s="51" t="s">
        <v>82</v>
      </c>
      <c r="B10" s="52"/>
      <c r="C10" s="52"/>
      <c r="D10" s="53"/>
      <c r="E10" s="6">
        <f>SUM(E3:E9)</f>
        <v>594.68667500000004</v>
      </c>
      <c r="F10" s="6">
        <f>SUM(F3:F9)</f>
        <v>59.606386972999999</v>
      </c>
      <c r="G10" s="8">
        <f t="shared" ref="G10" si="4">F10/E10</f>
        <v>0.10023158325012074</v>
      </c>
      <c r="H10" s="8"/>
      <c r="I10" s="51" t="s">
        <v>82</v>
      </c>
      <c r="J10" s="52"/>
      <c r="K10" s="53"/>
      <c r="L10" s="36">
        <f>AVERAGE(L3:L9)</f>
        <v>0.90149986556118578</v>
      </c>
      <c r="M10" s="8">
        <f>AVERAGE(M3:M9)</f>
        <v>0.9626900911783125</v>
      </c>
      <c r="N10" s="36">
        <f>AVERAGE(N3:N9)</f>
        <v>0.94462233978835586</v>
      </c>
      <c r="O10" s="8">
        <f>AVERAGE(O3:O9)</f>
        <v>0.98025088622830892</v>
      </c>
      <c r="P10" s="40">
        <f t="shared" si="1"/>
        <v>4.3122474227170082E-2</v>
      </c>
      <c r="Q10" s="8">
        <f t="shared" si="2"/>
        <v>1.7560795049996414E-2</v>
      </c>
      <c r="R10" s="44"/>
      <c r="S10" s="44"/>
      <c r="T10" s="44"/>
      <c r="U10" s="44"/>
      <c r="W10" s="55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34" t="str">
        <f>_xlfn.CONCAT(ROUND(AVERAGE(AE9:AG10)*100,0), "% (Naive)")</f>
        <v>87% (Naive)</v>
      </c>
    </row>
    <row r="11" spans="1:34" x14ac:dyDescent="0.45">
      <c r="A11" s="45" t="s">
        <v>79</v>
      </c>
      <c r="B11" s="51"/>
      <c r="C11" s="52"/>
      <c r="D11" s="52"/>
      <c r="E11" s="52"/>
      <c r="F11" s="52"/>
      <c r="G11" s="53"/>
      <c r="H11" s="45"/>
      <c r="I11" s="51" t="s">
        <v>79</v>
      </c>
      <c r="J11" s="52"/>
      <c r="K11" s="52"/>
      <c r="L11" s="52"/>
      <c r="M11" s="52"/>
      <c r="N11" s="52"/>
      <c r="O11" s="52"/>
      <c r="P11" s="52"/>
      <c r="Q11" s="53"/>
      <c r="R11" s="41"/>
      <c r="S11" s="41"/>
      <c r="T11" s="41"/>
      <c r="U11" s="41"/>
    </row>
    <row r="12" spans="1:34" x14ac:dyDescent="0.45">
      <c r="A12" s="13" t="s">
        <v>56</v>
      </c>
      <c r="B12" s="20" t="s">
        <v>57</v>
      </c>
      <c r="C12" s="20" t="s">
        <v>58</v>
      </c>
      <c r="D12" s="20" t="s">
        <v>44</v>
      </c>
      <c r="E12" s="5">
        <v>61.22</v>
      </c>
      <c r="F12" s="5">
        <v>4.0239877120000003</v>
      </c>
      <c r="G12" s="7">
        <f>F12/E12</f>
        <v>6.5729952825873905E-2</v>
      </c>
      <c r="H12" s="7"/>
      <c r="I12" s="13" t="s">
        <v>56</v>
      </c>
      <c r="J12" s="20" t="s">
        <v>57</v>
      </c>
      <c r="K12" s="20" t="s">
        <v>58</v>
      </c>
      <c r="L12" s="35">
        <v>0.95147859016390013</v>
      </c>
      <c r="M12" s="7">
        <v>0.97669708977927694</v>
      </c>
      <c r="N12" s="35">
        <v>0.95533607527090736</v>
      </c>
      <c r="O12" s="7">
        <v>0.97846829014910219</v>
      </c>
      <c r="P12" s="39">
        <f t="shared" ref="P12:P15" si="5">N12-L12</f>
        <v>3.8574851070072302E-3</v>
      </c>
      <c r="Q12" s="7">
        <f t="shared" ref="Q12:Q15" si="6">O12-M12</f>
        <v>1.7712003698252543E-3</v>
      </c>
      <c r="R12" s="43"/>
      <c r="S12" s="43"/>
      <c r="T12" s="43"/>
      <c r="U12" s="43"/>
    </row>
    <row r="13" spans="1:34" s="2" customFormat="1" x14ac:dyDescent="0.45">
      <c r="A13" s="13" t="s">
        <v>59</v>
      </c>
      <c r="B13" s="20" t="s">
        <v>61</v>
      </c>
      <c r="C13" s="20" t="s">
        <v>60</v>
      </c>
      <c r="D13" s="20" t="s">
        <v>77</v>
      </c>
      <c r="E13" s="5">
        <v>55.46</v>
      </c>
      <c r="F13" s="5">
        <v>3.1987812839999998</v>
      </c>
      <c r="G13" s="7">
        <f>F13/E13</f>
        <v>5.7677268012982327E-2</v>
      </c>
      <c r="H13" s="7"/>
      <c r="I13" s="13" t="s">
        <v>59</v>
      </c>
      <c r="J13" s="20" t="s">
        <v>61</v>
      </c>
      <c r="K13" s="20" t="s">
        <v>60</v>
      </c>
      <c r="L13" s="35">
        <v>0.92904096792641677</v>
      </c>
      <c r="M13" s="7">
        <v>0.97962714723579869</v>
      </c>
      <c r="N13" s="35">
        <v>0.9362364711891662</v>
      </c>
      <c r="O13" s="7">
        <v>0.9818220858989376</v>
      </c>
      <c r="P13" s="39">
        <f t="shared" si="5"/>
        <v>7.1955032627494253E-3</v>
      </c>
      <c r="Q13" s="7">
        <f t="shared" si="6"/>
        <v>2.1949386631389123E-3</v>
      </c>
      <c r="R13" s="43"/>
      <c r="S13" s="43"/>
      <c r="T13" s="43"/>
      <c r="U13" s="4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45">
      <c r="A14" s="13" t="s">
        <v>64</v>
      </c>
      <c r="B14" s="20" t="s">
        <v>63</v>
      </c>
      <c r="C14" s="20" t="s">
        <v>62</v>
      </c>
      <c r="D14" s="20" t="s">
        <v>74</v>
      </c>
      <c r="E14" s="5">
        <v>77.8</v>
      </c>
      <c r="F14" s="5">
        <v>6.0857419320399995</v>
      </c>
      <c r="G14" s="7">
        <f>F14/E14</f>
        <v>7.8222904010796915E-2</v>
      </c>
      <c r="H14" s="7"/>
      <c r="I14" s="13" t="s">
        <v>64</v>
      </c>
      <c r="J14" s="20" t="s">
        <v>63</v>
      </c>
      <c r="K14" s="20" t="s">
        <v>62</v>
      </c>
      <c r="L14" s="35">
        <v>0.99458525951233445</v>
      </c>
      <c r="M14" s="7">
        <v>0.99762924498477956</v>
      </c>
      <c r="N14" s="35">
        <v>0.99538719465017911</v>
      </c>
      <c r="O14" s="7">
        <v>0.99798100114666788</v>
      </c>
      <c r="P14" s="39">
        <f t="shared" si="5"/>
        <v>8.0193513784465598E-4</v>
      </c>
      <c r="Q14" s="7">
        <f t="shared" si="6"/>
        <v>3.5175616188831693E-4</v>
      </c>
      <c r="R14" s="43"/>
      <c r="S14" s="43"/>
      <c r="T14" s="43"/>
      <c r="U14" s="43"/>
    </row>
    <row r="15" spans="1:34" x14ac:dyDescent="0.45">
      <c r="A15" s="51" t="s">
        <v>82</v>
      </c>
      <c r="B15" s="52"/>
      <c r="C15" s="52"/>
      <c r="D15" s="53"/>
      <c r="E15" s="6">
        <f>SUM(E12:E14)</f>
        <v>194.48000000000002</v>
      </c>
      <c r="F15" s="6">
        <f>SUM(F12:F14)</f>
        <v>13.30851092804</v>
      </c>
      <c r="G15" s="8">
        <f t="shared" ref="G15" si="7">F15/E15</f>
        <v>6.8431257342863011E-2</v>
      </c>
      <c r="H15" s="8"/>
      <c r="I15" s="51" t="s">
        <v>82</v>
      </c>
      <c r="J15" s="52"/>
      <c r="K15" s="53"/>
      <c r="L15" s="36">
        <f>AVERAGE(L12:L14)</f>
        <v>0.95836827253421708</v>
      </c>
      <c r="M15" s="8">
        <f>AVERAGE(M12:M14)</f>
        <v>0.98465116066661829</v>
      </c>
      <c r="N15" s="36">
        <f>AVERAGE(N12:N14)</f>
        <v>0.96231991370341763</v>
      </c>
      <c r="O15" s="8">
        <f>AVERAGE(O12:O14)</f>
        <v>0.98609045906490256</v>
      </c>
      <c r="P15" s="40">
        <f t="shared" si="5"/>
        <v>3.9516411692005482E-3</v>
      </c>
      <c r="Q15" s="8">
        <f t="shared" si="6"/>
        <v>1.4392983982842722E-3</v>
      </c>
      <c r="R15" s="44"/>
      <c r="S15" s="44"/>
      <c r="T15" s="44"/>
      <c r="U15" s="44"/>
    </row>
    <row r="16" spans="1:34" x14ac:dyDescent="0.45">
      <c r="E16" s="4"/>
      <c r="F16" s="4"/>
      <c r="G16" s="9"/>
      <c r="H16" s="9"/>
      <c r="I16" s="9"/>
      <c r="J16" s="9"/>
      <c r="K16" s="9"/>
    </row>
    <row r="17" spans="5:11" x14ac:dyDescent="0.45">
      <c r="E17" s="4"/>
      <c r="F17" s="4"/>
      <c r="G17" s="4"/>
      <c r="H17" s="9"/>
      <c r="I17" s="9"/>
      <c r="J17" s="9"/>
      <c r="K17" s="9"/>
    </row>
    <row r="18" spans="5:11" x14ac:dyDescent="0.45">
      <c r="E18" s="4"/>
      <c r="F18" s="4"/>
      <c r="G18" s="4"/>
      <c r="H18" s="4"/>
      <c r="I18" s="4"/>
      <c r="J18" s="4"/>
      <c r="K18" s="4"/>
    </row>
    <row r="23" spans="5:11" x14ac:dyDescent="0.45">
      <c r="E23" s="37"/>
    </row>
  </sheetData>
  <sortState xmlns:xlrd2="http://schemas.microsoft.com/office/spreadsheetml/2017/richdata2" ref="A3:G9">
    <sortCondition ref="A9"/>
  </sortState>
  <mergeCells count="20">
    <mergeCell ref="I1:Q1"/>
    <mergeCell ref="I10:K10"/>
    <mergeCell ref="A1:G1"/>
    <mergeCell ref="A15:D15"/>
    <mergeCell ref="AG9:AG10"/>
    <mergeCell ref="W9:W10"/>
    <mergeCell ref="A10:D10"/>
    <mergeCell ref="I15:K15"/>
    <mergeCell ref="I11:Q11"/>
    <mergeCell ref="B11:G11"/>
    <mergeCell ref="AH3:AH5"/>
    <mergeCell ref="X9:X10"/>
    <mergeCell ref="Y9:Y10"/>
    <mergeCell ref="Z9:Z10"/>
    <mergeCell ref="AA9:AA10"/>
    <mergeCell ref="AB9:AB10"/>
    <mergeCell ref="AC9:AC10"/>
    <mergeCell ref="AD9:AD10"/>
    <mergeCell ref="AE9:AE10"/>
    <mergeCell ref="AF9:AF10"/>
  </mergeCells>
  <pageMargins left="0.7" right="0.7" top="0.75" bottom="0.75" header="0.3" footer="0.3"/>
  <pageSetup orientation="portrait" horizontalDpi="300" verticalDpi="300" r:id="rId1"/>
  <ignoredErrors>
    <ignoredError sqref="X3:AG3 A8:A9 A4:A6 A3 A7 A12:A14 I3:I8 I12:I14 I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504F-C3E3-470B-B5AE-3CED82C5B503}">
  <dimension ref="A1:I8"/>
  <sheetViews>
    <sheetView workbookViewId="0">
      <selection activeCell="J13" sqref="J13"/>
    </sheetView>
  </sheetViews>
  <sheetFormatPr defaultRowHeight="14.25" x14ac:dyDescent="0.45"/>
  <cols>
    <col min="1" max="1" width="18.265625" customWidth="1"/>
    <col min="2" max="5" width="13.265625" customWidth="1"/>
    <col min="6" max="6" width="14.265625" customWidth="1"/>
    <col min="7" max="8" width="13.265625" customWidth="1"/>
  </cols>
  <sheetData>
    <row r="1" spans="1:9" x14ac:dyDescent="0.45">
      <c r="A1" s="16" t="s">
        <v>4</v>
      </c>
      <c r="B1" s="17" t="s">
        <v>24</v>
      </c>
      <c r="C1" s="17" t="s">
        <v>8</v>
      </c>
      <c r="D1" s="17" t="s">
        <v>11</v>
      </c>
      <c r="E1" s="17" t="s">
        <v>15</v>
      </c>
      <c r="F1" s="17" t="s">
        <v>18</v>
      </c>
      <c r="G1" s="17" t="s">
        <v>22</v>
      </c>
      <c r="H1" s="17" t="s">
        <v>25</v>
      </c>
      <c r="I1" s="16" t="s">
        <v>35</v>
      </c>
    </row>
    <row r="2" spans="1:9" ht="99.75" x14ac:dyDescent="0.45">
      <c r="A2" s="11" t="s">
        <v>0</v>
      </c>
      <c r="B2" s="18" t="s">
        <v>51</v>
      </c>
      <c r="C2" s="19" t="s">
        <v>7</v>
      </c>
      <c r="D2" s="19" t="s">
        <v>21</v>
      </c>
      <c r="E2" s="18" t="s">
        <v>53</v>
      </c>
      <c r="F2" s="19" t="s">
        <v>19</v>
      </c>
      <c r="G2" s="18" t="s">
        <v>52</v>
      </c>
      <c r="H2" s="19" t="s">
        <v>20</v>
      </c>
      <c r="I2" s="16"/>
    </row>
    <row r="3" spans="1:9" ht="81" x14ac:dyDescent="0.45">
      <c r="A3" s="11" t="s">
        <v>1</v>
      </c>
      <c r="B3" s="19" t="s">
        <v>5</v>
      </c>
      <c r="C3" s="19" t="s">
        <v>13</v>
      </c>
      <c r="D3" s="19" t="s">
        <v>10</v>
      </c>
      <c r="E3" s="19" t="s">
        <v>16</v>
      </c>
      <c r="F3" s="19" t="s">
        <v>14</v>
      </c>
      <c r="G3" s="19" t="s">
        <v>23</v>
      </c>
      <c r="H3" s="19" t="s">
        <v>12</v>
      </c>
      <c r="I3" s="16"/>
    </row>
    <row r="4" spans="1:9" ht="28.5" x14ac:dyDescent="0.45">
      <c r="A4" s="15" t="s">
        <v>2</v>
      </c>
      <c r="B4" s="20" t="s">
        <v>44</v>
      </c>
      <c r="C4" s="20" t="s">
        <v>17</v>
      </c>
      <c r="D4" s="21" t="s">
        <v>54</v>
      </c>
      <c r="E4" s="20" t="s">
        <v>17</v>
      </c>
      <c r="F4" s="20" t="s">
        <v>55</v>
      </c>
      <c r="G4" s="20" t="s">
        <v>9</v>
      </c>
      <c r="H4" s="20" t="s">
        <v>6</v>
      </c>
      <c r="I4" s="16"/>
    </row>
    <row r="5" spans="1:9" x14ac:dyDescent="0.45">
      <c r="A5" s="15" t="s">
        <v>3</v>
      </c>
      <c r="B5" s="22">
        <v>25.325230000000001</v>
      </c>
      <c r="C5" s="22">
        <v>50.654502000000001</v>
      </c>
      <c r="D5" s="22">
        <v>66.101353000000003</v>
      </c>
      <c r="E5" s="22">
        <v>161.12558999999999</v>
      </c>
      <c r="F5" s="22">
        <v>79.98</v>
      </c>
      <c r="G5" s="22">
        <v>74.67</v>
      </c>
      <c r="H5" s="22">
        <v>136.83000000000001</v>
      </c>
      <c r="I5" s="23">
        <f>SUM(B5:H5)</f>
        <v>594.68667500000004</v>
      </c>
    </row>
    <row r="6" spans="1:9" x14ac:dyDescent="0.45">
      <c r="A6" s="15" t="s">
        <v>33</v>
      </c>
      <c r="B6" s="22">
        <v>1.3013134279999998</v>
      </c>
      <c r="C6" s="22">
        <v>8.753083504000001</v>
      </c>
      <c r="D6" s="22">
        <v>7.6548092829999996</v>
      </c>
      <c r="E6" s="22">
        <v>10.272564488</v>
      </c>
      <c r="F6" s="22">
        <v>10.379604695999999</v>
      </c>
      <c r="G6" s="22">
        <v>8.0621626640000006</v>
      </c>
      <c r="H6" s="22">
        <v>13.182848910000001</v>
      </c>
      <c r="I6" s="23">
        <f>SUM(B6:H6)</f>
        <v>59.606386972999999</v>
      </c>
    </row>
    <row r="7" spans="1:9" x14ac:dyDescent="0.45">
      <c r="A7" s="15" t="s">
        <v>34</v>
      </c>
      <c r="B7" s="24">
        <f t="shared" ref="B7:I7" si="0">B6/B5</f>
        <v>5.1384071457593862E-2</v>
      </c>
      <c r="C7" s="24">
        <f t="shared" si="0"/>
        <v>0.17279971489997081</v>
      </c>
      <c r="D7" s="24">
        <f t="shared" si="0"/>
        <v>0.11580412405476782</v>
      </c>
      <c r="E7" s="24">
        <f t="shared" si="0"/>
        <v>6.3755015500641457E-2</v>
      </c>
      <c r="F7" s="24">
        <f t="shared" si="0"/>
        <v>0.12977750307576894</v>
      </c>
      <c r="G7" s="24">
        <f t="shared" si="0"/>
        <v>0.1079705727065756</v>
      </c>
      <c r="H7" s="24">
        <f t="shared" si="0"/>
        <v>9.6344726375794776E-2</v>
      </c>
      <c r="I7" s="25">
        <f t="shared" si="0"/>
        <v>0.10023158325012074</v>
      </c>
    </row>
    <row r="8" spans="1:9" x14ac:dyDescent="0.45">
      <c r="A8" s="15" t="s">
        <v>37</v>
      </c>
      <c r="B8" s="24">
        <v>0.78547700465316705</v>
      </c>
      <c r="C8" s="24">
        <v>0.98355397961927016</v>
      </c>
      <c r="D8" s="24">
        <v>0.88042277344681663</v>
      </c>
      <c r="E8" s="24">
        <v>0.86121521420869818</v>
      </c>
      <c r="F8" s="24">
        <v>0.93339012735003846</v>
      </c>
      <c r="G8" s="24">
        <v>0.96325401317017745</v>
      </c>
      <c r="H8" s="24">
        <v>0.89847509539290471</v>
      </c>
      <c r="I8" s="25">
        <f>AVERAGE(B8:H8)</f>
        <v>0.90082688683443901</v>
      </c>
    </row>
  </sheetData>
  <pageMargins left="0.7" right="0.7" top="0.75" bottom="0.75" header="0.3" footer="0.3"/>
  <pageSetup orientation="portrait" horizontalDpi="300" verticalDpi="300" r:id="rId1"/>
  <ignoredErrors>
    <ignoredError sqref="B1:D1 F1:H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2020-06-17T02:05:39Z</dcterms:modified>
</cp:coreProperties>
</file>