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C7D799B-EA7E-4E67-9A74-C945E6EA92EA}" xr6:coauthVersionLast="45" xr6:coauthVersionMax="45" xr10:uidLastSave="{00000000-0000-0000-0000-000000000000}"/>
  <bookViews>
    <workbookView xWindow="-110" yWindow="-110" windowWidth="19420" windowHeight="10420" activeTab="5" xr2:uid="{A4857956-87B3-4E49-8CED-510CFBE3208E}"/>
  </bookViews>
  <sheets>
    <sheet name="GS" sheetId="1" r:id="rId1"/>
    <sheet name="MV" sheetId="2" r:id="rId2"/>
    <sheet name="ROHIT" sheetId="3" r:id="rId3"/>
    <sheet name="RSK" sheetId="4" r:id="rId4"/>
    <sheet name="SUME" sheetId="5" r:id="rId5"/>
    <sheet name="THEJAS" sheetId="6" r:id="rId6"/>
    <sheet name="TN" sheetId="7" r:id="rId7"/>
    <sheet name="VEDAM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L7" i="4" s="1"/>
  <c r="G3" i="6"/>
  <c r="G3" i="1"/>
  <c r="G3" i="2"/>
  <c r="G3" i="3"/>
  <c r="G3" i="5"/>
  <c r="G3" i="7"/>
  <c r="G3" i="8"/>
  <c r="H3" i="3"/>
  <c r="H14" i="8" l="1"/>
  <c r="H13" i="8"/>
  <c r="H12" i="8"/>
  <c r="H11" i="8"/>
  <c r="H10" i="8"/>
  <c r="H9" i="8"/>
  <c r="H8" i="8"/>
  <c r="H7" i="8"/>
  <c r="H6" i="8"/>
  <c r="H5" i="8"/>
  <c r="M3" i="8"/>
  <c r="M4" i="8" s="1"/>
  <c r="L3" i="8"/>
  <c r="L4" i="8" s="1"/>
  <c r="K3" i="8"/>
  <c r="K4" i="8" s="1"/>
  <c r="J3" i="8"/>
  <c r="J4" i="8" s="1"/>
  <c r="I3" i="8"/>
  <c r="H3" i="8"/>
  <c r="K8" i="8" s="1"/>
  <c r="K7" i="8"/>
  <c r="H14" i="7"/>
  <c r="H13" i="7"/>
  <c r="H12" i="7"/>
  <c r="H11" i="7"/>
  <c r="H10" i="7"/>
  <c r="H9" i="7"/>
  <c r="H8" i="7"/>
  <c r="H7" i="7"/>
  <c r="H6" i="7"/>
  <c r="H5" i="7"/>
  <c r="M3" i="7"/>
  <c r="M4" i="7" s="1"/>
  <c r="L3" i="7"/>
  <c r="L4" i="7" s="1"/>
  <c r="K3" i="7"/>
  <c r="K4" i="7" s="1"/>
  <c r="J3" i="7"/>
  <c r="J4" i="7" s="1"/>
  <c r="I3" i="7"/>
  <c r="H3" i="7"/>
  <c r="K8" i="7" s="1"/>
  <c r="K7" i="7"/>
  <c r="H14" i="6"/>
  <c r="H13" i="6"/>
  <c r="H12" i="6"/>
  <c r="H11" i="6"/>
  <c r="H10" i="6"/>
  <c r="H9" i="6"/>
  <c r="H8" i="6"/>
  <c r="H7" i="6"/>
  <c r="H6" i="6"/>
  <c r="H5" i="6"/>
  <c r="M3" i="6"/>
  <c r="M4" i="6" s="1"/>
  <c r="L3" i="6"/>
  <c r="L4" i="6" s="1"/>
  <c r="K3" i="6"/>
  <c r="K4" i="6" s="1"/>
  <c r="J3" i="6"/>
  <c r="J4" i="6" s="1"/>
  <c r="I3" i="6"/>
  <c r="H3" i="6"/>
  <c r="K8" i="6" s="1"/>
  <c r="K7" i="6"/>
  <c r="H14" i="5"/>
  <c r="H13" i="5"/>
  <c r="H12" i="5"/>
  <c r="H11" i="5"/>
  <c r="H10" i="5"/>
  <c r="H9" i="5"/>
  <c r="H8" i="5"/>
  <c r="H7" i="5"/>
  <c r="H6" i="5"/>
  <c r="H5" i="5"/>
  <c r="M3" i="5"/>
  <c r="M4" i="5" s="1"/>
  <c r="L3" i="5"/>
  <c r="L4" i="5" s="1"/>
  <c r="K3" i="5"/>
  <c r="K4" i="5" s="1"/>
  <c r="J3" i="5"/>
  <c r="J4" i="5" s="1"/>
  <c r="I3" i="5"/>
  <c r="H3" i="5"/>
  <c r="K8" i="5" s="1"/>
  <c r="K7" i="5"/>
  <c r="H14" i="4"/>
  <c r="H13" i="4"/>
  <c r="H12" i="4"/>
  <c r="H11" i="4"/>
  <c r="H10" i="4"/>
  <c r="H9" i="4"/>
  <c r="H8" i="4"/>
  <c r="H7" i="4"/>
  <c r="H6" i="4"/>
  <c r="H5" i="4"/>
  <c r="M3" i="4"/>
  <c r="M4" i="4" s="1"/>
  <c r="L3" i="4"/>
  <c r="L4" i="4" s="1"/>
  <c r="K3" i="4"/>
  <c r="K4" i="4" s="1"/>
  <c r="J3" i="4"/>
  <c r="J4" i="4" s="1"/>
  <c r="I3" i="4"/>
  <c r="H3" i="4"/>
  <c r="K8" i="4" s="1"/>
  <c r="K7" i="4"/>
  <c r="H14" i="3"/>
  <c r="H13" i="3"/>
  <c r="H12" i="3"/>
  <c r="H11" i="3"/>
  <c r="H10" i="3"/>
  <c r="H9" i="3"/>
  <c r="H8" i="3"/>
  <c r="H7" i="3"/>
  <c r="H6" i="3"/>
  <c r="H5" i="3"/>
  <c r="M3" i="3"/>
  <c r="M4" i="3" s="1"/>
  <c r="L3" i="3"/>
  <c r="L4" i="3" s="1"/>
  <c r="K3" i="3"/>
  <c r="K4" i="3" s="1"/>
  <c r="J3" i="3"/>
  <c r="J4" i="3" s="1"/>
  <c r="I3" i="3"/>
  <c r="K8" i="3"/>
  <c r="K7" i="3"/>
  <c r="H14" i="2"/>
  <c r="H13" i="2"/>
  <c r="H12" i="2"/>
  <c r="H11" i="2"/>
  <c r="H10" i="2"/>
  <c r="H9" i="2"/>
  <c r="H8" i="2"/>
  <c r="H7" i="2"/>
  <c r="H6" i="2"/>
  <c r="H5" i="2"/>
  <c r="M3" i="2"/>
  <c r="M4" i="2" s="1"/>
  <c r="L3" i="2"/>
  <c r="L4" i="2" s="1"/>
  <c r="K3" i="2"/>
  <c r="K4" i="2" s="1"/>
  <c r="J3" i="2"/>
  <c r="J4" i="2" s="1"/>
  <c r="I3" i="2"/>
  <c r="H3" i="2"/>
  <c r="K8" i="2" s="1"/>
  <c r="K7" i="2"/>
  <c r="M3" i="1"/>
  <c r="M4" i="1" s="1"/>
  <c r="J3" i="1"/>
  <c r="J4" i="1" s="1"/>
  <c r="H14" i="1"/>
  <c r="H13" i="1"/>
  <c r="H12" i="1"/>
  <c r="H11" i="1"/>
  <c r="H10" i="1"/>
  <c r="H9" i="1"/>
  <c r="H8" i="1"/>
  <c r="H7" i="1"/>
  <c r="H6" i="1"/>
  <c r="H5" i="1"/>
  <c r="K3" i="1"/>
  <c r="K4" i="1" s="1"/>
  <c r="L3" i="1"/>
  <c r="L4" i="1" s="1"/>
  <c r="I3" i="1"/>
  <c r="H3" i="1"/>
  <c r="K8" i="1" s="1"/>
  <c r="K7" i="1"/>
  <c r="K9" i="6" l="1"/>
  <c r="K9" i="7"/>
  <c r="K9" i="3"/>
  <c r="K9" i="4"/>
  <c r="K9" i="5"/>
  <c r="K9" i="2"/>
  <c r="K9" i="8"/>
  <c r="K9" i="1"/>
</calcChain>
</file>

<file path=xl/sharedStrings.xml><?xml version="1.0" encoding="utf-8"?>
<sst xmlns="http://schemas.openxmlformats.org/spreadsheetml/2006/main" count="582" uniqueCount="177">
  <si>
    <t>S No</t>
  </si>
  <si>
    <t>Player Name</t>
  </si>
  <si>
    <t>Type</t>
  </si>
  <si>
    <t>Price</t>
  </si>
  <si>
    <t>Rating</t>
  </si>
  <si>
    <t>Country</t>
  </si>
  <si>
    <t>Total Points</t>
  </si>
  <si>
    <t>Bank Balance</t>
  </si>
  <si>
    <t>No of blr</t>
  </si>
  <si>
    <t>No of alr</t>
  </si>
  <si>
    <t>No of wk</t>
  </si>
  <si>
    <t>No of bat</t>
  </si>
  <si>
    <t>Aus</t>
  </si>
  <si>
    <t>Eng</t>
  </si>
  <si>
    <t>Nz</t>
  </si>
  <si>
    <t>Ind</t>
  </si>
  <si>
    <t>Afg</t>
  </si>
  <si>
    <t>Ban</t>
  </si>
  <si>
    <t>Sa</t>
  </si>
  <si>
    <t>Sl</t>
  </si>
  <si>
    <t>Pak</t>
  </si>
  <si>
    <t>Wi</t>
  </si>
  <si>
    <t>GS</t>
  </si>
  <si>
    <t>Avg Points</t>
  </si>
  <si>
    <t>Avg BB</t>
  </si>
  <si>
    <t>DOF</t>
  </si>
  <si>
    <t>No of opn</t>
  </si>
  <si>
    <t>MV</t>
  </si>
  <si>
    <t>ROHIT</t>
  </si>
  <si>
    <t>RSK</t>
  </si>
  <si>
    <t>SUME</t>
  </si>
  <si>
    <t>THEJAS</t>
  </si>
  <si>
    <t>TN</t>
  </si>
  <si>
    <t>VEDAM</t>
  </si>
  <si>
    <t>blr</t>
  </si>
  <si>
    <t>wk</t>
  </si>
  <si>
    <t>Karunarathne</t>
  </si>
  <si>
    <t>opn</t>
  </si>
  <si>
    <t>sl</t>
  </si>
  <si>
    <t>Azhar Ali</t>
  </si>
  <si>
    <t>bat</t>
  </si>
  <si>
    <t>pak</t>
  </si>
  <si>
    <t>Kohli</t>
  </si>
  <si>
    <t>ind</t>
  </si>
  <si>
    <t>Joe Root</t>
  </si>
  <si>
    <t>eng</t>
  </si>
  <si>
    <t>Haque</t>
  </si>
  <si>
    <t>ban</t>
  </si>
  <si>
    <t>Rashid Khan</t>
  </si>
  <si>
    <t>alr</t>
  </si>
  <si>
    <t>afg</t>
  </si>
  <si>
    <t>Du Plessis</t>
  </si>
  <si>
    <t>sa</t>
  </si>
  <si>
    <t>Kane</t>
  </si>
  <si>
    <t>nz</t>
  </si>
  <si>
    <t>Holder</t>
  </si>
  <si>
    <t>wi</t>
  </si>
  <si>
    <t>Tim Paine</t>
  </si>
  <si>
    <t>aus</t>
  </si>
  <si>
    <t>2 swing, 1 bat</t>
  </si>
  <si>
    <t>2 swing 1 bat</t>
  </si>
  <si>
    <t>2 spin 1 bat</t>
  </si>
  <si>
    <t>2 good pacers, 1 bat</t>
  </si>
  <si>
    <t>2 good pacers 1 bat</t>
  </si>
  <si>
    <t>1 defending bat 1 experieced</t>
  </si>
  <si>
    <t>2 alr</t>
  </si>
  <si>
    <t>brathwaite</t>
  </si>
  <si>
    <t>agarwal</t>
  </si>
  <si>
    <t>Blundell</t>
  </si>
  <si>
    <t>elgar</t>
  </si>
  <si>
    <t>Rory Burns</t>
  </si>
  <si>
    <t>Tom Latham</t>
  </si>
  <si>
    <t>Tamim Iqbal</t>
  </si>
  <si>
    <t>David Warner</t>
  </si>
  <si>
    <t>Abid Ali</t>
  </si>
  <si>
    <t>Kayes</t>
  </si>
  <si>
    <t>Finch</t>
  </si>
  <si>
    <t>Shaw</t>
  </si>
  <si>
    <t>Dom Sibley</t>
  </si>
  <si>
    <t>Markram</t>
  </si>
  <si>
    <t>Marcus Harris</t>
  </si>
  <si>
    <t>Roy</t>
  </si>
  <si>
    <t xml:space="preserve">Rohit Sharma </t>
  </si>
  <si>
    <t>Van Der Dussen</t>
  </si>
  <si>
    <t>Darren Bravo</t>
  </si>
  <si>
    <t>Handsomb</t>
  </si>
  <si>
    <t>Henry Nichols</t>
  </si>
  <si>
    <t>Ross Taylor</t>
  </si>
  <si>
    <t>Steve Smith</t>
  </si>
  <si>
    <t>maxwell</t>
  </si>
  <si>
    <t>gill</t>
  </si>
  <si>
    <t>Jos Butler</t>
  </si>
  <si>
    <t>Babar Azam</t>
  </si>
  <si>
    <t>bavuma</t>
  </si>
  <si>
    <t>KL Rahul</t>
  </si>
  <si>
    <t>Vihari</t>
  </si>
  <si>
    <t>Rahane</t>
  </si>
  <si>
    <t>Marnus</t>
  </si>
  <si>
    <t>Dhawan</t>
  </si>
  <si>
    <t>Khwaja</t>
  </si>
  <si>
    <t>Head</t>
  </si>
  <si>
    <t>Colin Munro</t>
  </si>
  <si>
    <t>Pujara</t>
  </si>
  <si>
    <t>bj watling</t>
  </si>
  <si>
    <t>Shahzad</t>
  </si>
  <si>
    <t>Saha</t>
  </si>
  <si>
    <t>Kusal Perera</t>
  </si>
  <si>
    <t>De Kock</t>
  </si>
  <si>
    <t>Brendon Taylor</t>
  </si>
  <si>
    <t>zim</t>
  </si>
  <si>
    <t>Rahim</t>
  </si>
  <si>
    <t>Shai Hope</t>
  </si>
  <si>
    <t>dickwella</t>
  </si>
  <si>
    <t>Matthew Wade</t>
  </si>
  <si>
    <t>Rishabh Pant</t>
  </si>
  <si>
    <t>Jonny Bairstow</t>
  </si>
  <si>
    <t>Woakes</t>
  </si>
  <si>
    <t>Ervine</t>
  </si>
  <si>
    <t>Philander</t>
  </si>
  <si>
    <t>Sam Curran</t>
  </si>
  <si>
    <t>Mitch Marsh</t>
  </si>
  <si>
    <t>R Ashwin</t>
  </si>
  <si>
    <t>Santner</t>
  </si>
  <si>
    <t>Chase</t>
  </si>
  <si>
    <t>colin de grandhomme</t>
  </si>
  <si>
    <t>Moeen Ali</t>
  </si>
  <si>
    <t>Shakib</t>
  </si>
  <si>
    <t>Nabi</t>
  </si>
  <si>
    <t>Hardik</t>
  </si>
  <si>
    <t>Stokes</t>
  </si>
  <si>
    <t>Jadeja</t>
  </si>
  <si>
    <t>Narine</t>
  </si>
  <si>
    <t>Nortje</t>
  </si>
  <si>
    <t>boult</t>
  </si>
  <si>
    <t>Rashid</t>
  </si>
  <si>
    <t>dilruwan perera</t>
  </si>
  <si>
    <t>Aamir</t>
  </si>
  <si>
    <t>Herath</t>
  </si>
  <si>
    <t>Badree</t>
  </si>
  <si>
    <t>Plunkett</t>
  </si>
  <si>
    <t>Shami</t>
  </si>
  <si>
    <t>Ishanth Sharma</t>
  </si>
  <si>
    <t>Stuart Broad</t>
  </si>
  <si>
    <t>Nathon Lyon</t>
  </si>
  <si>
    <t>Mitchel Starc</t>
  </si>
  <si>
    <t>Adam Zampa</t>
  </si>
  <si>
    <t>Mortaza</t>
  </si>
  <si>
    <t>Md Abbas</t>
  </si>
  <si>
    <t>Shan Masood</t>
  </si>
  <si>
    <t>Yasir Shah</t>
  </si>
  <si>
    <t>cummins</t>
  </si>
  <si>
    <t>Hazlewood</t>
  </si>
  <si>
    <t>Mark Wood</t>
  </si>
  <si>
    <t>Maharaj</t>
  </si>
  <si>
    <t>rabada</t>
  </si>
  <si>
    <t>Matt Henry</t>
  </si>
  <si>
    <t>Jhye Richardson</t>
  </si>
  <si>
    <t>Chahal</t>
  </si>
  <si>
    <t>Kuldeep Yadav</t>
  </si>
  <si>
    <t>Jack Leach</t>
  </si>
  <si>
    <t>Mujeeb</t>
  </si>
  <si>
    <t>James Pattinson</t>
  </si>
  <si>
    <t>Tim Southee</t>
  </si>
  <si>
    <t>Mustafizur Rahman</t>
  </si>
  <si>
    <t>Jimmy Anderson</t>
  </si>
  <si>
    <t>gabriel</t>
  </si>
  <si>
    <t>Kemar Roach</t>
  </si>
  <si>
    <t>Jasprit Bumrah</t>
  </si>
  <si>
    <t>Lasith Malinga</t>
  </si>
  <si>
    <t>Bhuvaneshwar Kumar</t>
  </si>
  <si>
    <t>Lungi Ngidi</t>
  </si>
  <si>
    <t xml:space="preserve">Umesh Yadav </t>
  </si>
  <si>
    <t>Neil Wagner</t>
  </si>
  <si>
    <t>Jofra Archer</t>
  </si>
  <si>
    <t>Hetmyer</t>
  </si>
  <si>
    <t>Mathews</t>
  </si>
  <si>
    <t>Siddle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</si>
</sst>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5E67-CCA5-41D6-8D8C-C995BB772381}">
  <dimension ref="A1:M20"/>
  <sheetViews>
    <sheetView workbookViewId="0">
      <selection activeCell="D6" sqref="D6"/>
    </sheetView>
  </sheetViews>
  <sheetFormatPr defaultRowHeight="14.5" x14ac:dyDescent="0.35"/>
  <cols>
    <col min="2" max="2" width="34.453125" customWidth="1"/>
    <col min="7" max="8" width="12.36328125" customWidth="1"/>
    <col min="10" max="10" width="9.7265625" customWidth="1"/>
  </cols>
  <sheetData>
    <row r="1" spans="1:13" x14ac:dyDescent="0.35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t="s">
        <v>42</v>
      </c>
      <c r="C3" t="s">
        <v>40</v>
      </c>
      <c r="D3">
        <v>22</v>
      </c>
      <c r="E3">
        <v>97</v>
      </c>
      <c r="F3" t="s">
        <v>43</v>
      </c>
      <c r="G3">
        <f>SUM(E3:E17)+10</f>
        <v>1279</v>
      </c>
      <c r="H3">
        <f>90-SUM(D3:D17)</f>
        <v>0.25</v>
      </c>
      <c r="I3">
        <f>COUNTIF(C3:C17,"bat")</f>
        <v>3</v>
      </c>
      <c r="J3">
        <f>COUNTIF(C3:C17,"blr")</f>
        <v>6</v>
      </c>
      <c r="K3">
        <f>COUNTIF(C3:C17,"alr")</f>
        <v>2</v>
      </c>
      <c r="L3">
        <f>COUNTIF(C3:C17,"wk")</f>
        <v>2</v>
      </c>
      <c r="M3">
        <f>COUNTIF(C3:C17,"opn")</f>
        <v>2</v>
      </c>
    </row>
    <row r="4" spans="1:13" x14ac:dyDescent="0.35">
      <c r="A4">
        <v>2</v>
      </c>
      <c r="B4" t="s">
        <v>46</v>
      </c>
      <c r="C4" t="s">
        <v>40</v>
      </c>
      <c r="D4">
        <v>10</v>
      </c>
      <c r="E4">
        <v>87</v>
      </c>
      <c r="F4" t="s">
        <v>47</v>
      </c>
      <c r="J4">
        <f>IF(J3&gt;4,1,0)</f>
        <v>1</v>
      </c>
      <c r="K4">
        <f>IF(K3&gt;1,1,0)</f>
        <v>1</v>
      </c>
      <c r="L4">
        <f>IF(L3&gt;1,1,0)</f>
        <v>1</v>
      </c>
      <c r="M4">
        <f>IF(M3&gt;2,1,0)</f>
        <v>0</v>
      </c>
    </row>
    <row r="5" spans="1:13" x14ac:dyDescent="0.35">
      <c r="A5">
        <v>3</v>
      </c>
      <c r="B5" t="s">
        <v>70</v>
      </c>
      <c r="C5" t="s">
        <v>37</v>
      </c>
      <c r="D5">
        <v>14</v>
      </c>
      <c r="E5">
        <v>84</v>
      </c>
      <c r="F5" t="s">
        <v>45</v>
      </c>
      <c r="G5" t="s">
        <v>16</v>
      </c>
      <c r="H5">
        <f>COUNTIF(F3:F17,"afg")</f>
        <v>0</v>
      </c>
    </row>
    <row r="6" spans="1:13" x14ac:dyDescent="0.35">
      <c r="A6">
        <v>4</v>
      </c>
      <c r="B6" t="s">
        <v>77</v>
      </c>
      <c r="C6" t="s">
        <v>37</v>
      </c>
      <c r="D6">
        <v>12</v>
      </c>
      <c r="E6">
        <v>83</v>
      </c>
      <c r="F6" t="s">
        <v>43</v>
      </c>
      <c r="G6" t="s">
        <v>12</v>
      </c>
      <c r="H6">
        <f>COUNTIF(F3:F17,"aus")</f>
        <v>2</v>
      </c>
    </row>
    <row r="7" spans="1:13" x14ac:dyDescent="0.35">
      <c r="A7">
        <v>5</v>
      </c>
      <c r="B7" t="s">
        <v>100</v>
      </c>
      <c r="C7" t="s">
        <v>40</v>
      </c>
      <c r="D7">
        <v>2</v>
      </c>
      <c r="E7">
        <v>82</v>
      </c>
      <c r="F7" t="s">
        <v>58</v>
      </c>
      <c r="G7" t="s">
        <v>17</v>
      </c>
      <c r="H7">
        <f>COUNTIF(F3:F17,"ban")</f>
        <v>1</v>
      </c>
      <c r="J7" t="s">
        <v>23</v>
      </c>
      <c r="K7">
        <f>G3/COUNTA(B3:B17)</f>
        <v>85.266666666666666</v>
      </c>
    </row>
    <row r="8" spans="1:13" x14ac:dyDescent="0.35">
      <c r="A8">
        <v>6</v>
      </c>
      <c r="B8" t="s">
        <v>105</v>
      </c>
      <c r="C8" t="s">
        <v>35</v>
      </c>
      <c r="D8">
        <v>1.75</v>
      </c>
      <c r="E8">
        <v>81</v>
      </c>
      <c r="F8" t="s">
        <v>43</v>
      </c>
      <c r="G8" t="s">
        <v>13</v>
      </c>
      <c r="H8">
        <f>COUNTIF(F3:F17,"eng")</f>
        <v>4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t="s">
        <v>108</v>
      </c>
      <c r="C9" t="s">
        <v>35</v>
      </c>
      <c r="D9">
        <v>3.5</v>
      </c>
      <c r="E9">
        <v>83</v>
      </c>
      <c r="F9" t="s">
        <v>109</v>
      </c>
      <c r="G9" t="s">
        <v>15</v>
      </c>
      <c r="H9">
        <f>COUNTIF(F3:F17,"ind")</f>
        <v>5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t="s">
        <v>122</v>
      </c>
      <c r="C10" t="s">
        <v>49</v>
      </c>
      <c r="D10">
        <v>3.5</v>
      </c>
      <c r="E10">
        <v>84</v>
      </c>
      <c r="F10" t="s">
        <v>54</v>
      </c>
      <c r="G10" t="s">
        <v>14</v>
      </c>
      <c r="H10">
        <f>COUNTIF(F3:F17,"nz")</f>
        <v>1</v>
      </c>
    </row>
    <row r="11" spans="1:13" x14ac:dyDescent="0.35">
      <c r="A11">
        <v>9</v>
      </c>
      <c r="B11" t="s">
        <v>130</v>
      </c>
      <c r="C11" t="s">
        <v>49</v>
      </c>
      <c r="D11">
        <v>4.5</v>
      </c>
      <c r="E11">
        <v>91</v>
      </c>
      <c r="F11" t="s">
        <v>43</v>
      </c>
      <c r="G11" t="s">
        <v>20</v>
      </c>
      <c r="H11">
        <f>COUNTIF(F3:F17,"pak")</f>
        <v>0</v>
      </c>
    </row>
    <row r="12" spans="1:13" x14ac:dyDescent="0.35">
      <c r="A12">
        <v>10</v>
      </c>
      <c r="B12" t="s">
        <v>134</v>
      </c>
      <c r="C12" t="s">
        <v>34</v>
      </c>
      <c r="D12">
        <v>2.5</v>
      </c>
      <c r="E12">
        <v>83</v>
      </c>
      <c r="F12" t="s">
        <v>45</v>
      </c>
      <c r="G12" t="s">
        <v>18</v>
      </c>
      <c r="H12">
        <f>COUNTIF(F3:F17,"sa")</f>
        <v>0</v>
      </c>
    </row>
    <row r="13" spans="1:13" x14ac:dyDescent="0.35">
      <c r="A13">
        <v>11</v>
      </c>
      <c r="B13" t="s">
        <v>137</v>
      </c>
      <c r="C13" t="s">
        <v>34</v>
      </c>
      <c r="D13">
        <v>3</v>
      </c>
      <c r="E13">
        <v>83</v>
      </c>
      <c r="F13" t="s">
        <v>38</v>
      </c>
      <c r="G13" t="s">
        <v>19</v>
      </c>
      <c r="H13">
        <f>COUNTIF(F3:F17,"sl")</f>
        <v>1</v>
      </c>
    </row>
    <row r="14" spans="1:13" x14ac:dyDescent="0.35">
      <c r="A14">
        <v>12</v>
      </c>
      <c r="B14" t="s">
        <v>139</v>
      </c>
      <c r="C14" t="s">
        <v>34</v>
      </c>
      <c r="D14">
        <v>1</v>
      </c>
      <c r="E14">
        <v>81</v>
      </c>
      <c r="F14" t="s">
        <v>45</v>
      </c>
      <c r="G14" t="s">
        <v>21</v>
      </c>
      <c r="H14">
        <f>COUNTIF(F3:F17,"wi")</f>
        <v>0</v>
      </c>
    </row>
    <row r="15" spans="1:13" x14ac:dyDescent="0.35">
      <c r="A15">
        <v>13</v>
      </c>
      <c r="B15" t="s">
        <v>141</v>
      </c>
      <c r="C15" t="s">
        <v>34</v>
      </c>
      <c r="D15">
        <v>5.5</v>
      </c>
      <c r="E15">
        <v>87</v>
      </c>
      <c r="F15" t="s">
        <v>43</v>
      </c>
    </row>
    <row r="16" spans="1:13" x14ac:dyDescent="0.35">
      <c r="A16">
        <v>14</v>
      </c>
      <c r="B16" t="s">
        <v>152</v>
      </c>
      <c r="C16" t="s">
        <v>34</v>
      </c>
      <c r="D16">
        <v>2.5</v>
      </c>
      <c r="E16">
        <v>81</v>
      </c>
      <c r="F16" t="s">
        <v>45</v>
      </c>
    </row>
    <row r="17" spans="1:6" x14ac:dyDescent="0.35">
      <c r="A17">
        <v>15</v>
      </c>
      <c r="B17" t="s">
        <v>156</v>
      </c>
      <c r="C17" t="s">
        <v>34</v>
      </c>
      <c r="D17">
        <v>2</v>
      </c>
      <c r="E17">
        <v>82</v>
      </c>
      <c r="F17" t="s">
        <v>58</v>
      </c>
    </row>
    <row r="20" spans="1:6" x14ac:dyDescent="0.35">
      <c r="B20" t="s">
        <v>61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B733-82D4-4A4B-BD21-991275A1EAFA}">
  <dimension ref="A1:M19"/>
  <sheetViews>
    <sheetView workbookViewId="0">
      <selection activeCell="F3" sqref="F3"/>
    </sheetView>
  </sheetViews>
  <sheetFormatPr defaultRowHeight="14.5" x14ac:dyDescent="0.35"/>
  <cols>
    <col min="2" max="2" width="26.54296875" customWidth="1"/>
    <col min="7" max="7" width="12.6328125" customWidth="1"/>
    <col min="8" max="8" width="12.26953125" customWidth="1"/>
    <col min="10" max="10" width="9.08984375" customWidth="1"/>
  </cols>
  <sheetData>
    <row r="1" spans="1:13" x14ac:dyDescent="0.35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t="s">
        <v>36</v>
      </c>
      <c r="C3" t="s">
        <v>37</v>
      </c>
      <c r="D3">
        <v>12</v>
      </c>
      <c r="E3">
        <v>89</v>
      </c>
      <c r="F3" t="s">
        <v>38</v>
      </c>
      <c r="G3">
        <f>SUM(E3:E17)+10</f>
        <v>1288</v>
      </c>
      <c r="H3">
        <f>90-SUM(D3:D17)</f>
        <v>3.25</v>
      </c>
      <c r="I3">
        <f>COUNTIF(C3:C17,"bat")</f>
        <v>4</v>
      </c>
      <c r="J3">
        <f>COUNTIF(C3:C17,"blr")</f>
        <v>5</v>
      </c>
      <c r="K3">
        <f>COUNTIF(C3:C17,"alr")</f>
        <v>2</v>
      </c>
      <c r="L3">
        <f>COUNTIF(C3:C17,"wk")</f>
        <v>1</v>
      </c>
      <c r="M3">
        <f>COUNTIF(C3:C17,"opn")</f>
        <v>3</v>
      </c>
    </row>
    <row r="4" spans="1:13" x14ac:dyDescent="0.35">
      <c r="A4">
        <v>2</v>
      </c>
      <c r="B4" t="s">
        <v>55</v>
      </c>
      <c r="C4" t="s">
        <v>49</v>
      </c>
      <c r="D4">
        <v>20</v>
      </c>
      <c r="E4">
        <v>93</v>
      </c>
      <c r="F4" t="s">
        <v>56</v>
      </c>
      <c r="J4">
        <f>IF(J3&gt;4,1,0)</f>
        <v>1</v>
      </c>
      <c r="K4">
        <f>IF(K3&gt;1,1,0)</f>
        <v>1</v>
      </c>
      <c r="L4">
        <f>IF(L3&gt;1,1,0)</f>
        <v>0</v>
      </c>
      <c r="M4">
        <f>IF(M3&gt;2,1,0)</f>
        <v>1</v>
      </c>
    </row>
    <row r="5" spans="1:13" x14ac:dyDescent="0.35">
      <c r="A5">
        <v>3</v>
      </c>
      <c r="B5" t="s">
        <v>68</v>
      </c>
      <c r="C5" t="s">
        <v>37</v>
      </c>
      <c r="D5">
        <v>6</v>
      </c>
      <c r="E5">
        <v>81</v>
      </c>
      <c r="F5" t="s">
        <v>54</v>
      </c>
      <c r="G5" t="s">
        <v>16</v>
      </c>
      <c r="H5">
        <f>COUNTIF(F3:F17,"afg")</f>
        <v>1</v>
      </c>
    </row>
    <row r="6" spans="1:13" x14ac:dyDescent="0.35">
      <c r="A6">
        <v>4</v>
      </c>
      <c r="B6" t="s">
        <v>75</v>
      </c>
      <c r="C6" t="s">
        <v>37</v>
      </c>
      <c r="D6">
        <v>4</v>
      </c>
      <c r="E6">
        <v>80</v>
      </c>
      <c r="F6" t="s">
        <v>47</v>
      </c>
      <c r="G6" t="s">
        <v>12</v>
      </c>
      <c r="H6">
        <f>COUNTIF(F3:F17,"aus")</f>
        <v>1</v>
      </c>
    </row>
    <row r="7" spans="1:13" x14ac:dyDescent="0.35">
      <c r="A7">
        <v>5</v>
      </c>
      <c r="B7" t="s">
        <v>84</v>
      </c>
      <c r="C7" t="s">
        <v>40</v>
      </c>
      <c r="D7">
        <v>3.5</v>
      </c>
      <c r="E7">
        <v>82</v>
      </c>
      <c r="F7" t="s">
        <v>56</v>
      </c>
      <c r="G7" t="s">
        <v>17</v>
      </c>
      <c r="H7">
        <f>COUNTIF(F3:F17,"ban")</f>
        <v>2</v>
      </c>
      <c r="J7" t="s">
        <v>23</v>
      </c>
      <c r="K7">
        <f>G3/COUNTA(B3:B17)</f>
        <v>85.86666666666666</v>
      </c>
    </row>
    <row r="8" spans="1:13" x14ac:dyDescent="0.35">
      <c r="A8">
        <v>6</v>
      </c>
      <c r="B8" t="s">
        <v>92</v>
      </c>
      <c r="C8" t="s">
        <v>40</v>
      </c>
      <c r="D8">
        <v>9</v>
      </c>
      <c r="E8">
        <v>88</v>
      </c>
      <c r="F8" t="s">
        <v>41</v>
      </c>
      <c r="G8" t="s">
        <v>13</v>
      </c>
      <c r="H8">
        <f>COUNTIF(F3:F17,"eng")</f>
        <v>0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t="s">
        <v>95</v>
      </c>
      <c r="C9" t="s">
        <v>40</v>
      </c>
      <c r="D9">
        <v>1.75</v>
      </c>
      <c r="E9">
        <v>82</v>
      </c>
      <c r="F9" t="s">
        <v>43</v>
      </c>
      <c r="G9" t="s">
        <v>15</v>
      </c>
      <c r="H9">
        <f>COUNTIF(F3:F17,"ind")</f>
        <v>3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t="s">
        <v>99</v>
      </c>
      <c r="C10" t="s">
        <v>40</v>
      </c>
      <c r="D10">
        <v>5.5</v>
      </c>
      <c r="E10">
        <v>88</v>
      </c>
      <c r="F10" t="s">
        <v>58</v>
      </c>
      <c r="G10" t="s">
        <v>14</v>
      </c>
      <c r="H10">
        <f>COUNTIF(F3:F17,"nz")</f>
        <v>1</v>
      </c>
    </row>
    <row r="11" spans="1:13" x14ac:dyDescent="0.35">
      <c r="A11">
        <v>9</v>
      </c>
      <c r="B11" t="s">
        <v>106</v>
      </c>
      <c r="C11" t="s">
        <v>35</v>
      </c>
      <c r="D11">
        <v>3.5</v>
      </c>
      <c r="E11">
        <v>84</v>
      </c>
      <c r="F11" t="s">
        <v>38</v>
      </c>
      <c r="G11" t="s">
        <v>20</v>
      </c>
      <c r="H11">
        <f>COUNTIF(F3:F17,"pak")</f>
        <v>2</v>
      </c>
    </row>
    <row r="12" spans="1:13" x14ac:dyDescent="0.35">
      <c r="A12">
        <v>10</v>
      </c>
      <c r="B12" t="s">
        <v>126</v>
      </c>
      <c r="C12" t="s">
        <v>49</v>
      </c>
      <c r="D12">
        <v>3</v>
      </c>
      <c r="E12">
        <v>85</v>
      </c>
      <c r="F12" t="s">
        <v>47</v>
      </c>
      <c r="G12" t="s">
        <v>18</v>
      </c>
      <c r="H12">
        <f>COUNTIF(F3:F17,"sa")</f>
        <v>1</v>
      </c>
    </row>
    <row r="13" spans="1:13" x14ac:dyDescent="0.35">
      <c r="A13">
        <v>11</v>
      </c>
      <c r="B13" t="s">
        <v>149</v>
      </c>
      <c r="C13" t="s">
        <v>34</v>
      </c>
      <c r="D13">
        <v>3.5</v>
      </c>
      <c r="E13">
        <v>84</v>
      </c>
      <c r="F13" t="s">
        <v>41</v>
      </c>
      <c r="G13" t="s">
        <v>19</v>
      </c>
      <c r="H13">
        <f>COUNTIF(F3:F17,"sl")</f>
        <v>2</v>
      </c>
    </row>
    <row r="14" spans="1:13" x14ac:dyDescent="0.35">
      <c r="A14">
        <v>12</v>
      </c>
      <c r="B14" t="s">
        <v>153</v>
      </c>
      <c r="C14" t="s">
        <v>34</v>
      </c>
      <c r="D14">
        <v>3.5</v>
      </c>
      <c r="E14">
        <v>84</v>
      </c>
      <c r="F14" t="s">
        <v>52</v>
      </c>
      <c r="G14" t="s">
        <v>21</v>
      </c>
      <c r="H14">
        <f>COUNTIF(F3:F17,"wi")</f>
        <v>2</v>
      </c>
    </row>
    <row r="15" spans="1:13" x14ac:dyDescent="0.35">
      <c r="A15">
        <v>13</v>
      </c>
      <c r="B15" t="s">
        <v>160</v>
      </c>
      <c r="C15" t="s">
        <v>34</v>
      </c>
      <c r="D15">
        <v>4.5</v>
      </c>
      <c r="E15">
        <v>86</v>
      </c>
      <c r="F15" t="s">
        <v>50</v>
      </c>
    </row>
    <row r="16" spans="1:13" x14ac:dyDescent="0.35">
      <c r="A16">
        <v>14</v>
      </c>
      <c r="B16" t="s">
        <v>169</v>
      </c>
      <c r="C16" t="s">
        <v>34</v>
      </c>
      <c r="D16">
        <v>4.5</v>
      </c>
      <c r="E16">
        <v>86</v>
      </c>
      <c r="F16" t="s">
        <v>43</v>
      </c>
    </row>
    <row r="17" spans="1:6" x14ac:dyDescent="0.35">
      <c r="A17">
        <v>15</v>
      </c>
      <c r="B17" t="s">
        <v>171</v>
      </c>
      <c r="C17" t="s">
        <v>34</v>
      </c>
      <c r="D17">
        <v>2.5</v>
      </c>
      <c r="E17">
        <v>86</v>
      </c>
      <c r="F17" t="s">
        <v>43</v>
      </c>
    </row>
    <row r="19" spans="1:6" x14ac:dyDescent="0.35">
      <c r="B19" t="s">
        <v>64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E7FF-6A04-44DF-9D52-5EE25A43FF13}">
  <dimension ref="A1:M19"/>
  <sheetViews>
    <sheetView workbookViewId="0">
      <selection activeCell="G3" sqref="G3"/>
    </sheetView>
  </sheetViews>
  <sheetFormatPr defaultRowHeight="14.5" x14ac:dyDescent="0.35"/>
  <cols>
    <col min="2" max="2" width="26.36328125" customWidth="1"/>
    <col min="7" max="7" width="12.7265625" customWidth="1"/>
    <col min="8" max="8" width="12.6328125" customWidth="1"/>
    <col min="10" max="10" width="9.453125" customWidth="1"/>
  </cols>
  <sheetData>
    <row r="1" spans="1:13" x14ac:dyDescent="0.35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t="s">
        <v>44</v>
      </c>
      <c r="C3" t="s">
        <v>40</v>
      </c>
      <c r="D3">
        <v>18</v>
      </c>
      <c r="E3">
        <v>95</v>
      </c>
      <c r="F3" t="s">
        <v>45</v>
      </c>
      <c r="G3">
        <f>SUM(E3:E17)+10</f>
        <v>1290</v>
      </c>
      <c r="H3">
        <f>90-SUM(D3:D17)</f>
        <v>1.5</v>
      </c>
      <c r="I3">
        <f>COUNTIF(C3:C17,"bat")</f>
        <v>4</v>
      </c>
      <c r="J3">
        <f>COUNTIF(C3:C17,"blr")</f>
        <v>5</v>
      </c>
      <c r="K3">
        <f>COUNTIF(C3:C17,"alr")</f>
        <v>3</v>
      </c>
      <c r="L3">
        <f>COUNTIF(C3:C17,"wk")</f>
        <v>1</v>
      </c>
      <c r="M3">
        <f>COUNTIF(C3:C17,"opn")</f>
        <v>2</v>
      </c>
    </row>
    <row r="4" spans="1:13" x14ac:dyDescent="0.35">
      <c r="A4">
        <v>2</v>
      </c>
      <c r="B4" t="s">
        <v>71</v>
      </c>
      <c r="C4" t="s">
        <v>37</v>
      </c>
      <c r="D4">
        <v>14</v>
      </c>
      <c r="E4">
        <v>84</v>
      </c>
      <c r="F4" t="s">
        <v>54</v>
      </c>
      <c r="J4">
        <f>IF(J3&gt;4,1,0)</f>
        <v>1</v>
      </c>
      <c r="K4">
        <f>IF(K3&gt;1,1,0)</f>
        <v>1</v>
      </c>
      <c r="L4">
        <f>IF(L3&gt;1,1,0)</f>
        <v>0</v>
      </c>
      <c r="M4">
        <f>IF(M3&gt;2,1,0)</f>
        <v>0</v>
      </c>
    </row>
    <row r="5" spans="1:13" x14ac:dyDescent="0.35">
      <c r="A5">
        <v>3</v>
      </c>
      <c r="B5" t="s">
        <v>76</v>
      </c>
      <c r="C5" t="s">
        <v>37</v>
      </c>
      <c r="D5">
        <v>12</v>
      </c>
      <c r="E5">
        <v>84</v>
      </c>
      <c r="F5" t="s">
        <v>58</v>
      </c>
      <c r="G5" t="s">
        <v>16</v>
      </c>
      <c r="H5">
        <f>COUNTIF(F3:F17,"afg")</f>
        <v>0</v>
      </c>
    </row>
    <row r="6" spans="1:13" x14ac:dyDescent="0.35">
      <c r="A6">
        <v>4</v>
      </c>
      <c r="B6" t="s">
        <v>86</v>
      </c>
      <c r="C6" t="s">
        <v>40</v>
      </c>
      <c r="D6">
        <v>11</v>
      </c>
      <c r="E6">
        <v>85</v>
      </c>
      <c r="F6" t="s">
        <v>54</v>
      </c>
      <c r="G6" t="s">
        <v>12</v>
      </c>
      <c r="H6">
        <f>COUNTIF(F3:F17,"aus")</f>
        <v>2</v>
      </c>
    </row>
    <row r="7" spans="1:13" x14ac:dyDescent="0.35">
      <c r="A7">
        <v>5</v>
      </c>
      <c r="B7" t="s">
        <v>98</v>
      </c>
      <c r="C7" t="s">
        <v>40</v>
      </c>
      <c r="D7">
        <v>2</v>
      </c>
      <c r="E7">
        <v>83</v>
      </c>
      <c r="F7" t="s">
        <v>43</v>
      </c>
      <c r="G7" t="s">
        <v>17</v>
      </c>
      <c r="H7">
        <f>COUNTIF(F3:F17,"ban")</f>
        <v>0</v>
      </c>
      <c r="J7" t="s">
        <v>23</v>
      </c>
      <c r="K7">
        <f>G3/COUNTA(B3:B17)</f>
        <v>86</v>
      </c>
    </row>
    <row r="8" spans="1:13" x14ac:dyDescent="0.35">
      <c r="A8">
        <v>6</v>
      </c>
      <c r="B8" t="s">
        <v>107</v>
      </c>
      <c r="C8" t="s">
        <v>35</v>
      </c>
      <c r="D8">
        <v>5.5</v>
      </c>
      <c r="E8">
        <v>87</v>
      </c>
      <c r="F8" t="s">
        <v>52</v>
      </c>
      <c r="G8" t="s">
        <v>13</v>
      </c>
      <c r="H8">
        <f>COUNTIF(F3:F17,"eng")</f>
        <v>4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t="s">
        <v>116</v>
      </c>
      <c r="C9" t="s">
        <v>49</v>
      </c>
      <c r="D9">
        <v>5</v>
      </c>
      <c r="E9">
        <v>86</v>
      </c>
      <c r="F9" t="s">
        <v>45</v>
      </c>
      <c r="G9" t="s">
        <v>15</v>
      </c>
      <c r="H9">
        <f>COUNTIF(F3:F17,"ind")</f>
        <v>1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t="s">
        <v>119</v>
      </c>
      <c r="C10" t="s">
        <v>49</v>
      </c>
      <c r="D10">
        <v>2.5</v>
      </c>
      <c r="E10">
        <v>83</v>
      </c>
      <c r="F10" t="s">
        <v>45</v>
      </c>
      <c r="G10" t="s">
        <v>14</v>
      </c>
      <c r="H10">
        <f>COUNTIF(F3:F17,"nz")</f>
        <v>3</v>
      </c>
    </row>
    <row r="11" spans="1:13" x14ac:dyDescent="0.35">
      <c r="A11">
        <v>9</v>
      </c>
      <c r="B11" t="s">
        <v>132</v>
      </c>
      <c r="C11" t="s">
        <v>34</v>
      </c>
      <c r="D11">
        <v>1</v>
      </c>
      <c r="E11">
        <v>82</v>
      </c>
      <c r="F11" t="s">
        <v>52</v>
      </c>
      <c r="G11" t="s">
        <v>20</v>
      </c>
      <c r="H11">
        <f>COUNTIF(F3:F17,"pak")</f>
        <v>0</v>
      </c>
    </row>
    <row r="12" spans="1:13" x14ac:dyDescent="0.35">
      <c r="A12">
        <v>10</v>
      </c>
      <c r="B12" t="s">
        <v>142</v>
      </c>
      <c r="C12" t="s">
        <v>34</v>
      </c>
      <c r="D12">
        <v>7.5</v>
      </c>
      <c r="E12">
        <v>89</v>
      </c>
      <c r="F12" t="s">
        <v>45</v>
      </c>
      <c r="G12" t="s">
        <v>18</v>
      </c>
      <c r="H12">
        <f>COUNTIF(F3:F17,"sa")</f>
        <v>2</v>
      </c>
    </row>
    <row r="13" spans="1:13" x14ac:dyDescent="0.35">
      <c r="A13">
        <v>11</v>
      </c>
      <c r="B13" t="s">
        <v>168</v>
      </c>
      <c r="C13" t="s">
        <v>34</v>
      </c>
      <c r="D13">
        <v>1</v>
      </c>
      <c r="E13">
        <v>83</v>
      </c>
      <c r="F13" t="s">
        <v>38</v>
      </c>
      <c r="G13" t="s">
        <v>19</v>
      </c>
      <c r="H13">
        <f>COUNTIF(F3:F17,"sl")</f>
        <v>2</v>
      </c>
    </row>
    <row r="14" spans="1:13" x14ac:dyDescent="0.35">
      <c r="A14">
        <v>12</v>
      </c>
      <c r="B14" t="s">
        <v>172</v>
      </c>
      <c r="C14" t="s">
        <v>34</v>
      </c>
      <c r="D14">
        <v>6</v>
      </c>
      <c r="E14">
        <v>93</v>
      </c>
      <c r="F14" t="s">
        <v>54</v>
      </c>
      <c r="G14" t="s">
        <v>21</v>
      </c>
      <c r="H14">
        <f>COUNTIF(F3:F17,"wi")</f>
        <v>1</v>
      </c>
    </row>
    <row r="15" spans="1:13" x14ac:dyDescent="0.35">
      <c r="A15">
        <v>13</v>
      </c>
      <c r="B15" t="s">
        <v>174</v>
      </c>
      <c r="C15" t="s">
        <v>40</v>
      </c>
      <c r="D15">
        <v>1</v>
      </c>
      <c r="E15">
        <v>81</v>
      </c>
      <c r="F15" t="s">
        <v>56</v>
      </c>
    </row>
    <row r="16" spans="1:13" x14ac:dyDescent="0.35">
      <c r="A16">
        <v>14</v>
      </c>
      <c r="B16" t="s">
        <v>175</v>
      </c>
      <c r="C16" t="s">
        <v>49</v>
      </c>
      <c r="D16">
        <v>1</v>
      </c>
      <c r="E16">
        <v>81</v>
      </c>
      <c r="F16" t="s">
        <v>38</v>
      </c>
    </row>
    <row r="17" spans="1:6" x14ac:dyDescent="0.35">
      <c r="A17">
        <v>15</v>
      </c>
      <c r="B17" t="s">
        <v>176</v>
      </c>
      <c r="C17" t="s">
        <v>34</v>
      </c>
      <c r="D17">
        <v>1</v>
      </c>
      <c r="E17">
        <v>84</v>
      </c>
      <c r="F17" t="s">
        <v>58</v>
      </c>
    </row>
    <row r="19" spans="1:6" x14ac:dyDescent="0.35">
      <c r="B19" t="s">
        <v>59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51FB-4F53-48E9-9E0A-2929FC7F75E1}">
  <dimension ref="A1:M17"/>
  <sheetViews>
    <sheetView workbookViewId="0">
      <selection activeCell="G4" sqref="G4"/>
    </sheetView>
  </sheetViews>
  <sheetFormatPr defaultRowHeight="14.5" x14ac:dyDescent="0.35"/>
  <cols>
    <col min="2" max="2" width="26.6328125" customWidth="1"/>
    <col min="7" max="7" width="11.54296875" customWidth="1"/>
    <col min="8" max="8" width="13.54296875" customWidth="1"/>
    <col min="10" max="10" width="9.36328125" customWidth="1"/>
  </cols>
  <sheetData>
    <row r="1" spans="1:13" x14ac:dyDescent="0.35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s="2" t="s">
        <v>72</v>
      </c>
      <c r="C3" t="s">
        <v>37</v>
      </c>
      <c r="D3">
        <v>12</v>
      </c>
      <c r="E3">
        <v>84</v>
      </c>
      <c r="F3" t="s">
        <v>47</v>
      </c>
      <c r="G3">
        <f>SUM(E3:E17)-20</f>
        <v>1282</v>
      </c>
      <c r="H3">
        <f>90-SUM(D3:D17)</f>
        <v>2.5</v>
      </c>
      <c r="I3">
        <f>COUNTIF(C3:C17,"bat")</f>
        <v>2</v>
      </c>
      <c r="J3">
        <f>COUNTIF(C3:C17,"blr")</f>
        <v>4</v>
      </c>
      <c r="K3">
        <f>COUNTIF(C3:C17,"alr")</f>
        <v>3</v>
      </c>
      <c r="L3">
        <f>COUNTIF(C3:C17,"wk")</f>
        <v>3</v>
      </c>
      <c r="M3">
        <f>COUNTIF(C3:C17,"opn")</f>
        <v>3</v>
      </c>
    </row>
    <row r="4" spans="1:13" x14ac:dyDescent="0.35">
      <c r="A4">
        <v>2</v>
      </c>
      <c r="B4" s="3" t="s">
        <v>73</v>
      </c>
      <c r="C4" t="s">
        <v>37</v>
      </c>
      <c r="D4">
        <v>16</v>
      </c>
      <c r="E4">
        <v>89</v>
      </c>
      <c r="F4" t="s">
        <v>58</v>
      </c>
      <c r="J4">
        <f>IF(J3&gt;4,1,0)</f>
        <v>0</v>
      </c>
      <c r="K4">
        <f>IF(K3&gt;1,1,0)</f>
        <v>1</v>
      </c>
      <c r="L4">
        <f>IF(L3&gt;1,1,0)</f>
        <v>1</v>
      </c>
      <c r="M4">
        <f>IF(M3&gt;2,1,0)</f>
        <v>1</v>
      </c>
    </row>
    <row r="5" spans="1:13" x14ac:dyDescent="0.35">
      <c r="A5">
        <v>3</v>
      </c>
      <c r="B5" s="3" t="s">
        <v>82</v>
      </c>
      <c r="C5" t="s">
        <v>37</v>
      </c>
      <c r="D5">
        <v>12</v>
      </c>
      <c r="E5">
        <v>89</v>
      </c>
      <c r="F5" t="s">
        <v>43</v>
      </c>
      <c r="G5" t="s">
        <v>16</v>
      </c>
      <c r="H5">
        <f>COUNTIF(F3:F17,"afg")</f>
        <v>0</v>
      </c>
    </row>
    <row r="6" spans="1:13" x14ac:dyDescent="0.35">
      <c r="A6">
        <v>4</v>
      </c>
      <c r="B6" s="3" t="s">
        <v>101</v>
      </c>
      <c r="C6" t="s">
        <v>40</v>
      </c>
      <c r="D6">
        <v>1</v>
      </c>
      <c r="E6">
        <v>83</v>
      </c>
      <c r="F6" t="s">
        <v>54</v>
      </c>
      <c r="G6" t="s">
        <v>12</v>
      </c>
      <c r="H6">
        <f>COUNTIF(F3:F17,"aus")</f>
        <v>2</v>
      </c>
    </row>
    <row r="7" spans="1:13" x14ac:dyDescent="0.35">
      <c r="A7">
        <v>5</v>
      </c>
      <c r="B7" s="2" t="s">
        <v>113</v>
      </c>
      <c r="C7" t="s">
        <v>40</v>
      </c>
      <c r="D7">
        <v>2.5</v>
      </c>
      <c r="E7">
        <v>83</v>
      </c>
      <c r="F7" t="s">
        <v>58</v>
      </c>
      <c r="G7" t="s">
        <v>17</v>
      </c>
      <c r="H7">
        <f>COUNTIF(F3:F17,"ban")</f>
        <v>1</v>
      </c>
      <c r="J7" t="s">
        <v>23</v>
      </c>
      <c r="K7">
        <f>G3/COUNTA(B3:B17)</f>
        <v>85.466666666666669</v>
      </c>
      <c r="L7">
        <f>(G3+20)/COUNTA(B3:B17)</f>
        <v>86.8</v>
      </c>
    </row>
    <row r="8" spans="1:13" x14ac:dyDescent="0.35">
      <c r="A8">
        <v>6</v>
      </c>
      <c r="B8" s="2" t="s">
        <v>114</v>
      </c>
      <c r="C8" t="s">
        <v>35</v>
      </c>
      <c r="D8">
        <v>4</v>
      </c>
      <c r="E8">
        <v>83</v>
      </c>
      <c r="F8" t="s">
        <v>43</v>
      </c>
      <c r="G8" t="s">
        <v>13</v>
      </c>
      <c r="H8">
        <f>COUNTIF(F3:F17,"eng")</f>
        <v>5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s="3" t="s">
        <v>115</v>
      </c>
      <c r="C9" t="s">
        <v>35</v>
      </c>
      <c r="D9">
        <v>5.5</v>
      </c>
      <c r="E9">
        <v>88</v>
      </c>
      <c r="F9" t="s">
        <v>45</v>
      </c>
      <c r="G9" t="s">
        <v>15</v>
      </c>
      <c r="H9">
        <f>COUNTIF(F3:F17,"ind")</f>
        <v>4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s="3" t="s">
        <v>111</v>
      </c>
      <c r="C10" t="s">
        <v>35</v>
      </c>
      <c r="D10">
        <v>3</v>
      </c>
      <c r="E10">
        <v>85</v>
      </c>
      <c r="F10" t="s">
        <v>56</v>
      </c>
      <c r="G10" t="s">
        <v>14</v>
      </c>
      <c r="H10">
        <f>COUNTIF(F3:F17,"nz")</f>
        <v>1</v>
      </c>
    </row>
    <row r="11" spans="1:13" x14ac:dyDescent="0.35">
      <c r="A11">
        <v>9</v>
      </c>
      <c r="B11" s="2" t="s">
        <v>125</v>
      </c>
      <c r="C11" t="s">
        <v>49</v>
      </c>
      <c r="D11">
        <v>2.5</v>
      </c>
      <c r="E11">
        <v>84</v>
      </c>
      <c r="F11" t="s">
        <v>45</v>
      </c>
      <c r="G11" t="s">
        <v>20</v>
      </c>
      <c r="H11">
        <f>COUNTIF(F3:F17,"pak")</f>
        <v>0</v>
      </c>
    </row>
    <row r="12" spans="1:13" x14ac:dyDescent="0.35">
      <c r="A12">
        <v>10</v>
      </c>
      <c r="B12" s="3" t="s">
        <v>128</v>
      </c>
      <c r="C12" t="s">
        <v>49</v>
      </c>
      <c r="D12">
        <v>3.5</v>
      </c>
      <c r="E12">
        <v>88</v>
      </c>
      <c r="F12" t="s">
        <v>43</v>
      </c>
      <c r="G12" t="s">
        <v>18</v>
      </c>
      <c r="H12">
        <f>COUNTIF(F3:F17,"sa")</f>
        <v>1</v>
      </c>
    </row>
    <row r="13" spans="1:13" x14ac:dyDescent="0.35">
      <c r="A13">
        <v>11</v>
      </c>
      <c r="B13" s="3" t="s">
        <v>129</v>
      </c>
      <c r="C13" t="s">
        <v>49</v>
      </c>
      <c r="D13">
        <v>6</v>
      </c>
      <c r="E13">
        <v>93</v>
      </c>
      <c r="F13" t="s">
        <v>45</v>
      </c>
      <c r="G13" t="s">
        <v>19</v>
      </c>
      <c r="H13">
        <f>COUNTIF(F3:F17,"sl")</f>
        <v>0</v>
      </c>
    </row>
    <row r="14" spans="1:13" x14ac:dyDescent="0.35">
      <c r="A14">
        <v>12</v>
      </c>
      <c r="B14" s="3" t="s">
        <v>158</v>
      </c>
      <c r="C14" t="s">
        <v>34</v>
      </c>
      <c r="D14">
        <v>4</v>
      </c>
      <c r="E14">
        <v>85</v>
      </c>
      <c r="F14" t="s">
        <v>43</v>
      </c>
      <c r="G14" t="s">
        <v>21</v>
      </c>
      <c r="H14">
        <f>COUNTIF(F3:F17,"wi")</f>
        <v>1</v>
      </c>
    </row>
    <row r="15" spans="1:13" x14ac:dyDescent="0.35">
      <c r="A15">
        <v>13</v>
      </c>
      <c r="B15" s="3" t="s">
        <v>164</v>
      </c>
      <c r="C15" t="s">
        <v>34</v>
      </c>
      <c r="D15">
        <v>6.5</v>
      </c>
      <c r="E15">
        <v>91</v>
      </c>
      <c r="F15" t="s">
        <v>45</v>
      </c>
    </row>
    <row r="16" spans="1:13" x14ac:dyDescent="0.35">
      <c r="A16">
        <v>14</v>
      </c>
      <c r="B16" s="3" t="s">
        <v>170</v>
      </c>
      <c r="C16" t="s">
        <v>34</v>
      </c>
      <c r="D16">
        <v>5.5</v>
      </c>
      <c r="E16">
        <v>88</v>
      </c>
      <c r="F16" t="s">
        <v>52</v>
      </c>
    </row>
    <row r="17" spans="1:6" x14ac:dyDescent="0.35">
      <c r="A17">
        <v>15</v>
      </c>
      <c r="B17" s="3" t="s">
        <v>173</v>
      </c>
      <c r="C17" t="s">
        <v>34</v>
      </c>
      <c r="D17">
        <v>3.5</v>
      </c>
      <c r="E17">
        <v>89</v>
      </c>
      <c r="F17" t="s">
        <v>45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BD5B-0B12-432D-8BCB-AE7AD2E1874B}">
  <dimension ref="A1:M19"/>
  <sheetViews>
    <sheetView workbookViewId="0">
      <selection activeCell="G4" sqref="G4"/>
    </sheetView>
  </sheetViews>
  <sheetFormatPr defaultRowHeight="14.5" x14ac:dyDescent="0.35"/>
  <cols>
    <col min="2" max="2" width="26.7265625" customWidth="1"/>
    <col min="7" max="7" width="10.6328125" customWidth="1"/>
    <col min="8" max="8" width="14.08984375" customWidth="1"/>
    <col min="10" max="10" width="9.7265625" customWidth="1"/>
  </cols>
  <sheetData>
    <row r="1" spans="1:13" x14ac:dyDescent="0.3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t="s">
        <v>51</v>
      </c>
      <c r="C3" t="s">
        <v>40</v>
      </c>
      <c r="D3">
        <v>16</v>
      </c>
      <c r="E3">
        <v>92</v>
      </c>
      <c r="F3" t="s">
        <v>52</v>
      </c>
      <c r="G3">
        <f>SUM(E3:E17)+10</f>
        <v>1283</v>
      </c>
      <c r="H3">
        <f>90-SUM(D3:D17)</f>
        <v>1</v>
      </c>
      <c r="I3">
        <f>COUNTIF(C3:C17,"bat")</f>
        <v>4</v>
      </c>
      <c r="J3">
        <f>COUNTIF(C3:C17,"blr")</f>
        <v>5</v>
      </c>
      <c r="K3">
        <f>COUNTIF(C3:C17,"alr")</f>
        <v>1</v>
      </c>
      <c r="L3">
        <f>COUNTIF(C3:C17,"wk")</f>
        <v>2</v>
      </c>
      <c r="M3">
        <f>COUNTIF(C3:C17,"opn")</f>
        <v>3</v>
      </c>
    </row>
    <row r="4" spans="1:13" x14ac:dyDescent="0.35">
      <c r="A4">
        <v>2</v>
      </c>
      <c r="B4" t="s">
        <v>66</v>
      </c>
      <c r="C4" t="s">
        <v>37</v>
      </c>
      <c r="D4">
        <v>0.75</v>
      </c>
      <c r="E4">
        <v>78</v>
      </c>
      <c r="F4" t="s">
        <v>56</v>
      </c>
      <c r="J4">
        <f>IF(J3&gt;4,1,0)</f>
        <v>1</v>
      </c>
      <c r="K4">
        <f>IF(K3&gt;1,1,0)</f>
        <v>0</v>
      </c>
      <c r="L4">
        <f>IF(L3&gt;1,1,0)</f>
        <v>1</v>
      </c>
      <c r="M4">
        <f>IF(M3&gt;2,1,0)</f>
        <v>1</v>
      </c>
    </row>
    <row r="5" spans="1:13" x14ac:dyDescent="0.35">
      <c r="A5">
        <v>3</v>
      </c>
      <c r="B5" t="s">
        <v>67</v>
      </c>
      <c r="C5" t="s">
        <v>37</v>
      </c>
      <c r="D5">
        <v>11</v>
      </c>
      <c r="E5">
        <v>85</v>
      </c>
      <c r="F5" t="s">
        <v>43</v>
      </c>
      <c r="G5" t="s">
        <v>16</v>
      </c>
      <c r="H5">
        <f>COUNTIF(F3:F17,"afg")</f>
        <v>0</v>
      </c>
    </row>
    <row r="6" spans="1:13" x14ac:dyDescent="0.35">
      <c r="A6">
        <v>4</v>
      </c>
      <c r="B6" t="s">
        <v>69</v>
      </c>
      <c r="C6" t="s">
        <v>37</v>
      </c>
      <c r="D6">
        <v>12</v>
      </c>
      <c r="E6">
        <v>85</v>
      </c>
      <c r="F6" t="s">
        <v>52</v>
      </c>
      <c r="G6" t="s">
        <v>12</v>
      </c>
      <c r="H6">
        <f>COUNTIF(F3:F17,"aus")</f>
        <v>2</v>
      </c>
    </row>
    <row r="7" spans="1:13" x14ac:dyDescent="0.35">
      <c r="A7">
        <v>5</v>
      </c>
      <c r="B7" t="s">
        <v>89</v>
      </c>
      <c r="C7" t="s">
        <v>40</v>
      </c>
      <c r="D7">
        <v>2.5</v>
      </c>
      <c r="E7">
        <v>80</v>
      </c>
      <c r="F7" t="s">
        <v>58</v>
      </c>
      <c r="G7" t="s">
        <v>17</v>
      </c>
      <c r="H7">
        <f>COUNTIF(F3:F17,"ban")</f>
        <v>0</v>
      </c>
      <c r="J7" t="s">
        <v>23</v>
      </c>
      <c r="K7">
        <f>G3/COUNTA(B3:B17)</f>
        <v>85.533333333333331</v>
      </c>
    </row>
    <row r="8" spans="1:13" x14ac:dyDescent="0.35">
      <c r="A8">
        <v>6</v>
      </c>
      <c r="B8" t="s">
        <v>90</v>
      </c>
      <c r="C8" t="s">
        <v>40</v>
      </c>
      <c r="D8">
        <v>1.75</v>
      </c>
      <c r="E8">
        <v>81</v>
      </c>
      <c r="F8" t="s">
        <v>43</v>
      </c>
      <c r="G8" t="s">
        <v>13</v>
      </c>
      <c r="H8">
        <f>COUNTIF(F3:F17,"eng")</f>
        <v>0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t="s">
        <v>93</v>
      </c>
      <c r="C9" t="s">
        <v>40</v>
      </c>
      <c r="D9">
        <v>2.5</v>
      </c>
      <c r="E9">
        <v>82</v>
      </c>
      <c r="F9" t="s">
        <v>52</v>
      </c>
      <c r="G9" t="s">
        <v>15</v>
      </c>
      <c r="H9">
        <f>COUNTIF(F3:F17,"ind")</f>
        <v>2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t="s">
        <v>103</v>
      </c>
      <c r="C10" t="s">
        <v>35</v>
      </c>
      <c r="D10">
        <v>7</v>
      </c>
      <c r="E10">
        <v>86</v>
      </c>
      <c r="F10" t="s">
        <v>54</v>
      </c>
      <c r="G10" t="s">
        <v>14</v>
      </c>
      <c r="H10">
        <f>COUNTIF(F3:F17,"nz")</f>
        <v>3</v>
      </c>
    </row>
    <row r="11" spans="1:13" x14ac:dyDescent="0.35">
      <c r="A11">
        <v>9</v>
      </c>
      <c r="B11" t="s">
        <v>112</v>
      </c>
      <c r="C11" t="s">
        <v>35</v>
      </c>
      <c r="D11">
        <v>1.25</v>
      </c>
      <c r="E11">
        <v>81</v>
      </c>
      <c r="F11" t="s">
        <v>38</v>
      </c>
      <c r="G11" t="s">
        <v>20</v>
      </c>
      <c r="H11">
        <f>COUNTIF(F3:F17,"pak")</f>
        <v>0</v>
      </c>
    </row>
    <row r="12" spans="1:13" x14ac:dyDescent="0.35">
      <c r="A12">
        <v>10</v>
      </c>
      <c r="B12" t="s">
        <v>124</v>
      </c>
      <c r="C12" t="s">
        <v>49</v>
      </c>
      <c r="D12">
        <v>6.5</v>
      </c>
      <c r="E12">
        <v>88</v>
      </c>
      <c r="F12" t="s">
        <v>54</v>
      </c>
      <c r="G12" t="s">
        <v>18</v>
      </c>
      <c r="H12">
        <f>COUNTIF(F3:F17,"sa")</f>
        <v>4</v>
      </c>
    </row>
    <row r="13" spans="1:13" x14ac:dyDescent="0.35">
      <c r="A13">
        <v>11</v>
      </c>
      <c r="B13" t="s">
        <v>133</v>
      </c>
      <c r="C13" t="s">
        <v>34</v>
      </c>
      <c r="D13">
        <v>8</v>
      </c>
      <c r="E13">
        <v>91</v>
      </c>
      <c r="F13" t="s">
        <v>54</v>
      </c>
      <c r="G13" t="s">
        <v>19</v>
      </c>
      <c r="H13">
        <f>COUNTIF(F3:F17,"sl")</f>
        <v>2</v>
      </c>
    </row>
    <row r="14" spans="1:13" x14ac:dyDescent="0.35">
      <c r="A14">
        <v>12</v>
      </c>
      <c r="B14" t="s">
        <v>135</v>
      </c>
      <c r="C14" t="s">
        <v>34</v>
      </c>
      <c r="D14">
        <v>0.75</v>
      </c>
      <c r="E14">
        <v>77</v>
      </c>
      <c r="F14" t="s">
        <v>38</v>
      </c>
      <c r="G14" t="s">
        <v>21</v>
      </c>
      <c r="H14">
        <f>COUNTIF(F3:F17,"wi")</f>
        <v>2</v>
      </c>
    </row>
    <row r="15" spans="1:13" x14ac:dyDescent="0.35">
      <c r="A15">
        <v>13</v>
      </c>
      <c r="B15" t="s">
        <v>150</v>
      </c>
      <c r="C15" t="s">
        <v>34</v>
      </c>
      <c r="D15">
        <v>10</v>
      </c>
      <c r="E15">
        <v>95</v>
      </c>
      <c r="F15" t="s">
        <v>58</v>
      </c>
    </row>
    <row r="16" spans="1:13" x14ac:dyDescent="0.35">
      <c r="A16">
        <v>14</v>
      </c>
      <c r="B16" t="s">
        <v>154</v>
      </c>
      <c r="C16" t="s">
        <v>34</v>
      </c>
      <c r="D16">
        <v>8</v>
      </c>
      <c r="E16">
        <v>92</v>
      </c>
      <c r="F16" t="s">
        <v>52</v>
      </c>
    </row>
    <row r="17" spans="1:6" x14ac:dyDescent="0.35">
      <c r="A17">
        <v>15</v>
      </c>
      <c r="B17" t="s">
        <v>165</v>
      </c>
      <c r="C17" t="s">
        <v>34</v>
      </c>
      <c r="D17">
        <v>1</v>
      </c>
      <c r="E17">
        <v>80</v>
      </c>
      <c r="F17" t="s">
        <v>56</v>
      </c>
    </row>
    <row r="19" spans="1:6" x14ac:dyDescent="0.35">
      <c r="B19" t="s">
        <v>62</v>
      </c>
    </row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3889-A9F1-460C-8CAE-C47484A932DF}">
  <dimension ref="A1:M19"/>
  <sheetViews>
    <sheetView tabSelected="1" workbookViewId="0">
      <selection activeCell="B3" sqref="B3:F17"/>
    </sheetView>
  </sheetViews>
  <sheetFormatPr defaultRowHeight="14.5" x14ac:dyDescent="0.35"/>
  <cols>
    <col min="2" max="2" width="26.36328125" customWidth="1"/>
    <col min="7" max="7" width="11.1796875" customWidth="1"/>
    <col min="8" max="8" width="13.54296875" customWidth="1"/>
    <col min="10" max="10" width="9.54296875" customWidth="1"/>
  </cols>
  <sheetData>
    <row r="1" spans="1:13" x14ac:dyDescent="0.35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t="s">
        <v>57</v>
      </c>
      <c r="C3" t="s">
        <v>35</v>
      </c>
      <c r="D3">
        <v>22</v>
      </c>
      <c r="E3">
        <v>94</v>
      </c>
      <c r="F3" t="s">
        <v>58</v>
      </c>
      <c r="G3">
        <f>SUM(E3:E17)+10</f>
        <v>1300</v>
      </c>
      <c r="H3">
        <f>90-SUM(D3:D17)</f>
        <v>0.25</v>
      </c>
      <c r="I3">
        <f>COUNTIF(C3:C17,"bat")</f>
        <v>2</v>
      </c>
      <c r="J3">
        <f>COUNTIF(C3:C17,"blr")</f>
        <v>7</v>
      </c>
      <c r="K3">
        <f>COUNTIF(C3:C17,"alr")</f>
        <v>3</v>
      </c>
      <c r="L3">
        <f>COUNTIF(C3:C17,"wk")</f>
        <v>1</v>
      </c>
      <c r="M3">
        <f>COUNTIF(C3:C17,"opn")</f>
        <v>2</v>
      </c>
    </row>
    <row r="4" spans="1:13" x14ac:dyDescent="0.35">
      <c r="A4">
        <v>2</v>
      </c>
      <c r="B4" t="s">
        <v>78</v>
      </c>
      <c r="C4" t="s">
        <v>37</v>
      </c>
      <c r="D4">
        <v>9</v>
      </c>
      <c r="E4">
        <v>82</v>
      </c>
      <c r="F4" t="s">
        <v>45</v>
      </c>
      <c r="J4">
        <f>IF(J3&gt;4,1,0)</f>
        <v>1</v>
      </c>
      <c r="K4">
        <f>IF(K3&gt;1,1,0)</f>
        <v>1</v>
      </c>
      <c r="L4">
        <f>IF(L3&gt;1,1,0)</f>
        <v>0</v>
      </c>
      <c r="M4">
        <f>IF(M3&gt;2,1,0)</f>
        <v>0</v>
      </c>
    </row>
    <row r="5" spans="1:13" x14ac:dyDescent="0.35">
      <c r="A5">
        <v>3</v>
      </c>
      <c r="B5" t="s">
        <v>81</v>
      </c>
      <c r="C5" t="s">
        <v>37</v>
      </c>
      <c r="D5">
        <v>8</v>
      </c>
      <c r="E5">
        <v>85</v>
      </c>
      <c r="F5" t="s">
        <v>45</v>
      </c>
      <c r="G5" t="s">
        <v>16</v>
      </c>
      <c r="H5">
        <f>COUNTIF(F3:F17,"afg")</f>
        <v>1</v>
      </c>
    </row>
    <row r="6" spans="1:13" x14ac:dyDescent="0.35">
      <c r="A6">
        <v>4</v>
      </c>
      <c r="B6" t="s">
        <v>91</v>
      </c>
      <c r="C6" t="s">
        <v>40</v>
      </c>
      <c r="D6">
        <v>8</v>
      </c>
      <c r="E6">
        <v>85</v>
      </c>
      <c r="F6" t="s">
        <v>45</v>
      </c>
      <c r="G6" t="s">
        <v>12</v>
      </c>
      <c r="H6">
        <f>COUNTIF(F3:F17,"aus")</f>
        <v>5</v>
      </c>
    </row>
    <row r="7" spans="1:13" x14ac:dyDescent="0.35">
      <c r="A7">
        <v>5</v>
      </c>
      <c r="B7" t="s">
        <v>102</v>
      </c>
      <c r="C7" t="s">
        <v>40</v>
      </c>
      <c r="D7">
        <v>6.5</v>
      </c>
      <c r="E7">
        <v>90</v>
      </c>
      <c r="F7" t="s">
        <v>43</v>
      </c>
      <c r="G7" t="s">
        <v>17</v>
      </c>
      <c r="H7">
        <f>COUNTIF(F3:F17,"ban")</f>
        <v>1</v>
      </c>
      <c r="J7" t="s">
        <v>23</v>
      </c>
      <c r="K7">
        <f>G3/COUNTA(B3:B17)</f>
        <v>86.666666666666671</v>
      </c>
    </row>
    <row r="8" spans="1:13" x14ac:dyDescent="0.35">
      <c r="A8">
        <v>6</v>
      </c>
      <c r="B8" t="s">
        <v>117</v>
      </c>
      <c r="C8" t="s">
        <v>49</v>
      </c>
      <c r="D8">
        <v>1</v>
      </c>
      <c r="E8">
        <v>81</v>
      </c>
      <c r="F8" t="s">
        <v>109</v>
      </c>
      <c r="G8" t="s">
        <v>13</v>
      </c>
      <c r="H8">
        <f>COUNTIF(F3:F17,"eng")</f>
        <v>4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t="s">
        <v>118</v>
      </c>
      <c r="C9" t="s">
        <v>49</v>
      </c>
      <c r="D9">
        <v>1.5</v>
      </c>
      <c r="E9">
        <v>82</v>
      </c>
      <c r="F9" t="s">
        <v>52</v>
      </c>
      <c r="G9" t="s">
        <v>15</v>
      </c>
      <c r="H9">
        <f>COUNTIF(F3:F17,"ind")</f>
        <v>1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t="s">
        <v>127</v>
      </c>
      <c r="C10" t="s">
        <v>49</v>
      </c>
      <c r="D10">
        <v>2</v>
      </c>
      <c r="E10">
        <v>83</v>
      </c>
      <c r="F10" t="s">
        <v>50</v>
      </c>
      <c r="G10" t="s">
        <v>14</v>
      </c>
      <c r="H10">
        <f>COUNTIF(F3:F17,"nz")</f>
        <v>0</v>
      </c>
    </row>
    <row r="11" spans="1:13" x14ac:dyDescent="0.35">
      <c r="A11">
        <v>9</v>
      </c>
      <c r="B11" t="s">
        <v>143</v>
      </c>
      <c r="C11" t="s">
        <v>34</v>
      </c>
      <c r="D11">
        <v>6</v>
      </c>
      <c r="E11">
        <v>87</v>
      </c>
      <c r="F11" t="s">
        <v>58</v>
      </c>
      <c r="G11" t="s">
        <v>20</v>
      </c>
      <c r="H11">
        <f>COUNTIF(F3:F17,"pak")</f>
        <v>0</v>
      </c>
    </row>
    <row r="12" spans="1:13" x14ac:dyDescent="0.35">
      <c r="A12">
        <v>10</v>
      </c>
      <c r="B12" t="s">
        <v>144</v>
      </c>
      <c r="C12" t="s">
        <v>34</v>
      </c>
      <c r="D12">
        <v>7</v>
      </c>
      <c r="E12">
        <v>92</v>
      </c>
      <c r="F12" t="s">
        <v>58</v>
      </c>
      <c r="G12" t="s">
        <v>18</v>
      </c>
      <c r="H12">
        <f>COUNTIF(F3:F17,"sa")</f>
        <v>1</v>
      </c>
    </row>
    <row r="13" spans="1:13" x14ac:dyDescent="0.35">
      <c r="A13">
        <v>11</v>
      </c>
      <c r="B13" t="s">
        <v>159</v>
      </c>
      <c r="C13" t="s">
        <v>34</v>
      </c>
      <c r="D13">
        <v>1.75</v>
      </c>
      <c r="E13">
        <v>82</v>
      </c>
      <c r="F13" t="s">
        <v>45</v>
      </c>
      <c r="G13" t="s">
        <v>19</v>
      </c>
      <c r="H13">
        <f>COUNTIF(F3:F17,"sl")</f>
        <v>0</v>
      </c>
    </row>
    <row r="14" spans="1:13" x14ac:dyDescent="0.35">
      <c r="A14">
        <v>12</v>
      </c>
      <c r="B14" t="s">
        <v>161</v>
      </c>
      <c r="C14" t="s">
        <v>34</v>
      </c>
      <c r="D14">
        <v>2</v>
      </c>
      <c r="E14">
        <v>83</v>
      </c>
      <c r="F14" t="s">
        <v>58</v>
      </c>
      <c r="G14" t="s">
        <v>21</v>
      </c>
      <c r="H14">
        <f>COUNTIF(F3:F17,"wi")</f>
        <v>1</v>
      </c>
    </row>
    <row r="15" spans="1:13" x14ac:dyDescent="0.35">
      <c r="A15">
        <v>13</v>
      </c>
      <c r="B15" t="s">
        <v>163</v>
      </c>
      <c r="C15" t="s">
        <v>34</v>
      </c>
      <c r="D15">
        <v>2.5</v>
      </c>
      <c r="E15">
        <v>84</v>
      </c>
      <c r="F15" t="s">
        <v>47</v>
      </c>
    </row>
    <row r="16" spans="1:13" x14ac:dyDescent="0.35">
      <c r="A16">
        <v>14</v>
      </c>
      <c r="B16" t="s">
        <v>166</v>
      </c>
      <c r="C16" t="s">
        <v>34</v>
      </c>
      <c r="D16">
        <v>5</v>
      </c>
      <c r="E16">
        <v>86</v>
      </c>
      <c r="F16" t="s">
        <v>56</v>
      </c>
    </row>
    <row r="17" spans="1:6" x14ac:dyDescent="0.35">
      <c r="A17">
        <v>15</v>
      </c>
      <c r="B17" t="s">
        <v>167</v>
      </c>
      <c r="C17" t="s">
        <v>34</v>
      </c>
      <c r="D17">
        <v>7.5</v>
      </c>
      <c r="E17">
        <v>94</v>
      </c>
      <c r="F17" t="s">
        <v>58</v>
      </c>
    </row>
    <row r="19" spans="1:6" x14ac:dyDescent="0.35">
      <c r="B19" t="s">
        <v>60</v>
      </c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C81-2F3C-4D1B-A3D2-78744C10CE36}">
  <dimension ref="A1:M19"/>
  <sheetViews>
    <sheetView workbookViewId="0">
      <selection activeCell="E18" sqref="E18"/>
    </sheetView>
  </sheetViews>
  <sheetFormatPr defaultRowHeight="14.5" x14ac:dyDescent="0.35"/>
  <cols>
    <col min="2" max="2" width="27" customWidth="1"/>
    <col min="7" max="7" width="12" customWidth="1"/>
    <col min="8" max="8" width="13" customWidth="1"/>
    <col min="10" max="10" width="9.7265625" customWidth="1"/>
  </cols>
  <sheetData>
    <row r="1" spans="1:13" x14ac:dyDescent="0.35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t="s">
        <v>53</v>
      </c>
      <c r="C3" t="s">
        <v>40</v>
      </c>
      <c r="D3">
        <v>20</v>
      </c>
      <c r="E3">
        <v>96</v>
      </c>
      <c r="F3" t="s">
        <v>54</v>
      </c>
      <c r="G3">
        <f>SUM(E3:E17)+10</f>
        <v>1288</v>
      </c>
      <c r="H3">
        <f>90-SUM(D3:D17)</f>
        <v>0.25</v>
      </c>
      <c r="I3">
        <f>COUNTIF(C3:C17,"bat")</f>
        <v>3</v>
      </c>
      <c r="J3">
        <f>COUNTIF(C3:C17,"blr")</f>
        <v>7</v>
      </c>
      <c r="K3">
        <f>COUNTIF(C3:C17,"alr")</f>
        <v>2</v>
      </c>
      <c r="L3">
        <f>COUNTIF(C3:C17,"wk")</f>
        <v>1</v>
      </c>
      <c r="M3">
        <f>COUNTIF(C3:C17,"opn")</f>
        <v>2</v>
      </c>
    </row>
    <row r="4" spans="1:13" x14ac:dyDescent="0.35">
      <c r="A4">
        <v>2</v>
      </c>
      <c r="B4" t="s">
        <v>80</v>
      </c>
      <c r="C4" t="s">
        <v>37</v>
      </c>
      <c r="D4">
        <v>8</v>
      </c>
      <c r="E4">
        <v>83</v>
      </c>
      <c r="F4" t="s">
        <v>58</v>
      </c>
      <c r="J4">
        <f>IF(J3&gt;4,1,0)</f>
        <v>1</v>
      </c>
      <c r="K4">
        <f>IF(K3&gt;1,1,0)</f>
        <v>1</v>
      </c>
      <c r="L4">
        <f>IF(L3&gt;1,1,0)</f>
        <v>0</v>
      </c>
      <c r="M4">
        <f>IF(M3&gt;2,1,0)</f>
        <v>0</v>
      </c>
    </row>
    <row r="5" spans="1:13" x14ac:dyDescent="0.35">
      <c r="A5">
        <v>3</v>
      </c>
      <c r="B5" t="s">
        <v>83</v>
      </c>
      <c r="C5" t="s">
        <v>40</v>
      </c>
      <c r="D5">
        <v>3.5</v>
      </c>
      <c r="E5">
        <v>81</v>
      </c>
      <c r="F5" t="s">
        <v>52</v>
      </c>
      <c r="G5" t="s">
        <v>16</v>
      </c>
      <c r="H5">
        <f>COUNTIF(F3:F17,"afg")</f>
        <v>0</v>
      </c>
    </row>
    <row r="6" spans="1:13" x14ac:dyDescent="0.35">
      <c r="A6">
        <v>4</v>
      </c>
      <c r="B6" t="s">
        <v>88</v>
      </c>
      <c r="C6" t="s">
        <v>40</v>
      </c>
      <c r="D6">
        <v>20</v>
      </c>
      <c r="E6">
        <v>98</v>
      </c>
      <c r="F6" t="s">
        <v>58</v>
      </c>
      <c r="G6" t="s">
        <v>12</v>
      </c>
      <c r="H6">
        <f>COUNTIF(F3:F17,"aus")</f>
        <v>4</v>
      </c>
    </row>
    <row r="7" spans="1:13" x14ac:dyDescent="0.35">
      <c r="A7">
        <v>5</v>
      </c>
      <c r="B7" t="s">
        <v>110</v>
      </c>
      <c r="C7" t="s">
        <v>35</v>
      </c>
      <c r="D7">
        <v>1.5</v>
      </c>
      <c r="E7">
        <v>83</v>
      </c>
      <c r="F7" t="s">
        <v>47</v>
      </c>
      <c r="G7" t="s">
        <v>17</v>
      </c>
      <c r="H7">
        <f>COUNTIF(F3:F17,"ban")</f>
        <v>2</v>
      </c>
      <c r="J7" t="s">
        <v>23</v>
      </c>
      <c r="K7">
        <f>G3/COUNTA(B3:B17)</f>
        <v>85.86666666666666</v>
      </c>
    </row>
    <row r="8" spans="1:13" x14ac:dyDescent="0.35">
      <c r="A8">
        <v>6</v>
      </c>
      <c r="B8" t="s">
        <v>120</v>
      </c>
      <c r="C8" t="s">
        <v>49</v>
      </c>
      <c r="D8">
        <v>1.75</v>
      </c>
      <c r="E8">
        <v>82</v>
      </c>
      <c r="F8" t="s">
        <v>58</v>
      </c>
      <c r="G8" t="s">
        <v>13</v>
      </c>
      <c r="H8">
        <f>COUNTIF(F3:F17,"eng")</f>
        <v>0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t="s">
        <v>121</v>
      </c>
      <c r="C9" t="s">
        <v>49</v>
      </c>
      <c r="D9">
        <v>4</v>
      </c>
      <c r="E9">
        <v>85</v>
      </c>
      <c r="F9" t="s">
        <v>43</v>
      </c>
      <c r="G9" t="s">
        <v>15</v>
      </c>
      <c r="H9">
        <f>COUNTIF(F3:F17,"ind")</f>
        <v>2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t="s">
        <v>138</v>
      </c>
      <c r="C10" t="s">
        <v>34</v>
      </c>
      <c r="D10">
        <v>3.5</v>
      </c>
      <c r="E10">
        <v>83</v>
      </c>
      <c r="F10" t="s">
        <v>56</v>
      </c>
      <c r="G10" t="s">
        <v>14</v>
      </c>
      <c r="H10">
        <f>COUNTIF(F3:F17,"nz")</f>
        <v>3</v>
      </c>
    </row>
    <row r="11" spans="1:13" x14ac:dyDescent="0.35">
      <c r="A11">
        <v>9</v>
      </c>
      <c r="B11" t="s">
        <v>145</v>
      </c>
      <c r="C11" t="s">
        <v>34</v>
      </c>
      <c r="D11">
        <v>4.5</v>
      </c>
      <c r="E11">
        <v>84</v>
      </c>
      <c r="F11" t="s">
        <v>58</v>
      </c>
      <c r="G11" t="s">
        <v>20</v>
      </c>
      <c r="H11">
        <f>COUNTIF(F3:F17,"pak")</f>
        <v>2</v>
      </c>
    </row>
    <row r="12" spans="1:13" x14ac:dyDescent="0.35">
      <c r="A12">
        <v>10</v>
      </c>
      <c r="B12" t="s">
        <v>146</v>
      </c>
      <c r="C12" t="s">
        <v>34</v>
      </c>
      <c r="D12">
        <v>1.25</v>
      </c>
      <c r="E12">
        <v>81</v>
      </c>
      <c r="F12" t="s">
        <v>47</v>
      </c>
      <c r="G12" t="s">
        <v>18</v>
      </c>
      <c r="H12">
        <f>COUNTIF(F3:F17,"sa")</f>
        <v>1</v>
      </c>
    </row>
    <row r="13" spans="1:13" x14ac:dyDescent="0.35">
      <c r="A13">
        <v>11</v>
      </c>
      <c r="B13" t="s">
        <v>147</v>
      </c>
      <c r="C13" t="s">
        <v>34</v>
      </c>
      <c r="D13">
        <v>5.5</v>
      </c>
      <c r="E13">
        <v>86</v>
      </c>
      <c r="F13" t="s">
        <v>41</v>
      </c>
      <c r="G13" t="s">
        <v>19</v>
      </c>
      <c r="H13">
        <f>COUNTIF(F3:F17,"sl")</f>
        <v>0</v>
      </c>
    </row>
    <row r="14" spans="1:13" x14ac:dyDescent="0.35">
      <c r="A14">
        <v>12</v>
      </c>
      <c r="B14" t="s">
        <v>155</v>
      </c>
      <c r="C14" t="s">
        <v>34</v>
      </c>
      <c r="D14">
        <v>4.5</v>
      </c>
      <c r="E14">
        <v>84</v>
      </c>
      <c r="F14" t="s">
        <v>54</v>
      </c>
      <c r="G14" t="s">
        <v>21</v>
      </c>
      <c r="H14">
        <f>COUNTIF(F3:F17,"wi")</f>
        <v>1</v>
      </c>
    </row>
    <row r="15" spans="1:13" x14ac:dyDescent="0.35">
      <c r="A15">
        <v>13</v>
      </c>
      <c r="B15" t="s">
        <v>157</v>
      </c>
      <c r="C15" t="s">
        <v>34</v>
      </c>
      <c r="D15">
        <v>4</v>
      </c>
      <c r="E15">
        <v>85</v>
      </c>
      <c r="F15" t="s">
        <v>43</v>
      </c>
    </row>
    <row r="16" spans="1:13" x14ac:dyDescent="0.35">
      <c r="A16">
        <v>14</v>
      </c>
      <c r="B16" t="s">
        <v>162</v>
      </c>
      <c r="C16" t="s">
        <v>34</v>
      </c>
      <c r="D16">
        <v>7</v>
      </c>
      <c r="E16">
        <v>90</v>
      </c>
      <c r="F16" t="s">
        <v>54</v>
      </c>
    </row>
    <row r="17" spans="1:6" x14ac:dyDescent="0.35">
      <c r="A17">
        <v>15</v>
      </c>
      <c r="B17" t="s">
        <v>148</v>
      </c>
      <c r="C17" t="s">
        <v>37</v>
      </c>
      <c r="D17">
        <v>0.75</v>
      </c>
      <c r="E17">
        <v>77</v>
      </c>
      <c r="F17" t="s">
        <v>41</v>
      </c>
    </row>
    <row r="19" spans="1:6" x14ac:dyDescent="0.35">
      <c r="B19" t="s">
        <v>63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0BF3-3173-4C08-889C-850A5D78890E}">
  <dimension ref="A1:M19"/>
  <sheetViews>
    <sheetView workbookViewId="0">
      <selection activeCell="G4" sqref="G4"/>
    </sheetView>
  </sheetViews>
  <sheetFormatPr defaultRowHeight="14.5" x14ac:dyDescent="0.35"/>
  <cols>
    <col min="2" max="2" width="27.1796875" customWidth="1"/>
    <col min="7" max="7" width="11.453125" customWidth="1"/>
    <col min="8" max="8" width="12.6328125" customWidth="1"/>
    <col min="10" max="10" width="10.54296875" customWidth="1"/>
  </cols>
  <sheetData>
    <row r="1" spans="1:13" x14ac:dyDescent="0.3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33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11</v>
      </c>
      <c r="J2" t="s">
        <v>8</v>
      </c>
      <c r="K2" t="s">
        <v>9</v>
      </c>
      <c r="L2" t="s">
        <v>10</v>
      </c>
      <c r="M2" t="s">
        <v>26</v>
      </c>
    </row>
    <row r="3" spans="1:13" x14ac:dyDescent="0.35">
      <c r="A3">
        <v>1</v>
      </c>
      <c r="B3" t="s">
        <v>39</v>
      </c>
      <c r="C3" t="s">
        <v>40</v>
      </c>
      <c r="D3">
        <v>11</v>
      </c>
      <c r="E3">
        <v>88</v>
      </c>
      <c r="F3" t="s">
        <v>41</v>
      </c>
      <c r="G3">
        <f>SUM(E3:E17)-15</f>
        <v>1263</v>
      </c>
      <c r="H3">
        <f>90-SUM(D3:D17)</f>
        <v>0</v>
      </c>
      <c r="I3">
        <f>COUNTIF(C3:C17,"bat")</f>
        <v>6</v>
      </c>
      <c r="J3">
        <f>COUNTIF(C3:C17,"blr")</f>
        <v>4</v>
      </c>
      <c r="K3">
        <f>COUNTIF(C3:C17,"alr")</f>
        <v>2</v>
      </c>
      <c r="L3">
        <f>COUNTIF(C3:C17,"wk")</f>
        <v>1</v>
      </c>
      <c r="M3">
        <f>COUNTIF(C3:C17,"opn")</f>
        <v>2</v>
      </c>
    </row>
    <row r="4" spans="1:13" x14ac:dyDescent="0.35">
      <c r="A4">
        <v>2</v>
      </c>
      <c r="B4" t="s">
        <v>48</v>
      </c>
      <c r="C4" t="s">
        <v>49</v>
      </c>
      <c r="D4">
        <v>11</v>
      </c>
      <c r="E4">
        <v>90</v>
      </c>
      <c r="F4" t="s">
        <v>50</v>
      </c>
      <c r="J4">
        <f>IF(J3&gt;4,1,0)</f>
        <v>0</v>
      </c>
      <c r="K4">
        <f>IF(K3&gt;1,1,0)</f>
        <v>1</v>
      </c>
      <c r="L4">
        <f>IF(L3&gt;1,1,0)</f>
        <v>0</v>
      </c>
      <c r="M4">
        <f>IF(M3&gt;2,1,0)</f>
        <v>0</v>
      </c>
    </row>
    <row r="5" spans="1:13" x14ac:dyDescent="0.35">
      <c r="A5">
        <v>3</v>
      </c>
      <c r="B5" t="s">
        <v>74</v>
      </c>
      <c r="C5" t="s">
        <v>37</v>
      </c>
      <c r="D5">
        <v>0.75</v>
      </c>
      <c r="E5">
        <v>78</v>
      </c>
      <c r="F5" t="s">
        <v>41</v>
      </c>
      <c r="G5" t="s">
        <v>16</v>
      </c>
      <c r="H5">
        <f>COUNTIF(F3:F17,"afg")</f>
        <v>3</v>
      </c>
    </row>
    <row r="6" spans="1:13" x14ac:dyDescent="0.35">
      <c r="A6">
        <v>4</v>
      </c>
      <c r="B6" t="s">
        <v>79</v>
      </c>
      <c r="C6" t="s">
        <v>37</v>
      </c>
      <c r="D6">
        <v>9</v>
      </c>
      <c r="E6">
        <v>83</v>
      </c>
      <c r="F6" t="s">
        <v>50</v>
      </c>
      <c r="G6" t="s">
        <v>12</v>
      </c>
      <c r="H6">
        <f>COUNTIF(F3:F17,"aus")</f>
        <v>3</v>
      </c>
    </row>
    <row r="7" spans="1:13" x14ac:dyDescent="0.35">
      <c r="A7">
        <v>5</v>
      </c>
      <c r="B7" t="s">
        <v>85</v>
      </c>
      <c r="C7" t="s">
        <v>40</v>
      </c>
      <c r="D7">
        <v>3.5</v>
      </c>
      <c r="E7">
        <v>82</v>
      </c>
      <c r="F7" t="s">
        <v>58</v>
      </c>
      <c r="G7" t="s">
        <v>17</v>
      </c>
      <c r="H7">
        <f>COUNTIF(F3:F17,"ban")</f>
        <v>0</v>
      </c>
      <c r="J7" t="s">
        <v>23</v>
      </c>
      <c r="K7">
        <f>G3/COUNTA(B3:B17)</f>
        <v>84.2</v>
      </c>
    </row>
    <row r="8" spans="1:13" x14ac:dyDescent="0.35">
      <c r="A8">
        <v>6</v>
      </c>
      <c r="B8" t="s">
        <v>87</v>
      </c>
      <c r="C8" t="s">
        <v>40</v>
      </c>
      <c r="D8">
        <v>8</v>
      </c>
      <c r="E8">
        <v>84</v>
      </c>
      <c r="F8" t="s">
        <v>54</v>
      </c>
      <c r="G8" t="s">
        <v>13</v>
      </c>
      <c r="H8">
        <f>COUNTIF(F3:F17,"eng")</f>
        <v>0</v>
      </c>
      <c r="J8" t="s">
        <v>24</v>
      </c>
      <c r="K8" t="e">
        <f>H3/(15-COUNTA(B3:B17))</f>
        <v>#DIV/0!</v>
      </c>
    </row>
    <row r="9" spans="1:13" x14ac:dyDescent="0.35">
      <c r="A9">
        <v>7</v>
      </c>
      <c r="B9" t="s">
        <v>94</v>
      </c>
      <c r="C9" t="s">
        <v>40</v>
      </c>
      <c r="D9">
        <v>8</v>
      </c>
      <c r="E9">
        <v>87</v>
      </c>
      <c r="F9" t="s">
        <v>43</v>
      </c>
      <c r="G9" t="s">
        <v>15</v>
      </c>
      <c r="H9">
        <f>COUNTIF(F3:F17,"ind")</f>
        <v>3</v>
      </c>
      <c r="J9" t="s">
        <v>25</v>
      </c>
      <c r="K9">
        <f>7-J4*(J3-4)-K4*(K3-1)-L4*(L3-1)-M4*(M3-2)-I3</f>
        <v>0</v>
      </c>
    </row>
    <row r="10" spans="1:13" x14ac:dyDescent="0.35">
      <c r="A10">
        <v>8</v>
      </c>
      <c r="B10" t="s">
        <v>96</v>
      </c>
      <c r="C10" t="s">
        <v>40</v>
      </c>
      <c r="D10">
        <v>5</v>
      </c>
      <c r="E10">
        <v>86</v>
      </c>
      <c r="F10" t="s">
        <v>43</v>
      </c>
      <c r="G10" t="s">
        <v>14</v>
      </c>
      <c r="H10">
        <f>COUNTIF(F3:F17,"nz")</f>
        <v>1</v>
      </c>
    </row>
    <row r="11" spans="1:13" x14ac:dyDescent="0.35">
      <c r="A11">
        <v>9</v>
      </c>
      <c r="B11" t="s">
        <v>97</v>
      </c>
      <c r="C11" t="s">
        <v>40</v>
      </c>
      <c r="D11">
        <v>7.5</v>
      </c>
      <c r="E11">
        <v>88</v>
      </c>
      <c r="F11" t="s">
        <v>58</v>
      </c>
      <c r="G11" t="s">
        <v>20</v>
      </c>
      <c r="H11">
        <f>COUNTIF(F3:F17,"pak")</f>
        <v>3</v>
      </c>
    </row>
    <row r="12" spans="1:13" x14ac:dyDescent="0.35">
      <c r="A12">
        <v>10</v>
      </c>
      <c r="B12" t="s">
        <v>104</v>
      </c>
      <c r="C12" t="s">
        <v>35</v>
      </c>
      <c r="D12">
        <v>1.5</v>
      </c>
      <c r="E12">
        <v>80</v>
      </c>
      <c r="F12" t="s">
        <v>50</v>
      </c>
      <c r="G12" t="s">
        <v>18</v>
      </c>
      <c r="H12">
        <f>COUNTIF(F3:F17,"sa")</f>
        <v>0</v>
      </c>
    </row>
    <row r="13" spans="1:13" x14ac:dyDescent="0.35">
      <c r="A13">
        <v>11</v>
      </c>
      <c r="B13" t="s">
        <v>123</v>
      </c>
      <c r="C13" t="s">
        <v>49</v>
      </c>
      <c r="D13">
        <v>1.25</v>
      </c>
      <c r="E13">
        <v>82</v>
      </c>
      <c r="F13" t="s">
        <v>56</v>
      </c>
      <c r="G13" t="s">
        <v>19</v>
      </c>
      <c r="H13">
        <f>COUNTIF(F3:F17,"sl")</f>
        <v>0</v>
      </c>
    </row>
    <row r="14" spans="1:13" x14ac:dyDescent="0.35">
      <c r="A14">
        <v>12</v>
      </c>
      <c r="B14" t="s">
        <v>131</v>
      </c>
      <c r="C14" t="s">
        <v>34</v>
      </c>
      <c r="D14">
        <v>3.5</v>
      </c>
      <c r="E14">
        <v>85</v>
      </c>
      <c r="F14" t="s">
        <v>56</v>
      </c>
      <c r="H14">
        <f>COUNTIF(F3:F17,"wi")</f>
        <v>2</v>
      </c>
    </row>
    <row r="15" spans="1:13" x14ac:dyDescent="0.35">
      <c r="A15">
        <v>13</v>
      </c>
      <c r="B15" t="s">
        <v>136</v>
      </c>
      <c r="C15" t="s">
        <v>34</v>
      </c>
      <c r="D15">
        <v>6</v>
      </c>
      <c r="E15">
        <v>87</v>
      </c>
      <c r="F15" t="s">
        <v>41</v>
      </c>
    </row>
    <row r="16" spans="1:13" x14ac:dyDescent="0.35">
      <c r="A16">
        <v>14</v>
      </c>
      <c r="B16" t="s">
        <v>140</v>
      </c>
      <c r="C16" t="s">
        <v>34</v>
      </c>
      <c r="D16">
        <v>6</v>
      </c>
      <c r="E16">
        <v>88</v>
      </c>
      <c r="F16" t="s">
        <v>43</v>
      </c>
    </row>
    <row r="17" spans="1:6" x14ac:dyDescent="0.35">
      <c r="A17">
        <v>15</v>
      </c>
      <c r="B17" t="s">
        <v>151</v>
      </c>
      <c r="C17" t="s">
        <v>34</v>
      </c>
      <c r="D17">
        <v>8</v>
      </c>
      <c r="E17">
        <v>90</v>
      </c>
      <c r="F17" t="s">
        <v>58</v>
      </c>
    </row>
    <row r="19" spans="1:6" x14ac:dyDescent="0.35">
      <c r="B19" t="s">
        <v>65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GS</vt:lpstr>
      <vt:lpstr>MV</vt:lpstr>
      <vt:lpstr>ROHIT</vt:lpstr>
      <vt:lpstr>RSK</vt:lpstr>
      <vt:lpstr>SUME</vt:lpstr>
      <vt:lpstr>THEJAS</vt:lpstr>
      <vt:lpstr>TN</vt:lpstr>
      <vt:lpstr>VEDAM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2020-07-04T05:42:51Z</dcterms:created>
  <dcterms:modified xsi:type="dcterms:W3CDTF">2020-07-06T10:15:04Z</dcterms:modified>
</cp:coreProperties>
</file>