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DIRDYC\Requerimientos_ENRE\"/>
    </mc:Choice>
  </mc:AlternateContent>
  <bookViews>
    <workbookView xWindow="0" yWindow="0" windowWidth="20490" windowHeight="9630" tabRatio="861" firstSheet="9" activeTab="11"/>
  </bookViews>
  <sheets>
    <sheet name="EDENOR" sheetId="4" r:id="rId1"/>
    <sheet name="Planilla ENRE Mañana" sheetId="6" r:id="rId2"/>
    <sheet name="Planilla ENRE Tarde Noche" sheetId="7" r:id="rId3"/>
    <sheet name="Planilla ENRE Madrugada" sheetId="8" r:id="rId4"/>
    <sheet name="ENRE TOTAL Sit. Emergente" sheetId="13" r:id="rId5"/>
    <sheet name="ENRE Mañana Sit. Emergente" sheetId="10" r:id="rId6"/>
    <sheet name="ENRE Tarde Noche Sit. Emergente" sheetId="11" r:id="rId7"/>
    <sheet name="ENRE Madrugada Sit. Emergente" sheetId="12" r:id="rId8"/>
    <sheet name="Planilla ENRE TOTAL" sheetId="9" r:id="rId9"/>
    <sheet name="ENRE TOTAL Sit. Normal" sheetId="16" r:id="rId10"/>
    <sheet name="ENRE TOTAL x Turno Sit. Normal" sheetId="14" r:id="rId11"/>
    <sheet name="Informe ENRE" sheetId="15" r:id="rId12"/>
    <sheet name="Informe ENRE Sit. Emergente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EDENOR!$B$3:$G$40</definedName>
    <definedName name="_xlnm.Print_Area" localSheetId="7">'ENRE Madrugada Sit. Emergente'!$A$1:$N$26</definedName>
    <definedName name="_xlnm.Print_Area" localSheetId="5">'ENRE Mañana Sit. Emergente'!$A$1:$N$26</definedName>
    <definedName name="_xlnm.Print_Area" localSheetId="6">'ENRE Tarde Noche Sit. Emergente'!$A$1:$N$26</definedName>
    <definedName name="_xlnm.Print_Area" localSheetId="4">'ENRE TOTAL Sit. Emergente'!$A$1:$N$24</definedName>
    <definedName name="_xlnm.Print_Area" localSheetId="9">'ENRE TOTAL Sit. Normal'!$A$1:$N$24</definedName>
    <definedName name="_xlnm.Print_Area" localSheetId="10">'ENRE TOTAL x Turno Sit. Normal'!$A$1:$N$39</definedName>
    <definedName name="_xlnm.Print_Area" localSheetId="11">'Informe ENRE'!$A$1:$N$52</definedName>
    <definedName name="_xlnm.Print_Area" localSheetId="12">'Informe ENRE Sit. Emergente'!$A$1:$N$52</definedName>
    <definedName name="_xlnm.Print_Area" localSheetId="3">'Planilla ENRE Madrugada'!$A$1:$N$26</definedName>
    <definedName name="_xlnm.Print_Area" localSheetId="1">'Planilla ENRE Mañana'!$A$1:$N$26</definedName>
    <definedName name="_xlnm.Print_Area" localSheetId="2">'Planilla ENRE Tarde Noche'!$A$1:$N$26</definedName>
    <definedName name="_xlnm.Print_Area" localSheetId="8">'Planilla ENRE TOTAL'!$A$1:$N$24</definedName>
  </definedNames>
  <calcPr calcId="152511"/>
</workbook>
</file>

<file path=xl/calcChain.xml><?xml version="1.0" encoding="utf-8"?>
<calcChain xmlns="http://schemas.openxmlformats.org/spreadsheetml/2006/main">
  <c r="F5" i="16" l="1"/>
  <c r="G5" i="16"/>
  <c r="H5" i="16"/>
  <c r="I5" i="16"/>
  <c r="J5" i="16"/>
  <c r="F6" i="16"/>
  <c r="G6" i="16"/>
  <c r="H6" i="16"/>
  <c r="I6" i="16"/>
  <c r="J6" i="16"/>
  <c r="F7" i="16"/>
  <c r="G7" i="16"/>
  <c r="H7" i="16"/>
  <c r="I7" i="16"/>
  <c r="J7" i="16"/>
  <c r="F8" i="16"/>
  <c r="G8" i="16"/>
  <c r="H8" i="16"/>
  <c r="I8" i="16"/>
  <c r="J8" i="16"/>
  <c r="F9" i="16"/>
  <c r="G9" i="16"/>
  <c r="H9" i="16"/>
  <c r="I9" i="16"/>
  <c r="J9" i="16"/>
  <c r="F10" i="16"/>
  <c r="G10" i="16"/>
  <c r="H10" i="16"/>
  <c r="I10" i="16"/>
  <c r="J10" i="16"/>
  <c r="F11" i="16"/>
  <c r="G11" i="16"/>
  <c r="H11" i="16"/>
  <c r="I11" i="16"/>
  <c r="J11" i="16"/>
  <c r="F12" i="16"/>
  <c r="G12" i="16"/>
  <c r="H12" i="16"/>
  <c r="I12" i="16"/>
  <c r="J12" i="16"/>
  <c r="E6" i="16"/>
  <c r="E7" i="16"/>
  <c r="E8" i="16"/>
  <c r="E9" i="16"/>
  <c r="E10" i="16"/>
  <c r="E11" i="16"/>
  <c r="E12" i="16"/>
  <c r="E5" i="16"/>
  <c r="M4" i="14" l="1"/>
  <c r="M2" i="16"/>
  <c r="J34" i="15" l="1"/>
  <c r="I38" i="15"/>
  <c r="I36" i="15"/>
  <c r="I34" i="15"/>
  <c r="I32" i="15"/>
  <c r="H35" i="15"/>
  <c r="H34" i="15"/>
  <c r="F38" i="15"/>
  <c r="F36" i="15"/>
  <c r="F34" i="15"/>
  <c r="F32" i="15"/>
  <c r="J22" i="15"/>
  <c r="I26" i="15"/>
  <c r="I24" i="15"/>
  <c r="I22" i="15"/>
  <c r="I20" i="15"/>
  <c r="H23" i="15"/>
  <c r="H22" i="15"/>
  <c r="F26" i="15"/>
  <c r="F24" i="15"/>
  <c r="F22" i="15"/>
  <c r="F20" i="15"/>
  <c r="J10" i="15"/>
  <c r="I14" i="15"/>
  <c r="I12" i="15"/>
  <c r="I10" i="15"/>
  <c r="I8" i="15"/>
  <c r="H11" i="15"/>
  <c r="H10" i="15"/>
  <c r="F14" i="15"/>
  <c r="F12" i="15"/>
  <c r="F10" i="15"/>
  <c r="F8" i="15"/>
  <c r="J33" i="14"/>
  <c r="I37" i="14"/>
  <c r="I35" i="14"/>
  <c r="I33" i="14"/>
  <c r="I31" i="14"/>
  <c r="H34" i="14"/>
  <c r="H33" i="14"/>
  <c r="F37" i="14"/>
  <c r="F35" i="14"/>
  <c r="F33" i="14"/>
  <c r="F31" i="14"/>
  <c r="J9" i="14"/>
  <c r="I13" i="14"/>
  <c r="I11" i="14"/>
  <c r="I9" i="14"/>
  <c r="I7" i="14"/>
  <c r="H10" i="14"/>
  <c r="H9" i="14"/>
  <c r="I38" i="17" l="1"/>
  <c r="F38" i="17"/>
  <c r="F50" i="17" s="1"/>
  <c r="I36" i="17"/>
  <c r="F36" i="17"/>
  <c r="I34" i="17"/>
  <c r="F34" i="17"/>
  <c r="I32" i="17"/>
  <c r="F32" i="17"/>
  <c r="F44" i="17" s="1"/>
  <c r="I26" i="17"/>
  <c r="F26" i="17"/>
  <c r="I24" i="17"/>
  <c r="F24" i="17"/>
  <c r="I22" i="17"/>
  <c r="F22" i="17"/>
  <c r="I20" i="17"/>
  <c r="F20" i="17"/>
  <c r="I14" i="17"/>
  <c r="F14" i="17"/>
  <c r="I12" i="17"/>
  <c r="F12" i="17"/>
  <c r="I10" i="17"/>
  <c r="F10" i="17"/>
  <c r="I8" i="17"/>
  <c r="F8" i="17"/>
  <c r="F48" i="17"/>
  <c r="I50" i="17"/>
  <c r="I48" i="17"/>
  <c r="I46" i="17"/>
  <c r="F46" i="17"/>
  <c r="I44" i="17"/>
  <c r="L4" i="17"/>
  <c r="L4" i="15" l="1"/>
  <c r="M2" i="13" l="1"/>
  <c r="F19" i="16" l="1"/>
  <c r="I13" i="16"/>
  <c r="F13" i="16"/>
  <c r="I50" i="15" l="1"/>
  <c r="F46" i="15" l="1"/>
  <c r="F48" i="15"/>
  <c r="I44" i="15"/>
  <c r="F50" i="15"/>
  <c r="F44" i="15"/>
  <c r="I46" i="15"/>
  <c r="I48" i="15"/>
  <c r="I25" i="14"/>
  <c r="F25" i="14"/>
  <c r="I23" i="14"/>
  <c r="F23" i="14"/>
  <c r="I21" i="14"/>
  <c r="F21" i="14"/>
  <c r="I19" i="14"/>
  <c r="F19" i="14"/>
  <c r="F13" i="14"/>
  <c r="F11" i="14"/>
  <c r="F9" i="14"/>
  <c r="F7" i="14"/>
  <c r="G42" i="4" l="1"/>
  <c r="H12" i="4"/>
  <c r="F13" i="4" l="1"/>
  <c r="I17" i="13" l="1"/>
  <c r="I15" i="13"/>
  <c r="I13" i="13"/>
  <c r="F17" i="13"/>
  <c r="F15" i="13"/>
  <c r="F13" i="13"/>
  <c r="I9" i="13"/>
  <c r="I7" i="13"/>
  <c r="I5" i="13"/>
  <c r="F9" i="13"/>
  <c r="F7" i="13"/>
  <c r="F5" i="13"/>
  <c r="I17" i="12"/>
  <c r="I15" i="12"/>
  <c r="I13" i="12"/>
  <c r="F17" i="12"/>
  <c r="F15" i="12"/>
  <c r="F13" i="12"/>
  <c r="I9" i="12"/>
  <c r="I7" i="12"/>
  <c r="I5" i="12"/>
  <c r="F9" i="12"/>
  <c r="F7" i="12"/>
  <c r="F5" i="12"/>
  <c r="I17" i="11"/>
  <c r="I15" i="11"/>
  <c r="I13" i="11"/>
  <c r="F17" i="11"/>
  <c r="F15" i="11"/>
  <c r="F13" i="11"/>
  <c r="I9" i="11"/>
  <c r="I7" i="11"/>
  <c r="I5" i="11"/>
  <c r="F9" i="11"/>
  <c r="F7" i="11"/>
  <c r="F5" i="11"/>
  <c r="I17" i="10"/>
  <c r="I15" i="10"/>
  <c r="I13" i="10"/>
  <c r="F17" i="10"/>
  <c r="F15" i="10"/>
  <c r="F13" i="10"/>
  <c r="I9" i="10"/>
  <c r="I7" i="10"/>
  <c r="H7" i="10"/>
  <c r="I5" i="10"/>
  <c r="F9" i="10"/>
  <c r="F7" i="10"/>
  <c r="F5" i="10"/>
  <c r="J7" i="10" l="1"/>
  <c r="F22" i="4"/>
  <c r="F39" i="4"/>
  <c r="G39" i="4" s="1"/>
  <c r="H39" i="4" s="1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F5" i="4"/>
  <c r="F4" i="4"/>
  <c r="E7" i="6" l="1"/>
  <c r="E10" i="15" s="1"/>
  <c r="E7" i="10" l="1"/>
  <c r="E9" i="14"/>
  <c r="E7" i="8"/>
  <c r="E7" i="7"/>
  <c r="E8" i="6"/>
  <c r="E11" i="15" s="1"/>
  <c r="G7" i="6"/>
  <c r="E22" i="15" l="1"/>
  <c r="E21" i="14"/>
  <c r="E33" i="14"/>
  <c r="E34" i="15"/>
  <c r="G10" i="15"/>
  <c r="G9" i="14"/>
  <c r="G7" i="10"/>
  <c r="E8" i="10"/>
  <c r="E10" i="14"/>
  <c r="E7" i="11"/>
  <c r="E7" i="12"/>
  <c r="E8" i="7"/>
  <c r="E8" i="8"/>
  <c r="G7" i="7"/>
  <c r="E7" i="9"/>
  <c r="G7" i="8"/>
  <c r="G4" i="4"/>
  <c r="G38" i="4"/>
  <c r="H5" i="6" s="1"/>
  <c r="G21" i="4"/>
  <c r="H21" i="4" s="1"/>
  <c r="I21" i="4" s="1"/>
  <c r="E46" i="15" l="1"/>
  <c r="H8" i="15"/>
  <c r="H7" i="14"/>
  <c r="G22" i="15"/>
  <c r="G21" i="14"/>
  <c r="E34" i="14"/>
  <c r="E35" i="15"/>
  <c r="G33" i="14"/>
  <c r="G34" i="15"/>
  <c r="E23" i="15"/>
  <c r="E47" i="15" s="1"/>
  <c r="E22" i="14"/>
  <c r="G7" i="11"/>
  <c r="K7" i="10"/>
  <c r="G7" i="12"/>
  <c r="E7" i="13"/>
  <c r="H5" i="10"/>
  <c r="E8" i="12"/>
  <c r="E8" i="11"/>
  <c r="G7" i="13"/>
  <c r="G7" i="9"/>
  <c r="E8" i="9"/>
  <c r="G15" i="4"/>
  <c r="G18" i="4"/>
  <c r="G10" i="4"/>
  <c r="J5" i="10" l="1"/>
  <c r="E8" i="13"/>
  <c r="G46" i="15"/>
  <c r="G22" i="4"/>
  <c r="G37" i="4" l="1"/>
  <c r="G27" i="4"/>
  <c r="G23" i="4"/>
  <c r="G20" i="4"/>
  <c r="G17" i="4"/>
  <c r="G16" i="4"/>
  <c r="G12" i="4"/>
  <c r="E15" i="6" s="1"/>
  <c r="E15" i="10" s="1"/>
  <c r="G11" i="4"/>
  <c r="G9" i="4"/>
  <c r="G7" i="4"/>
  <c r="G6" i="4"/>
  <c r="G5" i="4"/>
  <c r="G15" i="10" l="1"/>
  <c r="G10" i="17" s="1"/>
  <c r="E10" i="17"/>
  <c r="L19" i="8"/>
  <c r="L20" i="8" s="1"/>
  <c r="L11" i="7"/>
  <c r="L12" i="7" s="1"/>
  <c r="L11" i="8"/>
  <c r="L12" i="8" s="1"/>
  <c r="L19" i="7"/>
  <c r="L20" i="7" s="1"/>
  <c r="E9" i="6"/>
  <c r="E12" i="15" s="1"/>
  <c r="L11" i="12"/>
  <c r="L11" i="11"/>
  <c r="L11" i="10"/>
  <c r="E15" i="7"/>
  <c r="E15" i="11" s="1"/>
  <c r="E16" i="6"/>
  <c r="E16" i="10" s="1"/>
  <c r="E11" i="17" s="1"/>
  <c r="E15" i="8"/>
  <c r="E15" i="12" s="1"/>
  <c r="G15" i="6"/>
  <c r="E17" i="6"/>
  <c r="L19" i="6"/>
  <c r="L20" i="6" s="1"/>
  <c r="L11" i="6"/>
  <c r="G31" i="4"/>
  <c r="G34" i="4"/>
  <c r="G24" i="4"/>
  <c r="G28" i="4"/>
  <c r="G19" i="4"/>
  <c r="E13" i="6" s="1"/>
  <c r="E9" i="10" l="1"/>
  <c r="G9" i="10" s="1"/>
  <c r="L12" i="12"/>
  <c r="L12" i="10"/>
  <c r="G15" i="11"/>
  <c r="G22" i="17" s="1"/>
  <c r="E22" i="17"/>
  <c r="G15" i="12"/>
  <c r="G34" i="17" s="1"/>
  <c r="E34" i="17"/>
  <c r="L12" i="11"/>
  <c r="L26" i="15"/>
  <c r="L38" i="15"/>
  <c r="L12" i="6"/>
  <c r="L11" i="16"/>
  <c r="L13" i="14"/>
  <c r="L14" i="15"/>
  <c r="E11" i="14"/>
  <c r="H13" i="6"/>
  <c r="H13" i="7" s="1"/>
  <c r="L37" i="14"/>
  <c r="L25" i="14"/>
  <c r="H9" i="6"/>
  <c r="E5" i="6"/>
  <c r="E8" i="15" s="1"/>
  <c r="L19" i="10"/>
  <c r="L20" i="10" s="1"/>
  <c r="L19" i="11"/>
  <c r="L20" i="11" s="1"/>
  <c r="L19" i="12"/>
  <c r="L20" i="12" s="1"/>
  <c r="E17" i="10"/>
  <c r="G17" i="10" s="1"/>
  <c r="L11" i="13"/>
  <c r="L12" i="13" s="1"/>
  <c r="H4" i="4"/>
  <c r="H22" i="4"/>
  <c r="H17" i="6"/>
  <c r="E13" i="8"/>
  <c r="E13" i="7"/>
  <c r="E14" i="6"/>
  <c r="E9" i="7"/>
  <c r="E9" i="8"/>
  <c r="E10" i="6"/>
  <c r="E13" i="15" s="1"/>
  <c r="E16" i="8"/>
  <c r="E17" i="8"/>
  <c r="E18" i="6"/>
  <c r="E17" i="7"/>
  <c r="H6" i="6"/>
  <c r="H5" i="7"/>
  <c r="H5" i="8"/>
  <c r="E16" i="7"/>
  <c r="E16" i="11" s="1"/>
  <c r="E23" i="17" s="1"/>
  <c r="G40" i="4"/>
  <c r="L19" i="9"/>
  <c r="G15" i="8"/>
  <c r="G15" i="7"/>
  <c r="L11" i="9"/>
  <c r="L12" i="9" s="1"/>
  <c r="E15" i="9"/>
  <c r="E15" i="13" s="1"/>
  <c r="G15" i="13" s="1"/>
  <c r="J5" i="6"/>
  <c r="H15" i="6"/>
  <c r="H15" i="10" s="1"/>
  <c r="G17" i="6"/>
  <c r="G9" i="6"/>
  <c r="G12" i="15" l="1"/>
  <c r="G11" i="14"/>
  <c r="H9" i="15"/>
  <c r="H8" i="14"/>
  <c r="H12" i="15"/>
  <c r="H11" i="14"/>
  <c r="H20" i="15"/>
  <c r="H19" i="14"/>
  <c r="E24" i="15"/>
  <c r="E23" i="14"/>
  <c r="J7" i="14"/>
  <c r="J8" i="15"/>
  <c r="H32" i="15"/>
  <c r="H31" i="14"/>
  <c r="E36" i="15"/>
  <c r="E35" i="14"/>
  <c r="G46" i="17"/>
  <c r="E46" i="17"/>
  <c r="L27" i="17"/>
  <c r="E12" i="17"/>
  <c r="G12" i="17"/>
  <c r="J15" i="10"/>
  <c r="H10" i="17"/>
  <c r="L26" i="17"/>
  <c r="L14" i="17"/>
  <c r="L38" i="17"/>
  <c r="L50" i="15"/>
  <c r="L15" i="17"/>
  <c r="L39" i="17"/>
  <c r="H9" i="7"/>
  <c r="E5" i="10"/>
  <c r="G5" i="10" s="1"/>
  <c r="H13" i="10"/>
  <c r="L14" i="14"/>
  <c r="L15" i="15"/>
  <c r="L26" i="14"/>
  <c r="L27" i="15"/>
  <c r="H14" i="6"/>
  <c r="H14" i="10" s="1"/>
  <c r="L38" i="14"/>
  <c r="L39" i="15"/>
  <c r="H6" i="10"/>
  <c r="H9" i="10"/>
  <c r="J9" i="10" s="1"/>
  <c r="E10" i="10"/>
  <c r="E12" i="14"/>
  <c r="H5" i="12"/>
  <c r="E9" i="12"/>
  <c r="E9" i="11"/>
  <c r="E11" i="6"/>
  <c r="E7" i="14"/>
  <c r="H9" i="8"/>
  <c r="H17" i="10"/>
  <c r="J17" i="10" s="1"/>
  <c r="K17" i="10" s="1"/>
  <c r="H5" i="11"/>
  <c r="E18" i="10"/>
  <c r="H10" i="6"/>
  <c r="E17" i="12"/>
  <c r="G17" i="12" s="1"/>
  <c r="H40" i="4"/>
  <c r="E17" i="11"/>
  <c r="G17" i="11" s="1"/>
  <c r="L20" i="9"/>
  <c r="L19" i="13"/>
  <c r="L20" i="13" s="1"/>
  <c r="E16" i="9"/>
  <c r="E16" i="13" s="1"/>
  <c r="E16" i="12"/>
  <c r="E35" i="17" s="1"/>
  <c r="E47" i="17" s="1"/>
  <c r="E13" i="10"/>
  <c r="H6" i="7"/>
  <c r="H13" i="8"/>
  <c r="H13" i="12" s="1"/>
  <c r="J13" i="12" s="1"/>
  <c r="H13" i="11"/>
  <c r="J13" i="11" s="1"/>
  <c r="E5" i="7"/>
  <c r="E5" i="8"/>
  <c r="E6" i="6"/>
  <c r="E18" i="8"/>
  <c r="H15" i="7"/>
  <c r="H15" i="8"/>
  <c r="H16" i="6"/>
  <c r="E18" i="7"/>
  <c r="E10" i="8"/>
  <c r="E14" i="7"/>
  <c r="H17" i="8"/>
  <c r="H18" i="6"/>
  <c r="H17" i="7"/>
  <c r="H7" i="7"/>
  <c r="H8" i="6"/>
  <c r="H7" i="8"/>
  <c r="H6" i="8"/>
  <c r="E10" i="7"/>
  <c r="E14" i="8"/>
  <c r="E17" i="9"/>
  <c r="E9" i="9"/>
  <c r="G15" i="9"/>
  <c r="E19" i="7"/>
  <c r="H5" i="9"/>
  <c r="G5" i="6"/>
  <c r="E19" i="8"/>
  <c r="G19" i="8" s="1"/>
  <c r="G13" i="8"/>
  <c r="G9" i="7"/>
  <c r="G17" i="7"/>
  <c r="G9" i="8"/>
  <c r="J5" i="7"/>
  <c r="G13" i="7"/>
  <c r="J5" i="8"/>
  <c r="G17" i="8"/>
  <c r="E13" i="9"/>
  <c r="H11" i="6"/>
  <c r="H19" i="6"/>
  <c r="J13" i="6"/>
  <c r="J15" i="6"/>
  <c r="J17" i="6"/>
  <c r="G13" i="6"/>
  <c r="E19" i="6"/>
  <c r="E20" i="6" s="1"/>
  <c r="J9" i="6"/>
  <c r="J7" i="6"/>
  <c r="E48" i="15" l="1"/>
  <c r="H44" i="15"/>
  <c r="E9" i="15"/>
  <c r="E8" i="14"/>
  <c r="E25" i="15"/>
  <c r="E24" i="14"/>
  <c r="J32" i="15"/>
  <c r="J31" i="14"/>
  <c r="G8" i="15"/>
  <c r="G7" i="14"/>
  <c r="H33" i="15"/>
  <c r="H32" i="14"/>
  <c r="E37" i="15"/>
  <c r="E36" i="14"/>
  <c r="E11" i="7"/>
  <c r="G11" i="7" s="1"/>
  <c r="E20" i="15"/>
  <c r="E19" i="14"/>
  <c r="H14" i="15"/>
  <c r="H13" i="14"/>
  <c r="G24" i="15"/>
  <c r="G23" i="14"/>
  <c r="H13" i="15"/>
  <c r="H12" i="14"/>
  <c r="H36" i="15"/>
  <c r="H35" i="14"/>
  <c r="G36" i="15"/>
  <c r="G35" i="14"/>
  <c r="E32" i="15"/>
  <c r="E31" i="14"/>
  <c r="H21" i="15"/>
  <c r="H20" i="14"/>
  <c r="H24" i="15"/>
  <c r="H48" i="15" s="1"/>
  <c r="H23" i="14"/>
  <c r="E11" i="11"/>
  <c r="G11" i="11" s="1"/>
  <c r="E14" i="15"/>
  <c r="J11" i="14"/>
  <c r="J12" i="15"/>
  <c r="J20" i="15"/>
  <c r="J19" i="14"/>
  <c r="L51" i="17"/>
  <c r="G9" i="11"/>
  <c r="G24" i="17" s="1"/>
  <c r="E24" i="17"/>
  <c r="H11" i="10"/>
  <c r="H12" i="17"/>
  <c r="J13" i="10"/>
  <c r="J8" i="17" s="1"/>
  <c r="H8" i="17"/>
  <c r="K15" i="10"/>
  <c r="K10" i="17" s="1"/>
  <c r="J10" i="17"/>
  <c r="J5" i="11"/>
  <c r="J20" i="17" s="1"/>
  <c r="H20" i="17"/>
  <c r="L50" i="17"/>
  <c r="K9" i="10"/>
  <c r="K12" i="17" s="1"/>
  <c r="J12" i="17"/>
  <c r="J5" i="12"/>
  <c r="J32" i="17" s="1"/>
  <c r="H32" i="17"/>
  <c r="K5" i="10"/>
  <c r="G9" i="12"/>
  <c r="G36" i="17" s="1"/>
  <c r="E36" i="17"/>
  <c r="E13" i="17"/>
  <c r="H9" i="17"/>
  <c r="E11" i="10"/>
  <c r="E8" i="17"/>
  <c r="E9" i="13"/>
  <c r="H5" i="13"/>
  <c r="E49" i="15"/>
  <c r="H21" i="14"/>
  <c r="L51" i="15"/>
  <c r="E13" i="14"/>
  <c r="E6" i="10"/>
  <c r="I14" i="6"/>
  <c r="I14" i="7" s="1"/>
  <c r="I14" i="8" s="1"/>
  <c r="H6" i="12"/>
  <c r="E10" i="12"/>
  <c r="E10" i="11"/>
  <c r="E5" i="12"/>
  <c r="H6" i="11"/>
  <c r="H19" i="10"/>
  <c r="J19" i="10" s="1"/>
  <c r="H10" i="7"/>
  <c r="H10" i="8"/>
  <c r="E20" i="8"/>
  <c r="H9" i="12"/>
  <c r="H17" i="12"/>
  <c r="J17" i="12" s="1"/>
  <c r="K17" i="12" s="1"/>
  <c r="H19" i="7"/>
  <c r="H20" i="7" s="1"/>
  <c r="I10" i="6"/>
  <c r="E5" i="11"/>
  <c r="H11" i="7"/>
  <c r="E13" i="12"/>
  <c r="E19" i="12" s="1"/>
  <c r="G19" i="12" s="1"/>
  <c r="J5" i="13"/>
  <c r="E17" i="13"/>
  <c r="G17" i="13" s="1"/>
  <c r="E18" i="11"/>
  <c r="G9" i="13"/>
  <c r="E18" i="12"/>
  <c r="K5" i="6"/>
  <c r="E13" i="11"/>
  <c r="G13" i="10"/>
  <c r="E19" i="10"/>
  <c r="E14" i="10"/>
  <c r="H12" i="6"/>
  <c r="H8" i="10"/>
  <c r="H16" i="10"/>
  <c r="H11" i="17" s="1"/>
  <c r="H15" i="11"/>
  <c r="H7" i="11"/>
  <c r="J7" i="11" s="1"/>
  <c r="K7" i="11" s="1"/>
  <c r="H7" i="12"/>
  <c r="J7" i="12" s="1"/>
  <c r="K7" i="12" s="1"/>
  <c r="H15" i="12"/>
  <c r="H18" i="10"/>
  <c r="H10" i="10"/>
  <c r="H11" i="11"/>
  <c r="I16" i="6"/>
  <c r="I16" i="7" s="1"/>
  <c r="I16" i="8" s="1"/>
  <c r="H17" i="11"/>
  <c r="H9" i="11"/>
  <c r="H20" i="6"/>
  <c r="E20" i="7"/>
  <c r="E12" i="6"/>
  <c r="E15" i="15" s="1"/>
  <c r="F8" i="6"/>
  <c r="F16" i="6"/>
  <c r="F16" i="7" s="1"/>
  <c r="F16" i="8" s="1"/>
  <c r="F10" i="6"/>
  <c r="F14" i="6"/>
  <c r="F14" i="7" s="1"/>
  <c r="F14" i="8" s="1"/>
  <c r="F18" i="6"/>
  <c r="F18" i="7" s="1"/>
  <c r="F18" i="8" s="1"/>
  <c r="H16" i="7"/>
  <c r="G5" i="8"/>
  <c r="E6" i="8"/>
  <c r="H14" i="7"/>
  <c r="H14" i="11" s="1"/>
  <c r="H8" i="7"/>
  <c r="H18" i="8"/>
  <c r="E6" i="7"/>
  <c r="H14" i="8"/>
  <c r="H14" i="12" s="1"/>
  <c r="I8" i="6"/>
  <c r="I18" i="6"/>
  <c r="I18" i="7" s="1"/>
  <c r="I18" i="8" s="1"/>
  <c r="F6" i="6"/>
  <c r="H8" i="8"/>
  <c r="H18" i="7"/>
  <c r="H16" i="8"/>
  <c r="I6" i="6"/>
  <c r="E18" i="9"/>
  <c r="H15" i="9"/>
  <c r="E19" i="9"/>
  <c r="G19" i="9" s="1"/>
  <c r="E5" i="9"/>
  <c r="H11" i="8"/>
  <c r="G17" i="9"/>
  <c r="H17" i="9"/>
  <c r="G19" i="7"/>
  <c r="J5" i="9"/>
  <c r="H9" i="9"/>
  <c r="H7" i="9"/>
  <c r="K9" i="6"/>
  <c r="J13" i="7"/>
  <c r="K13" i="7" s="1"/>
  <c r="K7" i="6"/>
  <c r="K17" i="6"/>
  <c r="J15" i="7"/>
  <c r="K15" i="7" s="1"/>
  <c r="J17" i="8"/>
  <c r="K17" i="8" s="1"/>
  <c r="H19" i="8"/>
  <c r="H20" i="8" s="1"/>
  <c r="J13" i="8"/>
  <c r="K13" i="8" s="1"/>
  <c r="G9" i="9"/>
  <c r="J7" i="7"/>
  <c r="E14" i="9"/>
  <c r="J17" i="7"/>
  <c r="K17" i="7" s="1"/>
  <c r="E11" i="8"/>
  <c r="J9" i="7"/>
  <c r="E10" i="9"/>
  <c r="G13" i="9"/>
  <c r="K15" i="6"/>
  <c r="G11" i="6"/>
  <c r="J15" i="8"/>
  <c r="K15" i="8" s="1"/>
  <c r="H13" i="9"/>
  <c r="H6" i="9"/>
  <c r="G5" i="7"/>
  <c r="J9" i="8"/>
  <c r="J7" i="8"/>
  <c r="J11" i="6"/>
  <c r="K13" i="6"/>
  <c r="G19" i="6"/>
  <c r="J19" i="6"/>
  <c r="E44" i="15" l="1"/>
  <c r="H45" i="15"/>
  <c r="J36" i="15"/>
  <c r="J35" i="14"/>
  <c r="I8" i="7"/>
  <c r="I23" i="15" s="1"/>
  <c r="I11" i="15"/>
  <c r="I10" i="14"/>
  <c r="I13" i="15"/>
  <c r="I12" i="14"/>
  <c r="G14" i="15"/>
  <c r="G13" i="14"/>
  <c r="F11" i="15"/>
  <c r="F10" i="14"/>
  <c r="H37" i="15"/>
  <c r="H36" i="14"/>
  <c r="J14" i="15"/>
  <c r="J13" i="14"/>
  <c r="E37" i="14"/>
  <c r="E38" i="15"/>
  <c r="K12" i="15"/>
  <c r="K11" i="14"/>
  <c r="I6" i="7"/>
  <c r="I9" i="15"/>
  <c r="I8" i="14"/>
  <c r="F9" i="15"/>
  <c r="F8" i="14"/>
  <c r="E21" i="15"/>
  <c r="E20" i="14"/>
  <c r="E32" i="14"/>
  <c r="E33" i="15"/>
  <c r="K7" i="14"/>
  <c r="K8" i="15"/>
  <c r="H10" i="11"/>
  <c r="H25" i="15"/>
  <c r="H24" i="14"/>
  <c r="K10" i="15"/>
  <c r="K9" i="14"/>
  <c r="G26" i="15"/>
  <c r="G25" i="14"/>
  <c r="E26" i="15"/>
  <c r="E25" i="14"/>
  <c r="G20" i="15"/>
  <c r="G19" i="14"/>
  <c r="J24" i="15"/>
  <c r="J23" i="14"/>
  <c r="H37" i="14"/>
  <c r="H38" i="15"/>
  <c r="H15" i="15"/>
  <c r="H14" i="14"/>
  <c r="H26" i="15"/>
  <c r="H25" i="14"/>
  <c r="E12" i="7"/>
  <c r="G32" i="15"/>
  <c r="G31" i="14"/>
  <c r="F12" i="14"/>
  <c r="F13" i="15"/>
  <c r="H13" i="17"/>
  <c r="E14" i="17"/>
  <c r="E48" i="17"/>
  <c r="E25" i="17"/>
  <c r="G48" i="17"/>
  <c r="J15" i="12"/>
  <c r="H34" i="17"/>
  <c r="G11" i="10"/>
  <c r="K13" i="10"/>
  <c r="K8" i="17" s="1"/>
  <c r="E11" i="12"/>
  <c r="E32" i="17"/>
  <c r="E37" i="17"/>
  <c r="E49" i="17" s="1"/>
  <c r="G8" i="17"/>
  <c r="J11" i="10"/>
  <c r="J14" i="17" s="1"/>
  <c r="H14" i="17"/>
  <c r="J9" i="11"/>
  <c r="H24" i="17"/>
  <c r="H44" i="17"/>
  <c r="J15" i="11"/>
  <c r="H22" i="17"/>
  <c r="E12" i="10"/>
  <c r="G5" i="11"/>
  <c r="E20" i="17"/>
  <c r="J9" i="12"/>
  <c r="H36" i="17"/>
  <c r="H21" i="17"/>
  <c r="H33" i="17"/>
  <c r="E9" i="17"/>
  <c r="J44" i="17"/>
  <c r="I10" i="7"/>
  <c r="K7" i="16"/>
  <c r="H7" i="13"/>
  <c r="H46" i="15"/>
  <c r="H18" i="11"/>
  <c r="K5" i="16"/>
  <c r="G48" i="15"/>
  <c r="E10" i="13"/>
  <c r="H13" i="13"/>
  <c r="J13" i="13" s="1"/>
  <c r="J13" i="16"/>
  <c r="H9" i="13"/>
  <c r="J44" i="15"/>
  <c r="H6" i="13"/>
  <c r="K9" i="16"/>
  <c r="K7" i="7"/>
  <c r="J21" i="14"/>
  <c r="K7" i="8"/>
  <c r="H8" i="11"/>
  <c r="H22" i="14"/>
  <c r="G5" i="12"/>
  <c r="E14" i="14"/>
  <c r="K9" i="8"/>
  <c r="K36" i="15" s="1"/>
  <c r="H10" i="12"/>
  <c r="H12" i="7"/>
  <c r="H18" i="12"/>
  <c r="K5" i="8"/>
  <c r="F10" i="7"/>
  <c r="I10" i="10"/>
  <c r="K9" i="7"/>
  <c r="F8" i="7"/>
  <c r="J7" i="13"/>
  <c r="K7" i="13" s="1"/>
  <c r="H15" i="13"/>
  <c r="J15" i="13" s="1"/>
  <c r="K15" i="13" s="1"/>
  <c r="G5" i="13"/>
  <c r="K5" i="13" s="1"/>
  <c r="I8" i="10"/>
  <c r="G13" i="12"/>
  <c r="K13" i="12" s="1"/>
  <c r="I20" i="7"/>
  <c r="I6" i="10"/>
  <c r="F6" i="10"/>
  <c r="F6" i="7"/>
  <c r="F16" i="10"/>
  <c r="G16" i="10" s="1"/>
  <c r="E11" i="9"/>
  <c r="G11" i="9" s="1"/>
  <c r="E5" i="13"/>
  <c r="E11" i="13" s="1"/>
  <c r="G11" i="13" s="1"/>
  <c r="E13" i="13"/>
  <c r="G14" i="6"/>
  <c r="F14" i="10"/>
  <c r="G14" i="10" s="1"/>
  <c r="H17" i="13"/>
  <c r="J17" i="13" s="1"/>
  <c r="K17" i="13" s="1"/>
  <c r="E6" i="11"/>
  <c r="G18" i="6"/>
  <c r="F18" i="10"/>
  <c r="G18" i="10" s="1"/>
  <c r="G8" i="6"/>
  <c r="F8" i="10"/>
  <c r="E14" i="11"/>
  <c r="E20" i="11" s="1"/>
  <c r="J9" i="13"/>
  <c r="K9" i="13" s="1"/>
  <c r="E12" i="8"/>
  <c r="E6" i="12"/>
  <c r="E14" i="12"/>
  <c r="E18" i="13"/>
  <c r="G10" i="6"/>
  <c r="F10" i="10"/>
  <c r="G19" i="10"/>
  <c r="K19" i="10" s="1"/>
  <c r="E20" i="10"/>
  <c r="G13" i="11"/>
  <c r="K13" i="11" s="1"/>
  <c r="E19" i="11"/>
  <c r="H8" i="12"/>
  <c r="H16" i="12"/>
  <c r="H35" i="17" s="1"/>
  <c r="H19" i="12"/>
  <c r="H20" i="12" s="1"/>
  <c r="H16" i="11"/>
  <c r="H23" i="17" s="1"/>
  <c r="H11" i="12"/>
  <c r="H19" i="11"/>
  <c r="J19" i="11" s="1"/>
  <c r="J17" i="11"/>
  <c r="K17" i="11" s="1"/>
  <c r="H12" i="10"/>
  <c r="J11" i="11"/>
  <c r="H12" i="11"/>
  <c r="H20" i="10"/>
  <c r="I14" i="10"/>
  <c r="I16" i="10"/>
  <c r="J16" i="10" s="1"/>
  <c r="J18" i="6"/>
  <c r="I18" i="10"/>
  <c r="J18" i="10" s="1"/>
  <c r="J11" i="8"/>
  <c r="J11" i="7"/>
  <c r="F20" i="6"/>
  <c r="G20" i="6" s="1"/>
  <c r="E20" i="9"/>
  <c r="J18" i="8"/>
  <c r="J17" i="9"/>
  <c r="K17" i="9" s="1"/>
  <c r="H11" i="9"/>
  <c r="J11" i="9" s="1"/>
  <c r="F12" i="6"/>
  <c r="H8" i="9"/>
  <c r="H19" i="9"/>
  <c r="H10" i="9"/>
  <c r="K11" i="6"/>
  <c r="J13" i="9"/>
  <c r="K13" i="9" s="1"/>
  <c r="J10" i="6"/>
  <c r="G6" i="6"/>
  <c r="J19" i="7"/>
  <c r="K19" i="7" s="1"/>
  <c r="J9" i="9"/>
  <c r="K9" i="9" s="1"/>
  <c r="H12" i="8"/>
  <c r="J16" i="6"/>
  <c r="J14" i="6"/>
  <c r="E6" i="9"/>
  <c r="J15" i="9"/>
  <c r="K15" i="9" s="1"/>
  <c r="H18" i="9"/>
  <c r="G16" i="6"/>
  <c r="J14" i="7"/>
  <c r="J6" i="6"/>
  <c r="J19" i="8"/>
  <c r="K19" i="8" s="1"/>
  <c r="H14" i="9"/>
  <c r="H14" i="13" s="1"/>
  <c r="J7" i="9"/>
  <c r="K7" i="9" s="1"/>
  <c r="J8" i="6"/>
  <c r="K5" i="7"/>
  <c r="G5" i="9"/>
  <c r="K5" i="9" s="1"/>
  <c r="G11" i="8"/>
  <c r="H16" i="9"/>
  <c r="H16" i="13" s="1"/>
  <c r="I20" i="6"/>
  <c r="J20" i="6" s="1"/>
  <c r="I12" i="6"/>
  <c r="K19" i="6"/>
  <c r="H25" i="17" l="1"/>
  <c r="H50" i="15"/>
  <c r="J48" i="15"/>
  <c r="E50" i="15"/>
  <c r="G44" i="15"/>
  <c r="K14" i="15"/>
  <c r="K13" i="14"/>
  <c r="F15" i="15"/>
  <c r="F14" i="14"/>
  <c r="G13" i="15"/>
  <c r="G12" i="14"/>
  <c r="E38" i="14"/>
  <c r="E39" i="15"/>
  <c r="G11" i="15"/>
  <c r="G10" i="14"/>
  <c r="F23" i="15"/>
  <c r="F22" i="14"/>
  <c r="K32" i="15"/>
  <c r="K31" i="14"/>
  <c r="K35" i="14"/>
  <c r="I21" i="15"/>
  <c r="I20" i="14"/>
  <c r="K20" i="15"/>
  <c r="K19" i="14"/>
  <c r="G9" i="15"/>
  <c r="G8" i="14"/>
  <c r="K24" i="15"/>
  <c r="K48" i="15" s="1"/>
  <c r="K23" i="14"/>
  <c r="K33" i="14"/>
  <c r="K34" i="15"/>
  <c r="I15" i="15"/>
  <c r="I14" i="14"/>
  <c r="J11" i="15"/>
  <c r="J10" i="14"/>
  <c r="J9" i="15"/>
  <c r="J8" i="14"/>
  <c r="H38" i="14"/>
  <c r="H39" i="15"/>
  <c r="J13" i="15"/>
  <c r="J12" i="14"/>
  <c r="J26" i="15"/>
  <c r="J25" i="14"/>
  <c r="H27" i="15"/>
  <c r="H26" i="14"/>
  <c r="E27" i="15"/>
  <c r="E26" i="14"/>
  <c r="G37" i="14"/>
  <c r="G38" i="15"/>
  <c r="G50" i="15" s="1"/>
  <c r="J37" i="14"/>
  <c r="J38" i="15"/>
  <c r="F21" i="15"/>
  <c r="F20" i="14"/>
  <c r="F25" i="15"/>
  <c r="F24" i="14"/>
  <c r="K22" i="15"/>
  <c r="K21" i="14"/>
  <c r="I25" i="15"/>
  <c r="I24" i="14"/>
  <c r="E44" i="17"/>
  <c r="H45" i="17"/>
  <c r="H47" i="17"/>
  <c r="H48" i="17"/>
  <c r="H26" i="17"/>
  <c r="G6" i="10"/>
  <c r="G9" i="17" s="1"/>
  <c r="F9" i="17"/>
  <c r="K5" i="12"/>
  <c r="K32" i="17" s="1"/>
  <c r="G32" i="17"/>
  <c r="K15" i="11"/>
  <c r="K22" i="17" s="1"/>
  <c r="J22" i="17"/>
  <c r="J26" i="17"/>
  <c r="J11" i="12"/>
  <c r="H38" i="17"/>
  <c r="J10" i="10"/>
  <c r="J13" i="17" s="1"/>
  <c r="I13" i="17"/>
  <c r="E15" i="17"/>
  <c r="H15" i="17"/>
  <c r="G19" i="11"/>
  <c r="G26" i="17" s="1"/>
  <c r="E26" i="17"/>
  <c r="G10" i="10"/>
  <c r="G13" i="17" s="1"/>
  <c r="F13" i="17"/>
  <c r="E33" i="17"/>
  <c r="G8" i="10"/>
  <c r="G11" i="17" s="1"/>
  <c r="F11" i="17"/>
  <c r="E21" i="17"/>
  <c r="H37" i="17"/>
  <c r="K9" i="12"/>
  <c r="K36" i="17" s="1"/>
  <c r="J36" i="17"/>
  <c r="H46" i="17"/>
  <c r="K15" i="12"/>
  <c r="K34" i="17" s="1"/>
  <c r="J34" i="17"/>
  <c r="J6" i="10"/>
  <c r="I9" i="17"/>
  <c r="J8" i="10"/>
  <c r="J11" i="17" s="1"/>
  <c r="I11" i="17"/>
  <c r="K5" i="11"/>
  <c r="K20" i="17" s="1"/>
  <c r="G20" i="17"/>
  <c r="K9" i="11"/>
  <c r="K24" i="17" s="1"/>
  <c r="J24" i="17"/>
  <c r="G11" i="12"/>
  <c r="G38" i="17" s="1"/>
  <c r="E38" i="17"/>
  <c r="K11" i="10"/>
  <c r="K14" i="17" s="1"/>
  <c r="G14" i="17"/>
  <c r="K16" i="10"/>
  <c r="K11" i="16"/>
  <c r="H47" i="15"/>
  <c r="H11" i="13"/>
  <c r="J11" i="13" s="1"/>
  <c r="K11" i="13" s="1"/>
  <c r="H8" i="13"/>
  <c r="J46" i="15"/>
  <c r="H20" i="11"/>
  <c r="H27" i="17" s="1"/>
  <c r="K13" i="16"/>
  <c r="H10" i="13"/>
  <c r="H12" i="13" s="1"/>
  <c r="E45" i="15"/>
  <c r="F10" i="11"/>
  <c r="H49" i="15"/>
  <c r="H12" i="12"/>
  <c r="H39" i="17" s="1"/>
  <c r="I12" i="10"/>
  <c r="F6" i="11"/>
  <c r="F8" i="8"/>
  <c r="I10" i="8"/>
  <c r="J12" i="6"/>
  <c r="F8" i="11"/>
  <c r="G12" i="6"/>
  <c r="I6" i="11"/>
  <c r="F6" i="8"/>
  <c r="F10" i="8"/>
  <c r="I8" i="8"/>
  <c r="I22" i="14"/>
  <c r="K11" i="7"/>
  <c r="I12" i="7"/>
  <c r="I6" i="8"/>
  <c r="K18" i="10"/>
  <c r="F14" i="11"/>
  <c r="G14" i="11" s="1"/>
  <c r="H19" i="13"/>
  <c r="J19" i="13" s="1"/>
  <c r="K14" i="6"/>
  <c r="K11" i="9"/>
  <c r="K18" i="6"/>
  <c r="H18" i="13"/>
  <c r="H20" i="13" s="1"/>
  <c r="E12" i="9"/>
  <c r="E6" i="13"/>
  <c r="E12" i="13" s="1"/>
  <c r="E12" i="12"/>
  <c r="F12" i="10"/>
  <c r="G18" i="8"/>
  <c r="K18" i="8" s="1"/>
  <c r="E12" i="11"/>
  <c r="E27" i="17" s="1"/>
  <c r="G13" i="13"/>
  <c r="K13" i="13" s="1"/>
  <c r="E19" i="13"/>
  <c r="G19" i="13" s="1"/>
  <c r="G16" i="8"/>
  <c r="E14" i="13"/>
  <c r="F18" i="11"/>
  <c r="G18" i="11" s="1"/>
  <c r="E20" i="12"/>
  <c r="F20" i="10"/>
  <c r="G20" i="10" s="1"/>
  <c r="I16" i="11"/>
  <c r="J16" i="11" s="1"/>
  <c r="J19" i="12"/>
  <c r="K19" i="12" s="1"/>
  <c r="J6" i="7"/>
  <c r="J10" i="7"/>
  <c r="I10" i="11"/>
  <c r="K11" i="11"/>
  <c r="J8" i="7"/>
  <c r="J23" i="15" s="1"/>
  <c r="I8" i="11"/>
  <c r="I14" i="9"/>
  <c r="J14" i="10"/>
  <c r="K14" i="10" s="1"/>
  <c r="I20" i="10"/>
  <c r="J20" i="10" s="1"/>
  <c r="I14" i="11"/>
  <c r="J14" i="11" s="1"/>
  <c r="G16" i="7"/>
  <c r="F16" i="11"/>
  <c r="G16" i="11" s="1"/>
  <c r="I18" i="9"/>
  <c r="I18" i="11"/>
  <c r="J18" i="11" s="1"/>
  <c r="J18" i="7"/>
  <c r="J18" i="9" s="1"/>
  <c r="I16" i="9"/>
  <c r="H20" i="9"/>
  <c r="J19" i="9"/>
  <c r="K19" i="9" s="1"/>
  <c r="K11" i="8"/>
  <c r="J14" i="8"/>
  <c r="J14" i="9" s="1"/>
  <c r="J16" i="8"/>
  <c r="J16" i="7"/>
  <c r="I20" i="8"/>
  <c r="J20" i="8" s="1"/>
  <c r="J20" i="7"/>
  <c r="H12" i="9"/>
  <c r="F12" i="7"/>
  <c r="F16" i="9"/>
  <c r="F18" i="9"/>
  <c r="G18" i="7"/>
  <c r="F20" i="8"/>
  <c r="G20" i="8" s="1"/>
  <c r="G14" i="8"/>
  <c r="K8" i="6"/>
  <c r="F20" i="7"/>
  <c r="G20" i="7" s="1"/>
  <c r="F14" i="9"/>
  <c r="G14" i="7"/>
  <c r="K14" i="7" s="1"/>
  <c r="G8" i="7"/>
  <c r="K6" i="6"/>
  <c r="K16" i="6"/>
  <c r="G10" i="7"/>
  <c r="G6" i="7"/>
  <c r="K10" i="6"/>
  <c r="K20" i="6"/>
  <c r="H49" i="17" l="1"/>
  <c r="J21" i="15"/>
  <c r="J20" i="14"/>
  <c r="F10" i="12"/>
  <c r="G10" i="12" s="1"/>
  <c r="F37" i="15"/>
  <c r="F49" i="15" s="1"/>
  <c r="F36" i="14"/>
  <c r="G21" i="15"/>
  <c r="G20" i="14"/>
  <c r="K11" i="15"/>
  <c r="K10" i="14"/>
  <c r="F33" i="15"/>
  <c r="F45" i="15" s="1"/>
  <c r="F32" i="14"/>
  <c r="J15" i="15"/>
  <c r="J14" i="14"/>
  <c r="K37" i="14"/>
  <c r="K38" i="15"/>
  <c r="J10" i="8"/>
  <c r="J10" i="13" s="1"/>
  <c r="I37" i="15"/>
  <c r="I49" i="15" s="1"/>
  <c r="I36" i="14"/>
  <c r="K13" i="15"/>
  <c r="K12" i="14"/>
  <c r="K9" i="15"/>
  <c r="K8" i="14"/>
  <c r="I27" i="15"/>
  <c r="I26" i="14"/>
  <c r="G23" i="15"/>
  <c r="G22" i="14"/>
  <c r="K26" i="15"/>
  <c r="K25" i="14"/>
  <c r="G25" i="15"/>
  <c r="G24" i="14"/>
  <c r="F27" i="15"/>
  <c r="F26" i="14"/>
  <c r="J25" i="15"/>
  <c r="J24" i="14"/>
  <c r="I14" i="12"/>
  <c r="J14" i="12" s="1"/>
  <c r="I33" i="15"/>
  <c r="I45" i="15" s="1"/>
  <c r="I32" i="14"/>
  <c r="I34" i="14"/>
  <c r="I35" i="15"/>
  <c r="I47" i="15" s="1"/>
  <c r="G15" i="15"/>
  <c r="G14" i="14"/>
  <c r="F16" i="12"/>
  <c r="G16" i="12" s="1"/>
  <c r="F34" i="14"/>
  <c r="F35" i="15"/>
  <c r="F47" i="15" s="1"/>
  <c r="K6" i="10"/>
  <c r="K9" i="17" s="1"/>
  <c r="H50" i="17"/>
  <c r="G44" i="17"/>
  <c r="K8" i="10"/>
  <c r="K11" i="17" s="1"/>
  <c r="K44" i="17"/>
  <c r="E45" i="17"/>
  <c r="G8" i="11"/>
  <c r="G23" i="17" s="1"/>
  <c r="F23" i="17"/>
  <c r="J12" i="10"/>
  <c r="J15" i="17" s="1"/>
  <c r="I15" i="17"/>
  <c r="K19" i="11"/>
  <c r="K26" i="17" s="1"/>
  <c r="J6" i="11"/>
  <c r="J21" i="17" s="1"/>
  <c r="I21" i="17"/>
  <c r="K48" i="17"/>
  <c r="J46" i="17"/>
  <c r="J48" i="17"/>
  <c r="H51" i="17"/>
  <c r="J8" i="11"/>
  <c r="J23" i="17" s="1"/>
  <c r="I23" i="17"/>
  <c r="G12" i="10"/>
  <c r="G15" i="17" s="1"/>
  <c r="F15" i="17"/>
  <c r="J10" i="11"/>
  <c r="J25" i="17" s="1"/>
  <c r="I25" i="17"/>
  <c r="E39" i="17"/>
  <c r="E51" i="17" s="1"/>
  <c r="K10" i="10"/>
  <c r="K13" i="17" s="1"/>
  <c r="F21" i="17"/>
  <c r="G10" i="11"/>
  <c r="G25" i="17" s="1"/>
  <c r="F25" i="17"/>
  <c r="G50" i="17"/>
  <c r="J9" i="17"/>
  <c r="E50" i="17"/>
  <c r="K11" i="12"/>
  <c r="K38" i="17" s="1"/>
  <c r="J38" i="17"/>
  <c r="J50" i="17" s="1"/>
  <c r="K46" i="17"/>
  <c r="J6" i="8"/>
  <c r="J6" i="13" s="1"/>
  <c r="G12" i="7"/>
  <c r="K46" i="15"/>
  <c r="H51" i="15"/>
  <c r="F12" i="11"/>
  <c r="E51" i="15"/>
  <c r="J8" i="8"/>
  <c r="G6" i="11"/>
  <c r="I10" i="9"/>
  <c r="K44" i="15"/>
  <c r="I10" i="12"/>
  <c r="J50" i="15"/>
  <c r="I8" i="9"/>
  <c r="I18" i="12"/>
  <c r="J18" i="12" s="1"/>
  <c r="I16" i="12"/>
  <c r="J16" i="12" s="1"/>
  <c r="K12" i="6"/>
  <c r="F8" i="9"/>
  <c r="J22" i="14"/>
  <c r="I12" i="8"/>
  <c r="F12" i="8"/>
  <c r="G10" i="8"/>
  <c r="F10" i="9"/>
  <c r="K20" i="7"/>
  <c r="K18" i="7"/>
  <c r="F8" i="12"/>
  <c r="J12" i="7"/>
  <c r="I8" i="12"/>
  <c r="F6" i="12"/>
  <c r="G6" i="8"/>
  <c r="F14" i="12"/>
  <c r="G14" i="12" s="1"/>
  <c r="F6" i="9"/>
  <c r="K10" i="7"/>
  <c r="G8" i="8"/>
  <c r="F18" i="12"/>
  <c r="G18" i="12" s="1"/>
  <c r="I6" i="9"/>
  <c r="I6" i="12"/>
  <c r="K16" i="7"/>
  <c r="K8" i="7"/>
  <c r="K6" i="7"/>
  <c r="F20" i="11"/>
  <c r="G20" i="11" s="1"/>
  <c r="K16" i="8"/>
  <c r="G16" i="9"/>
  <c r="K19" i="13"/>
  <c r="K20" i="10"/>
  <c r="K18" i="11"/>
  <c r="I20" i="9"/>
  <c r="J20" i="9" s="1"/>
  <c r="E20" i="13"/>
  <c r="K14" i="11"/>
  <c r="I12" i="11"/>
  <c r="K16" i="11"/>
  <c r="I20" i="11"/>
  <c r="J20" i="11" s="1"/>
  <c r="K14" i="8"/>
  <c r="J16" i="9"/>
  <c r="G14" i="9"/>
  <c r="K14" i="9" s="1"/>
  <c r="K20" i="8"/>
  <c r="F20" i="9"/>
  <c r="G20" i="9" s="1"/>
  <c r="G18" i="9"/>
  <c r="K18" i="9" s="1"/>
  <c r="F35" i="17" l="1"/>
  <c r="F47" i="17" s="1"/>
  <c r="K16" i="12"/>
  <c r="I33" i="17"/>
  <c r="I45" i="17" s="1"/>
  <c r="J10" i="9"/>
  <c r="K21" i="15"/>
  <c r="K20" i="14"/>
  <c r="K23" i="15"/>
  <c r="K22" i="14"/>
  <c r="J27" i="15"/>
  <c r="J26" i="14"/>
  <c r="G27" i="15"/>
  <c r="G26" i="14"/>
  <c r="G34" i="14"/>
  <c r="G35" i="15"/>
  <c r="G47" i="15" s="1"/>
  <c r="G32" i="14"/>
  <c r="G33" i="15"/>
  <c r="G45" i="15" s="1"/>
  <c r="G10" i="9"/>
  <c r="G36" i="14"/>
  <c r="G37" i="15"/>
  <c r="G49" i="15" s="1"/>
  <c r="I38" i="14"/>
  <c r="I39" i="15"/>
  <c r="I51" i="15" s="1"/>
  <c r="I16" i="13"/>
  <c r="J16" i="13" s="1"/>
  <c r="I18" i="13"/>
  <c r="J18" i="13" s="1"/>
  <c r="J32" i="14"/>
  <c r="J33" i="15"/>
  <c r="J45" i="15" s="1"/>
  <c r="J36" i="14"/>
  <c r="J37" i="15"/>
  <c r="J49" i="15" s="1"/>
  <c r="J34" i="14"/>
  <c r="J35" i="15"/>
  <c r="J47" i="15" s="1"/>
  <c r="K25" i="15"/>
  <c r="K24" i="14"/>
  <c r="F38" i="14"/>
  <c r="F39" i="15"/>
  <c r="F51" i="15" s="1"/>
  <c r="K15" i="15"/>
  <c r="K14" i="14"/>
  <c r="J6" i="9"/>
  <c r="K6" i="8"/>
  <c r="K50" i="17"/>
  <c r="J12" i="11"/>
  <c r="J27" i="17" s="1"/>
  <c r="I27" i="17"/>
  <c r="G6" i="12"/>
  <c r="G33" i="17" s="1"/>
  <c r="F33" i="17"/>
  <c r="F45" i="17" s="1"/>
  <c r="G12" i="11"/>
  <c r="G27" i="17" s="1"/>
  <c r="F27" i="17"/>
  <c r="K8" i="11"/>
  <c r="K23" i="17" s="1"/>
  <c r="K10" i="11"/>
  <c r="K25" i="17" s="1"/>
  <c r="K6" i="11"/>
  <c r="K21" i="17" s="1"/>
  <c r="G21" i="17"/>
  <c r="F37" i="17"/>
  <c r="F49" i="17" s="1"/>
  <c r="K12" i="10"/>
  <c r="K15" i="17" s="1"/>
  <c r="J8" i="12"/>
  <c r="J35" i="17" s="1"/>
  <c r="J47" i="17" s="1"/>
  <c r="I35" i="17"/>
  <c r="I47" i="17" s="1"/>
  <c r="J10" i="12"/>
  <c r="I37" i="17"/>
  <c r="I49" i="17" s="1"/>
  <c r="G37" i="17"/>
  <c r="G49" i="17" s="1"/>
  <c r="K50" i="15"/>
  <c r="P12" i="6"/>
  <c r="K20" i="11"/>
  <c r="G10" i="13"/>
  <c r="K10" i="13" s="1"/>
  <c r="J8" i="9"/>
  <c r="J8" i="13"/>
  <c r="F6" i="13"/>
  <c r="I6" i="13"/>
  <c r="F8" i="13"/>
  <c r="F16" i="13"/>
  <c r="G16" i="13" s="1"/>
  <c r="I8" i="13"/>
  <c r="F10" i="13"/>
  <c r="I10" i="13"/>
  <c r="I12" i="9"/>
  <c r="J12" i="9" s="1"/>
  <c r="K10" i="8"/>
  <c r="K37" i="15" s="1"/>
  <c r="I20" i="12"/>
  <c r="J20" i="12" s="1"/>
  <c r="K18" i="12"/>
  <c r="I12" i="12"/>
  <c r="F18" i="13"/>
  <c r="G18" i="13" s="1"/>
  <c r="F12" i="9"/>
  <c r="G12" i="9" s="1"/>
  <c r="G6" i="9"/>
  <c r="F14" i="13"/>
  <c r="G14" i="13" s="1"/>
  <c r="F12" i="12"/>
  <c r="J12" i="8"/>
  <c r="J6" i="12"/>
  <c r="G8" i="12"/>
  <c r="G8" i="13"/>
  <c r="G8" i="9"/>
  <c r="K14" i="12"/>
  <c r="I14" i="13"/>
  <c r="J14" i="13" s="1"/>
  <c r="G6" i="13"/>
  <c r="K6" i="13" s="1"/>
  <c r="K8" i="8"/>
  <c r="K12" i="7"/>
  <c r="G12" i="8"/>
  <c r="F20" i="12"/>
  <c r="G20" i="12" s="1"/>
  <c r="K16" i="9"/>
  <c r="K20" i="9"/>
  <c r="K18" i="13" l="1"/>
  <c r="K10" i="9"/>
  <c r="K16" i="13"/>
  <c r="K6" i="16"/>
  <c r="K10" i="16"/>
  <c r="K8" i="16"/>
  <c r="K34" i="14"/>
  <c r="K35" i="15"/>
  <c r="K47" i="15" s="1"/>
  <c r="G38" i="14"/>
  <c r="G39" i="15"/>
  <c r="G51" i="15" s="1"/>
  <c r="J38" i="14"/>
  <c r="J39" i="15"/>
  <c r="J51" i="15" s="1"/>
  <c r="K36" i="14"/>
  <c r="K49" i="15"/>
  <c r="K32" i="14"/>
  <c r="K33" i="15"/>
  <c r="K45" i="15" s="1"/>
  <c r="K27" i="15"/>
  <c r="K26" i="14"/>
  <c r="K6" i="9"/>
  <c r="K8" i="13"/>
  <c r="K12" i="11"/>
  <c r="K27" i="17" s="1"/>
  <c r="G45" i="17"/>
  <c r="K6" i="12"/>
  <c r="K33" i="17" s="1"/>
  <c r="K45" i="17" s="1"/>
  <c r="J33" i="17"/>
  <c r="J45" i="17" s="1"/>
  <c r="J12" i="12"/>
  <c r="J39" i="17" s="1"/>
  <c r="J51" i="17" s="1"/>
  <c r="I39" i="17"/>
  <c r="I51" i="17" s="1"/>
  <c r="K8" i="12"/>
  <c r="K35" i="17" s="1"/>
  <c r="K47" i="17" s="1"/>
  <c r="G35" i="17"/>
  <c r="G47" i="17" s="1"/>
  <c r="G12" i="12"/>
  <c r="G39" i="17" s="1"/>
  <c r="G51" i="17" s="1"/>
  <c r="F39" i="17"/>
  <c r="F51" i="17" s="1"/>
  <c r="K10" i="12"/>
  <c r="K37" i="17" s="1"/>
  <c r="K49" i="17" s="1"/>
  <c r="J37" i="17"/>
  <c r="J49" i="17" s="1"/>
  <c r="F12" i="13"/>
  <c r="G12" i="13" s="1"/>
  <c r="I12" i="13"/>
  <c r="J12" i="13" s="1"/>
  <c r="K8" i="9"/>
  <c r="K12" i="9"/>
  <c r="K20" i="12"/>
  <c r="F20" i="13"/>
  <c r="G20" i="13" s="1"/>
  <c r="K14" i="13"/>
  <c r="I20" i="13"/>
  <c r="J20" i="13" s="1"/>
  <c r="K12" i="8"/>
  <c r="K38" i="14" l="1"/>
  <c r="K39" i="15"/>
  <c r="K51" i="15" s="1"/>
  <c r="K12" i="12"/>
  <c r="K39" i="17" s="1"/>
  <c r="K51" i="17" s="1"/>
  <c r="K12" i="13"/>
  <c r="K12" i="16"/>
  <c r="K20" i="13"/>
</calcChain>
</file>

<file path=xl/sharedStrings.xml><?xml version="1.0" encoding="utf-8"?>
<sst xmlns="http://schemas.openxmlformats.org/spreadsheetml/2006/main" count="823" uniqueCount="81">
  <si>
    <t>PERSONAL</t>
  </si>
  <si>
    <t>ACTIVIDAD</t>
  </si>
  <si>
    <t>TOTALES</t>
  </si>
  <si>
    <t>PERSONAL PROPIO</t>
  </si>
  <si>
    <t>CALIDAD DE PRODUCTO</t>
  </si>
  <si>
    <t>ELECTROMECÁNICOS</t>
  </si>
  <si>
    <t>ELECTROMECÁNICOS (PREVENTIVO)</t>
  </si>
  <si>
    <t>EMPALMISTAS</t>
  </si>
  <si>
    <t>BT</t>
  </si>
  <si>
    <t>MT</t>
  </si>
  <si>
    <t>GUARDIA</t>
  </si>
  <si>
    <t>LABORATORIO</t>
  </si>
  <si>
    <t>MANTENIMIENTO PREVENTIVO</t>
  </si>
  <si>
    <t>RECLAMISTAS</t>
  </si>
  <si>
    <t>TÉCNICA</t>
  </si>
  <si>
    <t>MOTORECLAMOS</t>
  </si>
  <si>
    <t>DIME</t>
  </si>
  <si>
    <t>OPERACIONES BT</t>
  </si>
  <si>
    <t>OPERACIONES MT</t>
  </si>
  <si>
    <t>REPARACIÓN AÉREA (BT/ MT)</t>
  </si>
  <si>
    <t>ZANJEROS</t>
  </si>
  <si>
    <t>MANO DE OBRA INDIRECTA</t>
  </si>
  <si>
    <t>CONTRATISTAS</t>
  </si>
  <si>
    <t>DESAGOTE</t>
  </si>
  <si>
    <t>CT</t>
  </si>
  <si>
    <t>REPARACIÓN SUBTERRÁNEA</t>
  </si>
  <si>
    <t>INVERSIONES</t>
  </si>
  <si>
    <t>OPERACIONES BT (FALTEROS)</t>
  </si>
  <si>
    <t>TOTAL</t>
  </si>
  <si>
    <t>TCT</t>
  </si>
  <si>
    <t>Recursos</t>
  </si>
  <si>
    <t>Personal Propio</t>
  </si>
  <si>
    <t>Contratista</t>
  </si>
  <si>
    <t>Total Recursos</t>
  </si>
  <si>
    <t>Equipos Localización
 de Fallas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</si>
  <si>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</si>
  <si>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</si>
  <si>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</si>
  <si>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</si>
  <si>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</si>
  <si>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</si>
  <si>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</si>
  <si>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Personas</t>
  </si>
  <si>
    <t>Atención Reclamos</t>
  </si>
  <si>
    <t>Otros( indicar actividad)</t>
  </si>
  <si>
    <t>Adicional Solicitado</t>
  </si>
  <si>
    <t>Localización Geograficas de los Recursos</t>
  </si>
  <si>
    <t>ESTA PLANILLA DEBE SER COMPLETADA PARA LOS TRES TURNOS MAÑANA; TARDE Y NOCHE</t>
  </si>
  <si>
    <t>LOS DATOS POR USTEDES INDICADOS EN LAS LOCALIZACIONES DEBEN SER LO SUFICIENTEMENTE DESAGREGADOS PARA PODER VERIFICAR SOBRE EL LUGAR SU DISPONIBILIDAD</t>
  </si>
  <si>
    <t>Observaciones</t>
  </si>
  <si>
    <t>PROPIO: RECLAMISTAS.
CONTRATADO: RECLAMISTAS.</t>
  </si>
  <si>
    <t>Grupo 
Electrógenos</t>
  </si>
  <si>
    <t>LABORATORIO: PP + CONTRATISTA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</si>
  <si>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</si>
  <si>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PROPIO: CALIDAD DE PRODUCTO, ELECTROMECÁNICOS (PREVENTIVO), DIME, MANTENIMIENTO PREVENTIVO y DESAGOTE.
CONTRATADO: DESAGOTE, MANTENIMIENTO PREVENTIVO e INVERSIONES.</t>
  </si>
  <si>
    <t>PROPIO: RECLAMISTAS y DIME.
CONTRATADO: RECLAMISTAS.</t>
  </si>
  <si>
    <t>PROPIO: CALIDAD DE PRODUCTO, ELECTROMECÁNICOS (PREVENTIVO),MANTENIMIENTO PREVENTIVO y DESAGOTE.
CONTRATADO: DESAGOTE, MANTENIMIENTO PREVENTIVO</t>
  </si>
  <si>
    <t>PROPIO: ELECTROMECÁNICOS; EMPALMISTAS; GUARDIA; OPERACIONES BT; REPARACIÓN AÉREA (BT/ MT); OPERACIONES MT; TCT; ZANJEROS.
CONTRATADO: REPARACIÓN AÉREA, REPARACIÓN SUBTERRÁNEA (TÉCNICA), INVERSIONES, OPERACIÓN BT (falteros) y ZANJEROS.</t>
  </si>
  <si>
    <t>RECURSOS - EDENOR</t>
  </si>
  <si>
    <t>RECURSOS - OPERACIONES EDENOR - MAÑANA</t>
  </si>
  <si>
    <t>RECURSOS - OPERACIONES EDENOR - TARDE NOCHE</t>
  </si>
  <si>
    <t>RECURSOS - OPERACIONES EDENOR - MADRUGADA</t>
  </si>
  <si>
    <t>PROPIO:  ZANJEROS.
CONTRATADO: REPARACIÓN AÉREA, REPARACIÓN SUBTERRÁNEA (TÉCNICA), OPERACIÓN BT (falteros) y ZANJEROS.</t>
  </si>
  <si>
    <t>PROPIO: CALIDAD DE PRODUCTO, ELECTROMECÁNICOS (PREVENTIVO), DIME, MANTENIMIENTO PREVENTIVO y DESAGOTE.
CONTRATADO: DESAGOTE, ELECTROMECÁNICOS; EMPALMISTAS; GUARDIA; OPERACIONES BT; REPARACIÓN AÉREA (BT/ MT); OPERACIONES MT; TCT; MANTENIMIENTO PREVENTIVO e INVERSIONES.</t>
  </si>
  <si>
    <t>RECURSOS - OPERACIONES EDENOR - DURANTE TODO EL DÍA</t>
  </si>
  <si>
    <t>CONTRATISTAS UOCRA OBRAS LICITACIONES MOD</t>
  </si>
  <si>
    <t>CONTRATISTAS UOCRA OBRAS LICITACIONES SUPERVISIÓN</t>
  </si>
  <si>
    <t>DISTRIBUCIÓN (Despacho, etc) - EQUIPOS</t>
  </si>
  <si>
    <t>DISTRIBUCIÓN (Despacho, etc) - TÉCNICOS</t>
  </si>
  <si>
    <t>TRANSMISIÓN - EQUIPOS</t>
  </si>
  <si>
    <t>TRANSMISIÓN - TÉCNICOS</t>
  </si>
  <si>
    <t>RECURSOS - OPERACIONES EDENOR  - TOTAL POR TURNO</t>
  </si>
  <si>
    <t>Mañana</t>
  </si>
  <si>
    <t>Tarde - Noche</t>
  </si>
  <si>
    <t>Madrugada</t>
  </si>
  <si>
    <t>3. ESTADO DE EQUIPOS DE TRABAJO</t>
  </si>
  <si>
    <t>Actualización al :</t>
  </si>
  <si>
    <t>Hora:</t>
  </si>
  <si>
    <t>Grupos 
Electrógenos</t>
  </si>
  <si>
    <t>Redistribución solicitada</t>
  </si>
  <si>
    <t>Situación Normal + Adiconal solicitado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</si>
</sst>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/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0" applyFont="1"/>
    <xf numFmtId="0" fontId="0" fillId="7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9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vertical="center"/>
    </xf>
    <xf numFmtId="1" fontId="0" fillId="12" borderId="5" xfId="0" applyNumberFormat="1" applyFill="1" applyBorder="1" applyAlignment="1">
      <alignment vertical="center"/>
    </xf>
    <xf numFmtId="1" fontId="0" fillId="12" borderId="6" xfId="0" applyNumberFormat="1" applyFill="1" applyBorder="1" applyAlignment="1">
      <alignment vertical="center"/>
    </xf>
    <xf numFmtId="1" fontId="0" fillId="12" borderId="11" xfId="0" applyNumberFormat="1" applyFill="1" applyBorder="1" applyAlignment="1">
      <alignment vertical="center"/>
    </xf>
    <xf numFmtId="1" fontId="2" fillId="11" borderId="1" xfId="0" applyNumberFormat="1" applyFont="1" applyFill="1" applyBorder="1" applyAlignment="1">
      <alignment vertical="center"/>
    </xf>
    <xf numFmtId="1" fontId="2" fillId="8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7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1" fontId="2" fillId="1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/>
    <xf numFmtId="1" fontId="2" fillId="2" borderId="0" xfId="0" applyNumberFormat="1" applyFont="1" applyFill="1"/>
    <xf numFmtId="1" fontId="2" fillId="14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9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164" fontId="2" fillId="14" borderId="1" xfId="7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" fontId="0" fillId="10" borderId="5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1" fontId="0" fillId="10" borderId="1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" fontId="0" fillId="9" borderId="11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 wrapText="1"/>
    </xf>
    <xf numFmtId="0" fontId="8" fillId="15" borderId="11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</cellXfs>
  <cellStyles count="8">
    <cellStyle name="Millares" xfId="7" builtinId="3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Porcentu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1.%20Regi&#243;n%201/1.%20CABA/CABA%20-%20Recurso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4.%20Moreno/Moreno%20-%20Recurs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1.%20Regi&#243;n%201/2.%20Olivos/Olivos%20-%20Recurs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1.%20Regi&#243;n%201/3.%20San%20Martin/San%20Martin%20-%20Recurs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2.%20Regi&#243;n%202/1.%20La%20Matanza/La%20Matanza%20-%20Recurso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2.%20Regi&#243;n%202/2.%20Moron/Mor&#243;n%20-%20Recurs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2.%20Regi&#243;n%202/3.%20Merlo/Merlo%20-%20Recurso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1.%20Pilar/Pilar%20-%20Recurso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2.%20Tigre/Tigre%20-%20Recurso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Recursos%20de%20la%20Operacin/3.%20Regi&#243;n%203/3.%20San%20Miguel/San%20Miguel%20-%20Recur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A"/>
      <sheetName val="RESUMEN"/>
    </sheetNames>
    <sheetDataSet>
      <sheetData sheetId="0">
        <row r="4">
          <cell r="F4">
            <v>0</v>
          </cell>
        </row>
        <row r="5">
          <cell r="F5">
            <v>2</v>
          </cell>
        </row>
        <row r="6">
          <cell r="F6">
            <v>0</v>
          </cell>
        </row>
        <row r="7">
          <cell r="F7">
            <v>7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51</v>
          </cell>
        </row>
        <row r="22">
          <cell r="F22">
            <v>0</v>
          </cell>
        </row>
        <row r="23">
          <cell r="F23">
            <v>2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2</v>
          </cell>
        </row>
        <row r="39">
          <cell r="F39">
            <v>3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ENO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4</v>
          </cell>
        </row>
        <row r="16">
          <cell r="F16">
            <v>0</v>
          </cell>
        </row>
        <row r="17">
          <cell r="F17">
            <v>1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7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IVOS"/>
    </sheetNames>
    <sheetDataSet>
      <sheetData sheetId="0">
        <row r="7">
          <cell r="F7">
            <v>0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3</v>
          </cell>
        </row>
        <row r="13">
          <cell r="F13">
            <v>1</v>
          </cell>
        </row>
        <row r="14">
          <cell r="F14">
            <v>0</v>
          </cell>
        </row>
        <row r="15">
          <cell r="F15">
            <v>2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3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4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2</v>
          </cell>
        </row>
        <row r="42">
          <cell r="F42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MARTIN"/>
      <sheetName val="RESUMEN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1</v>
          </cell>
        </row>
        <row r="12">
          <cell r="F12">
            <v>1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5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4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</v>
          </cell>
        </row>
        <row r="42">
          <cell r="F42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 MATANZA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2</v>
          </cell>
        </row>
        <row r="15">
          <cell r="F15">
            <v>9</v>
          </cell>
        </row>
        <row r="16">
          <cell r="F16">
            <v>0</v>
          </cell>
        </row>
        <row r="17">
          <cell r="F17">
            <v>7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5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4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ON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1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3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3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19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LO"/>
    </sheetNames>
    <sheetDataSet>
      <sheetData sheetId="0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4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4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8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AR"/>
    </sheetNames>
    <sheetDataSet>
      <sheetData sheetId="0">
        <row r="7">
          <cell r="F7">
            <v>1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3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2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16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GRE"/>
    </sheetNames>
    <sheetDataSet>
      <sheetData sheetId="0">
        <row r="7">
          <cell r="F7">
            <v>0</v>
          </cell>
        </row>
        <row r="8">
          <cell r="F8">
            <v>1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1</v>
          </cell>
        </row>
        <row r="14">
          <cell r="F14">
            <v>0</v>
          </cell>
        </row>
        <row r="15">
          <cell r="F15">
            <v>4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2</v>
          </cell>
        </row>
        <row r="19">
          <cell r="F19">
            <v>1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5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4</v>
          </cell>
        </row>
        <row r="42">
          <cell r="F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MIGUEL"/>
    </sheetNames>
    <sheetDataSet>
      <sheetData sheetId="0">
        <row r="7">
          <cell r="F7">
            <v>0</v>
          </cell>
        </row>
        <row r="8">
          <cell r="F8">
            <v>5</v>
          </cell>
        </row>
        <row r="9">
          <cell r="F9">
            <v>0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8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7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15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12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7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2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48"/>
  <sheetViews>
    <sheetView showZeros="0" zoomScale="85" zoomScaleNormal="85" workbookViewId="0">
      <pane ySplit="3" topLeftCell="A4" activePane="bottomLeft" state="frozen"/>
      <selection pane="bottomLeft" activeCell="I11" sqref="I11"/>
    </sheetView>
  </sheetViews>
  <sheetFormatPr baseColWidth="10" defaultColWidth="11.42578125" defaultRowHeight="15" x14ac:dyDescent="0.25"/>
  <cols>
    <col min="1" max="1" width="3.85546875" style="2" customWidth="1"/>
    <col min="2" max="2" width="9.5703125" style="2" customWidth="1"/>
    <col min="3" max="3" width="22.42578125" style="2" customWidth="1"/>
    <col min="4" max="4" width="29.7109375" style="2" customWidth="1"/>
    <col min="5" max="5" width="16.28515625" style="2" bestFit="1" customWidth="1"/>
    <col min="6" max="6" width="11.42578125" style="2"/>
    <col min="7" max="7" width="13.5703125" style="2" customWidth="1"/>
    <col min="8" max="8" width="11.42578125" style="2"/>
    <col min="9" max="9" width="26.42578125" style="2" bestFit="1" customWidth="1"/>
    <col min="10" max="10" width="14.7109375" style="2" customWidth="1"/>
    <col min="11" max="11" width="29.7109375" style="2" customWidth="1"/>
    <col min="12" max="16384" width="11.42578125" style="2"/>
  </cols>
  <sheetData>
    <row r="1" spans="2:8" ht="23.25" x14ac:dyDescent="0.35">
      <c r="B1" s="1" t="s">
        <v>58</v>
      </c>
    </row>
    <row r="3" spans="2:8" ht="15" customHeight="1" x14ac:dyDescent="0.25">
      <c r="B3" s="3" t="s">
        <v>0</v>
      </c>
      <c r="C3" s="68" t="s">
        <v>1</v>
      </c>
      <c r="D3" s="69"/>
      <c r="E3" s="70"/>
      <c r="F3" s="4"/>
      <c r="G3" s="4" t="s">
        <v>2</v>
      </c>
    </row>
    <row r="4" spans="2:8" ht="15" customHeight="1" x14ac:dyDescent="0.25">
      <c r="B4" s="71" t="s">
        <v>3</v>
      </c>
      <c r="C4" s="74" t="s">
        <v>4</v>
      </c>
      <c r="D4" s="75"/>
      <c r="E4" s="76"/>
      <c r="F4" s="5">
        <f>+[1]CABA!F4+[2]OLIVOS!F7+'[3]SAN MARTIN'!F7+'[4]LA MATANZA'!F7+[5]MORON!F7+[6]MERLO!F7+[7]PILAR!F7+[8]TIGRE!F7+'[9]SAN MIGUEL'!F7+[10]MORENO!F7</f>
        <v>1</v>
      </c>
      <c r="G4" s="25">
        <f>+F4</f>
        <v>1</v>
      </c>
      <c r="H4" s="52">
        <f>SUM(G4:G20)*2.5</f>
        <v>375</v>
      </c>
    </row>
    <row r="5" spans="2:8" ht="15" customHeight="1" x14ac:dyDescent="0.25">
      <c r="B5" s="72"/>
      <c r="C5" s="74" t="s">
        <v>5</v>
      </c>
      <c r="D5" s="75"/>
      <c r="E5" s="76"/>
      <c r="F5" s="5">
        <f>+[1]CABA!F5+[2]OLIVOS!F8+'[3]SAN MARTIN'!F8+'[4]LA MATANZA'!F8+[5]MORON!F8+[6]MERLO!F8+[7]PILAR!F8+[8]TIGRE!F8+'[9]SAN MIGUEL'!F8+[10]MORENO!F8</f>
        <v>10</v>
      </c>
      <c r="G5" s="24">
        <f>+F5</f>
        <v>10</v>
      </c>
    </row>
    <row r="6" spans="2:8" x14ac:dyDescent="0.25">
      <c r="B6" s="72"/>
      <c r="C6" s="74" t="s">
        <v>6</v>
      </c>
      <c r="D6" s="75"/>
      <c r="E6" s="76"/>
      <c r="F6" s="5">
        <f>+[1]CABA!F6+[2]OLIVOS!F9+'[3]SAN MARTIN'!F9+'[4]LA MATANZA'!F9+[5]MORON!F9+[6]MERLO!F9+[7]PILAR!F9+[8]TIGRE!F9+'[9]SAN MIGUEL'!F9+[10]MORENO!F9</f>
        <v>0</v>
      </c>
      <c r="G6" s="25">
        <f>+F6</f>
        <v>0</v>
      </c>
    </row>
    <row r="7" spans="2:8" x14ac:dyDescent="0.25">
      <c r="B7" s="72"/>
      <c r="C7" s="77" t="s">
        <v>7</v>
      </c>
      <c r="D7" s="78"/>
      <c r="E7" s="11" t="s">
        <v>8</v>
      </c>
      <c r="F7" s="16">
        <f>+[1]CABA!F7+[2]OLIVOS!F10+'[3]SAN MARTIN'!F10+'[4]LA MATANZA'!F10+[5]MORON!F10+[6]MERLO!F10+[7]PILAR!F10+[8]TIGRE!F10+'[9]SAN MIGUEL'!F10+[10]MORENO!F10</f>
        <v>10</v>
      </c>
      <c r="G7" s="85">
        <f>+SUM(F7:F8)</f>
        <v>17</v>
      </c>
    </row>
    <row r="8" spans="2:8" x14ac:dyDescent="0.25">
      <c r="B8" s="72"/>
      <c r="C8" s="79"/>
      <c r="D8" s="80"/>
      <c r="E8" s="15" t="s">
        <v>9</v>
      </c>
      <c r="F8" s="16">
        <f>+[1]CABA!F8+[2]OLIVOS!F11+'[3]SAN MARTIN'!F11+'[4]LA MATANZA'!F11+[5]MORON!F11+[6]MERLO!F11+[7]PILAR!F11+[8]TIGRE!F11+'[9]SAN MIGUEL'!F11+[10]MORENO!F11</f>
        <v>7</v>
      </c>
      <c r="G8" s="86"/>
    </row>
    <row r="9" spans="2:8" x14ac:dyDescent="0.25">
      <c r="B9" s="72"/>
      <c r="C9" s="74" t="s">
        <v>10</v>
      </c>
      <c r="D9" s="75"/>
      <c r="E9" s="76"/>
      <c r="F9" s="5">
        <f>+[1]CABA!F9+[2]OLIVOS!F12+'[3]SAN MARTIN'!F12+'[4]LA MATANZA'!F12+[5]MORON!F12+[6]MERLO!F12+[7]PILAR!F12+[8]TIGRE!F12+'[9]SAN MIGUEL'!F12+[10]MORENO!F12</f>
        <v>22</v>
      </c>
      <c r="G9" s="24">
        <f>+F9</f>
        <v>22</v>
      </c>
    </row>
    <row r="10" spans="2:8" x14ac:dyDescent="0.25">
      <c r="B10" s="72"/>
      <c r="C10" s="74" t="s">
        <v>11</v>
      </c>
      <c r="D10" s="75"/>
      <c r="E10" s="76"/>
      <c r="F10" s="5">
        <f>+[1]CABA!F10+[2]OLIVOS!F13+'[3]SAN MARTIN'!F13+'[4]LA MATANZA'!F13+[5]MORON!F13+[6]MERLO!F13+[7]PILAR!F13+[8]TIGRE!F13+'[9]SAN MIGUEL'!F13+[10]MORENO!F13</f>
        <v>3</v>
      </c>
      <c r="G10" s="26">
        <f t="shared" ref="G10:G11" si="0">+F10</f>
        <v>3</v>
      </c>
    </row>
    <row r="11" spans="2:8" x14ac:dyDescent="0.25">
      <c r="B11" s="72"/>
      <c r="C11" s="74" t="s">
        <v>12</v>
      </c>
      <c r="D11" s="75"/>
      <c r="E11" s="76"/>
      <c r="F11" s="5">
        <f>+[1]CABA!F11+[2]OLIVOS!F14+'[3]SAN MARTIN'!F14+'[4]LA MATANZA'!F14+[5]MORON!F14+[6]MERLO!F14+[7]PILAR!F14+[8]TIGRE!F14+'[9]SAN MIGUEL'!F14+[10]MORENO!F14</f>
        <v>2</v>
      </c>
      <c r="G11" s="25">
        <f t="shared" si="0"/>
        <v>2</v>
      </c>
    </row>
    <row r="12" spans="2:8" x14ac:dyDescent="0.25">
      <c r="B12" s="72"/>
      <c r="C12" s="77" t="s">
        <v>13</v>
      </c>
      <c r="D12" s="78"/>
      <c r="E12" s="11" t="s">
        <v>14</v>
      </c>
      <c r="F12" s="29">
        <f>+[1]CABA!F12+[2]OLIVOS!F15+'[3]SAN MARTIN'!F15+'[4]LA MATANZA'!F15+[5]MORON!F15+[6]MERLO!F15+[7]PILAR!F15+[8]TIGRE!F15+'[9]SAN MIGUEL'!F15+[10]MORENO!F15</f>
        <v>41</v>
      </c>
      <c r="G12" s="89">
        <f>+SUM(F12:F14)</f>
        <v>49</v>
      </c>
      <c r="H12" s="2">
        <f>254+18+18</f>
        <v>290</v>
      </c>
    </row>
    <row r="13" spans="2:8" x14ac:dyDescent="0.25">
      <c r="B13" s="72"/>
      <c r="C13" s="87"/>
      <c r="D13" s="88"/>
      <c r="E13" s="13" t="s">
        <v>15</v>
      </c>
      <c r="F13" s="30">
        <f>+[1]CABA!F13+[2]OLIVOS!F16+'[3]SAN MARTIN'!F16+'[4]LA MATANZA'!F16+[5]MORON!F16+[6]MERLO!F16+[7]PILAR!F16+[8]TIGRE!F16+'[9]SAN MIGUEL'!F16+[10]MORENO!F16</f>
        <v>0</v>
      </c>
      <c r="G13" s="90"/>
    </row>
    <row r="14" spans="2:8" x14ac:dyDescent="0.25">
      <c r="B14" s="72"/>
      <c r="C14" s="79"/>
      <c r="D14" s="80"/>
      <c r="E14" s="15" t="s">
        <v>16</v>
      </c>
      <c r="F14" s="28">
        <f>+[1]CABA!F14+[2]OLIVOS!F17+'[3]SAN MARTIN'!F17+'[4]LA MATANZA'!F17+[5]MORON!F17+[6]MERLO!F17+[7]PILAR!F17+[8]TIGRE!F17+'[9]SAN MIGUEL'!F17+[10]MORENO!F17</f>
        <v>8</v>
      </c>
      <c r="G14" s="91"/>
    </row>
    <row r="15" spans="2:8" x14ac:dyDescent="0.25">
      <c r="B15" s="72"/>
      <c r="C15" s="74" t="s">
        <v>17</v>
      </c>
      <c r="D15" s="75"/>
      <c r="E15" s="76"/>
      <c r="F15" s="5">
        <f>+[1]CABA!F15+[2]OLIVOS!F18+'[3]SAN MARTIN'!F18+'[4]LA MATANZA'!F18+[5]MORON!F18+[6]MERLO!F18+[7]PILAR!F18+[8]TIGRE!F18+'[9]SAN MIGUEL'!F18+[10]MORENO!F18</f>
        <v>17</v>
      </c>
      <c r="G15" s="24">
        <f>+F15</f>
        <v>17</v>
      </c>
    </row>
    <row r="16" spans="2:8" x14ac:dyDescent="0.25">
      <c r="B16" s="72"/>
      <c r="C16" s="74" t="s">
        <v>18</v>
      </c>
      <c r="D16" s="75"/>
      <c r="E16" s="76"/>
      <c r="F16" s="5">
        <f>+[1]CABA!F16+[2]OLIVOS!F19+'[3]SAN MARTIN'!F19+'[4]LA MATANZA'!F19+[5]MORON!F19+[6]MERLO!F19+[7]PILAR!F19+[8]TIGRE!F19+'[9]SAN MIGUEL'!F19+[10]MORENO!F19</f>
        <v>1</v>
      </c>
      <c r="G16" s="24">
        <f t="shared" ref="G16:G23" si="1">+F16</f>
        <v>1</v>
      </c>
    </row>
    <row r="17" spans="2:9" x14ac:dyDescent="0.25">
      <c r="B17" s="72"/>
      <c r="C17" s="74" t="s">
        <v>19</v>
      </c>
      <c r="D17" s="75"/>
      <c r="E17" s="76"/>
      <c r="F17" s="5">
        <f>+[1]CABA!F17+[2]OLIVOS!F20+'[3]SAN MARTIN'!F20+'[4]LA MATANZA'!F20+[5]MORON!F20+[6]MERLO!F20+[7]PILAR!F20+[8]TIGRE!F20+'[9]SAN MIGUEL'!F20+[10]MORENO!F20</f>
        <v>28</v>
      </c>
      <c r="G17" s="24">
        <f t="shared" si="1"/>
        <v>28</v>
      </c>
    </row>
    <row r="18" spans="2:9" x14ac:dyDescent="0.25">
      <c r="B18" s="72"/>
      <c r="C18" s="8" t="s">
        <v>23</v>
      </c>
      <c r="D18" s="9"/>
      <c r="E18" s="10"/>
      <c r="F18" s="5">
        <f>+[1]CABA!F18+[2]OLIVOS!F21+'[3]SAN MARTIN'!F21+'[4]LA MATANZA'!F21+[5]MORON!F21+[6]MERLO!F21+[7]PILAR!F21+[8]TIGRE!F21+'[9]SAN MIGUEL'!F21+[10]MORENO!F21</f>
        <v>0</v>
      </c>
      <c r="G18" s="25">
        <f t="shared" si="1"/>
        <v>0</v>
      </c>
    </row>
    <row r="19" spans="2:9" x14ac:dyDescent="0.25">
      <c r="B19" s="72"/>
      <c r="C19" s="74" t="s">
        <v>29</v>
      </c>
      <c r="D19" s="75"/>
      <c r="E19" s="76"/>
      <c r="F19" s="5">
        <f>+[1]CABA!F19+[2]OLIVOS!F22+'[3]SAN MARTIN'!F22+'[4]LA MATANZA'!F22+[5]MORON!F22+[6]MERLO!F22+[7]PILAR!F22+[8]TIGRE!F22+'[9]SAN MIGUEL'!F22+[10]MORENO!F22</f>
        <v>0</v>
      </c>
      <c r="G19" s="24">
        <f t="shared" si="1"/>
        <v>0</v>
      </c>
    </row>
    <row r="20" spans="2:9" x14ac:dyDescent="0.25">
      <c r="B20" s="72"/>
      <c r="C20" s="74" t="s">
        <v>20</v>
      </c>
      <c r="D20" s="75"/>
      <c r="E20" s="76"/>
      <c r="F20" s="5">
        <f>+[1]CABA!F20+[2]OLIVOS!F23+'[3]SAN MARTIN'!F23+'[4]LA MATANZA'!F23+[5]MORON!F23+[6]MERLO!F23+[7]PILAR!F23+[8]TIGRE!F23+'[9]SAN MIGUEL'!F23+[10]MORENO!F23</f>
        <v>0</v>
      </c>
      <c r="G20" s="24">
        <f t="shared" si="1"/>
        <v>0</v>
      </c>
    </row>
    <row r="21" spans="2:9" x14ac:dyDescent="0.25">
      <c r="B21" s="73"/>
      <c r="C21" s="81" t="s">
        <v>21</v>
      </c>
      <c r="D21" s="82"/>
      <c r="E21" s="83"/>
      <c r="F21" s="6">
        <f>+[1]CABA!F21+[2]OLIVOS!F24+'[3]SAN MARTIN'!F24+'[4]LA MATANZA'!F24+[5]MORON!F24+[6]MERLO!F24+[7]PILAR!F24+[8]TIGRE!F24+'[9]SAN MIGUEL'!F24+[10]MORENO!F24</f>
        <v>129</v>
      </c>
      <c r="G21" s="18">
        <f>+F21</f>
        <v>129</v>
      </c>
      <c r="H21" s="2">
        <f>+G21</f>
        <v>129</v>
      </c>
      <c r="I21" s="2">
        <f>+H21+G46+G48</f>
        <v>193</v>
      </c>
    </row>
    <row r="22" spans="2:9" x14ac:dyDescent="0.25">
      <c r="B22" s="105" t="s">
        <v>22</v>
      </c>
      <c r="C22" s="96" t="s">
        <v>23</v>
      </c>
      <c r="D22" s="96"/>
      <c r="E22" s="96"/>
      <c r="F22" s="5">
        <f>+[1]CABA!F22+[2]OLIVOS!F25+'[3]SAN MARTIN'!F25+'[4]LA MATANZA'!F25+[5]MORON!F25+[6]MERLO!F25+[7]PILAR!F25+[8]TIGRE!F25+'[9]SAN MIGUEL'!F25+[10]MORENO!F25</f>
        <v>0</v>
      </c>
      <c r="G22" s="36">
        <f t="shared" si="1"/>
        <v>0</v>
      </c>
      <c r="H22" s="2">
        <f>SUM(G22:G38)*2.5</f>
        <v>50</v>
      </c>
    </row>
    <row r="23" spans="2:9" x14ac:dyDescent="0.25">
      <c r="B23" s="106"/>
      <c r="C23" s="96" t="s">
        <v>11</v>
      </c>
      <c r="D23" s="96"/>
      <c r="E23" s="96"/>
      <c r="F23" s="5">
        <f>+[1]CABA!F23+[2]OLIVOS!F26+'[3]SAN MARTIN'!F26+'[4]LA MATANZA'!F26+[5]MORON!F26+[6]MERLO!F26+[7]PILAR!F26+[8]TIGRE!F26+'[9]SAN MIGUEL'!F26+[10]MORENO!F26</f>
        <v>2</v>
      </c>
      <c r="G23" s="37">
        <f t="shared" si="1"/>
        <v>2</v>
      </c>
    </row>
    <row r="24" spans="2:9" x14ac:dyDescent="0.25">
      <c r="B24" s="106"/>
      <c r="C24" s="98" t="s">
        <v>13</v>
      </c>
      <c r="D24" s="98"/>
      <c r="E24" s="11" t="s">
        <v>8</v>
      </c>
      <c r="F24" s="12">
        <f>+[1]CABA!F24+[2]OLIVOS!F27+'[3]SAN MARTIN'!F27+'[4]LA MATANZA'!F27+[5]MORON!F27+[6]MERLO!F27+[7]PILAR!F27+[8]TIGRE!F27+'[9]SAN MIGUEL'!F27+[10]MORENO!F27</f>
        <v>7</v>
      </c>
      <c r="G24" s="93">
        <f>+SUM(F24:F26)</f>
        <v>7</v>
      </c>
    </row>
    <row r="25" spans="2:9" x14ac:dyDescent="0.25">
      <c r="B25" s="106"/>
      <c r="C25" s="98"/>
      <c r="D25" s="98"/>
      <c r="E25" s="13" t="s">
        <v>9</v>
      </c>
      <c r="F25" s="14">
        <f>+[1]CABA!F25+[2]OLIVOS!F28+'[3]SAN MARTIN'!F28+'[4]LA MATANZA'!F28+[5]MORON!F28+[6]MERLO!F28+[7]PILAR!F28+[8]TIGRE!F28+'[9]SAN MIGUEL'!F28+[10]MORENO!F28</f>
        <v>0</v>
      </c>
      <c r="G25" s="94"/>
    </row>
    <row r="26" spans="2:9" x14ac:dyDescent="0.25">
      <c r="B26" s="106"/>
      <c r="C26" s="98"/>
      <c r="D26" s="98"/>
      <c r="E26" s="17" t="s">
        <v>24</v>
      </c>
      <c r="F26" s="16">
        <f>+[1]CABA!F26+[2]OLIVOS!F29+'[3]SAN MARTIN'!F29+'[4]LA MATANZA'!F29+[5]MORON!F29+[6]MERLO!F29+[7]PILAR!F29+[8]TIGRE!F29+'[9]SAN MIGUEL'!F29+[10]MORENO!F29</f>
        <v>0</v>
      </c>
      <c r="G26" s="95"/>
    </row>
    <row r="27" spans="2:9" ht="14.25" customHeight="1" x14ac:dyDescent="0.25">
      <c r="B27" s="106"/>
      <c r="C27" s="96" t="s">
        <v>19</v>
      </c>
      <c r="D27" s="96"/>
      <c r="E27" s="96"/>
      <c r="F27" s="5">
        <f>+[1]CABA!F27+[2]OLIVOS!F30+'[3]SAN MARTIN'!F30+'[4]LA MATANZA'!F30+[5]MORON!F30+[6]MERLO!F30+[7]PILAR!F30+[8]TIGRE!F30+'[9]SAN MIGUEL'!F30+[10]MORENO!F30</f>
        <v>0</v>
      </c>
      <c r="G27" s="38">
        <f>+F27</f>
        <v>0</v>
      </c>
    </row>
    <row r="28" spans="2:9" ht="15" customHeight="1" x14ac:dyDescent="0.25">
      <c r="B28" s="106"/>
      <c r="C28" s="97" t="s">
        <v>25</v>
      </c>
      <c r="D28" s="98" t="s">
        <v>14</v>
      </c>
      <c r="E28" s="11" t="s">
        <v>8</v>
      </c>
      <c r="F28" s="12">
        <f>+[1]CABA!F28+[2]OLIVOS!F31+'[3]SAN MARTIN'!F31+'[4]LA MATANZA'!F31+[5]MORON!F31+[6]MERLO!F31+[7]PILAR!F31+[8]TIGRE!F31+'[9]SAN MIGUEL'!F31+[10]MORENO!F31</f>
        <v>2</v>
      </c>
      <c r="G28" s="99">
        <f>+SUM(F28:F30)</f>
        <v>2</v>
      </c>
    </row>
    <row r="29" spans="2:9" x14ac:dyDescent="0.25">
      <c r="B29" s="106"/>
      <c r="C29" s="97"/>
      <c r="D29" s="98"/>
      <c r="E29" s="13" t="s">
        <v>9</v>
      </c>
      <c r="F29" s="14">
        <f>+[1]CABA!F29+[2]OLIVOS!F32+'[3]SAN MARTIN'!F32+'[4]LA MATANZA'!F32+[5]MORON!F32+[6]MERLO!F32+[7]PILAR!F32+[8]TIGRE!F32+'[9]SAN MIGUEL'!F32+[10]MORENO!F32</f>
        <v>0</v>
      </c>
      <c r="G29" s="100"/>
    </row>
    <row r="30" spans="2:9" x14ac:dyDescent="0.25">
      <c r="B30" s="106"/>
      <c r="C30" s="97"/>
      <c r="D30" s="98"/>
      <c r="E30" s="15" t="s">
        <v>24</v>
      </c>
      <c r="F30" s="16">
        <f>+[1]CABA!F30+[2]OLIVOS!F33+'[3]SAN MARTIN'!F33+'[4]LA MATANZA'!F33+[5]MORON!F33+[6]MERLO!F33+[7]PILAR!F33+[8]TIGRE!F33+'[9]SAN MIGUEL'!F33+[10]MORENO!F33</f>
        <v>0</v>
      </c>
      <c r="G30" s="101"/>
    </row>
    <row r="31" spans="2:9" ht="15" customHeight="1" x14ac:dyDescent="0.25">
      <c r="B31" s="106"/>
      <c r="C31" s="97"/>
      <c r="D31" s="98" t="s">
        <v>12</v>
      </c>
      <c r="E31" s="11" t="s">
        <v>8</v>
      </c>
      <c r="F31" s="12">
        <f>+[1]CABA!F31+[2]OLIVOS!F34+'[3]SAN MARTIN'!F34+'[4]LA MATANZA'!F34+[5]MORON!F34+[6]MERLO!F34+[7]PILAR!F34+[8]TIGRE!F34+'[9]SAN MIGUEL'!F34+[10]MORENO!F34</f>
        <v>0</v>
      </c>
      <c r="G31" s="102">
        <f>+SUM(F31:F33)</f>
        <v>0</v>
      </c>
    </row>
    <row r="32" spans="2:9" x14ac:dyDescent="0.25">
      <c r="B32" s="106"/>
      <c r="C32" s="97"/>
      <c r="D32" s="98"/>
      <c r="E32" s="13" t="s">
        <v>9</v>
      </c>
      <c r="F32" s="14">
        <f>+[1]CABA!F32+[2]OLIVOS!F35+'[3]SAN MARTIN'!F35+'[4]LA MATANZA'!F35+[5]MORON!F35+[6]MERLO!F35+[7]PILAR!F35+[8]TIGRE!F35+'[9]SAN MIGUEL'!F35+[10]MORENO!F35</f>
        <v>0</v>
      </c>
      <c r="G32" s="103"/>
    </row>
    <row r="33" spans="2:8" x14ac:dyDescent="0.25">
      <c r="B33" s="106"/>
      <c r="C33" s="97"/>
      <c r="D33" s="98"/>
      <c r="E33" s="15" t="s">
        <v>24</v>
      </c>
      <c r="F33" s="16">
        <f>+[1]CABA!F33+[2]OLIVOS!F36+'[3]SAN MARTIN'!F36+'[4]LA MATANZA'!F36+[5]MORON!F36+[6]MERLO!F36+[7]PILAR!F36+[8]TIGRE!F36+'[9]SAN MIGUEL'!F36+[10]MORENO!F36</f>
        <v>0</v>
      </c>
      <c r="G33" s="104"/>
    </row>
    <row r="34" spans="2:8" ht="15" customHeight="1" x14ac:dyDescent="0.25">
      <c r="B34" s="106"/>
      <c r="C34" s="97"/>
      <c r="D34" s="98" t="s">
        <v>26</v>
      </c>
      <c r="E34" s="11" t="s">
        <v>8</v>
      </c>
      <c r="F34" s="12">
        <f>+[1]CABA!F34+[2]OLIVOS!F37+'[3]SAN MARTIN'!F37+'[4]LA MATANZA'!F37+[5]MORON!F37+[6]MERLO!F37+[7]PILAR!F37+[8]TIGRE!F37+'[9]SAN MIGUEL'!F37+[10]MORENO!F37</f>
        <v>0</v>
      </c>
      <c r="G34" s="102">
        <f>+SUM(F34:F36)</f>
        <v>0</v>
      </c>
    </row>
    <row r="35" spans="2:8" x14ac:dyDescent="0.25">
      <c r="B35" s="106"/>
      <c r="C35" s="97"/>
      <c r="D35" s="98"/>
      <c r="E35" s="13" t="s">
        <v>9</v>
      </c>
      <c r="F35" s="14">
        <f>+[1]CABA!F35+[2]OLIVOS!F38+'[3]SAN MARTIN'!F38+'[4]LA MATANZA'!F38+[5]MORON!F38+[6]MERLO!F38+[7]PILAR!F38+[8]TIGRE!F38+'[9]SAN MIGUEL'!F38+[10]MORENO!F38</f>
        <v>0</v>
      </c>
      <c r="G35" s="103"/>
    </row>
    <row r="36" spans="2:8" x14ac:dyDescent="0.25">
      <c r="B36" s="106"/>
      <c r="C36" s="97"/>
      <c r="D36" s="98"/>
      <c r="E36" s="15" t="s">
        <v>24</v>
      </c>
      <c r="F36" s="16">
        <f>+[1]CABA!F36+[2]OLIVOS!F39+'[3]SAN MARTIN'!F39+'[4]LA MATANZA'!F39+[5]MORON!F39+[6]MERLO!F39+[7]PILAR!F39+[8]TIGRE!F39+'[9]SAN MIGUEL'!F39+[10]MORENO!F39</f>
        <v>0</v>
      </c>
      <c r="G36" s="104"/>
    </row>
    <row r="37" spans="2:8" ht="15" customHeight="1" x14ac:dyDescent="0.25">
      <c r="B37" s="106"/>
      <c r="C37" s="108" t="s">
        <v>27</v>
      </c>
      <c r="D37" s="109"/>
      <c r="E37" s="110"/>
      <c r="F37" s="5">
        <f>+[1]CABA!F37+[2]OLIVOS!F40+'[3]SAN MARTIN'!F40+'[4]LA MATANZA'!F40+[5]MORON!F40+[6]MERLO!F40+[7]PILAR!F40+[8]TIGRE!F40+'[9]SAN MIGUEL'!F40+[10]MORENO!F40</f>
        <v>0</v>
      </c>
      <c r="G37" s="38">
        <f>+F37</f>
        <v>0</v>
      </c>
    </row>
    <row r="38" spans="2:8" x14ac:dyDescent="0.25">
      <c r="B38" s="106"/>
      <c r="C38" s="96" t="s">
        <v>20</v>
      </c>
      <c r="D38" s="96"/>
      <c r="E38" s="96"/>
      <c r="F38" s="5">
        <f>+[1]CABA!F38+[2]OLIVOS!F41+'[3]SAN MARTIN'!F41+'[4]LA MATANZA'!F41+[5]MORON!F41+[6]MERLO!F41+[7]PILAR!F41+[8]TIGRE!F41+'[9]SAN MIGUEL'!F41+[10]MORENO!F41</f>
        <v>9</v>
      </c>
      <c r="G38" s="38">
        <f>+F38</f>
        <v>9</v>
      </c>
    </row>
    <row r="39" spans="2:8" x14ac:dyDescent="0.25">
      <c r="B39" s="107"/>
      <c r="C39" s="84" t="s">
        <v>21</v>
      </c>
      <c r="D39" s="84"/>
      <c r="E39" s="84"/>
      <c r="F39" s="6">
        <f>+[1]CABA!F39+[2]OLIVOS!F42+'[3]SAN MARTIN'!F42+'[4]LA MATANZA'!F42+[5]MORON!F42+[6]MERLO!F42+[7]PILAR!F42+[8]TIGRE!F42+'[9]SAN MIGUEL'!F42+[10]MORENO!F42</f>
        <v>5</v>
      </c>
      <c r="G39" s="39">
        <f>+F39</f>
        <v>5</v>
      </c>
      <c r="H39" s="52">
        <f>+G39</f>
        <v>5</v>
      </c>
    </row>
    <row r="40" spans="2:8" x14ac:dyDescent="0.25">
      <c r="B40" s="92" t="s">
        <v>28</v>
      </c>
      <c r="C40" s="92"/>
      <c r="D40" s="92"/>
      <c r="E40" s="92"/>
      <c r="F40" s="6"/>
      <c r="G40" s="33">
        <f>SUM(G4:G39)</f>
        <v>304</v>
      </c>
      <c r="H40" s="53">
        <f>SUM(H4:H39)+578+30</f>
        <v>1457</v>
      </c>
    </row>
    <row r="41" spans="2:8" x14ac:dyDescent="0.25">
      <c r="G41" s="7"/>
    </row>
    <row r="42" spans="2:8" x14ac:dyDescent="0.25">
      <c r="C42" s="2" t="s">
        <v>65</v>
      </c>
      <c r="G42" s="2">
        <f>578/2.5</f>
        <v>231.2</v>
      </c>
    </row>
    <row r="43" spans="2:8" x14ac:dyDescent="0.25">
      <c r="C43" s="2" t="s">
        <v>66</v>
      </c>
      <c r="G43" s="2">
        <v>30</v>
      </c>
    </row>
    <row r="45" spans="2:8" x14ac:dyDescent="0.25">
      <c r="C45" s="2" t="s">
        <v>67</v>
      </c>
      <c r="F45" s="2">
        <v>18</v>
      </c>
    </row>
    <row r="46" spans="2:8" x14ac:dyDescent="0.25">
      <c r="C46" s="2" t="s">
        <v>68</v>
      </c>
      <c r="G46" s="2">
        <v>50</v>
      </c>
    </row>
    <row r="47" spans="2:8" x14ac:dyDescent="0.25">
      <c r="C47" s="2" t="s">
        <v>69</v>
      </c>
      <c r="F47" s="2">
        <v>18</v>
      </c>
    </row>
    <row r="48" spans="2:8" x14ac:dyDescent="0.25">
      <c r="C48" s="2" t="s">
        <v>70</v>
      </c>
      <c r="G48" s="2">
        <v>14</v>
      </c>
    </row>
  </sheetData>
  <mergeCells count="35">
    <mergeCell ref="B40:E40"/>
    <mergeCell ref="G24:G26"/>
    <mergeCell ref="C27:E27"/>
    <mergeCell ref="C28:C36"/>
    <mergeCell ref="D28:D30"/>
    <mergeCell ref="G28:G30"/>
    <mergeCell ref="D31:D33"/>
    <mergeCell ref="G31:G33"/>
    <mergeCell ref="D34:D36"/>
    <mergeCell ref="G34:G36"/>
    <mergeCell ref="B22:B39"/>
    <mergeCell ref="C22:E22"/>
    <mergeCell ref="C23:E23"/>
    <mergeCell ref="C24:D26"/>
    <mergeCell ref="C37:E37"/>
    <mergeCell ref="C38:E38"/>
    <mergeCell ref="C39:E39"/>
    <mergeCell ref="G7:G8"/>
    <mergeCell ref="C9:E9"/>
    <mergeCell ref="C10:E10"/>
    <mergeCell ref="C11:E11"/>
    <mergeCell ref="C12:D14"/>
    <mergeCell ref="G12:G14"/>
    <mergeCell ref="C3:E3"/>
    <mergeCell ref="B4:B21"/>
    <mergeCell ref="C4:E4"/>
    <mergeCell ref="C5:E5"/>
    <mergeCell ref="C6:E6"/>
    <mergeCell ref="C7:D8"/>
    <mergeCell ref="C15:E15"/>
    <mergeCell ref="C16:E16"/>
    <mergeCell ref="C17:E17"/>
    <mergeCell ref="C19:E19"/>
    <mergeCell ref="C20:E20"/>
    <mergeCell ref="C21:E21"/>
  </mergeCells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  <pageSetUpPr fitToPage="1"/>
  </sheetPr>
  <dimension ref="B1:Q51"/>
  <sheetViews>
    <sheetView showGridLines="0" zoomScale="90" zoomScaleNormal="90" workbookViewId="0">
      <pane xSplit="4" ySplit="4" topLeftCell="E5" activePane="bottomRight" state="frozen"/>
      <selection activeCell="K12" sqref="K12"/>
      <selection pane="topRight" activeCell="K12" sqref="K12"/>
      <selection pane="bottomLeft" activeCell="K12" sqref="K12"/>
      <selection pane="bottomRight" activeCell="K12" sqref="K12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7" ht="23.25" x14ac:dyDescent="0.35">
      <c r="B1" s="1" t="s">
        <v>64</v>
      </c>
    </row>
    <row r="2" spans="2:17" x14ac:dyDescent="0.25">
      <c r="M2" s="59">
        <f ca="1">TODAY()</f>
        <v>42622</v>
      </c>
    </row>
    <row r="3" spans="2:17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78</v>
      </c>
      <c r="N3" s="20"/>
      <c r="O3" s="23" t="s">
        <v>49</v>
      </c>
    </row>
    <row r="4" spans="2:17" ht="24" customHeight="1" x14ac:dyDescent="0.25">
      <c r="B4" s="120" t="s">
        <v>35</v>
      </c>
      <c r="C4" s="120"/>
      <c r="D4" s="120"/>
      <c r="E4" s="65" t="s">
        <v>36</v>
      </c>
      <c r="F4" s="65" t="s">
        <v>37</v>
      </c>
      <c r="G4" s="65" t="s">
        <v>38</v>
      </c>
      <c r="H4" s="65" t="s">
        <v>36</v>
      </c>
      <c r="I4" s="65" t="s">
        <v>37</v>
      </c>
      <c r="J4" s="65" t="s">
        <v>38</v>
      </c>
      <c r="K4" s="116"/>
      <c r="L4" s="118"/>
      <c r="M4" s="118"/>
      <c r="N4" s="20"/>
    </row>
    <row r="5" spans="2:17" ht="21" customHeight="1" x14ac:dyDescent="0.25">
      <c r="B5" s="119" t="s">
        <v>39</v>
      </c>
      <c r="C5" s="119" t="s">
        <v>40</v>
      </c>
      <c r="D5" s="19" t="s">
        <v>41</v>
      </c>
      <c r="E5" s="46">
        <f>'ENRE TOTAL x Turno Sit. Normal'!E7+'ENRE TOTAL x Turno Sit. Normal'!E19+'ENRE TOTAL x Turno Sit. Normal'!E31</f>
        <v>258</v>
      </c>
      <c r="F5" s="46">
        <f>'ENRE TOTAL x Turno Sit. Normal'!F7+'ENRE TOTAL x Turno Sit. Normal'!F19+'ENRE TOTAL x Turno Sit. Normal'!F31</f>
        <v>0</v>
      </c>
      <c r="G5" s="46">
        <f>'ENRE TOTAL x Turno Sit. Normal'!G7+'ENRE TOTAL x Turno Sit. Normal'!G19+'ENRE TOTAL x Turno Sit. Normal'!G31</f>
        <v>258</v>
      </c>
      <c r="H5" s="46">
        <f>'ENRE TOTAL x Turno Sit. Normal'!H7+'ENRE TOTAL x Turno Sit. Normal'!H19+'ENRE TOTAL x Turno Sit. Normal'!H31</f>
        <v>18</v>
      </c>
      <c r="I5" s="46">
        <f>'ENRE TOTAL x Turno Sit. Normal'!I7+'ENRE TOTAL x Turno Sit. Normal'!I19+'ENRE TOTAL x Turno Sit. Normal'!I31</f>
        <v>0</v>
      </c>
      <c r="J5" s="46">
        <f>'ENRE TOTAL x Turno Sit. Normal'!J7+'ENRE TOTAL x Turno Sit. Normal'!J19+'ENRE TOTAL x Turno Sit. Normal'!J31</f>
        <v>18</v>
      </c>
      <c r="K5" s="46">
        <f>+G5+J5</f>
        <v>276</v>
      </c>
      <c r="L5" s="41"/>
      <c r="M5" s="121"/>
      <c r="N5" s="20"/>
      <c r="O5" s="111" t="s">
        <v>53</v>
      </c>
    </row>
    <row r="6" spans="2:17" ht="21" customHeight="1" x14ac:dyDescent="0.25">
      <c r="B6" s="119"/>
      <c r="C6" s="119"/>
      <c r="D6" s="19" t="s">
        <v>42</v>
      </c>
      <c r="E6" s="46">
        <f>'ENRE TOTAL x Turno Sit. Normal'!E8+'ENRE TOTAL x Turno Sit. Normal'!E20+'ENRE TOTAL x Turno Sit. Normal'!E32</f>
        <v>646</v>
      </c>
      <c r="F6" s="46">
        <f>'ENRE TOTAL x Turno Sit. Normal'!F8+'ENRE TOTAL x Turno Sit. Normal'!F20+'ENRE TOTAL x Turno Sit. Normal'!F32</f>
        <v>306</v>
      </c>
      <c r="G6" s="46">
        <f>'ENRE TOTAL x Turno Sit. Normal'!G8+'ENRE TOTAL x Turno Sit. Normal'!G20+'ENRE TOTAL x Turno Sit. Normal'!G32</f>
        <v>952</v>
      </c>
      <c r="H6" s="46">
        <f>'ENRE TOTAL x Turno Sit. Normal'!H8+'ENRE TOTAL x Turno Sit. Normal'!H20+'ENRE TOTAL x Turno Sit. Normal'!H32</f>
        <v>45</v>
      </c>
      <c r="I6" s="46">
        <f>'ENRE TOTAL x Turno Sit. Normal'!I8+'ENRE TOTAL x Turno Sit. Normal'!I20+'ENRE TOTAL x Turno Sit. Normal'!I32</f>
        <v>0</v>
      </c>
      <c r="J6" s="46">
        <f>'ENRE TOTAL x Turno Sit. Normal'!J8+'ENRE TOTAL x Turno Sit. Normal'!J20+'ENRE TOTAL x Turno Sit. Normal'!J32</f>
        <v>45</v>
      </c>
      <c r="K6" s="34">
        <f t="shared" ref="K6:K12" si="0">+G6+J6</f>
        <v>997</v>
      </c>
      <c r="L6" s="42"/>
      <c r="M6" s="122"/>
      <c r="N6" s="20"/>
      <c r="O6" s="111"/>
    </row>
    <row r="7" spans="2:17" ht="21" customHeight="1" x14ac:dyDescent="0.25">
      <c r="B7" s="119"/>
      <c r="C7" s="119" t="s">
        <v>43</v>
      </c>
      <c r="D7" s="19" t="s">
        <v>41</v>
      </c>
      <c r="E7" s="46">
        <f>'ENRE TOTAL x Turno Sit. Normal'!E9+'ENRE TOTAL x Turno Sit. Normal'!E21+'ENRE TOTAL x Turno Sit. Normal'!E33</f>
        <v>81</v>
      </c>
      <c r="F7" s="46">
        <f>'ENRE TOTAL x Turno Sit. Normal'!F9+'ENRE TOTAL x Turno Sit. Normal'!F21+'ENRE TOTAL x Turno Sit. Normal'!F33</f>
        <v>0</v>
      </c>
      <c r="G7" s="46">
        <f>'ENRE TOTAL x Turno Sit. Normal'!G9+'ENRE TOTAL x Turno Sit. Normal'!G21+'ENRE TOTAL x Turno Sit. Normal'!G33</f>
        <v>81</v>
      </c>
      <c r="H7" s="46">
        <f>'ENRE TOTAL x Turno Sit. Normal'!H9+'ENRE TOTAL x Turno Sit. Normal'!H21+'ENRE TOTAL x Turno Sit. Normal'!H33</f>
        <v>0</v>
      </c>
      <c r="I7" s="46">
        <f>'ENRE TOTAL x Turno Sit. Normal'!I9+'ENRE TOTAL x Turno Sit. Normal'!I21+'ENRE TOTAL x Turno Sit. Normal'!I33</f>
        <v>0</v>
      </c>
      <c r="J7" s="46">
        <f>'ENRE TOTAL x Turno Sit. Normal'!J9+'ENRE TOTAL x Turno Sit. Normal'!J21+'ENRE TOTAL x Turno Sit. Normal'!J33</f>
        <v>0</v>
      </c>
      <c r="K7" s="49">
        <f t="shared" si="0"/>
        <v>81</v>
      </c>
      <c r="L7" s="42"/>
      <c r="M7" s="122"/>
      <c r="N7" s="20"/>
      <c r="O7" s="111" t="s">
        <v>50</v>
      </c>
    </row>
    <row r="8" spans="2:17" ht="21" customHeight="1" x14ac:dyDescent="0.25">
      <c r="B8" s="119"/>
      <c r="C8" s="119"/>
      <c r="D8" s="19" t="s">
        <v>42</v>
      </c>
      <c r="E8" s="46">
        <f>'ENRE TOTAL x Turno Sit. Normal'!E10+'ENRE TOTAL x Turno Sit. Normal'!E22+'ENRE TOTAL x Turno Sit. Normal'!E34</f>
        <v>202.5</v>
      </c>
      <c r="F8" s="46">
        <f>'ENRE TOTAL x Turno Sit. Normal'!F10+'ENRE TOTAL x Turno Sit. Normal'!F22+'ENRE TOTAL x Turno Sit. Normal'!F34</f>
        <v>56</v>
      </c>
      <c r="G8" s="46">
        <f>'ENRE TOTAL x Turno Sit. Normal'!G10+'ENRE TOTAL x Turno Sit. Normal'!G22+'ENRE TOTAL x Turno Sit. Normal'!G34</f>
        <v>258</v>
      </c>
      <c r="H8" s="46">
        <f>'ENRE TOTAL x Turno Sit. Normal'!H10+'ENRE TOTAL x Turno Sit. Normal'!H22+'ENRE TOTAL x Turno Sit. Normal'!H34</f>
        <v>0</v>
      </c>
      <c r="I8" s="46">
        <f>'ENRE TOTAL x Turno Sit. Normal'!I10+'ENRE TOTAL x Turno Sit. Normal'!I22+'ENRE TOTAL x Turno Sit. Normal'!I34</f>
        <v>0</v>
      </c>
      <c r="J8" s="46">
        <f>'ENRE TOTAL x Turno Sit. Normal'!J10+'ENRE TOTAL x Turno Sit. Normal'!J22+'ENRE TOTAL x Turno Sit. Normal'!J34</f>
        <v>0</v>
      </c>
      <c r="K8" s="34">
        <f t="shared" si="0"/>
        <v>258</v>
      </c>
      <c r="L8" s="42"/>
      <c r="M8" s="122"/>
      <c r="N8" s="20"/>
      <c r="O8" s="111"/>
    </row>
    <row r="9" spans="2:17" ht="21" customHeight="1" x14ac:dyDescent="0.25">
      <c r="B9" s="119"/>
      <c r="C9" s="119" t="s">
        <v>44</v>
      </c>
      <c r="D9" s="19" t="s">
        <v>41</v>
      </c>
      <c r="E9" s="46">
        <f>'ENRE TOTAL x Turno Sit. Normal'!E11+'ENRE TOTAL x Turno Sit. Normal'!E23+'ENRE TOTAL x Turno Sit. Normal'!E35</f>
        <v>21</v>
      </c>
      <c r="F9" s="46">
        <f>'ENRE TOTAL x Turno Sit. Normal'!F11+'ENRE TOTAL x Turno Sit. Normal'!F23+'ENRE TOTAL x Turno Sit. Normal'!F35</f>
        <v>0</v>
      </c>
      <c r="G9" s="46">
        <f>'ENRE TOTAL x Turno Sit. Normal'!G11+'ENRE TOTAL x Turno Sit. Normal'!G23+'ENRE TOTAL x Turno Sit. Normal'!G35</f>
        <v>21</v>
      </c>
      <c r="H9" s="46">
        <f>'ENRE TOTAL x Turno Sit. Normal'!H11+'ENRE TOTAL x Turno Sit. Normal'!H23+'ENRE TOTAL x Turno Sit. Normal'!H35</f>
        <v>473</v>
      </c>
      <c r="I9" s="46">
        <f>'ENRE TOTAL x Turno Sit. Normal'!I11+'ENRE TOTAL x Turno Sit. Normal'!I23+'ENRE TOTAL x Turno Sit. Normal'!I35</f>
        <v>0</v>
      </c>
      <c r="J9" s="46">
        <f>'ENRE TOTAL x Turno Sit. Normal'!J11+'ENRE TOTAL x Turno Sit. Normal'!J23+'ENRE TOTAL x Turno Sit. Normal'!J35</f>
        <v>473</v>
      </c>
      <c r="K9" s="49">
        <f t="shared" si="0"/>
        <v>494</v>
      </c>
      <c r="L9" s="42"/>
      <c r="M9" s="122"/>
      <c r="N9" s="20"/>
      <c r="O9" s="111" t="s">
        <v>54</v>
      </c>
    </row>
    <row r="10" spans="2:17" ht="21" customHeight="1" x14ac:dyDescent="0.25">
      <c r="B10" s="119"/>
      <c r="C10" s="119"/>
      <c r="D10" s="19" t="s">
        <v>42</v>
      </c>
      <c r="E10" s="46">
        <f>'ENRE TOTAL x Turno Sit. Normal'!E12+'ENRE TOTAL x Turno Sit. Normal'!E24+'ENRE TOTAL x Turno Sit. Normal'!E36</f>
        <v>54.5</v>
      </c>
      <c r="F10" s="46">
        <f>'ENRE TOTAL x Turno Sit. Normal'!F12+'ENRE TOTAL x Turno Sit. Normal'!F24+'ENRE TOTAL x Turno Sit. Normal'!F36</f>
        <v>16</v>
      </c>
      <c r="G10" s="46">
        <f>'ENRE TOTAL x Turno Sit. Normal'!G12+'ENRE TOTAL x Turno Sit. Normal'!G24+'ENRE TOTAL x Turno Sit. Normal'!G36</f>
        <v>69</v>
      </c>
      <c r="H10" s="46">
        <f>'ENRE TOTAL x Turno Sit. Normal'!H12+'ENRE TOTAL x Turno Sit. Normal'!H24+'ENRE TOTAL x Turno Sit. Normal'!H36</f>
        <v>1183</v>
      </c>
      <c r="I10" s="46">
        <f>'ENRE TOTAL x Turno Sit. Normal'!I12+'ENRE TOTAL x Turno Sit. Normal'!I24+'ENRE TOTAL x Turno Sit. Normal'!I36</f>
        <v>69</v>
      </c>
      <c r="J10" s="46">
        <f>'ENRE TOTAL x Turno Sit. Normal'!J12+'ENRE TOTAL x Turno Sit. Normal'!J24+'ENRE TOTAL x Turno Sit. Normal'!J36</f>
        <v>1251</v>
      </c>
      <c r="K10" s="34">
        <f t="shared" si="0"/>
        <v>1320</v>
      </c>
      <c r="L10" s="43"/>
      <c r="M10" s="122"/>
      <c r="N10" s="20"/>
      <c r="O10" s="111"/>
    </row>
    <row r="11" spans="2:17" ht="21" customHeight="1" x14ac:dyDescent="0.25">
      <c r="B11" s="119"/>
      <c r="C11" s="119" t="s">
        <v>38</v>
      </c>
      <c r="D11" s="19" t="s">
        <v>41</v>
      </c>
      <c r="E11" s="46">
        <f>'ENRE TOTAL x Turno Sit. Normal'!E13+'ENRE TOTAL x Turno Sit. Normal'!E25+'ENRE TOTAL x Turno Sit. Normal'!E37</f>
        <v>360</v>
      </c>
      <c r="F11" s="46">
        <f>'ENRE TOTAL x Turno Sit. Normal'!F13+'ENRE TOTAL x Turno Sit. Normal'!F25+'ENRE TOTAL x Turno Sit. Normal'!F37</f>
        <v>0</v>
      </c>
      <c r="G11" s="46">
        <f>'ENRE TOTAL x Turno Sit. Normal'!G13+'ENRE TOTAL x Turno Sit. Normal'!G25+'ENRE TOTAL x Turno Sit. Normal'!G37</f>
        <v>360</v>
      </c>
      <c r="H11" s="46">
        <f>'ENRE TOTAL x Turno Sit. Normal'!H13+'ENRE TOTAL x Turno Sit. Normal'!H25+'ENRE TOTAL x Turno Sit. Normal'!H37</f>
        <v>490</v>
      </c>
      <c r="I11" s="46">
        <f>'ENRE TOTAL x Turno Sit. Normal'!I13+'ENRE TOTAL x Turno Sit. Normal'!I25+'ENRE TOTAL x Turno Sit. Normal'!I37</f>
        <v>0</v>
      </c>
      <c r="J11" s="46">
        <f>'ENRE TOTAL x Turno Sit. Normal'!J13+'ENRE TOTAL x Turno Sit. Normal'!J25+'ENRE TOTAL x Turno Sit. Normal'!J37</f>
        <v>490</v>
      </c>
      <c r="K11" s="34">
        <f t="shared" si="0"/>
        <v>850</v>
      </c>
      <c r="L11" s="45">
        <f>+'Planilla ENRE Mañana'!L11+'Planilla ENRE Tarde Noche'!L11+'Planilla ENRE Madrugada'!L11</f>
        <v>9</v>
      </c>
      <c r="M11" s="122"/>
      <c r="N11" s="20"/>
      <c r="O11" s="31" t="s">
        <v>52</v>
      </c>
    </row>
    <row r="12" spans="2:17" ht="21" customHeight="1" x14ac:dyDescent="0.25">
      <c r="B12" s="119"/>
      <c r="C12" s="119"/>
      <c r="D12" s="19" t="s">
        <v>42</v>
      </c>
      <c r="E12" s="46">
        <f>'ENRE TOTAL x Turno Sit. Normal'!E14+'ENRE TOTAL x Turno Sit. Normal'!E26+'ENRE TOTAL x Turno Sit. Normal'!E38</f>
        <v>901.5</v>
      </c>
      <c r="F12" s="46">
        <f>'ENRE TOTAL x Turno Sit. Normal'!F14+'ENRE TOTAL x Turno Sit. Normal'!F26+'ENRE TOTAL x Turno Sit. Normal'!F38</f>
        <v>378</v>
      </c>
      <c r="G12" s="46">
        <f>'ENRE TOTAL x Turno Sit. Normal'!G14+'ENRE TOTAL x Turno Sit. Normal'!G26+'ENRE TOTAL x Turno Sit. Normal'!G38</f>
        <v>1280</v>
      </c>
      <c r="H12" s="46">
        <f>'ENRE TOTAL x Turno Sit. Normal'!H14+'ENRE TOTAL x Turno Sit. Normal'!H26+'ENRE TOTAL x Turno Sit. Normal'!H38</f>
        <v>1228</v>
      </c>
      <c r="I12" s="46">
        <f>'ENRE TOTAL x Turno Sit. Normal'!I14+'ENRE TOTAL x Turno Sit. Normal'!I26+'ENRE TOTAL x Turno Sit. Normal'!I38</f>
        <v>69</v>
      </c>
      <c r="J12" s="46">
        <f>'ENRE TOTAL x Turno Sit. Normal'!J14+'ENRE TOTAL x Turno Sit. Normal'!J26+'ENRE TOTAL x Turno Sit. Normal'!J38</f>
        <v>1296</v>
      </c>
      <c r="K12" s="54">
        <f t="shared" si="0"/>
        <v>2576</v>
      </c>
      <c r="L12" s="54">
        <v>4</v>
      </c>
      <c r="M12" s="123"/>
      <c r="N12" s="20"/>
      <c r="O12" s="27"/>
      <c r="P12" s="56"/>
      <c r="Q12" s="56"/>
    </row>
    <row r="13" spans="2:17" ht="21" customHeight="1" x14ac:dyDescent="0.25">
      <c r="B13" s="119" t="s">
        <v>45</v>
      </c>
      <c r="C13" s="119" t="s">
        <v>40</v>
      </c>
      <c r="D13" s="19" t="s">
        <v>41</v>
      </c>
      <c r="E13" s="46">
        <v>0</v>
      </c>
      <c r="F13" s="40">
        <f>+'Planilla ENRE TOTAL'!F13-'Planilla ENRE TOTAL'!F5</f>
        <v>0</v>
      </c>
      <c r="G13" s="35">
        <v>0</v>
      </c>
      <c r="H13" s="35">
        <v>0</v>
      </c>
      <c r="I13" s="40">
        <f>+'Planilla ENRE TOTAL'!I13-'Planilla ENRE TOTAL'!I5</f>
        <v>0</v>
      </c>
      <c r="J13" s="35">
        <f>+H13+I13</f>
        <v>0</v>
      </c>
      <c r="K13" s="49">
        <f>+G13+J13</f>
        <v>0</v>
      </c>
      <c r="L13" s="41"/>
      <c r="M13" s="121"/>
      <c r="N13" s="20"/>
      <c r="O13" s="111" t="s">
        <v>57</v>
      </c>
    </row>
    <row r="14" spans="2:17" ht="21" customHeight="1" x14ac:dyDescent="0.25">
      <c r="B14" s="119"/>
      <c r="C14" s="119"/>
      <c r="D14" s="19" t="s">
        <v>42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4">
        <v>0</v>
      </c>
      <c r="L14" s="42"/>
      <c r="M14" s="122"/>
      <c r="N14" s="20"/>
      <c r="O14" s="111"/>
    </row>
    <row r="15" spans="2:17" ht="21" customHeight="1" x14ac:dyDescent="0.25">
      <c r="B15" s="119"/>
      <c r="C15" s="119" t="s">
        <v>43</v>
      </c>
      <c r="D15" s="19" t="s">
        <v>41</v>
      </c>
      <c r="E15" s="46">
        <v>0</v>
      </c>
      <c r="F15" s="40">
        <v>0</v>
      </c>
      <c r="G15" s="35">
        <v>0</v>
      </c>
      <c r="H15" s="35">
        <v>0</v>
      </c>
      <c r="I15" s="40">
        <v>0</v>
      </c>
      <c r="J15" s="35">
        <v>0</v>
      </c>
      <c r="K15" s="49">
        <v>0</v>
      </c>
      <c r="L15" s="42"/>
      <c r="M15" s="122"/>
      <c r="N15" s="20"/>
      <c r="O15" s="111" t="s">
        <v>55</v>
      </c>
    </row>
    <row r="16" spans="2:17" ht="21" customHeight="1" x14ac:dyDescent="0.25">
      <c r="B16" s="119"/>
      <c r="C16" s="119"/>
      <c r="D16" s="19" t="s">
        <v>42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4">
        <v>0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v>0</v>
      </c>
      <c r="F17" s="40">
        <v>0</v>
      </c>
      <c r="G17" s="35">
        <v>0</v>
      </c>
      <c r="H17" s="35">
        <v>0</v>
      </c>
      <c r="I17" s="40">
        <v>0</v>
      </c>
      <c r="J17" s="35">
        <v>0</v>
      </c>
      <c r="K17" s="49">
        <v>0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4">
        <v>0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v>0</v>
      </c>
      <c r="F19" s="44">
        <f t="shared" ref="F19" si="1">+F11</f>
        <v>0</v>
      </c>
      <c r="G19" s="34">
        <v>0</v>
      </c>
      <c r="H19" s="34">
        <v>0</v>
      </c>
      <c r="I19" s="44">
        <v>0</v>
      </c>
      <c r="J19" s="34">
        <v>0</v>
      </c>
      <c r="K19" s="34">
        <v>0</v>
      </c>
      <c r="L19" s="45">
        <v>0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54">
        <v>0</v>
      </c>
      <c r="L20" s="54">
        <v>0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35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51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M3:M4"/>
    <mergeCell ref="B4:D4"/>
    <mergeCell ref="B3:D3"/>
    <mergeCell ref="E3:G3"/>
    <mergeCell ref="H3:J3"/>
    <mergeCell ref="K3:K4"/>
    <mergeCell ref="L3:L4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7" tint="-0.249977111117893"/>
    <pageSetUpPr fitToPage="1"/>
  </sheetPr>
  <dimension ref="B2:Q44"/>
  <sheetViews>
    <sheetView showGridLines="0" topLeftCell="A22" zoomScale="90" zoomScaleNormal="90" workbookViewId="0">
      <selection activeCell="K12" sqref="K12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3.25" x14ac:dyDescent="0.35">
      <c r="B2" s="1" t="s">
        <v>71</v>
      </c>
    </row>
    <row r="3" spans="2:17" ht="8.25" customHeight="1" x14ac:dyDescent="0.35">
      <c r="B3" s="1"/>
    </row>
    <row r="4" spans="2:17" x14ac:dyDescent="0.25">
      <c r="B4" s="58" t="s">
        <v>72</v>
      </c>
      <c r="M4" s="59">
        <f ca="1">TODAY()</f>
        <v>42622</v>
      </c>
    </row>
    <row r="5" spans="2:17" ht="32.25" customHeight="1" x14ac:dyDescent="0.25">
      <c r="B5" s="124" t="s">
        <v>30</v>
      </c>
      <c r="C5" s="125"/>
      <c r="D5" s="126"/>
      <c r="E5" s="126" t="s">
        <v>31</v>
      </c>
      <c r="F5" s="120"/>
      <c r="G5" s="120"/>
      <c r="H5" s="120" t="s">
        <v>32</v>
      </c>
      <c r="I5" s="120"/>
      <c r="J5" s="120"/>
      <c r="K5" s="115" t="s">
        <v>33</v>
      </c>
      <c r="L5" s="117" t="s">
        <v>34</v>
      </c>
      <c r="M5" s="117" t="s">
        <v>78</v>
      </c>
      <c r="N5" s="20"/>
      <c r="O5" s="23" t="s">
        <v>49</v>
      </c>
    </row>
    <row r="6" spans="2:17" ht="24" customHeight="1" x14ac:dyDescent="0.25">
      <c r="B6" s="127" t="s">
        <v>35</v>
      </c>
      <c r="C6" s="127"/>
      <c r="D6" s="127"/>
      <c r="E6" s="57" t="s">
        <v>36</v>
      </c>
      <c r="F6" s="57" t="s">
        <v>37</v>
      </c>
      <c r="G6" s="57" t="s">
        <v>38</v>
      </c>
      <c r="H6" s="57" t="s">
        <v>36</v>
      </c>
      <c r="I6" s="57" t="s">
        <v>37</v>
      </c>
      <c r="J6" s="57" t="s">
        <v>38</v>
      </c>
      <c r="K6" s="116"/>
      <c r="L6" s="118"/>
      <c r="M6" s="118"/>
      <c r="N6" s="20"/>
    </row>
    <row r="7" spans="2:17" ht="21" customHeight="1" x14ac:dyDescent="0.25">
      <c r="B7" s="119" t="s">
        <v>39</v>
      </c>
      <c r="C7" s="119" t="s">
        <v>40</v>
      </c>
      <c r="D7" s="19" t="s">
        <v>41</v>
      </c>
      <c r="E7" s="46">
        <f>+'Planilla ENRE Mañana'!E5</f>
        <v>131</v>
      </c>
      <c r="F7" s="47">
        <f>+'Planilla ENRE Mañana'!F5</f>
        <v>0</v>
      </c>
      <c r="G7" s="35">
        <f>+ROUND('Planilla ENRE Mañana'!G5,0)</f>
        <v>131</v>
      </c>
      <c r="H7" s="46">
        <f>+ROUND('Planilla ENRE Mañana'!H5,0)</f>
        <v>9</v>
      </c>
      <c r="I7" s="47">
        <f>+ROUND('Planilla ENRE Mañana'!I5,0)</f>
        <v>0</v>
      </c>
      <c r="J7" s="35">
        <f>+ROUND('Planilla ENRE Mañana'!J5,0)</f>
        <v>9</v>
      </c>
      <c r="K7" s="46">
        <f>+ROUND('Planilla ENRE Mañana'!K5,0)</f>
        <v>140</v>
      </c>
      <c r="L7" s="41"/>
      <c r="M7" s="121"/>
      <c r="N7" s="20"/>
      <c r="O7" s="111" t="s">
        <v>53</v>
      </c>
    </row>
    <row r="8" spans="2:17" ht="21" customHeight="1" x14ac:dyDescent="0.25">
      <c r="B8" s="119"/>
      <c r="C8" s="119"/>
      <c r="D8" s="19" t="s">
        <v>42</v>
      </c>
      <c r="E8" s="35">
        <f>+ROUND('Planilla ENRE Mañana'!E6,0)</f>
        <v>328</v>
      </c>
      <c r="F8" s="35">
        <f>+ROUND('Planilla ENRE Mañana'!F6,0)</f>
        <v>156</v>
      </c>
      <c r="G8" s="35">
        <f>+ROUND('Planilla ENRE Mañana'!G6,0)</f>
        <v>484</v>
      </c>
      <c r="H8" s="35">
        <f>+ROUND('Planilla ENRE Mañana'!H6,0)</f>
        <v>23</v>
      </c>
      <c r="I8" s="35">
        <f>+ROUND('Planilla ENRE Mañana'!I6,0)</f>
        <v>0</v>
      </c>
      <c r="J8" s="35">
        <f>+ROUND('Planilla ENRE Mañana'!J6,0)</f>
        <v>23</v>
      </c>
      <c r="K8" s="34">
        <f>+ROUND('Planilla ENRE Mañana'!K6,0)</f>
        <v>507</v>
      </c>
      <c r="L8" s="42"/>
      <c r="M8" s="122"/>
      <c r="N8" s="20"/>
      <c r="O8" s="111"/>
    </row>
    <row r="9" spans="2:17" ht="21" customHeight="1" x14ac:dyDescent="0.25">
      <c r="B9" s="119"/>
      <c r="C9" s="119" t="s">
        <v>43</v>
      </c>
      <c r="D9" s="19" t="s">
        <v>41</v>
      </c>
      <c r="E9" s="48">
        <f>+'Planilla ENRE Mañana'!E7</f>
        <v>41</v>
      </c>
      <c r="F9" s="47">
        <f>+'Planilla ENRE Mañana'!F7</f>
        <v>0</v>
      </c>
      <c r="G9" s="35">
        <f>+ROUND('Planilla ENRE Mañana'!G7,0)</f>
        <v>41</v>
      </c>
      <c r="H9" s="46">
        <f>+ROUND('Planilla ENRE Mañana'!H7,0)</f>
        <v>0</v>
      </c>
      <c r="I9" s="47">
        <f>+ROUND('Planilla ENRE Mañana'!I7,0)</f>
        <v>0</v>
      </c>
      <c r="J9" s="35">
        <f>+ROUND('Planilla ENRE Mañana'!J7,0)</f>
        <v>0</v>
      </c>
      <c r="K9" s="49">
        <f>+ROUND('Planilla ENRE Mañana'!K7,0)</f>
        <v>41</v>
      </c>
      <c r="L9" s="42"/>
      <c r="M9" s="122"/>
      <c r="N9" s="20"/>
      <c r="O9" s="111" t="s">
        <v>50</v>
      </c>
    </row>
    <row r="10" spans="2:17" ht="21" customHeight="1" x14ac:dyDescent="0.25">
      <c r="B10" s="119"/>
      <c r="C10" s="119"/>
      <c r="D10" s="19" t="s">
        <v>42</v>
      </c>
      <c r="E10" s="35">
        <f>+'Planilla ENRE Mañana'!E8</f>
        <v>102.5</v>
      </c>
      <c r="F10" s="35">
        <f>+ROUND('Planilla ENRE Mañana'!F8,0)</f>
        <v>29</v>
      </c>
      <c r="G10" s="35">
        <f>+ROUND('Planilla ENRE Mañana'!G8,0)</f>
        <v>131</v>
      </c>
      <c r="H10" s="35">
        <f>+ROUND('Planilla ENRE Mañana'!H8,0)</f>
        <v>0</v>
      </c>
      <c r="I10" s="35">
        <f>+ROUND('Planilla ENRE Mañana'!I8,0)</f>
        <v>0</v>
      </c>
      <c r="J10" s="35">
        <f>+ROUND('Planilla ENRE Mañana'!J8,0)</f>
        <v>0</v>
      </c>
      <c r="K10" s="34">
        <f>+ROUND('Planilla ENRE Mañana'!K8,0)</f>
        <v>131</v>
      </c>
      <c r="L10" s="42"/>
      <c r="M10" s="122"/>
      <c r="N10" s="20"/>
      <c r="O10" s="111"/>
    </row>
    <row r="11" spans="2:17" ht="21" customHeight="1" x14ac:dyDescent="0.25">
      <c r="B11" s="119"/>
      <c r="C11" s="119" t="s">
        <v>44</v>
      </c>
      <c r="D11" s="19" t="s">
        <v>41</v>
      </c>
      <c r="E11" s="46">
        <f>+'Planilla ENRE Mañana'!E9</f>
        <v>11</v>
      </c>
      <c r="F11" s="47">
        <f>+'Planilla ENRE Mañana'!F9</f>
        <v>0</v>
      </c>
      <c r="G11" s="35">
        <f>+ROUND('Planilla ENRE Mañana'!G9,0)</f>
        <v>11</v>
      </c>
      <c r="H11" s="46">
        <f>+ROUND('Planilla ENRE Mañana'!H9,0)</f>
        <v>240</v>
      </c>
      <c r="I11" s="47">
        <f>+ROUND('Planilla ENRE Mañana'!I9,0)</f>
        <v>0</v>
      </c>
      <c r="J11" s="35">
        <f>+ROUND('Planilla ENRE Mañana'!J9,0)</f>
        <v>240</v>
      </c>
      <c r="K11" s="49">
        <f>+ROUND('Planilla ENRE Mañana'!K9,0)</f>
        <v>251</v>
      </c>
      <c r="L11" s="42"/>
      <c r="M11" s="122"/>
      <c r="N11" s="20"/>
      <c r="O11" s="111" t="s">
        <v>54</v>
      </c>
    </row>
    <row r="12" spans="2:17" ht="21" customHeight="1" x14ac:dyDescent="0.25">
      <c r="B12" s="119"/>
      <c r="C12" s="119"/>
      <c r="D12" s="19" t="s">
        <v>42</v>
      </c>
      <c r="E12" s="35">
        <f>+'Planilla ENRE Mañana'!E10</f>
        <v>27.5</v>
      </c>
      <c r="F12" s="35">
        <f>+ROUND('Planilla ENRE Mañana'!F10,0)</f>
        <v>8</v>
      </c>
      <c r="G12" s="35">
        <f>+ROUND('Planilla ENRE Mañana'!G10,0)</f>
        <v>35</v>
      </c>
      <c r="H12" s="35">
        <f>+ROUND('Planilla ENRE Mañana'!H10,0)</f>
        <v>601</v>
      </c>
      <c r="I12" s="35">
        <f>+ROUND('Planilla ENRE Mañana'!I10,0)</f>
        <v>35</v>
      </c>
      <c r="J12" s="35">
        <f>+ROUND('Planilla ENRE Mañana'!J10,0)</f>
        <v>635</v>
      </c>
      <c r="K12" s="34">
        <f>+ROUND('Planilla ENRE Mañana'!K10,0)</f>
        <v>671</v>
      </c>
      <c r="L12" s="43"/>
      <c r="M12" s="122"/>
      <c r="N12" s="20"/>
      <c r="O12" s="111"/>
    </row>
    <row r="13" spans="2:17" ht="21" customHeight="1" x14ac:dyDescent="0.25">
      <c r="B13" s="119"/>
      <c r="C13" s="119" t="s">
        <v>38</v>
      </c>
      <c r="D13" s="19" t="s">
        <v>41</v>
      </c>
      <c r="E13" s="34">
        <f>+'Planilla ENRE Mañana'!E11</f>
        <v>183</v>
      </c>
      <c r="F13" s="50">
        <f>+'Planilla ENRE Mañana'!F11</f>
        <v>0</v>
      </c>
      <c r="G13" s="34">
        <f>+ROUND('Planilla ENRE Mañana'!G11,0)</f>
        <v>183</v>
      </c>
      <c r="H13" s="34">
        <f>+ROUND('Planilla ENRE Mañana'!H11,0)</f>
        <v>249</v>
      </c>
      <c r="I13" s="50">
        <f>+ROUND('Planilla ENRE Mañana'!I11,0)</f>
        <v>0</v>
      </c>
      <c r="J13" s="34">
        <f>+ROUND('Planilla ENRE Mañana'!J11,0)</f>
        <v>249</v>
      </c>
      <c r="K13" s="34">
        <f>+ROUND('Planilla ENRE Mañana'!K11,0)</f>
        <v>432</v>
      </c>
      <c r="L13" s="45">
        <f>+'Planilla ENRE Mañana'!L11</f>
        <v>5</v>
      </c>
      <c r="M13" s="122"/>
      <c r="N13" s="20"/>
      <c r="O13" s="31" t="s">
        <v>52</v>
      </c>
    </row>
    <row r="14" spans="2:17" ht="21" customHeight="1" x14ac:dyDescent="0.25">
      <c r="B14" s="119"/>
      <c r="C14" s="119"/>
      <c r="D14" s="19" t="s">
        <v>42</v>
      </c>
      <c r="E14" s="34">
        <f>+'Planilla ENRE Mañana'!E12</f>
        <v>457.5</v>
      </c>
      <c r="F14" s="34">
        <f>+ROUND('Planilla ENRE Mañana'!F12,0)</f>
        <v>193</v>
      </c>
      <c r="G14" s="34">
        <f>+ROUND('Planilla ENRE Mañana'!G12,0)</f>
        <v>651</v>
      </c>
      <c r="H14" s="34">
        <f>+ROUND('Planilla ENRE Mañana'!H12,0)</f>
        <v>623</v>
      </c>
      <c r="I14" s="34">
        <f>+ROUND('Planilla ENRE Mañana'!I12,0)</f>
        <v>35</v>
      </c>
      <c r="J14" s="34">
        <f>+ROUND('Planilla ENRE Mañana'!J12,0)</f>
        <v>658</v>
      </c>
      <c r="K14" s="54">
        <f>+ROUND('Planilla ENRE Mañana'!K12,0)</f>
        <v>1309</v>
      </c>
      <c r="L14" s="54">
        <f>+'Planilla ENRE Mañana'!L12</f>
        <v>13</v>
      </c>
      <c r="M14" s="123"/>
      <c r="N14" s="20"/>
      <c r="O14" s="27"/>
      <c r="P14" s="56"/>
      <c r="Q14" s="56"/>
    </row>
    <row r="15" spans="2:17" ht="8.25" customHeight="1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2:17" x14ac:dyDescent="0.25">
      <c r="B16" s="58" t="s">
        <v>73</v>
      </c>
      <c r="N16" s="20"/>
    </row>
    <row r="17" spans="2:14" ht="32.25" customHeight="1" x14ac:dyDescent="0.25">
      <c r="B17" s="124" t="s">
        <v>30</v>
      </c>
      <c r="C17" s="125"/>
      <c r="D17" s="126"/>
      <c r="E17" s="126" t="s">
        <v>31</v>
      </c>
      <c r="F17" s="120"/>
      <c r="G17" s="120"/>
      <c r="H17" s="120" t="s">
        <v>32</v>
      </c>
      <c r="I17" s="120"/>
      <c r="J17" s="120"/>
      <c r="K17" s="115" t="s">
        <v>33</v>
      </c>
      <c r="L17" s="117" t="s">
        <v>34</v>
      </c>
      <c r="M17" s="117" t="s">
        <v>78</v>
      </c>
      <c r="N17" s="20"/>
    </row>
    <row r="18" spans="2:14" x14ac:dyDescent="0.25">
      <c r="B18" s="127" t="s">
        <v>35</v>
      </c>
      <c r="C18" s="127"/>
      <c r="D18" s="127"/>
      <c r="E18" s="57" t="s">
        <v>36</v>
      </c>
      <c r="F18" s="57" t="s">
        <v>37</v>
      </c>
      <c r="G18" s="57" t="s">
        <v>38</v>
      </c>
      <c r="H18" s="57" t="s">
        <v>36</v>
      </c>
      <c r="I18" s="57" t="s">
        <v>37</v>
      </c>
      <c r="J18" s="57" t="s">
        <v>38</v>
      </c>
      <c r="K18" s="116"/>
      <c r="L18" s="118"/>
      <c r="M18" s="118"/>
      <c r="N18" s="20"/>
    </row>
    <row r="19" spans="2:14" ht="21" customHeight="1" x14ac:dyDescent="0.25">
      <c r="B19" s="119" t="s">
        <v>39</v>
      </c>
      <c r="C19" s="119" t="s">
        <v>40</v>
      </c>
      <c r="D19" s="19" t="s">
        <v>41</v>
      </c>
      <c r="E19" s="46">
        <f>+ROUND('Planilla ENRE Tarde Noche'!E5,0)</f>
        <v>89</v>
      </c>
      <c r="F19" s="47">
        <f>+'Planilla ENRE Tarde Noche'!F5</f>
        <v>0</v>
      </c>
      <c r="G19" s="35">
        <f>+ROUND('Planilla ENRE Tarde Noche'!G5,0)</f>
        <v>89</v>
      </c>
      <c r="H19" s="46">
        <f>+ROUND('Planilla ENRE Tarde Noche'!H5,0)</f>
        <v>6</v>
      </c>
      <c r="I19" s="47">
        <f>+'Planilla ENRE Tarde Noche'!I5</f>
        <v>0</v>
      </c>
      <c r="J19" s="35">
        <f>+ROUND('Planilla ENRE Tarde Noche'!J5,0)</f>
        <v>6</v>
      </c>
      <c r="K19" s="46">
        <f>+ROUND('Planilla ENRE Tarde Noche'!K5,0)</f>
        <v>95</v>
      </c>
      <c r="L19" s="41"/>
      <c r="M19" s="121"/>
      <c r="N19" s="20"/>
    </row>
    <row r="20" spans="2:14" ht="21" customHeight="1" x14ac:dyDescent="0.25">
      <c r="B20" s="119"/>
      <c r="C20" s="119"/>
      <c r="D20" s="19" t="s">
        <v>42</v>
      </c>
      <c r="E20" s="35">
        <f>+ROUND('Planilla ENRE Tarde Noche'!E6,0)</f>
        <v>223</v>
      </c>
      <c r="F20" s="35">
        <f>+ROUND('Planilla ENRE Tarde Noche'!F6,0)</f>
        <v>94</v>
      </c>
      <c r="G20" s="35">
        <f>+ROUND('Planilla ENRE Tarde Noche'!G6,0)</f>
        <v>317</v>
      </c>
      <c r="H20" s="35">
        <f>+ROUND('Planilla ENRE Tarde Noche'!H6,0)</f>
        <v>15</v>
      </c>
      <c r="I20" s="35">
        <f>+ROUND('Planilla ENRE Tarde Noche'!I6,0)</f>
        <v>0</v>
      </c>
      <c r="J20" s="35">
        <f>+ROUND('Planilla ENRE Tarde Noche'!J6,0)</f>
        <v>15</v>
      </c>
      <c r="K20" s="34">
        <f>+ROUND('Planilla ENRE Tarde Noche'!K6,0)</f>
        <v>332</v>
      </c>
      <c r="L20" s="42"/>
      <c r="M20" s="122"/>
      <c r="N20" s="20"/>
    </row>
    <row r="21" spans="2:14" ht="21" customHeight="1" x14ac:dyDescent="0.25">
      <c r="B21" s="119"/>
      <c r="C21" s="119" t="s">
        <v>43</v>
      </c>
      <c r="D21" s="19" t="s">
        <v>41</v>
      </c>
      <c r="E21" s="48">
        <f>+ROUND('Planilla ENRE Tarde Noche'!E7,0)</f>
        <v>28</v>
      </c>
      <c r="F21" s="47">
        <f>+'Planilla ENRE Tarde Noche'!F7</f>
        <v>0</v>
      </c>
      <c r="G21" s="35">
        <f>+ROUND('Planilla ENRE Tarde Noche'!G7,0)</f>
        <v>28</v>
      </c>
      <c r="H21" s="46">
        <f>+'Planilla ENRE Tarde Noche'!H7</f>
        <v>0</v>
      </c>
      <c r="I21" s="47">
        <f>+'Planilla ENRE Tarde Noche'!I7</f>
        <v>0</v>
      </c>
      <c r="J21" s="35">
        <f>+'Planilla ENRE Tarde Noche'!J7</f>
        <v>0</v>
      </c>
      <c r="K21" s="49">
        <f>+ROUND('Planilla ENRE Tarde Noche'!K7,0)</f>
        <v>28</v>
      </c>
      <c r="L21" s="42"/>
      <c r="M21" s="122"/>
      <c r="N21" s="20"/>
    </row>
    <row r="22" spans="2:14" ht="21" customHeight="1" x14ac:dyDescent="0.25">
      <c r="B22" s="119"/>
      <c r="C22" s="119"/>
      <c r="D22" s="19" t="s">
        <v>42</v>
      </c>
      <c r="E22" s="35">
        <f>+ROUND('Planilla ENRE Tarde Noche'!E8,0)</f>
        <v>70</v>
      </c>
      <c r="F22" s="35">
        <f>+ROUND('Planilla ENRE Tarde Noche'!F8,0)</f>
        <v>17</v>
      </c>
      <c r="G22" s="35">
        <f>+ROUND('Planilla ENRE Tarde Noche'!G8,0)</f>
        <v>87</v>
      </c>
      <c r="H22" s="35">
        <f>+'Planilla ENRE Tarde Noche'!H8</f>
        <v>0</v>
      </c>
      <c r="I22" s="35">
        <f>+'Planilla ENRE Tarde Noche'!I8</f>
        <v>0</v>
      </c>
      <c r="J22" s="35">
        <f>+'Planilla ENRE Tarde Noche'!J8</f>
        <v>0</v>
      </c>
      <c r="K22" s="34">
        <f>+ROUND('Planilla ENRE Tarde Noche'!K8,0)</f>
        <v>87</v>
      </c>
      <c r="L22" s="42"/>
      <c r="M22" s="122"/>
      <c r="N22" s="20"/>
    </row>
    <row r="23" spans="2:14" ht="21" customHeight="1" x14ac:dyDescent="0.25">
      <c r="B23" s="119"/>
      <c r="C23" s="119" t="s">
        <v>44</v>
      </c>
      <c r="D23" s="19" t="s">
        <v>41</v>
      </c>
      <c r="E23" s="46">
        <f>+ROUND('Planilla ENRE Tarde Noche'!E9,0)</f>
        <v>7</v>
      </c>
      <c r="F23" s="47">
        <f>+'Planilla ENRE Tarde Noche'!F9</f>
        <v>0</v>
      </c>
      <c r="G23" s="35">
        <f>+ROUND('Planilla ENRE Tarde Noche'!G9,0)</f>
        <v>7</v>
      </c>
      <c r="H23" s="46">
        <f>+ROUND('Planilla ENRE Tarde Noche'!H9,0)</f>
        <v>163</v>
      </c>
      <c r="I23" s="47">
        <f>+'Planilla ENRE Tarde Noche'!I9</f>
        <v>0</v>
      </c>
      <c r="J23" s="35">
        <f>+ROUND('Planilla ENRE Tarde Noche'!J9,0)</f>
        <v>163</v>
      </c>
      <c r="K23" s="49">
        <f>+ROUND('Planilla ENRE Tarde Noche'!K9,0)</f>
        <v>171</v>
      </c>
      <c r="L23" s="42"/>
      <c r="M23" s="122"/>
      <c r="N23" s="20"/>
    </row>
    <row r="24" spans="2:14" ht="21" customHeight="1" x14ac:dyDescent="0.25">
      <c r="B24" s="119"/>
      <c r="C24" s="119"/>
      <c r="D24" s="19" t="s">
        <v>42</v>
      </c>
      <c r="E24" s="35">
        <f>+ROUND('Planilla ENRE Tarde Noche'!E10,0)</f>
        <v>19</v>
      </c>
      <c r="F24" s="35">
        <f>+ROUND('Planilla ENRE Tarde Noche'!F10,0)</f>
        <v>5</v>
      </c>
      <c r="G24" s="35">
        <f>+ROUND('Planilla ENRE Tarde Noche'!G10,0)</f>
        <v>23</v>
      </c>
      <c r="H24" s="35">
        <f>+ROUND('Planilla ENRE Tarde Noche'!H10,0)</f>
        <v>408</v>
      </c>
      <c r="I24" s="35">
        <f>+ROUND('Planilla ENRE Tarde Noche'!I10,0)</f>
        <v>21</v>
      </c>
      <c r="J24" s="35">
        <f>+ROUND('Planilla ENRE Tarde Noche'!J10,0)</f>
        <v>429</v>
      </c>
      <c r="K24" s="34">
        <f>+ROUND('Planilla ENRE Tarde Noche'!K10,0)</f>
        <v>453</v>
      </c>
      <c r="L24" s="43"/>
      <c r="M24" s="122"/>
      <c r="N24" s="20"/>
    </row>
    <row r="25" spans="2:14" ht="21" customHeight="1" x14ac:dyDescent="0.25">
      <c r="B25" s="119"/>
      <c r="C25" s="119" t="s">
        <v>38</v>
      </c>
      <c r="D25" s="19" t="s">
        <v>41</v>
      </c>
      <c r="E25" s="34">
        <f>+ROUND('Planilla ENRE Tarde Noche'!E11,0)</f>
        <v>124</v>
      </c>
      <c r="F25" s="50">
        <f>+'Planilla ENRE Tarde Noche'!F11</f>
        <v>0</v>
      </c>
      <c r="G25" s="34">
        <f>+ROUND('Planilla ENRE Tarde Noche'!G11,0)</f>
        <v>124</v>
      </c>
      <c r="H25" s="34">
        <f>+ROUND('Planilla ENRE Tarde Noche'!H11,0)</f>
        <v>169</v>
      </c>
      <c r="I25" s="50">
        <f>+'Planilla ENRE Tarde Noche'!I11</f>
        <v>0</v>
      </c>
      <c r="J25" s="34">
        <f>+ROUND('Planilla ENRE Tarde Noche'!J11,0)</f>
        <v>169</v>
      </c>
      <c r="K25" s="34">
        <f>+ROUND('Planilla ENRE Tarde Noche'!K11,0)</f>
        <v>294</v>
      </c>
      <c r="L25" s="45">
        <f>+'Planilla ENRE Tarde Noche'!L11</f>
        <v>3</v>
      </c>
      <c r="M25" s="122"/>
      <c r="N25" s="20"/>
    </row>
    <row r="26" spans="2:14" ht="21" customHeight="1" x14ac:dyDescent="0.25">
      <c r="B26" s="119"/>
      <c r="C26" s="119"/>
      <c r="D26" s="19" t="s">
        <v>42</v>
      </c>
      <c r="E26" s="34">
        <f>+ROUND('Planilla ENRE Tarde Noche'!E12,0)</f>
        <v>311</v>
      </c>
      <c r="F26" s="34">
        <f>+ROUND('Planilla ENRE Tarde Noche'!F12,0)</f>
        <v>116</v>
      </c>
      <c r="G26" s="34">
        <f>+ROUND('Planilla ENRE Tarde Noche'!G12,0)</f>
        <v>427</v>
      </c>
      <c r="H26" s="34">
        <f>+ROUND('Planilla ENRE Tarde Noche'!H12,0)</f>
        <v>424</v>
      </c>
      <c r="I26" s="34">
        <f>+ROUND('Planilla ENRE Tarde Noche'!I12,0)</f>
        <v>21</v>
      </c>
      <c r="J26" s="34">
        <f>+ROUND('Planilla ENRE Tarde Noche'!J12,0)</f>
        <v>445</v>
      </c>
      <c r="K26" s="54">
        <f>+ROUND('Planilla ENRE Tarde Noche'!K12,0)</f>
        <v>872</v>
      </c>
      <c r="L26" s="54">
        <f>+'Planilla ENRE Tarde Noche'!L12</f>
        <v>8</v>
      </c>
      <c r="M26" s="123"/>
      <c r="N26" s="20"/>
    </row>
    <row r="27" spans="2:14" ht="8.25" customHeight="1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4" x14ac:dyDescent="0.25">
      <c r="B28" s="58" t="s">
        <v>74</v>
      </c>
      <c r="N28" s="20"/>
    </row>
    <row r="29" spans="2:14" ht="32.25" customHeight="1" x14ac:dyDescent="0.25">
      <c r="B29" s="124" t="s">
        <v>30</v>
      </c>
      <c r="C29" s="125"/>
      <c r="D29" s="126"/>
      <c r="E29" s="126" t="s">
        <v>31</v>
      </c>
      <c r="F29" s="120"/>
      <c r="G29" s="120"/>
      <c r="H29" s="120" t="s">
        <v>32</v>
      </c>
      <c r="I29" s="120"/>
      <c r="J29" s="120"/>
      <c r="K29" s="115" t="s">
        <v>33</v>
      </c>
      <c r="L29" s="117" t="s">
        <v>34</v>
      </c>
      <c r="M29" s="117" t="s">
        <v>78</v>
      </c>
      <c r="N29" s="20"/>
    </row>
    <row r="30" spans="2:14" x14ac:dyDescent="0.25">
      <c r="B30" s="127" t="s">
        <v>35</v>
      </c>
      <c r="C30" s="127"/>
      <c r="D30" s="127"/>
      <c r="E30" s="57" t="s">
        <v>36</v>
      </c>
      <c r="F30" s="57" t="s">
        <v>37</v>
      </c>
      <c r="G30" s="57" t="s">
        <v>38</v>
      </c>
      <c r="H30" s="57" t="s">
        <v>36</v>
      </c>
      <c r="I30" s="57" t="s">
        <v>37</v>
      </c>
      <c r="J30" s="57" t="s">
        <v>38</v>
      </c>
      <c r="K30" s="116"/>
      <c r="L30" s="118"/>
      <c r="M30" s="118"/>
      <c r="N30" s="20"/>
    </row>
    <row r="31" spans="2:14" ht="21" customHeight="1" x14ac:dyDescent="0.25">
      <c r="B31" s="119" t="s">
        <v>39</v>
      </c>
      <c r="C31" s="119" t="s">
        <v>40</v>
      </c>
      <c r="D31" s="19" t="s">
        <v>41</v>
      </c>
      <c r="E31" s="46">
        <f>+ROUND('Planilla ENRE Madrugada'!E5,0)</f>
        <v>38</v>
      </c>
      <c r="F31" s="47">
        <f>+ROUND('Planilla ENRE Madrugada'!F5,0)</f>
        <v>0</v>
      </c>
      <c r="G31" s="35">
        <f>+ROUND('Planilla ENRE Madrugada'!G5,0)</f>
        <v>38</v>
      </c>
      <c r="H31" s="46">
        <f>+ROUND('Planilla ENRE Madrugada'!H5,0)</f>
        <v>3</v>
      </c>
      <c r="I31" s="47">
        <f>+ROUND('Planilla ENRE Madrugada'!I5,0)</f>
        <v>0</v>
      </c>
      <c r="J31" s="35">
        <f>+ROUND('Planilla ENRE Madrugada'!J5,0)</f>
        <v>3</v>
      </c>
      <c r="K31" s="46">
        <f>+ROUND('Planilla ENRE Madrugada'!K5,0)</f>
        <v>41</v>
      </c>
      <c r="L31" s="41"/>
      <c r="M31" s="121"/>
      <c r="N31" s="20"/>
    </row>
    <row r="32" spans="2:14" ht="21" customHeight="1" x14ac:dyDescent="0.25">
      <c r="B32" s="119"/>
      <c r="C32" s="119"/>
      <c r="D32" s="19" t="s">
        <v>42</v>
      </c>
      <c r="E32" s="35">
        <f>+ROUND('Planilla ENRE Madrugada'!E6,0)</f>
        <v>95</v>
      </c>
      <c r="F32" s="35">
        <f>+ROUND('Planilla ENRE Madrugada'!F6,0)</f>
        <v>56</v>
      </c>
      <c r="G32" s="35">
        <f>+ROUND('Planilla ENRE Madrugada'!G6,0)</f>
        <v>151</v>
      </c>
      <c r="H32" s="35">
        <f>+ROUND('Planilla ENRE Madrugada'!H6,0)</f>
        <v>7</v>
      </c>
      <c r="I32" s="35">
        <f>+ROUND('Planilla ENRE Madrugada'!I6,0)</f>
        <v>0</v>
      </c>
      <c r="J32" s="35">
        <f>+ROUND('Planilla ENRE Madrugada'!J6,0)</f>
        <v>7</v>
      </c>
      <c r="K32" s="34">
        <f>+ROUND('Planilla ENRE Madrugada'!K6,0)</f>
        <v>158</v>
      </c>
      <c r="L32" s="42"/>
      <c r="M32" s="122"/>
      <c r="N32" s="20"/>
    </row>
    <row r="33" spans="2:14" ht="21" customHeight="1" x14ac:dyDescent="0.25">
      <c r="B33" s="119"/>
      <c r="C33" s="119" t="s">
        <v>43</v>
      </c>
      <c r="D33" s="19" t="s">
        <v>41</v>
      </c>
      <c r="E33" s="48">
        <f>+ROUND('Planilla ENRE Madrugada'!E7,0)</f>
        <v>12</v>
      </c>
      <c r="F33" s="47">
        <f>+ROUND('Planilla ENRE Madrugada'!F7,0)</f>
        <v>0</v>
      </c>
      <c r="G33" s="35">
        <f>+ROUND('Planilla ENRE Madrugada'!G7,0)</f>
        <v>12</v>
      </c>
      <c r="H33" s="46">
        <f>+ROUND('Planilla ENRE Madrugada'!H7,0)</f>
        <v>0</v>
      </c>
      <c r="I33" s="47">
        <f>+ROUND('Planilla ENRE Madrugada'!I7,0)</f>
        <v>0</v>
      </c>
      <c r="J33" s="35">
        <f>+ROUND('Planilla ENRE Madrugada'!J7,0)</f>
        <v>0</v>
      </c>
      <c r="K33" s="49">
        <f>+ROUND('Planilla ENRE Madrugada'!K7,0)</f>
        <v>12</v>
      </c>
      <c r="L33" s="42"/>
      <c r="M33" s="122"/>
      <c r="N33" s="20"/>
    </row>
    <row r="34" spans="2:14" ht="21" customHeight="1" x14ac:dyDescent="0.25">
      <c r="B34" s="119"/>
      <c r="C34" s="119"/>
      <c r="D34" s="19" t="s">
        <v>42</v>
      </c>
      <c r="E34" s="35">
        <f>+ROUND('Planilla ENRE Madrugada'!E8,0)</f>
        <v>30</v>
      </c>
      <c r="F34" s="35">
        <f>+ROUND('Planilla ENRE Madrugada'!F8,0)</f>
        <v>10</v>
      </c>
      <c r="G34" s="35">
        <f>+ROUND('Planilla ENRE Madrugada'!G8,0)</f>
        <v>40</v>
      </c>
      <c r="H34" s="35">
        <f>+ROUND('Planilla ENRE Madrugada'!H8,0)</f>
        <v>0</v>
      </c>
      <c r="I34" s="35">
        <f>+ROUND('Planilla ENRE Madrugada'!I8,0)</f>
        <v>0</v>
      </c>
      <c r="J34" s="35">
        <f>+ROUND('Planilla ENRE Madrugada'!J8,0)</f>
        <v>0</v>
      </c>
      <c r="K34" s="34">
        <f>+ROUND('Planilla ENRE Madrugada'!K8,0)</f>
        <v>40</v>
      </c>
      <c r="L34" s="42"/>
      <c r="M34" s="122"/>
      <c r="N34" s="20"/>
    </row>
    <row r="35" spans="2:14" ht="21" customHeight="1" x14ac:dyDescent="0.25">
      <c r="B35" s="119"/>
      <c r="C35" s="119" t="s">
        <v>44</v>
      </c>
      <c r="D35" s="19" t="s">
        <v>41</v>
      </c>
      <c r="E35" s="46">
        <f>+ROUND('Planilla ENRE Madrugada'!E9,0)</f>
        <v>3</v>
      </c>
      <c r="F35" s="47">
        <f>+ROUND('Planilla ENRE Madrugada'!F9,0)</f>
        <v>0</v>
      </c>
      <c r="G35" s="35">
        <f>+ROUND('Planilla ENRE Madrugada'!G9,0)</f>
        <v>3</v>
      </c>
      <c r="H35" s="46">
        <f>+ROUND('Planilla ENRE Madrugada'!H9,0)</f>
        <v>70</v>
      </c>
      <c r="I35" s="47">
        <f>+ROUND('Planilla ENRE Madrugada'!I9,0)</f>
        <v>0</v>
      </c>
      <c r="J35" s="35">
        <f>+ROUND('Planilla ENRE Madrugada'!J9,0)</f>
        <v>70</v>
      </c>
      <c r="K35" s="49">
        <f>+ROUND('Planilla ENRE Madrugada'!K9,0)</f>
        <v>73</v>
      </c>
      <c r="L35" s="42"/>
      <c r="M35" s="122"/>
      <c r="N35" s="20"/>
    </row>
    <row r="36" spans="2:14" ht="21" customHeight="1" x14ac:dyDescent="0.25">
      <c r="B36" s="119"/>
      <c r="C36" s="119"/>
      <c r="D36" s="19" t="s">
        <v>42</v>
      </c>
      <c r="E36" s="35">
        <f>+ROUND('Planilla ENRE Madrugada'!E10,0)</f>
        <v>8</v>
      </c>
      <c r="F36" s="35">
        <f>+ROUND('Planilla ENRE Madrugada'!F10,0)</f>
        <v>3</v>
      </c>
      <c r="G36" s="35">
        <f>+ROUND('Planilla ENRE Madrugada'!G10,0)</f>
        <v>11</v>
      </c>
      <c r="H36" s="35">
        <f>+ROUND('Planilla ENRE Madrugada'!H10,0)</f>
        <v>174</v>
      </c>
      <c r="I36" s="35">
        <f>+ROUND('Planilla ENRE Madrugada'!I10,0)</f>
        <v>13</v>
      </c>
      <c r="J36" s="35">
        <f>+ROUND('Planilla ENRE Madrugada'!J10,0)</f>
        <v>187</v>
      </c>
      <c r="K36" s="34">
        <f>+ROUND('Planilla ENRE Madrugada'!K10,0)</f>
        <v>197</v>
      </c>
      <c r="L36" s="43"/>
      <c r="M36" s="122"/>
      <c r="N36" s="20"/>
    </row>
    <row r="37" spans="2:14" ht="21" customHeight="1" x14ac:dyDescent="0.25">
      <c r="B37" s="119"/>
      <c r="C37" s="119" t="s">
        <v>38</v>
      </c>
      <c r="D37" s="19" t="s">
        <v>41</v>
      </c>
      <c r="E37" s="34">
        <f>+ROUND('Planilla ENRE Madrugada'!E11,0)</f>
        <v>53</v>
      </c>
      <c r="F37" s="50">
        <f>+ROUND('Planilla ENRE Madrugada'!F11,0)</f>
        <v>0</v>
      </c>
      <c r="G37" s="34">
        <f>+ROUND('Planilla ENRE Madrugada'!G11,0)</f>
        <v>53</v>
      </c>
      <c r="H37" s="34">
        <f>+ROUND('Planilla ENRE Madrugada'!H11,0)</f>
        <v>72</v>
      </c>
      <c r="I37" s="50">
        <f>+ROUND('Planilla ENRE Madrugada'!I11,0)</f>
        <v>0</v>
      </c>
      <c r="J37" s="34">
        <f>+ROUND('Planilla ENRE Madrugada'!J11,0)</f>
        <v>72</v>
      </c>
      <c r="K37" s="34">
        <f>+ROUND('Planilla ENRE Madrugada'!K11,0)</f>
        <v>125</v>
      </c>
      <c r="L37" s="45">
        <f>+'Planilla ENRE Madrugada'!L11</f>
        <v>1</v>
      </c>
      <c r="M37" s="122"/>
      <c r="N37" s="20"/>
    </row>
    <row r="38" spans="2:14" ht="21" customHeight="1" x14ac:dyDescent="0.25">
      <c r="B38" s="119"/>
      <c r="C38" s="119"/>
      <c r="D38" s="19" t="s">
        <v>42</v>
      </c>
      <c r="E38" s="34">
        <f>+ROUND('Planilla ENRE Madrugada'!E12,0)</f>
        <v>133</v>
      </c>
      <c r="F38" s="34">
        <f>+ROUND('Planilla ENRE Madrugada'!F12,0)</f>
        <v>69</v>
      </c>
      <c r="G38" s="34">
        <f>+ROUND('Planilla ENRE Madrugada'!G12,0)</f>
        <v>202</v>
      </c>
      <c r="H38" s="34">
        <f>+ROUND('Planilla ENRE Madrugada'!H12,0)</f>
        <v>181</v>
      </c>
      <c r="I38" s="34">
        <f>+ROUND('Planilla ENRE Madrugada'!I12,0)</f>
        <v>13</v>
      </c>
      <c r="J38" s="34">
        <f>+ROUND('Planilla ENRE Madrugada'!J12,0)</f>
        <v>193</v>
      </c>
      <c r="K38" s="54">
        <f>+ROUND('Planilla ENRE Madrugada'!K12,0)</f>
        <v>395</v>
      </c>
      <c r="L38" s="54">
        <f>+'Planilla ENRE Madrugada'!L12</f>
        <v>3</v>
      </c>
      <c r="M38" s="123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</sheetData>
  <mergeCells count="42">
    <mergeCell ref="M5:M6"/>
    <mergeCell ref="B6:D6"/>
    <mergeCell ref="B5:D5"/>
    <mergeCell ref="E5:G5"/>
    <mergeCell ref="H5:J5"/>
    <mergeCell ref="K5:K6"/>
    <mergeCell ref="L5:L6"/>
    <mergeCell ref="M17:M18"/>
    <mergeCell ref="B7:B14"/>
    <mergeCell ref="C7:C8"/>
    <mergeCell ref="M7:M14"/>
    <mergeCell ref="O7:O8"/>
    <mergeCell ref="C9:C10"/>
    <mergeCell ref="O9:O10"/>
    <mergeCell ref="C11:C12"/>
    <mergeCell ref="O11:O12"/>
    <mergeCell ref="C13:C14"/>
    <mergeCell ref="B17:D17"/>
    <mergeCell ref="E17:G17"/>
    <mergeCell ref="H17:J17"/>
    <mergeCell ref="K17:K18"/>
    <mergeCell ref="L17:L18"/>
    <mergeCell ref="B18:D18"/>
    <mergeCell ref="M19:M26"/>
    <mergeCell ref="C21:C22"/>
    <mergeCell ref="C23:C24"/>
    <mergeCell ref="C25:C26"/>
    <mergeCell ref="B29:D29"/>
    <mergeCell ref="E29:G29"/>
    <mergeCell ref="H29:J29"/>
    <mergeCell ref="K29:K30"/>
    <mergeCell ref="L29:L30"/>
    <mergeCell ref="M29:M30"/>
    <mergeCell ref="B19:B26"/>
    <mergeCell ref="C19:C20"/>
    <mergeCell ref="B30:D30"/>
    <mergeCell ref="B31:B38"/>
    <mergeCell ref="C31:C32"/>
    <mergeCell ref="M31:M38"/>
    <mergeCell ref="C33:C34"/>
    <mergeCell ref="C35:C36"/>
    <mergeCell ref="C37:C38"/>
  </mergeCells>
  <printOptions horizontalCentered="1"/>
  <pageMargins left="0.39370078740157483" right="0.39370078740157483" top="0.39370078740157483" bottom="0.39370078740157483" header="0" footer="0"/>
  <pageSetup paperSize="9"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00B0F0"/>
    <pageSetUpPr fitToPage="1"/>
  </sheetPr>
  <dimension ref="B2:Q51"/>
  <sheetViews>
    <sheetView showGridLines="0" tabSelected="1" zoomScale="70" zoomScaleNormal="70" workbookViewId="0">
      <selection activeCell="K50" sqref="K5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64" t="s">
        <v>75</v>
      </c>
    </row>
    <row r="3" spans="2:17" ht="9" customHeight="1" x14ac:dyDescent="0.35">
      <c r="B3" s="1"/>
      <c r="L3" s="60" t="s">
        <v>76</v>
      </c>
      <c r="M3" s="60" t="s">
        <v>77</v>
      </c>
    </row>
    <row r="4" spans="2:17" ht="15" customHeight="1" x14ac:dyDescent="0.35">
      <c r="B4" s="1"/>
      <c r="L4" s="61">
        <f ca="1">TODAY()</f>
        <v>42622</v>
      </c>
      <c r="M4" s="62">
        <v>0.54166666666666663</v>
      </c>
    </row>
    <row r="5" spans="2:17" x14ac:dyDescent="0.25">
      <c r="B5" s="58" t="s">
        <v>72</v>
      </c>
      <c r="M5" s="59"/>
    </row>
    <row r="6" spans="2:17" ht="32.25" customHeight="1" x14ac:dyDescent="0.25">
      <c r="B6" s="131" t="s">
        <v>30</v>
      </c>
      <c r="C6" s="132"/>
      <c r="D6" s="133"/>
      <c r="E6" s="133" t="s">
        <v>31</v>
      </c>
      <c r="F6" s="134"/>
      <c r="G6" s="134"/>
      <c r="H6" s="134" t="s">
        <v>32</v>
      </c>
      <c r="I6" s="134"/>
      <c r="J6" s="134"/>
      <c r="K6" s="135" t="s">
        <v>33</v>
      </c>
      <c r="L6" s="128" t="s">
        <v>34</v>
      </c>
      <c r="M6" s="128" t="s">
        <v>78</v>
      </c>
      <c r="N6" s="20"/>
      <c r="O6" s="23" t="s">
        <v>49</v>
      </c>
    </row>
    <row r="7" spans="2:17" ht="24" customHeight="1" x14ac:dyDescent="0.25">
      <c r="B7" s="130" t="s">
        <v>35</v>
      </c>
      <c r="C7" s="130"/>
      <c r="D7" s="130"/>
      <c r="E7" s="63" t="s">
        <v>36</v>
      </c>
      <c r="F7" s="63" t="s">
        <v>37</v>
      </c>
      <c r="G7" s="63" t="s">
        <v>38</v>
      </c>
      <c r="H7" s="63" t="s">
        <v>36</v>
      </c>
      <c r="I7" s="63" t="s">
        <v>37</v>
      </c>
      <c r="J7" s="63" t="s">
        <v>38</v>
      </c>
      <c r="K7" s="136"/>
      <c r="L7" s="129"/>
      <c r="M7" s="129"/>
      <c r="N7" s="20"/>
    </row>
    <row r="8" spans="2:17" ht="21" customHeight="1" x14ac:dyDescent="0.25">
      <c r="B8" s="119" t="s">
        <v>39</v>
      </c>
      <c r="C8" s="119" t="s">
        <v>40</v>
      </c>
      <c r="D8" s="19" t="s">
        <v>41</v>
      </c>
      <c r="E8" s="46">
        <f>+ROUND('Planilla ENRE Mañana'!E5,0)</f>
        <v>131</v>
      </c>
      <c r="F8" s="47">
        <f>+ROUND('Planilla ENRE Mañana'!F5,0)</f>
        <v>0</v>
      </c>
      <c r="G8" s="35">
        <f>+ROUND('Planilla ENRE Mañana'!G5,0)</f>
        <v>131</v>
      </c>
      <c r="H8" s="46">
        <f>+ROUND('Planilla ENRE Mañana'!H5,0)</f>
        <v>9</v>
      </c>
      <c r="I8" s="47">
        <f>+ROUND('Planilla ENRE Mañana'!I5,0)</f>
        <v>0</v>
      </c>
      <c r="J8" s="35">
        <f>+ROUND('Planilla ENRE Mañana'!J5,0)</f>
        <v>9</v>
      </c>
      <c r="K8" s="46">
        <f>+ROUND('Planilla ENRE Mañana'!K5,0)</f>
        <v>140</v>
      </c>
      <c r="L8" s="41"/>
      <c r="M8" s="121"/>
      <c r="N8" s="20"/>
      <c r="O8" s="111" t="s">
        <v>53</v>
      </c>
    </row>
    <row r="9" spans="2:17" ht="21" customHeight="1" x14ac:dyDescent="0.25">
      <c r="B9" s="119"/>
      <c r="C9" s="119"/>
      <c r="D9" s="19" t="s">
        <v>42</v>
      </c>
      <c r="E9" s="35">
        <f>+ROUND('Planilla ENRE Mañana'!E6,0)</f>
        <v>328</v>
      </c>
      <c r="F9" s="35">
        <f>+ROUND('Planilla ENRE Mañana'!F6,0)</f>
        <v>156</v>
      </c>
      <c r="G9" s="35">
        <f>+ROUND('Planilla ENRE Mañana'!G6,0)</f>
        <v>484</v>
      </c>
      <c r="H9" s="35">
        <f>+ROUND('Planilla ENRE Mañana'!H6,0)</f>
        <v>23</v>
      </c>
      <c r="I9" s="35">
        <f>+ROUND('Planilla ENRE Mañana'!I6,0)</f>
        <v>0</v>
      </c>
      <c r="J9" s="35">
        <f>+ROUND('Planilla ENRE Mañana'!J6,0)</f>
        <v>23</v>
      </c>
      <c r="K9" s="34">
        <f>+ROUND('Planilla ENRE Mañana'!K6,0)</f>
        <v>507</v>
      </c>
      <c r="L9" s="42"/>
      <c r="M9" s="122"/>
      <c r="N9" s="20"/>
      <c r="O9" s="111"/>
    </row>
    <row r="10" spans="2:17" ht="21" customHeight="1" x14ac:dyDescent="0.25">
      <c r="B10" s="119"/>
      <c r="C10" s="119" t="s">
        <v>43</v>
      </c>
      <c r="D10" s="19" t="s">
        <v>41</v>
      </c>
      <c r="E10" s="48">
        <f>+ROUND('Planilla ENRE Mañana'!E7,0)</f>
        <v>41</v>
      </c>
      <c r="F10" s="47">
        <f>+ROUND('Planilla ENRE Mañana'!F7,0)</f>
        <v>0</v>
      </c>
      <c r="G10" s="35">
        <f>+ROUND('Planilla ENRE Mañana'!G7,0)</f>
        <v>41</v>
      </c>
      <c r="H10" s="46">
        <f>+ROUND('Planilla ENRE Mañana'!H7,0)</f>
        <v>0</v>
      </c>
      <c r="I10" s="47">
        <f>+ROUND('Planilla ENRE Mañana'!I7,0)</f>
        <v>0</v>
      </c>
      <c r="J10" s="35">
        <f>+ROUND('Planilla ENRE Mañana'!J7,0)</f>
        <v>0</v>
      </c>
      <c r="K10" s="49">
        <f>+ROUND('Planilla ENRE Mañana'!K7,0)</f>
        <v>41</v>
      </c>
      <c r="L10" s="42"/>
      <c r="M10" s="122"/>
      <c r="N10" s="20"/>
      <c r="O10" s="111" t="s">
        <v>50</v>
      </c>
    </row>
    <row r="11" spans="2:17" ht="21" customHeight="1" x14ac:dyDescent="0.25">
      <c r="B11" s="119"/>
      <c r="C11" s="119"/>
      <c r="D11" s="19" t="s">
        <v>42</v>
      </c>
      <c r="E11" s="35">
        <f>+ROUND('Planilla ENRE Mañana'!E8,0)</f>
        <v>103</v>
      </c>
      <c r="F11" s="35">
        <f>+ROUND('Planilla ENRE Mañana'!F8,0)</f>
        <v>29</v>
      </c>
      <c r="G11" s="35">
        <f>+ROUND('Planilla ENRE Mañana'!G8,0)</f>
        <v>131</v>
      </c>
      <c r="H11" s="35">
        <f>+ROUND('Planilla ENRE Mañana'!H8,0)</f>
        <v>0</v>
      </c>
      <c r="I11" s="35">
        <f>+ROUND('Planilla ENRE Mañana'!I8,0)</f>
        <v>0</v>
      </c>
      <c r="J11" s="35">
        <f>+ROUND('Planilla ENRE Mañana'!J8,0)</f>
        <v>0</v>
      </c>
      <c r="K11" s="34">
        <f>+ROUND('Planilla ENRE Mañana'!K8,0)</f>
        <v>131</v>
      </c>
      <c r="L11" s="42"/>
      <c r="M11" s="122"/>
      <c r="N11" s="20"/>
      <c r="O11" s="111"/>
    </row>
    <row r="12" spans="2:17" ht="21" customHeight="1" x14ac:dyDescent="0.25">
      <c r="B12" s="119"/>
      <c r="C12" s="119" t="s">
        <v>44</v>
      </c>
      <c r="D12" s="19" t="s">
        <v>41</v>
      </c>
      <c r="E12" s="46">
        <f>+ROUND('Planilla ENRE Mañana'!E9,0)</f>
        <v>11</v>
      </c>
      <c r="F12" s="47">
        <f>+ROUND('Planilla ENRE Mañana'!F9,0)</f>
        <v>0</v>
      </c>
      <c r="G12" s="35">
        <f>+ROUND('Planilla ENRE Mañana'!G9,0)</f>
        <v>11</v>
      </c>
      <c r="H12" s="46">
        <f>+ROUND('Planilla ENRE Mañana'!H9,0)</f>
        <v>240</v>
      </c>
      <c r="I12" s="47">
        <f>+ROUND('Planilla ENRE Mañana'!I9,0)</f>
        <v>0</v>
      </c>
      <c r="J12" s="35">
        <f>+ROUND('Planilla ENRE Mañana'!J9,0)</f>
        <v>240</v>
      </c>
      <c r="K12" s="49">
        <f>+ROUND('Planilla ENRE Mañana'!K9,0)</f>
        <v>251</v>
      </c>
      <c r="L12" s="42"/>
      <c r="M12" s="122"/>
      <c r="N12" s="20"/>
      <c r="O12" s="111" t="s">
        <v>54</v>
      </c>
    </row>
    <row r="13" spans="2:17" ht="21" customHeight="1" x14ac:dyDescent="0.25">
      <c r="B13" s="119"/>
      <c r="C13" s="119"/>
      <c r="D13" s="19" t="s">
        <v>42</v>
      </c>
      <c r="E13" s="35">
        <f>+ROUND('Planilla ENRE Mañana'!E10,0)</f>
        <v>28</v>
      </c>
      <c r="F13" s="35">
        <f>+ROUND('Planilla ENRE Mañana'!F10,0)</f>
        <v>8</v>
      </c>
      <c r="G13" s="35">
        <f>+ROUND('Planilla ENRE Mañana'!G10,0)</f>
        <v>35</v>
      </c>
      <c r="H13" s="35">
        <f>+ROUND('Planilla ENRE Mañana'!H10,0)</f>
        <v>601</v>
      </c>
      <c r="I13" s="35">
        <f>+ROUND('Planilla ENRE Mañana'!I10,0)</f>
        <v>35</v>
      </c>
      <c r="J13" s="35">
        <f>+ROUND('Planilla ENRE Mañana'!J10,0)</f>
        <v>635</v>
      </c>
      <c r="K13" s="34">
        <f>+ROUND('Planilla ENRE Mañana'!K10,0)</f>
        <v>671</v>
      </c>
      <c r="L13" s="43"/>
      <c r="M13" s="122"/>
      <c r="N13" s="20"/>
      <c r="O13" s="111"/>
    </row>
    <row r="14" spans="2:17" ht="21" customHeight="1" x14ac:dyDescent="0.25">
      <c r="B14" s="119"/>
      <c r="C14" s="119" t="s">
        <v>38</v>
      </c>
      <c r="D14" s="19" t="s">
        <v>41</v>
      </c>
      <c r="E14" s="34">
        <f>+ROUND('Planilla ENRE Mañana'!E11,0)</f>
        <v>183</v>
      </c>
      <c r="F14" s="50">
        <f>+ROUND('Planilla ENRE Mañana'!F11,0)</f>
        <v>0</v>
      </c>
      <c r="G14" s="34">
        <f>+ROUND('Planilla ENRE Mañana'!G11,0)</f>
        <v>183</v>
      </c>
      <c r="H14" s="34">
        <f>+ROUND('Planilla ENRE Mañana'!H11,0)</f>
        <v>249</v>
      </c>
      <c r="I14" s="50">
        <f>+ROUND('Planilla ENRE Mañana'!I11,0)</f>
        <v>0</v>
      </c>
      <c r="J14" s="34">
        <f>+ROUND('Planilla ENRE Mañana'!J11,0)</f>
        <v>249</v>
      </c>
      <c r="K14" s="34">
        <f>+ROUND('Planilla ENRE Mañana'!K11,0)</f>
        <v>432</v>
      </c>
      <c r="L14" s="45">
        <f>+'Planilla ENRE Mañana'!L11</f>
        <v>5</v>
      </c>
      <c r="M14" s="122"/>
      <c r="N14" s="20"/>
      <c r="O14" s="31" t="s">
        <v>52</v>
      </c>
    </row>
    <row r="15" spans="2:17" ht="21" customHeight="1" x14ac:dyDescent="0.25">
      <c r="B15" s="119"/>
      <c r="C15" s="119"/>
      <c r="D15" s="19" t="s">
        <v>42</v>
      </c>
      <c r="E15" s="34">
        <f>+ROUND('Planilla ENRE Mañana'!E12,0)</f>
        <v>458</v>
      </c>
      <c r="F15" s="34">
        <f>+ROUND('Planilla ENRE Mañana'!F12,0)</f>
        <v>193</v>
      </c>
      <c r="G15" s="34">
        <f>+ROUND('Planilla ENRE Mañana'!G12,0)</f>
        <v>651</v>
      </c>
      <c r="H15" s="34">
        <f>+ROUND('Planilla ENRE Mañana'!H12,0)</f>
        <v>623</v>
      </c>
      <c r="I15" s="34">
        <f>+ROUND('Planilla ENRE Mañana'!I12,0)</f>
        <v>35</v>
      </c>
      <c r="J15" s="34">
        <f>+ROUND('Planilla ENRE Mañana'!J12,0)</f>
        <v>658</v>
      </c>
      <c r="K15" s="67">
        <f>+ROUND('Planilla ENRE Mañana'!K12,0)</f>
        <v>1309</v>
      </c>
      <c r="L15" s="54">
        <f>+'Planilla ENRE Mañana'!L12</f>
        <v>13</v>
      </c>
      <c r="M15" s="123"/>
      <c r="N15" s="20"/>
      <c r="O15" s="27"/>
      <c r="P15" s="56"/>
      <c r="Q15" s="56"/>
    </row>
    <row r="16" spans="2:17" ht="8.25" customHeight="1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2:14" x14ac:dyDescent="0.25">
      <c r="B17" s="58" t="s">
        <v>73</v>
      </c>
      <c r="N17" s="20"/>
    </row>
    <row r="18" spans="2:14" ht="32.25" customHeight="1" x14ac:dyDescent="0.25">
      <c r="B18" s="131" t="s">
        <v>30</v>
      </c>
      <c r="C18" s="132"/>
      <c r="D18" s="133"/>
      <c r="E18" s="133" t="s">
        <v>31</v>
      </c>
      <c r="F18" s="134"/>
      <c r="G18" s="134"/>
      <c r="H18" s="134" t="s">
        <v>32</v>
      </c>
      <c r="I18" s="134"/>
      <c r="J18" s="134"/>
      <c r="K18" s="135" t="s">
        <v>33</v>
      </c>
      <c r="L18" s="128" t="s">
        <v>34</v>
      </c>
      <c r="M18" s="128" t="s">
        <v>78</v>
      </c>
      <c r="N18" s="20"/>
    </row>
    <row r="19" spans="2:14" x14ac:dyDescent="0.25">
      <c r="B19" s="130" t="s">
        <v>35</v>
      </c>
      <c r="C19" s="130"/>
      <c r="D19" s="130"/>
      <c r="E19" s="63" t="s">
        <v>36</v>
      </c>
      <c r="F19" s="63" t="s">
        <v>37</v>
      </c>
      <c r="G19" s="63" t="s">
        <v>38</v>
      </c>
      <c r="H19" s="63" t="s">
        <v>36</v>
      </c>
      <c r="I19" s="63" t="s">
        <v>37</v>
      </c>
      <c r="J19" s="63" t="s">
        <v>38</v>
      </c>
      <c r="K19" s="136"/>
      <c r="L19" s="129"/>
      <c r="M19" s="129"/>
      <c r="N19" s="20"/>
    </row>
    <row r="20" spans="2:14" ht="21" customHeight="1" x14ac:dyDescent="0.25">
      <c r="B20" s="119" t="s">
        <v>39</v>
      </c>
      <c r="C20" s="119" t="s">
        <v>40</v>
      </c>
      <c r="D20" s="19" t="s">
        <v>41</v>
      </c>
      <c r="E20" s="46">
        <f>+ROUND('Planilla ENRE Tarde Noche'!E5,0)</f>
        <v>89</v>
      </c>
      <c r="F20" s="47">
        <f>+ROUND('Planilla ENRE Tarde Noche'!F5,0)</f>
        <v>0</v>
      </c>
      <c r="G20" s="35">
        <f>+ROUND('Planilla ENRE Tarde Noche'!G5,0)</f>
        <v>89</v>
      </c>
      <c r="H20" s="46">
        <f>+ROUND('Planilla ENRE Tarde Noche'!H5,0)</f>
        <v>6</v>
      </c>
      <c r="I20" s="47">
        <f>+ROUND('Planilla ENRE Tarde Noche'!I5,0)</f>
        <v>0</v>
      </c>
      <c r="J20" s="35">
        <f>+ROUND('Planilla ENRE Tarde Noche'!J5,0)</f>
        <v>6</v>
      </c>
      <c r="K20" s="46">
        <f>+ROUND('Planilla ENRE Tarde Noche'!K5,0)</f>
        <v>95</v>
      </c>
      <c r="L20" s="41"/>
      <c r="M20" s="121"/>
      <c r="N20" s="20"/>
    </row>
    <row r="21" spans="2:14" ht="21" customHeight="1" x14ac:dyDescent="0.25">
      <c r="B21" s="119"/>
      <c r="C21" s="119"/>
      <c r="D21" s="19" t="s">
        <v>42</v>
      </c>
      <c r="E21" s="35">
        <f>+ROUND('Planilla ENRE Tarde Noche'!E6,0)</f>
        <v>223</v>
      </c>
      <c r="F21" s="35">
        <f>+ROUND('Planilla ENRE Tarde Noche'!F6,0)</f>
        <v>94</v>
      </c>
      <c r="G21" s="35">
        <f>+ROUND('Planilla ENRE Tarde Noche'!G6,0)</f>
        <v>317</v>
      </c>
      <c r="H21" s="35">
        <f>+ROUND('Planilla ENRE Tarde Noche'!H6,0)</f>
        <v>15</v>
      </c>
      <c r="I21" s="35">
        <f>+ROUND('Planilla ENRE Tarde Noche'!I6,0)</f>
        <v>0</v>
      </c>
      <c r="J21" s="35">
        <f>+ROUND('Planilla ENRE Tarde Noche'!J6,0)</f>
        <v>15</v>
      </c>
      <c r="K21" s="34">
        <f>+ROUND('Planilla ENRE Tarde Noche'!K6,0)</f>
        <v>332</v>
      </c>
      <c r="L21" s="42"/>
      <c r="M21" s="122"/>
      <c r="N21" s="20"/>
    </row>
    <row r="22" spans="2:14" ht="21" customHeight="1" x14ac:dyDescent="0.25">
      <c r="B22" s="119"/>
      <c r="C22" s="119" t="s">
        <v>43</v>
      </c>
      <c r="D22" s="19" t="s">
        <v>41</v>
      </c>
      <c r="E22" s="48">
        <f>+ROUND('Planilla ENRE Tarde Noche'!E7,0)</f>
        <v>28</v>
      </c>
      <c r="F22" s="47">
        <f>+ROUND('Planilla ENRE Tarde Noche'!F7,0)</f>
        <v>0</v>
      </c>
      <c r="G22" s="35">
        <f>+ROUND('Planilla ENRE Tarde Noche'!G7,0)</f>
        <v>28</v>
      </c>
      <c r="H22" s="46">
        <f>+ROUND('Planilla ENRE Tarde Noche'!H7,0)</f>
        <v>0</v>
      </c>
      <c r="I22" s="47">
        <f>+ROUND('Planilla ENRE Tarde Noche'!I7,0)</f>
        <v>0</v>
      </c>
      <c r="J22" s="35">
        <f>+ROUND('Planilla ENRE Tarde Noche'!J7,0)</f>
        <v>0</v>
      </c>
      <c r="K22" s="49">
        <f>+ROUND('Planilla ENRE Tarde Noche'!K7,0)</f>
        <v>28</v>
      </c>
      <c r="L22" s="42"/>
      <c r="M22" s="122"/>
      <c r="N22" s="20"/>
    </row>
    <row r="23" spans="2:14" ht="21" customHeight="1" x14ac:dyDescent="0.25">
      <c r="B23" s="119"/>
      <c r="C23" s="119"/>
      <c r="D23" s="19" t="s">
        <v>42</v>
      </c>
      <c r="E23" s="35">
        <f>+ROUND('Planilla ENRE Tarde Noche'!E8,0)</f>
        <v>70</v>
      </c>
      <c r="F23" s="35">
        <f>+ROUND('Planilla ENRE Tarde Noche'!F8,0)</f>
        <v>17</v>
      </c>
      <c r="G23" s="35">
        <f>+ROUND('Planilla ENRE Tarde Noche'!G8,0)</f>
        <v>87</v>
      </c>
      <c r="H23" s="35">
        <f>+ROUND('Planilla ENRE Tarde Noche'!H8,0)</f>
        <v>0</v>
      </c>
      <c r="I23" s="35">
        <f>+ROUND('Planilla ENRE Tarde Noche'!I8,0)</f>
        <v>0</v>
      </c>
      <c r="J23" s="35">
        <f>+ROUND('Planilla ENRE Tarde Noche'!J8,0)</f>
        <v>0</v>
      </c>
      <c r="K23" s="34">
        <f>+ROUND('Planilla ENRE Tarde Noche'!K8,0)</f>
        <v>87</v>
      </c>
      <c r="L23" s="42"/>
      <c r="M23" s="122"/>
      <c r="N23" s="20"/>
    </row>
    <row r="24" spans="2:14" ht="21" customHeight="1" x14ac:dyDescent="0.25">
      <c r="B24" s="119"/>
      <c r="C24" s="119" t="s">
        <v>44</v>
      </c>
      <c r="D24" s="19" t="s">
        <v>41</v>
      </c>
      <c r="E24" s="46">
        <f>+ROUND('Planilla ENRE Tarde Noche'!E9,0)</f>
        <v>7</v>
      </c>
      <c r="F24" s="47">
        <f>+ROUND('Planilla ENRE Tarde Noche'!F9,0)</f>
        <v>0</v>
      </c>
      <c r="G24" s="35">
        <f>+ROUND('Planilla ENRE Tarde Noche'!G9,0)</f>
        <v>7</v>
      </c>
      <c r="H24" s="46">
        <f>+ROUND('Planilla ENRE Tarde Noche'!H9,0)</f>
        <v>163</v>
      </c>
      <c r="I24" s="47">
        <f>+ROUND('Planilla ENRE Tarde Noche'!I9,0)</f>
        <v>0</v>
      </c>
      <c r="J24" s="35">
        <f>+ROUND('Planilla ENRE Tarde Noche'!J9,0)</f>
        <v>163</v>
      </c>
      <c r="K24" s="49">
        <f>+ROUND('Planilla ENRE Tarde Noche'!K9,0)</f>
        <v>171</v>
      </c>
      <c r="L24" s="42"/>
      <c r="M24" s="122"/>
      <c r="N24" s="20"/>
    </row>
    <row r="25" spans="2:14" ht="21" customHeight="1" x14ac:dyDescent="0.25">
      <c r="B25" s="119"/>
      <c r="C25" s="119"/>
      <c r="D25" s="19" t="s">
        <v>42</v>
      </c>
      <c r="E25" s="35">
        <f>+ROUND('Planilla ENRE Tarde Noche'!E10,0)</f>
        <v>19</v>
      </c>
      <c r="F25" s="35">
        <f>+ROUND('Planilla ENRE Tarde Noche'!F10,0)</f>
        <v>5</v>
      </c>
      <c r="G25" s="35">
        <f>+ROUND('Planilla ENRE Tarde Noche'!G10,0)</f>
        <v>23</v>
      </c>
      <c r="H25" s="35">
        <f>+ROUND('Planilla ENRE Tarde Noche'!H10,0)</f>
        <v>408</v>
      </c>
      <c r="I25" s="35">
        <f>+ROUND('Planilla ENRE Tarde Noche'!I10,0)</f>
        <v>21</v>
      </c>
      <c r="J25" s="35">
        <f>+ROUND('Planilla ENRE Tarde Noche'!J10,0)</f>
        <v>429</v>
      </c>
      <c r="K25" s="34">
        <f>+ROUND('Planilla ENRE Tarde Noche'!K10,0)</f>
        <v>453</v>
      </c>
      <c r="L25" s="43"/>
      <c r="M25" s="122"/>
      <c r="N25" s="20"/>
    </row>
    <row r="26" spans="2:14" ht="21" customHeight="1" x14ac:dyDescent="0.25">
      <c r="B26" s="119"/>
      <c r="C26" s="119" t="s">
        <v>38</v>
      </c>
      <c r="D26" s="19" t="s">
        <v>41</v>
      </c>
      <c r="E26" s="34">
        <f>+ROUND('Planilla ENRE Tarde Noche'!E11,0)</f>
        <v>124</v>
      </c>
      <c r="F26" s="50">
        <f>+ROUND('Planilla ENRE Tarde Noche'!F11,0)</f>
        <v>0</v>
      </c>
      <c r="G26" s="34">
        <f>+ROUND('Planilla ENRE Tarde Noche'!G11,0)</f>
        <v>124</v>
      </c>
      <c r="H26" s="34">
        <f>+ROUND('Planilla ENRE Tarde Noche'!H11,0)</f>
        <v>169</v>
      </c>
      <c r="I26" s="50">
        <f>+ROUND('Planilla ENRE Tarde Noche'!I11,0)</f>
        <v>0</v>
      </c>
      <c r="J26" s="34">
        <f>+ROUND('Planilla ENRE Tarde Noche'!J11,0)</f>
        <v>169</v>
      </c>
      <c r="K26" s="34">
        <f>+ROUND('Planilla ENRE Tarde Noche'!K11,0)</f>
        <v>294</v>
      </c>
      <c r="L26" s="45">
        <f>+'Planilla ENRE Tarde Noche'!L11</f>
        <v>3</v>
      </c>
      <c r="M26" s="122"/>
      <c r="N26" s="20"/>
    </row>
    <row r="27" spans="2:14" ht="21" customHeight="1" x14ac:dyDescent="0.25">
      <c r="B27" s="119"/>
      <c r="C27" s="119"/>
      <c r="D27" s="19" t="s">
        <v>42</v>
      </c>
      <c r="E27" s="34">
        <f>+ROUND('Planilla ENRE Tarde Noche'!E12,0)</f>
        <v>311</v>
      </c>
      <c r="F27" s="34">
        <f>+ROUND('Planilla ENRE Tarde Noche'!F12,0)</f>
        <v>116</v>
      </c>
      <c r="G27" s="34">
        <f>+ROUND('Planilla ENRE Tarde Noche'!G12,0)</f>
        <v>427</v>
      </c>
      <c r="H27" s="34">
        <f>+ROUND('Planilla ENRE Tarde Noche'!H12,0)</f>
        <v>424</v>
      </c>
      <c r="I27" s="34">
        <f>+ROUND('Planilla ENRE Tarde Noche'!I12,0)</f>
        <v>21</v>
      </c>
      <c r="J27" s="34">
        <f>+ROUND('Planilla ENRE Tarde Noche'!J12,0)</f>
        <v>445</v>
      </c>
      <c r="K27" s="54">
        <f>+ROUND('Planilla ENRE Tarde Noche'!K12,0)</f>
        <v>872</v>
      </c>
      <c r="L27" s="54">
        <f>+'Planilla ENRE Tarde Noche'!L12</f>
        <v>8</v>
      </c>
      <c r="M27" s="123"/>
      <c r="N27" s="20"/>
    </row>
    <row r="28" spans="2:14" ht="8.25" customHeight="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>
      <c r="B29" s="58" t="s">
        <v>74</v>
      </c>
      <c r="N29" s="20"/>
    </row>
    <row r="30" spans="2:14" ht="32.25" customHeight="1" x14ac:dyDescent="0.25">
      <c r="B30" s="131" t="s">
        <v>30</v>
      </c>
      <c r="C30" s="132"/>
      <c r="D30" s="133"/>
      <c r="E30" s="133" t="s">
        <v>31</v>
      </c>
      <c r="F30" s="134"/>
      <c r="G30" s="134"/>
      <c r="H30" s="134" t="s">
        <v>32</v>
      </c>
      <c r="I30" s="134"/>
      <c r="J30" s="134"/>
      <c r="K30" s="135" t="s">
        <v>33</v>
      </c>
      <c r="L30" s="128" t="s">
        <v>34</v>
      </c>
      <c r="M30" s="128" t="s">
        <v>78</v>
      </c>
      <c r="N30" s="20"/>
    </row>
    <row r="31" spans="2:14" x14ac:dyDescent="0.25">
      <c r="B31" s="130" t="s">
        <v>35</v>
      </c>
      <c r="C31" s="130"/>
      <c r="D31" s="130"/>
      <c r="E31" s="63" t="s">
        <v>36</v>
      </c>
      <c r="F31" s="63" t="s">
        <v>37</v>
      </c>
      <c r="G31" s="63" t="s">
        <v>38</v>
      </c>
      <c r="H31" s="63" t="s">
        <v>36</v>
      </c>
      <c r="I31" s="63" t="s">
        <v>37</v>
      </c>
      <c r="J31" s="63" t="s">
        <v>38</v>
      </c>
      <c r="K31" s="136"/>
      <c r="L31" s="129"/>
      <c r="M31" s="129"/>
      <c r="N31" s="20"/>
    </row>
    <row r="32" spans="2:14" ht="21" customHeight="1" x14ac:dyDescent="0.25">
      <c r="B32" s="119" t="s">
        <v>39</v>
      </c>
      <c r="C32" s="119" t="s">
        <v>40</v>
      </c>
      <c r="D32" s="19" t="s">
        <v>41</v>
      </c>
      <c r="E32" s="46">
        <f>+ROUND('Planilla ENRE Madrugada'!E5,0)</f>
        <v>38</v>
      </c>
      <c r="F32" s="47">
        <f>+ROUND('Planilla ENRE Madrugada'!F5,0)</f>
        <v>0</v>
      </c>
      <c r="G32" s="35">
        <f>+ROUND('Planilla ENRE Madrugada'!G5,0)</f>
        <v>38</v>
      </c>
      <c r="H32" s="46">
        <f>+ROUND('Planilla ENRE Madrugada'!H5,0)</f>
        <v>3</v>
      </c>
      <c r="I32" s="47">
        <f>+ROUND('Planilla ENRE Madrugada'!I5,0)</f>
        <v>0</v>
      </c>
      <c r="J32" s="35">
        <f>+ROUND('Planilla ENRE Madrugada'!J5,0)</f>
        <v>3</v>
      </c>
      <c r="K32" s="46">
        <f>+ROUND('Planilla ENRE Madrugada'!K5,0)</f>
        <v>41</v>
      </c>
      <c r="L32" s="41"/>
      <c r="M32" s="121"/>
      <c r="N32" s="20"/>
    </row>
    <row r="33" spans="2:14" ht="21" customHeight="1" x14ac:dyDescent="0.25">
      <c r="B33" s="119"/>
      <c r="C33" s="119"/>
      <c r="D33" s="19" t="s">
        <v>42</v>
      </c>
      <c r="E33" s="35">
        <f>+ROUND('Planilla ENRE Madrugada'!E6,0)</f>
        <v>95</v>
      </c>
      <c r="F33" s="35">
        <f>+ROUND('Planilla ENRE Madrugada'!F6,0)</f>
        <v>56</v>
      </c>
      <c r="G33" s="35">
        <f>+ROUND('Planilla ENRE Madrugada'!G6,0)</f>
        <v>151</v>
      </c>
      <c r="H33" s="35">
        <f>+ROUND('Planilla ENRE Madrugada'!H6,0)</f>
        <v>7</v>
      </c>
      <c r="I33" s="35">
        <f>+ROUND('Planilla ENRE Madrugada'!I6,0)</f>
        <v>0</v>
      </c>
      <c r="J33" s="35">
        <f>+ROUND('Planilla ENRE Madrugada'!J6,0)</f>
        <v>7</v>
      </c>
      <c r="K33" s="34">
        <f>+ROUND('Planilla ENRE Madrugada'!K6,0)</f>
        <v>158</v>
      </c>
      <c r="L33" s="42"/>
      <c r="M33" s="122"/>
      <c r="N33" s="20"/>
    </row>
    <row r="34" spans="2:14" ht="21" customHeight="1" x14ac:dyDescent="0.25">
      <c r="B34" s="119"/>
      <c r="C34" s="119" t="s">
        <v>43</v>
      </c>
      <c r="D34" s="19" t="s">
        <v>41</v>
      </c>
      <c r="E34" s="48">
        <f>+ROUND('Planilla ENRE Madrugada'!E7,0)</f>
        <v>12</v>
      </c>
      <c r="F34" s="47">
        <f>+ROUND('Planilla ENRE Madrugada'!F7,0)</f>
        <v>0</v>
      </c>
      <c r="G34" s="35">
        <f>+ROUND('Planilla ENRE Madrugada'!G7,0)</f>
        <v>12</v>
      </c>
      <c r="H34" s="46">
        <f>+ROUND('Planilla ENRE Madrugada'!H7,0)</f>
        <v>0</v>
      </c>
      <c r="I34" s="47">
        <f>+ROUND('Planilla ENRE Madrugada'!I7,0)</f>
        <v>0</v>
      </c>
      <c r="J34" s="35">
        <f>+ROUND('Planilla ENRE Madrugada'!J7,0)</f>
        <v>0</v>
      </c>
      <c r="K34" s="49">
        <f>+ROUND('Planilla ENRE Madrugada'!K7,0)</f>
        <v>12</v>
      </c>
      <c r="L34" s="42"/>
      <c r="M34" s="122"/>
      <c r="N34" s="20"/>
    </row>
    <row r="35" spans="2:14" ht="21" customHeight="1" x14ac:dyDescent="0.25">
      <c r="B35" s="119"/>
      <c r="C35" s="119"/>
      <c r="D35" s="19" t="s">
        <v>42</v>
      </c>
      <c r="E35" s="35">
        <f>+ROUND('Planilla ENRE Madrugada'!E8,0)</f>
        <v>30</v>
      </c>
      <c r="F35" s="35">
        <f>+ROUND('Planilla ENRE Madrugada'!F8,0)</f>
        <v>10</v>
      </c>
      <c r="G35" s="35">
        <f>+ROUND('Planilla ENRE Madrugada'!G8,0)</f>
        <v>40</v>
      </c>
      <c r="H35" s="35">
        <f>+ROUND('Planilla ENRE Madrugada'!H8,0)</f>
        <v>0</v>
      </c>
      <c r="I35" s="35">
        <f>+ROUND('Planilla ENRE Madrugada'!I8,0)</f>
        <v>0</v>
      </c>
      <c r="J35" s="35">
        <f>+ROUND('Planilla ENRE Madrugada'!J8,0)</f>
        <v>0</v>
      </c>
      <c r="K35" s="34">
        <f>+ROUND('Planilla ENRE Madrugada'!K8,0)</f>
        <v>40</v>
      </c>
      <c r="L35" s="42"/>
      <c r="M35" s="122"/>
      <c r="N35" s="20"/>
    </row>
    <row r="36" spans="2:14" ht="21" customHeight="1" x14ac:dyDescent="0.25">
      <c r="B36" s="119"/>
      <c r="C36" s="119" t="s">
        <v>44</v>
      </c>
      <c r="D36" s="19" t="s">
        <v>41</v>
      </c>
      <c r="E36" s="46">
        <f>+ROUND('Planilla ENRE Madrugada'!E9,0)</f>
        <v>3</v>
      </c>
      <c r="F36" s="47">
        <f>+ROUND('Planilla ENRE Madrugada'!F9,0)</f>
        <v>0</v>
      </c>
      <c r="G36" s="35">
        <f>+ROUND('Planilla ENRE Madrugada'!G9,0)</f>
        <v>3</v>
      </c>
      <c r="H36" s="46">
        <f>+ROUND('Planilla ENRE Madrugada'!H9,0)</f>
        <v>70</v>
      </c>
      <c r="I36" s="47">
        <f>+ROUND('Planilla ENRE Madrugada'!I9,0)</f>
        <v>0</v>
      </c>
      <c r="J36" s="35">
        <f>+ROUND('Planilla ENRE Madrugada'!J9,0)</f>
        <v>70</v>
      </c>
      <c r="K36" s="49">
        <f>+ROUND('Planilla ENRE Madrugada'!K9,0)</f>
        <v>73</v>
      </c>
      <c r="L36" s="42"/>
      <c r="M36" s="122"/>
      <c r="N36" s="20"/>
    </row>
    <row r="37" spans="2:14" ht="21" customHeight="1" x14ac:dyDescent="0.25">
      <c r="B37" s="119"/>
      <c r="C37" s="119"/>
      <c r="D37" s="19" t="s">
        <v>42</v>
      </c>
      <c r="E37" s="35">
        <f>+ROUND('Planilla ENRE Madrugada'!E10,0)</f>
        <v>8</v>
      </c>
      <c r="F37" s="35">
        <f>+ROUND('Planilla ENRE Madrugada'!F10,0)</f>
        <v>3</v>
      </c>
      <c r="G37" s="35">
        <f>+ROUND('Planilla ENRE Madrugada'!G10,0)</f>
        <v>11</v>
      </c>
      <c r="H37" s="35">
        <f>+ROUND('Planilla ENRE Madrugada'!H10,0)</f>
        <v>174</v>
      </c>
      <c r="I37" s="35">
        <f>+ROUND('Planilla ENRE Madrugada'!I10,0)</f>
        <v>13</v>
      </c>
      <c r="J37" s="35">
        <f>+ROUND('Planilla ENRE Madrugada'!J10,0)</f>
        <v>187</v>
      </c>
      <c r="K37" s="34">
        <f>+ROUND('Planilla ENRE Madrugada'!K10,0)</f>
        <v>197</v>
      </c>
      <c r="L37" s="43"/>
      <c r="M37" s="122"/>
      <c r="N37" s="20"/>
    </row>
    <row r="38" spans="2:14" ht="21" customHeight="1" x14ac:dyDescent="0.25">
      <c r="B38" s="119"/>
      <c r="C38" s="119" t="s">
        <v>38</v>
      </c>
      <c r="D38" s="19" t="s">
        <v>41</v>
      </c>
      <c r="E38" s="34">
        <f>+ROUND('Planilla ENRE Madrugada'!E11,0)</f>
        <v>53</v>
      </c>
      <c r="F38" s="50">
        <f>+ROUND('Planilla ENRE Madrugada'!F11,0)</f>
        <v>0</v>
      </c>
      <c r="G38" s="34">
        <f>+ROUND('Planilla ENRE Madrugada'!G11,0)</f>
        <v>53</v>
      </c>
      <c r="H38" s="34">
        <f>+ROUND('Planilla ENRE Madrugada'!H11,0)</f>
        <v>72</v>
      </c>
      <c r="I38" s="50">
        <f>+ROUND('Planilla ENRE Madrugada'!I11,0)</f>
        <v>0</v>
      </c>
      <c r="J38" s="34">
        <f>+ROUND('Planilla ENRE Madrugada'!J11,0)</f>
        <v>72</v>
      </c>
      <c r="K38" s="34">
        <f>+ROUND('Planilla ENRE Madrugada'!K11,0)</f>
        <v>125</v>
      </c>
      <c r="L38" s="45">
        <f>+'Planilla ENRE Madrugada'!L11</f>
        <v>1</v>
      </c>
      <c r="M38" s="122"/>
      <c r="N38" s="20"/>
    </row>
    <row r="39" spans="2:14" ht="21" customHeight="1" x14ac:dyDescent="0.25">
      <c r="B39" s="119"/>
      <c r="C39" s="119"/>
      <c r="D39" s="19" t="s">
        <v>42</v>
      </c>
      <c r="E39" s="34">
        <f>+ROUND('Planilla ENRE Madrugada'!E12,0)</f>
        <v>133</v>
      </c>
      <c r="F39" s="34">
        <f>+ROUND('Planilla ENRE Madrugada'!F12,0)</f>
        <v>69</v>
      </c>
      <c r="G39" s="34">
        <f>+ROUND('Planilla ENRE Madrugada'!G12,0)</f>
        <v>202</v>
      </c>
      <c r="H39" s="34">
        <f>+ROUND('Planilla ENRE Madrugada'!H12,0)</f>
        <v>181</v>
      </c>
      <c r="I39" s="34">
        <f>+ROUND('Planilla ENRE Madrugada'!I12,0)</f>
        <v>13</v>
      </c>
      <c r="J39" s="34">
        <f>+ROUND('Planilla ENRE Madrugada'!J12,0)</f>
        <v>193</v>
      </c>
      <c r="K39" s="54">
        <f>+ROUND('Planilla ENRE Madrugada'!K12,0)</f>
        <v>395</v>
      </c>
      <c r="L39" s="54">
        <f>+'Planilla ENRE Madrugada'!L12</f>
        <v>3</v>
      </c>
      <c r="M39" s="123"/>
      <c r="N39" s="20"/>
    </row>
    <row r="40" spans="2:14" ht="8.25" customHeigh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58" t="s">
        <v>33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ht="32.25" customHeight="1" x14ac:dyDescent="0.25">
      <c r="B42" s="131" t="s">
        <v>30</v>
      </c>
      <c r="C42" s="132"/>
      <c r="D42" s="133"/>
      <c r="E42" s="133" t="s">
        <v>31</v>
      </c>
      <c r="F42" s="134"/>
      <c r="G42" s="134"/>
      <c r="H42" s="134" t="s">
        <v>32</v>
      </c>
      <c r="I42" s="134"/>
      <c r="J42" s="134"/>
      <c r="K42" s="135" t="s">
        <v>33</v>
      </c>
      <c r="L42" s="128" t="s">
        <v>34</v>
      </c>
      <c r="M42" s="128" t="s">
        <v>78</v>
      </c>
      <c r="N42" s="20"/>
    </row>
    <row r="43" spans="2:14" ht="15" customHeight="1" x14ac:dyDescent="0.25">
      <c r="B43" s="130" t="s">
        <v>35</v>
      </c>
      <c r="C43" s="130"/>
      <c r="D43" s="130"/>
      <c r="E43" s="63" t="s">
        <v>36</v>
      </c>
      <c r="F43" s="63" t="s">
        <v>37</v>
      </c>
      <c r="G43" s="63" t="s">
        <v>38</v>
      </c>
      <c r="H43" s="63" t="s">
        <v>36</v>
      </c>
      <c r="I43" s="63" t="s">
        <v>37</v>
      </c>
      <c r="J43" s="63" t="s">
        <v>38</v>
      </c>
      <c r="K43" s="136"/>
      <c r="L43" s="129"/>
      <c r="M43" s="129"/>
      <c r="N43" s="20"/>
    </row>
    <row r="44" spans="2:14" ht="21" customHeight="1" x14ac:dyDescent="0.25">
      <c r="B44" s="119" t="s">
        <v>39</v>
      </c>
      <c r="C44" s="119" t="s">
        <v>40</v>
      </c>
      <c r="D44" s="19" t="s">
        <v>41</v>
      </c>
      <c r="E44" s="46">
        <f>+E8+E20+E32</f>
        <v>258</v>
      </c>
      <c r="F44" s="47">
        <f t="shared" ref="F44:K44" si="0">+F8+F20+F32</f>
        <v>0</v>
      </c>
      <c r="G44" s="35">
        <f t="shared" si="0"/>
        <v>258</v>
      </c>
      <c r="H44" s="46">
        <f t="shared" si="0"/>
        <v>18</v>
      </c>
      <c r="I44" s="47">
        <f t="shared" si="0"/>
        <v>0</v>
      </c>
      <c r="J44" s="35">
        <f t="shared" si="0"/>
        <v>18</v>
      </c>
      <c r="K44" s="46">
        <f t="shared" si="0"/>
        <v>276</v>
      </c>
      <c r="L44" s="41"/>
      <c r="M44" s="121"/>
      <c r="N44" s="20"/>
    </row>
    <row r="45" spans="2:14" ht="21" customHeight="1" x14ac:dyDescent="0.25">
      <c r="B45" s="119"/>
      <c r="C45" s="119"/>
      <c r="D45" s="19" t="s">
        <v>42</v>
      </c>
      <c r="E45" s="46">
        <f t="shared" ref="E45:K51" si="1">+E9+E21+E33</f>
        <v>646</v>
      </c>
      <c r="F45" s="35">
        <f t="shared" si="1"/>
        <v>306</v>
      </c>
      <c r="G45" s="35">
        <f t="shared" si="1"/>
        <v>952</v>
      </c>
      <c r="H45" s="35">
        <f t="shared" si="1"/>
        <v>45</v>
      </c>
      <c r="I45" s="35">
        <f t="shared" si="1"/>
        <v>0</v>
      </c>
      <c r="J45" s="35">
        <f t="shared" si="1"/>
        <v>45</v>
      </c>
      <c r="K45" s="34">
        <f t="shared" si="1"/>
        <v>997</v>
      </c>
      <c r="L45" s="42"/>
      <c r="M45" s="122"/>
      <c r="N45" s="20"/>
    </row>
    <row r="46" spans="2:14" ht="21" customHeight="1" x14ac:dyDescent="0.25">
      <c r="B46" s="119"/>
      <c r="C46" s="119" t="s">
        <v>43</v>
      </c>
      <c r="D46" s="19" t="s">
        <v>41</v>
      </c>
      <c r="E46" s="46">
        <f t="shared" si="1"/>
        <v>81</v>
      </c>
      <c r="F46" s="47">
        <f t="shared" si="1"/>
        <v>0</v>
      </c>
      <c r="G46" s="35">
        <f t="shared" si="1"/>
        <v>81</v>
      </c>
      <c r="H46" s="46">
        <f t="shared" si="1"/>
        <v>0</v>
      </c>
      <c r="I46" s="47">
        <f t="shared" si="1"/>
        <v>0</v>
      </c>
      <c r="J46" s="35">
        <f t="shared" si="1"/>
        <v>0</v>
      </c>
      <c r="K46" s="49">
        <f t="shared" si="1"/>
        <v>81</v>
      </c>
      <c r="L46" s="42"/>
      <c r="M46" s="122"/>
    </row>
    <row r="47" spans="2:14" ht="21" customHeight="1" x14ac:dyDescent="0.25">
      <c r="B47" s="119"/>
      <c r="C47" s="119"/>
      <c r="D47" s="19" t="s">
        <v>42</v>
      </c>
      <c r="E47" s="46">
        <f t="shared" si="1"/>
        <v>203</v>
      </c>
      <c r="F47" s="35">
        <f t="shared" si="1"/>
        <v>56</v>
      </c>
      <c r="G47" s="35">
        <f t="shared" si="1"/>
        <v>258</v>
      </c>
      <c r="H47" s="35">
        <f t="shared" si="1"/>
        <v>0</v>
      </c>
      <c r="I47" s="35">
        <f t="shared" si="1"/>
        <v>0</v>
      </c>
      <c r="J47" s="35">
        <f t="shared" si="1"/>
        <v>0</v>
      </c>
      <c r="K47" s="34">
        <f t="shared" si="1"/>
        <v>258</v>
      </c>
      <c r="L47" s="42"/>
      <c r="M47" s="122"/>
    </row>
    <row r="48" spans="2:14" ht="21" customHeight="1" x14ac:dyDescent="0.25">
      <c r="B48" s="119"/>
      <c r="C48" s="119" t="s">
        <v>44</v>
      </c>
      <c r="D48" s="19" t="s">
        <v>41</v>
      </c>
      <c r="E48" s="46">
        <f t="shared" si="1"/>
        <v>21</v>
      </c>
      <c r="F48" s="47">
        <f t="shared" si="1"/>
        <v>0</v>
      </c>
      <c r="G48" s="35">
        <f t="shared" si="1"/>
        <v>21</v>
      </c>
      <c r="H48" s="46">
        <f t="shared" si="1"/>
        <v>473</v>
      </c>
      <c r="I48" s="47">
        <f t="shared" si="1"/>
        <v>0</v>
      </c>
      <c r="J48" s="35">
        <f t="shared" si="1"/>
        <v>473</v>
      </c>
      <c r="K48" s="49">
        <f t="shared" si="1"/>
        <v>495</v>
      </c>
      <c r="L48" s="42"/>
      <c r="M48" s="122"/>
    </row>
    <row r="49" spans="2:13" ht="21" customHeight="1" x14ac:dyDescent="0.25">
      <c r="B49" s="119"/>
      <c r="C49" s="119"/>
      <c r="D49" s="19" t="s">
        <v>42</v>
      </c>
      <c r="E49" s="46">
        <f t="shared" si="1"/>
        <v>55</v>
      </c>
      <c r="F49" s="35">
        <f t="shared" si="1"/>
        <v>16</v>
      </c>
      <c r="G49" s="35">
        <f t="shared" si="1"/>
        <v>69</v>
      </c>
      <c r="H49" s="35">
        <f t="shared" si="1"/>
        <v>1183</v>
      </c>
      <c r="I49" s="35">
        <f t="shared" si="1"/>
        <v>69</v>
      </c>
      <c r="J49" s="35">
        <f t="shared" si="1"/>
        <v>1251</v>
      </c>
      <c r="K49" s="34">
        <f t="shared" si="1"/>
        <v>1321</v>
      </c>
      <c r="L49" s="43"/>
      <c r="M49" s="122"/>
    </row>
    <row r="50" spans="2:13" ht="21" customHeight="1" x14ac:dyDescent="0.25">
      <c r="B50" s="119"/>
      <c r="C50" s="119" t="s">
        <v>38</v>
      </c>
      <c r="D50" s="19" t="s">
        <v>41</v>
      </c>
      <c r="E50" s="46">
        <f t="shared" si="1"/>
        <v>360</v>
      </c>
      <c r="F50" s="50">
        <f t="shared" si="1"/>
        <v>0</v>
      </c>
      <c r="G50" s="34">
        <f t="shared" si="1"/>
        <v>360</v>
      </c>
      <c r="H50" s="34">
        <f t="shared" si="1"/>
        <v>490</v>
      </c>
      <c r="I50" s="50">
        <f t="shared" si="1"/>
        <v>0</v>
      </c>
      <c r="J50" s="34">
        <f t="shared" si="1"/>
        <v>490</v>
      </c>
      <c r="K50" s="34">
        <f t="shared" si="1"/>
        <v>851</v>
      </c>
      <c r="L50" s="45">
        <f t="shared" ref="L50" si="2">+L14+L26+L38</f>
        <v>9</v>
      </c>
      <c r="M50" s="122"/>
    </row>
    <row r="51" spans="2:13" ht="21" customHeight="1" x14ac:dyDescent="0.25">
      <c r="B51" s="119"/>
      <c r="C51" s="119"/>
      <c r="D51" s="19" t="s">
        <v>42</v>
      </c>
      <c r="E51" s="46">
        <f t="shared" si="1"/>
        <v>902</v>
      </c>
      <c r="F51" s="34">
        <f t="shared" si="1"/>
        <v>378</v>
      </c>
      <c r="G51" s="34">
        <f t="shared" si="1"/>
        <v>1280</v>
      </c>
      <c r="H51" s="34">
        <f t="shared" si="1"/>
        <v>1228</v>
      </c>
      <c r="I51" s="34">
        <f t="shared" si="1"/>
        <v>69</v>
      </c>
      <c r="J51" s="34">
        <f t="shared" si="1"/>
        <v>1296</v>
      </c>
      <c r="K51" s="54">
        <f>+K15+K27+K39</f>
        <v>2576</v>
      </c>
      <c r="L51" s="54">
        <f t="shared" ref="L51" si="3">+L15+L27+L39</f>
        <v>24</v>
      </c>
      <c r="M51" s="123"/>
    </row>
  </sheetData>
  <mergeCells count="55">
    <mergeCell ref="M6:M7"/>
    <mergeCell ref="B7:D7"/>
    <mergeCell ref="B6:D6"/>
    <mergeCell ref="E6:G6"/>
    <mergeCell ref="H6:J6"/>
    <mergeCell ref="K6:K7"/>
    <mergeCell ref="L6:L7"/>
    <mergeCell ref="O8:O9"/>
    <mergeCell ref="C10:C11"/>
    <mergeCell ref="O10:O11"/>
    <mergeCell ref="C12:C13"/>
    <mergeCell ref="O12:O13"/>
    <mergeCell ref="M18:M19"/>
    <mergeCell ref="B19:D19"/>
    <mergeCell ref="B8:B15"/>
    <mergeCell ref="C8:C9"/>
    <mergeCell ref="M8:M15"/>
    <mergeCell ref="C14:C15"/>
    <mergeCell ref="B18:D18"/>
    <mergeCell ref="E18:G18"/>
    <mergeCell ref="H18:J18"/>
    <mergeCell ref="K18:K19"/>
    <mergeCell ref="L18:L19"/>
    <mergeCell ref="M30:M31"/>
    <mergeCell ref="B31:D31"/>
    <mergeCell ref="B20:B27"/>
    <mergeCell ref="C20:C21"/>
    <mergeCell ref="M20:M27"/>
    <mergeCell ref="C22:C23"/>
    <mergeCell ref="C24:C25"/>
    <mergeCell ref="C26:C27"/>
    <mergeCell ref="B30:D30"/>
    <mergeCell ref="E30:G30"/>
    <mergeCell ref="H30:J30"/>
    <mergeCell ref="K30:K31"/>
    <mergeCell ref="L30:L31"/>
    <mergeCell ref="M42:M43"/>
    <mergeCell ref="B43:D43"/>
    <mergeCell ref="B32:B39"/>
    <mergeCell ref="C32:C33"/>
    <mergeCell ref="M32:M39"/>
    <mergeCell ref="C34:C35"/>
    <mergeCell ref="C36:C37"/>
    <mergeCell ref="C38:C39"/>
    <mergeCell ref="B42:D42"/>
    <mergeCell ref="E42:G42"/>
    <mergeCell ref="H42:J42"/>
    <mergeCell ref="K42:K43"/>
    <mergeCell ref="L42:L43"/>
    <mergeCell ref="B44:B51"/>
    <mergeCell ref="C44:C45"/>
    <mergeCell ref="M44:M51"/>
    <mergeCell ref="C46:C47"/>
    <mergeCell ref="C48:C49"/>
    <mergeCell ref="C50:C51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B0F0"/>
    <pageSetUpPr fitToPage="1"/>
  </sheetPr>
  <dimension ref="B2:Q51"/>
  <sheetViews>
    <sheetView showGridLines="0" zoomScale="90" zoomScaleNormal="90" workbookViewId="0">
      <selection activeCell="Q18" sqref="Q18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64" t="s">
        <v>75</v>
      </c>
    </row>
    <row r="3" spans="2:17" ht="9" customHeight="1" x14ac:dyDescent="0.35">
      <c r="B3" s="1"/>
      <c r="L3" s="60" t="s">
        <v>76</v>
      </c>
      <c r="M3" s="60" t="s">
        <v>77</v>
      </c>
    </row>
    <row r="4" spans="2:17" ht="15" customHeight="1" x14ac:dyDescent="0.35">
      <c r="B4" s="1"/>
      <c r="L4" s="61">
        <f ca="1">TODAY()</f>
        <v>42622</v>
      </c>
      <c r="M4" s="62">
        <v>0.54166666666666663</v>
      </c>
    </row>
    <row r="5" spans="2:17" x14ac:dyDescent="0.25">
      <c r="B5" s="58" t="s">
        <v>72</v>
      </c>
      <c r="M5" s="59"/>
    </row>
    <row r="6" spans="2:17" ht="32.25" customHeight="1" x14ac:dyDescent="0.25">
      <c r="B6" s="131" t="s">
        <v>30</v>
      </c>
      <c r="C6" s="132"/>
      <c r="D6" s="133"/>
      <c r="E6" s="133" t="s">
        <v>31</v>
      </c>
      <c r="F6" s="134"/>
      <c r="G6" s="134"/>
      <c r="H6" s="134" t="s">
        <v>32</v>
      </c>
      <c r="I6" s="134"/>
      <c r="J6" s="134"/>
      <c r="K6" s="135" t="s">
        <v>33</v>
      </c>
      <c r="L6" s="128" t="s">
        <v>34</v>
      </c>
      <c r="M6" s="128" t="s">
        <v>78</v>
      </c>
      <c r="N6" s="20"/>
      <c r="O6" s="23" t="s">
        <v>49</v>
      </c>
    </row>
    <row r="7" spans="2:17" ht="24" customHeight="1" x14ac:dyDescent="0.25">
      <c r="B7" s="130" t="s">
        <v>35</v>
      </c>
      <c r="C7" s="130"/>
      <c r="D7" s="130"/>
      <c r="E7" s="66" t="s">
        <v>36</v>
      </c>
      <c r="F7" s="66" t="s">
        <v>37</v>
      </c>
      <c r="G7" s="66" t="s">
        <v>38</v>
      </c>
      <c r="H7" s="66" t="s">
        <v>36</v>
      </c>
      <c r="I7" s="66" t="s">
        <v>37</v>
      </c>
      <c r="J7" s="66" t="s">
        <v>38</v>
      </c>
      <c r="K7" s="136"/>
      <c r="L7" s="129"/>
      <c r="M7" s="129"/>
      <c r="N7" s="20"/>
    </row>
    <row r="8" spans="2:17" ht="21" customHeight="1" x14ac:dyDescent="0.25">
      <c r="B8" s="119" t="s">
        <v>80</v>
      </c>
      <c r="C8" s="119" t="s">
        <v>40</v>
      </c>
      <c r="D8" s="19" t="s">
        <v>41</v>
      </c>
      <c r="E8" s="46">
        <f>+'ENRE Mañana Sit. Emergente'!E5+'ENRE Mañana Sit. Emergente'!E13</f>
        <v>131</v>
      </c>
      <c r="F8" s="47">
        <f>+'ENRE Mañana Sit. Emergente'!F5+'ENRE Mañana Sit. Emergente'!F13</f>
        <v>0</v>
      </c>
      <c r="G8" s="35">
        <f>+'ENRE Mañana Sit. Emergente'!G5+'ENRE Mañana Sit. Emergente'!G13</f>
        <v>131</v>
      </c>
      <c r="H8" s="46">
        <f>+'ENRE Mañana Sit. Emergente'!H5+'ENRE Mañana Sit. Emergente'!H13</f>
        <v>242.2</v>
      </c>
      <c r="I8" s="47">
        <f>+'ENRE Mañana Sit. Emergente'!I5+'ENRE Mañana Sit. Emergente'!I13</f>
        <v>0</v>
      </c>
      <c r="J8" s="35">
        <f>+'ENRE Mañana Sit. Emergente'!J5+'ENRE Mañana Sit. Emergente'!J13</f>
        <v>242.2</v>
      </c>
      <c r="K8" s="46">
        <f>+'ENRE Mañana Sit. Emergente'!K5+'ENRE Mañana Sit. Emergente'!K13</f>
        <v>373.2</v>
      </c>
      <c r="L8" s="41"/>
      <c r="M8" s="121"/>
      <c r="N8" s="20"/>
      <c r="O8" s="111" t="s">
        <v>53</v>
      </c>
    </row>
    <row r="9" spans="2:17" ht="21" customHeight="1" x14ac:dyDescent="0.25">
      <c r="B9" s="119"/>
      <c r="C9" s="119"/>
      <c r="D9" s="19" t="s">
        <v>42</v>
      </c>
      <c r="E9" s="35">
        <f>+'ENRE Mañana Sit. Emergente'!E6+'ENRE Mañana Sit. Emergente'!E14</f>
        <v>327.5</v>
      </c>
      <c r="F9" s="35">
        <f>+'ENRE Mañana Sit. Emergente'!F6+'ENRE Mañana Sit. Emergente'!F14</f>
        <v>156.34426229508199</v>
      </c>
      <c r="G9" s="35">
        <f>+'ENRE Mañana Sit. Emergente'!G6+'ENRE Mañana Sit. Emergente'!G14</f>
        <v>483.84426229508199</v>
      </c>
      <c r="H9" s="35">
        <f>+'ENRE Mañana Sit. Emergente'!H6+'ENRE Mañana Sit. Emergente'!H14</f>
        <v>605.5</v>
      </c>
      <c r="I9" s="35">
        <f>+'ENRE Mañana Sit. Emergente'!I6+'ENRE Mañana Sit. Emergente'!I14</f>
        <v>34.859550561797754</v>
      </c>
      <c r="J9" s="35">
        <f>+'ENRE Mañana Sit. Emergente'!J6+'ENRE Mañana Sit. Emergente'!J14</f>
        <v>640.35955056179773</v>
      </c>
      <c r="K9" s="34">
        <f>+'ENRE Mañana Sit. Emergente'!K6+'ENRE Mañana Sit. Emergente'!K14</f>
        <v>1124.2038128568797</v>
      </c>
      <c r="L9" s="42"/>
      <c r="M9" s="122"/>
      <c r="N9" s="20"/>
      <c r="O9" s="111"/>
    </row>
    <row r="10" spans="2:17" ht="21" customHeight="1" x14ac:dyDescent="0.25">
      <c r="B10" s="119"/>
      <c r="C10" s="119" t="s">
        <v>43</v>
      </c>
      <c r="D10" s="19" t="s">
        <v>41</v>
      </c>
      <c r="E10" s="48">
        <f>+'ENRE Mañana Sit. Emergente'!E7+'ENRE Mañana Sit. Emergente'!E15</f>
        <v>49</v>
      </c>
      <c r="F10" s="47">
        <f>+'ENRE Mañana Sit. Emergente'!F7+'ENRE Mañana Sit. Emergente'!F15</f>
        <v>0</v>
      </c>
      <c r="G10" s="35">
        <f>+'ENRE Mañana Sit. Emergente'!G7+'ENRE Mañana Sit. Emergente'!G15</f>
        <v>49</v>
      </c>
      <c r="H10" s="46">
        <f>+'ENRE Mañana Sit. Emergente'!H7+'ENRE Mañana Sit. Emergente'!H15</f>
        <v>7</v>
      </c>
      <c r="I10" s="47">
        <f>+'ENRE Mañana Sit. Emergente'!I7+'ENRE Mañana Sit. Emergente'!I15</f>
        <v>0</v>
      </c>
      <c r="J10" s="35">
        <f>+'ENRE Mañana Sit. Emergente'!J7+'ENRE Mañana Sit. Emergente'!J15</f>
        <v>7</v>
      </c>
      <c r="K10" s="49">
        <f>+'ENRE Mañana Sit. Emergente'!K7+'ENRE Mañana Sit. Emergente'!K15</f>
        <v>56</v>
      </c>
      <c r="L10" s="42"/>
      <c r="M10" s="122"/>
      <c r="N10" s="20"/>
      <c r="O10" s="111" t="s">
        <v>50</v>
      </c>
    </row>
    <row r="11" spans="2:17" ht="21" customHeight="1" x14ac:dyDescent="0.25">
      <c r="B11" s="119"/>
      <c r="C11" s="119"/>
      <c r="D11" s="19" t="s">
        <v>42</v>
      </c>
      <c r="E11" s="35">
        <f>+'ENRE Mañana Sit. Emergente'!E8+'ENRE Mañana Sit. Emergente'!E16</f>
        <v>122.5</v>
      </c>
      <c r="F11" s="35">
        <f>+'ENRE Mañana Sit. Emergente'!F8+'ENRE Mañana Sit. Emergente'!F16</f>
        <v>34.540983606557383</v>
      </c>
      <c r="G11" s="35">
        <f>+'ENRE Mañana Sit. Emergente'!G8+'ENRE Mañana Sit. Emergente'!G16</f>
        <v>157.04098360655738</v>
      </c>
      <c r="H11" s="35">
        <f>+'ENRE Mañana Sit. Emergente'!H8+'ENRE Mañana Sit. Emergente'!H16</f>
        <v>17.5</v>
      </c>
      <c r="I11" s="35">
        <f>+'ENRE Mañana Sit. Emergente'!I8+'ENRE Mañana Sit. Emergente'!I16</f>
        <v>0.1404494382022472</v>
      </c>
      <c r="J11" s="35">
        <f>+'ENRE Mañana Sit. Emergente'!J8+'ENRE Mañana Sit. Emergente'!J16</f>
        <v>17.640449438202246</v>
      </c>
      <c r="K11" s="34">
        <f>+'ENRE Mañana Sit. Emergente'!K8+'ENRE Mañana Sit. Emergente'!K16</f>
        <v>174.68143304475961</v>
      </c>
      <c r="L11" s="42"/>
      <c r="M11" s="122"/>
      <c r="N11" s="20"/>
      <c r="O11" s="111"/>
    </row>
    <row r="12" spans="2:17" ht="21" customHeight="1" x14ac:dyDescent="0.25">
      <c r="B12" s="119"/>
      <c r="C12" s="119" t="s">
        <v>44</v>
      </c>
      <c r="D12" s="19" t="s">
        <v>41</v>
      </c>
      <c r="E12" s="46">
        <f>+'ENRE Mañana Sit. Emergente'!E9+'ENRE Mañana Sit. Emergente'!E17</f>
        <v>3</v>
      </c>
      <c r="F12" s="47">
        <f>+'ENRE Mañana Sit. Emergente'!F9+'ENRE Mañana Sit. Emergente'!F17</f>
        <v>0</v>
      </c>
      <c r="G12" s="35">
        <f>+'ENRE Mañana Sit. Emergente'!G9+'ENRE Mañana Sit. Emergente'!G17</f>
        <v>3</v>
      </c>
      <c r="H12" s="46">
        <f>+'ENRE Mañana Sit. Emergente'!H9+'ENRE Mañana Sit. Emergente'!H17</f>
        <v>0</v>
      </c>
      <c r="I12" s="47">
        <f>+'ENRE Mañana Sit. Emergente'!I9+'ENRE Mañana Sit. Emergente'!I17</f>
        <v>0</v>
      </c>
      <c r="J12" s="35">
        <f>+'ENRE Mañana Sit. Emergente'!J9+'ENRE Mañana Sit. Emergente'!J17</f>
        <v>0</v>
      </c>
      <c r="K12" s="49">
        <f>+'ENRE Mañana Sit. Emergente'!K9+'ENRE Mañana Sit. Emergente'!K17</f>
        <v>3</v>
      </c>
      <c r="L12" s="42"/>
      <c r="M12" s="122"/>
      <c r="N12" s="20"/>
      <c r="O12" s="111" t="s">
        <v>54</v>
      </c>
    </row>
    <row r="13" spans="2:17" ht="21" customHeight="1" x14ac:dyDescent="0.25">
      <c r="B13" s="119"/>
      <c r="C13" s="119"/>
      <c r="D13" s="19" t="s">
        <v>42</v>
      </c>
      <c r="E13" s="35">
        <f>+'ENRE Mañana Sit. Emergente'!E10+'ENRE Mañana Sit. Emergente'!E18</f>
        <v>7.5</v>
      </c>
      <c r="F13" s="35">
        <f>+'ENRE Mañana Sit. Emergente'!F10+'ENRE Mañana Sit. Emergente'!F18</f>
        <v>2.1147540983606561</v>
      </c>
      <c r="G13" s="35">
        <f>+'ENRE Mañana Sit. Emergente'!G10+'ENRE Mañana Sit. Emergente'!G18</f>
        <v>9.6147540983606561</v>
      </c>
      <c r="H13" s="35">
        <f>+'ENRE Mañana Sit. Emergente'!H10+'ENRE Mañana Sit. Emergente'!H18</f>
        <v>0</v>
      </c>
      <c r="I13" s="35">
        <f>+'ENRE Mañana Sit. Emergente'!I10+'ENRE Mañana Sit. Emergente'!I18</f>
        <v>0</v>
      </c>
      <c r="J13" s="35">
        <f>+'ENRE Mañana Sit. Emergente'!J10+'ENRE Mañana Sit. Emergente'!J18</f>
        <v>0</v>
      </c>
      <c r="K13" s="34">
        <f>+'ENRE Mañana Sit. Emergente'!K10+'ENRE Mañana Sit. Emergente'!K18</f>
        <v>9.6147540983605495</v>
      </c>
      <c r="L13" s="43"/>
      <c r="M13" s="122"/>
      <c r="N13" s="20"/>
      <c r="O13" s="111"/>
    </row>
    <row r="14" spans="2:17" ht="21" customHeight="1" x14ac:dyDescent="0.25">
      <c r="B14" s="119"/>
      <c r="C14" s="119" t="s">
        <v>38</v>
      </c>
      <c r="D14" s="19" t="s">
        <v>41</v>
      </c>
      <c r="E14" s="34">
        <f>+'ENRE Mañana Sit. Emergente'!E11+'ENRE Mañana Sit. Emergente'!E19</f>
        <v>183</v>
      </c>
      <c r="F14" s="50">
        <f>+'ENRE Mañana Sit. Emergente'!F11+'ENRE Mañana Sit. Emergente'!F19</f>
        <v>0</v>
      </c>
      <c r="G14" s="34">
        <f>+'ENRE Mañana Sit. Emergente'!G11+'ENRE Mañana Sit. Emergente'!G19</f>
        <v>183</v>
      </c>
      <c r="H14" s="34">
        <f>+'ENRE Mañana Sit. Emergente'!H11+'ENRE Mañana Sit. Emergente'!H19</f>
        <v>249.2</v>
      </c>
      <c r="I14" s="50">
        <f>+'ENRE Mañana Sit. Emergente'!I11+'ENRE Mañana Sit. Emergente'!I19</f>
        <v>0</v>
      </c>
      <c r="J14" s="34">
        <f>+'ENRE Mañana Sit. Emergente'!J11+'ENRE Mañana Sit. Emergente'!J19</f>
        <v>249.2</v>
      </c>
      <c r="K14" s="34">
        <f>+'ENRE Mañana Sit. Emergente'!K11+'ENRE Mañana Sit. Emergente'!K19</f>
        <v>432.2</v>
      </c>
      <c r="L14" s="45">
        <f>+'ENRE Mañana Sit. Emergente'!L11+'ENRE Mañana Sit. Emergente'!L19</f>
        <v>5</v>
      </c>
      <c r="M14" s="122"/>
      <c r="N14" s="20"/>
      <c r="O14" s="31" t="s">
        <v>52</v>
      </c>
    </row>
    <row r="15" spans="2:17" ht="21" customHeight="1" x14ac:dyDescent="0.25">
      <c r="B15" s="119"/>
      <c r="C15" s="119"/>
      <c r="D15" s="19" t="s">
        <v>42</v>
      </c>
      <c r="E15" s="34">
        <f>+'ENRE Mañana Sit. Emergente'!E12+'ENRE Mañana Sit. Emergente'!E20</f>
        <v>457.5</v>
      </c>
      <c r="F15" s="34">
        <f>+'ENRE Mañana Sit. Emergente'!F12+'ENRE Mañana Sit. Emergente'!F20</f>
        <v>193.00000000000003</v>
      </c>
      <c r="G15" s="34">
        <f>+'ENRE Mañana Sit. Emergente'!G12+'ENRE Mañana Sit. Emergente'!G20</f>
        <v>650.5</v>
      </c>
      <c r="H15" s="34">
        <f>+'ENRE Mañana Sit. Emergente'!H12+'ENRE Mañana Sit. Emergente'!H20</f>
        <v>623</v>
      </c>
      <c r="I15" s="34">
        <f>+'ENRE Mañana Sit. Emergente'!I12+'ENRE Mañana Sit. Emergente'!I20</f>
        <v>35</v>
      </c>
      <c r="J15" s="34">
        <f>+'ENRE Mañana Sit. Emergente'!J12+'ENRE Mañana Sit. Emergente'!J20</f>
        <v>658</v>
      </c>
      <c r="K15" s="54">
        <f>+'ENRE Mañana Sit. Emergente'!K12+'ENRE Mañana Sit. Emergente'!K20</f>
        <v>1308.5</v>
      </c>
      <c r="L15" s="54">
        <f>+'ENRE Mañana Sit. Emergente'!L12+'ENRE Mañana Sit. Emergente'!L20</f>
        <v>12.5</v>
      </c>
      <c r="M15" s="123"/>
      <c r="N15" s="20"/>
      <c r="O15" s="27"/>
      <c r="P15" s="56"/>
      <c r="Q15" s="56"/>
    </row>
    <row r="16" spans="2:17" ht="8.25" customHeight="1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2:14" x14ac:dyDescent="0.25">
      <c r="B17" s="58" t="s">
        <v>73</v>
      </c>
      <c r="N17" s="20"/>
    </row>
    <row r="18" spans="2:14" ht="32.25" customHeight="1" x14ac:dyDescent="0.25">
      <c r="B18" s="131" t="s">
        <v>30</v>
      </c>
      <c r="C18" s="132"/>
      <c r="D18" s="133"/>
      <c r="E18" s="133" t="s">
        <v>31</v>
      </c>
      <c r="F18" s="134"/>
      <c r="G18" s="134"/>
      <c r="H18" s="134" t="s">
        <v>32</v>
      </c>
      <c r="I18" s="134"/>
      <c r="J18" s="134"/>
      <c r="K18" s="135" t="s">
        <v>33</v>
      </c>
      <c r="L18" s="128" t="s">
        <v>34</v>
      </c>
      <c r="M18" s="128" t="s">
        <v>78</v>
      </c>
      <c r="N18" s="20"/>
    </row>
    <row r="19" spans="2:14" x14ac:dyDescent="0.25">
      <c r="B19" s="130" t="s">
        <v>35</v>
      </c>
      <c r="C19" s="130"/>
      <c r="D19" s="130"/>
      <c r="E19" s="66" t="s">
        <v>36</v>
      </c>
      <c r="F19" s="66" t="s">
        <v>37</v>
      </c>
      <c r="G19" s="66" t="s">
        <v>38</v>
      </c>
      <c r="H19" s="66" t="s">
        <v>36</v>
      </c>
      <c r="I19" s="66" t="s">
        <v>37</v>
      </c>
      <c r="J19" s="66" t="s">
        <v>38</v>
      </c>
      <c r="K19" s="136"/>
      <c r="L19" s="129"/>
      <c r="M19" s="129"/>
      <c r="N19" s="20"/>
    </row>
    <row r="20" spans="2:14" ht="21" customHeight="1" x14ac:dyDescent="0.25">
      <c r="B20" s="119" t="s">
        <v>80</v>
      </c>
      <c r="C20" s="119" t="s">
        <v>40</v>
      </c>
      <c r="D20" s="19" t="s">
        <v>41</v>
      </c>
      <c r="E20" s="46">
        <f>+'ENRE Tarde Noche Sit. Emergente'!E5+'ENRE Tarde Noche Sit. Emergente'!E13</f>
        <v>89.080000000000013</v>
      </c>
      <c r="F20" s="47">
        <f>+'ENRE Tarde Noche Sit. Emergente'!F5+'ENRE Tarde Noche Sit. Emergente'!F13</f>
        <v>0</v>
      </c>
      <c r="G20" s="35">
        <f>+'ENRE Tarde Noche Sit. Emergente'!G5+'ENRE Tarde Noche Sit. Emergente'!G13</f>
        <v>89.080000000000013</v>
      </c>
      <c r="H20" s="46">
        <f>+'ENRE Tarde Noche Sit. Emergente'!H5+'ENRE Tarde Noche Sit. Emergente'!H13</f>
        <v>164.696</v>
      </c>
      <c r="I20" s="47">
        <f>+'ENRE Tarde Noche Sit. Emergente'!I5+'ENRE Tarde Noche Sit. Emergente'!I13</f>
        <v>0</v>
      </c>
      <c r="J20" s="35">
        <f>+'ENRE Tarde Noche Sit. Emergente'!J5+'ENRE Tarde Noche Sit. Emergente'!J13</f>
        <v>164.696</v>
      </c>
      <c r="K20" s="46">
        <f>+'ENRE Tarde Noche Sit. Emergente'!K5+'ENRE Tarde Noche Sit. Emergente'!K13</f>
        <v>253.77600000000001</v>
      </c>
      <c r="L20" s="41"/>
      <c r="M20" s="121"/>
      <c r="N20" s="20"/>
    </row>
    <row r="21" spans="2:14" ht="21" customHeight="1" x14ac:dyDescent="0.25">
      <c r="B21" s="119"/>
      <c r="C21" s="119"/>
      <c r="D21" s="19" t="s">
        <v>42</v>
      </c>
      <c r="E21" s="35">
        <f>+'ENRE Tarde Noche Sit. Emergente'!E6+'ENRE Tarde Noche Sit. Emergente'!E14</f>
        <v>222.70000000000005</v>
      </c>
      <c r="F21" s="35">
        <f>+'ENRE Tarde Noche Sit. Emergente'!F6+'ENRE Tarde Noche Sit. Emergente'!F14</f>
        <v>93.806557377049188</v>
      </c>
      <c r="G21" s="35">
        <f>+'ENRE Tarde Noche Sit. Emergente'!G6+'ENRE Tarde Noche Sit. Emergente'!G14</f>
        <v>316.50655737704926</v>
      </c>
      <c r="H21" s="35">
        <f>+'ENRE Tarde Noche Sit. Emergente'!H6+'ENRE Tarde Noche Sit. Emergente'!H14</f>
        <v>411.74</v>
      </c>
      <c r="I21" s="35">
        <f>+'ENRE Tarde Noche Sit. Emergente'!I6+'ENRE Tarde Noche Sit. Emergente'!I14</f>
        <v>20.915730337078653</v>
      </c>
      <c r="J21" s="35">
        <f>+'ENRE Tarde Noche Sit. Emergente'!J6+'ENRE Tarde Noche Sit. Emergente'!J14</f>
        <v>432.65573033707869</v>
      </c>
      <c r="K21" s="34">
        <f>+'ENRE Tarde Noche Sit. Emergente'!K6+'ENRE Tarde Noche Sit. Emergente'!K14</f>
        <v>749.16228771412796</v>
      </c>
      <c r="L21" s="42"/>
      <c r="M21" s="122"/>
      <c r="N21" s="20"/>
    </row>
    <row r="22" spans="2:14" ht="21" customHeight="1" x14ac:dyDescent="0.25">
      <c r="B22" s="119"/>
      <c r="C22" s="119" t="s">
        <v>43</v>
      </c>
      <c r="D22" s="19" t="s">
        <v>41</v>
      </c>
      <c r="E22" s="48">
        <f>+'ENRE Tarde Noche Sit. Emergente'!E7+'ENRE Tarde Noche Sit. Emergente'!E15</f>
        <v>33.32</v>
      </c>
      <c r="F22" s="47">
        <f>+'ENRE Tarde Noche Sit. Emergente'!F7+'ENRE Tarde Noche Sit. Emergente'!F15</f>
        <v>0</v>
      </c>
      <c r="G22" s="35">
        <f>+'ENRE Tarde Noche Sit. Emergente'!G7+'ENRE Tarde Noche Sit. Emergente'!G15</f>
        <v>33.32</v>
      </c>
      <c r="H22" s="46">
        <f>+'ENRE Tarde Noche Sit. Emergente'!H7+'ENRE Tarde Noche Sit. Emergente'!H15</f>
        <v>4.7600000000000007</v>
      </c>
      <c r="I22" s="47">
        <f>+'ENRE Tarde Noche Sit. Emergente'!I7+'ENRE Tarde Noche Sit. Emergente'!I15</f>
        <v>0</v>
      </c>
      <c r="J22" s="35">
        <f>+'ENRE Tarde Noche Sit. Emergente'!J7+'ENRE Tarde Noche Sit. Emergente'!J15</f>
        <v>4.7600000000000007</v>
      </c>
      <c r="K22" s="49">
        <f>+'ENRE Tarde Noche Sit. Emergente'!K7+'ENRE Tarde Noche Sit. Emergente'!K15</f>
        <v>38.08</v>
      </c>
      <c r="L22" s="42"/>
      <c r="M22" s="122"/>
      <c r="N22" s="20"/>
    </row>
    <row r="23" spans="2:14" ht="21" customHeight="1" x14ac:dyDescent="0.25">
      <c r="B23" s="119"/>
      <c r="C23" s="119"/>
      <c r="D23" s="19" t="s">
        <v>42</v>
      </c>
      <c r="E23" s="35">
        <f>+'ENRE Tarde Noche Sit. Emergente'!E8+'ENRE Tarde Noche Sit. Emergente'!E16</f>
        <v>83.3</v>
      </c>
      <c r="F23" s="35">
        <f>+'ENRE Tarde Noche Sit. Emergente'!F8+'ENRE Tarde Noche Sit. Emergente'!F16</f>
        <v>20.72459016393443</v>
      </c>
      <c r="G23" s="35">
        <f>+'ENRE Tarde Noche Sit. Emergente'!G8+'ENRE Tarde Noche Sit. Emergente'!G16</f>
        <v>104.02459016393442</v>
      </c>
      <c r="H23" s="35">
        <f>+'ENRE Tarde Noche Sit. Emergente'!H8+'ENRE Tarde Noche Sit. Emergente'!H16</f>
        <v>11.900000000000002</v>
      </c>
      <c r="I23" s="35">
        <f>+'ENRE Tarde Noche Sit. Emergente'!I8+'ENRE Tarde Noche Sit. Emergente'!I16</f>
        <v>8.4269662921348312E-2</v>
      </c>
      <c r="J23" s="35">
        <f>+'ENRE Tarde Noche Sit. Emergente'!J8+'ENRE Tarde Noche Sit. Emergente'!J16</f>
        <v>11.984269662921351</v>
      </c>
      <c r="K23" s="34">
        <f>+'ENRE Tarde Noche Sit. Emergente'!K8+'ENRE Tarde Noche Sit. Emergente'!K16</f>
        <v>116.00885982685577</v>
      </c>
      <c r="L23" s="42"/>
      <c r="M23" s="122"/>
      <c r="N23" s="20"/>
    </row>
    <row r="24" spans="2:14" ht="21" customHeight="1" x14ac:dyDescent="0.25">
      <c r="B24" s="119"/>
      <c r="C24" s="119" t="s">
        <v>44</v>
      </c>
      <c r="D24" s="19" t="s">
        <v>41</v>
      </c>
      <c r="E24" s="46">
        <f>+'ENRE Tarde Noche Sit. Emergente'!E9+'ENRE Tarde Noche Sit. Emergente'!E17</f>
        <v>2.04</v>
      </c>
      <c r="F24" s="47">
        <f>+'ENRE Tarde Noche Sit. Emergente'!F9+'ENRE Tarde Noche Sit. Emergente'!F17</f>
        <v>0</v>
      </c>
      <c r="G24" s="35">
        <f>+'ENRE Tarde Noche Sit. Emergente'!G9+'ENRE Tarde Noche Sit. Emergente'!G17</f>
        <v>2.04</v>
      </c>
      <c r="H24" s="46">
        <f>+'ENRE Tarde Noche Sit. Emergente'!H9+'ENRE Tarde Noche Sit. Emergente'!H17</f>
        <v>0</v>
      </c>
      <c r="I24" s="47">
        <f>+'ENRE Tarde Noche Sit. Emergente'!I9+'ENRE Tarde Noche Sit. Emergente'!I17</f>
        <v>0</v>
      </c>
      <c r="J24" s="35">
        <f>+'ENRE Tarde Noche Sit. Emergente'!J9+'ENRE Tarde Noche Sit. Emergente'!J17</f>
        <v>0</v>
      </c>
      <c r="K24" s="49">
        <f>+'ENRE Tarde Noche Sit. Emergente'!K9+'ENRE Tarde Noche Sit. Emergente'!K17</f>
        <v>2.039999999999992</v>
      </c>
      <c r="L24" s="42"/>
      <c r="M24" s="122"/>
      <c r="N24" s="20"/>
    </row>
    <row r="25" spans="2:14" ht="21" customHeight="1" x14ac:dyDescent="0.25">
      <c r="B25" s="119"/>
      <c r="C25" s="119"/>
      <c r="D25" s="19" t="s">
        <v>42</v>
      </c>
      <c r="E25" s="35">
        <f>+'ENRE Tarde Noche Sit. Emergente'!E10+'ENRE Tarde Noche Sit. Emergente'!E18</f>
        <v>5.0999999999999996</v>
      </c>
      <c r="F25" s="35">
        <f>+'ENRE Tarde Noche Sit. Emergente'!F10+'ENRE Tarde Noche Sit. Emergente'!F18</f>
        <v>1.2688524590163937</v>
      </c>
      <c r="G25" s="35">
        <f>+'ENRE Tarde Noche Sit. Emergente'!G10+'ENRE Tarde Noche Sit. Emergente'!G18</f>
        <v>6.3688524590163951</v>
      </c>
      <c r="H25" s="35">
        <f>+'ENRE Tarde Noche Sit. Emergente'!H10+'ENRE Tarde Noche Sit. Emergente'!H18</f>
        <v>0</v>
      </c>
      <c r="I25" s="35">
        <f>+'ENRE Tarde Noche Sit. Emergente'!I10+'ENRE Tarde Noche Sit. Emergente'!I18</f>
        <v>0</v>
      </c>
      <c r="J25" s="35">
        <f>+'ENRE Tarde Noche Sit. Emergente'!J10+'ENRE Tarde Noche Sit. Emergente'!J18</f>
        <v>0</v>
      </c>
      <c r="K25" s="34">
        <f>+'ENRE Tarde Noche Sit. Emergente'!K10+'ENRE Tarde Noche Sit. Emergente'!K18</f>
        <v>6.3688524590163524</v>
      </c>
      <c r="L25" s="43"/>
      <c r="M25" s="122"/>
      <c r="N25" s="20"/>
    </row>
    <row r="26" spans="2:14" ht="21" customHeight="1" x14ac:dyDescent="0.25">
      <c r="B26" s="119"/>
      <c r="C26" s="119" t="s">
        <v>38</v>
      </c>
      <c r="D26" s="19" t="s">
        <v>41</v>
      </c>
      <c r="E26" s="34">
        <f>+'ENRE Tarde Noche Sit. Emergente'!E11+'ENRE Tarde Noche Sit. Emergente'!E19</f>
        <v>124.44000000000001</v>
      </c>
      <c r="F26" s="50">
        <f>+'ENRE Tarde Noche Sit. Emergente'!F11+'ENRE Tarde Noche Sit. Emergente'!F19</f>
        <v>0</v>
      </c>
      <c r="G26" s="34">
        <f>+'ENRE Tarde Noche Sit. Emergente'!G11+'ENRE Tarde Noche Sit. Emergente'!G19</f>
        <v>124.44000000000001</v>
      </c>
      <c r="H26" s="34">
        <f>+'ENRE Tarde Noche Sit. Emergente'!H11+'ENRE Tarde Noche Sit. Emergente'!H19</f>
        <v>169.45600000000002</v>
      </c>
      <c r="I26" s="50">
        <f>+'ENRE Tarde Noche Sit. Emergente'!I11+'ENRE Tarde Noche Sit. Emergente'!I19</f>
        <v>0</v>
      </c>
      <c r="J26" s="34">
        <f>+'ENRE Tarde Noche Sit. Emergente'!J11+'ENRE Tarde Noche Sit. Emergente'!J19</f>
        <v>169.45600000000002</v>
      </c>
      <c r="K26" s="34">
        <f>+'ENRE Tarde Noche Sit. Emergente'!K11+'ENRE Tarde Noche Sit. Emergente'!K19</f>
        <v>293.89600000000002</v>
      </c>
      <c r="L26" s="45">
        <f>+'ENRE Tarde Noche Sit. Emergente'!L11+'ENRE Tarde Noche Sit. Emergente'!L19</f>
        <v>3.4000000000000004</v>
      </c>
      <c r="M26" s="122"/>
      <c r="N26" s="20"/>
    </row>
    <row r="27" spans="2:14" ht="21" customHeight="1" x14ac:dyDescent="0.25">
      <c r="B27" s="119"/>
      <c r="C27" s="119"/>
      <c r="D27" s="19" t="s">
        <v>42</v>
      </c>
      <c r="E27" s="34">
        <f>+'ENRE Tarde Noche Sit. Emergente'!E12+'ENRE Tarde Noche Sit. Emergente'!E20</f>
        <v>311.10000000000002</v>
      </c>
      <c r="F27" s="34">
        <f>+'ENRE Tarde Noche Sit. Emergente'!F12+'ENRE Tarde Noche Sit. Emergente'!F20</f>
        <v>115.8</v>
      </c>
      <c r="G27" s="34">
        <f>+'ENRE Tarde Noche Sit. Emergente'!G12+'ENRE Tarde Noche Sit. Emergente'!G20</f>
        <v>426.90000000000003</v>
      </c>
      <c r="H27" s="34">
        <f>+'ENRE Tarde Noche Sit. Emergente'!H12+'ENRE Tarde Noche Sit. Emergente'!H20</f>
        <v>423.64000000000004</v>
      </c>
      <c r="I27" s="34">
        <f>+'ENRE Tarde Noche Sit. Emergente'!I12+'ENRE Tarde Noche Sit. Emergente'!I20</f>
        <v>20.999999999999996</v>
      </c>
      <c r="J27" s="34">
        <f>+'ENRE Tarde Noche Sit. Emergente'!J12+'ENRE Tarde Noche Sit. Emergente'!J20</f>
        <v>444.64000000000004</v>
      </c>
      <c r="K27" s="54">
        <f>+'ENRE Tarde Noche Sit. Emergente'!K12+'ENRE Tarde Noche Sit. Emergente'!K20</f>
        <v>871.54000000000008</v>
      </c>
      <c r="L27" s="54">
        <f>+'ENRE Tarde Noche Sit. Emergente'!L12+'ENRE Tarde Noche Sit. Emergente'!L20</f>
        <v>8.5</v>
      </c>
      <c r="M27" s="123"/>
      <c r="N27" s="20"/>
    </row>
    <row r="28" spans="2:14" ht="8.25" customHeight="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x14ac:dyDescent="0.25">
      <c r="B29" s="58" t="s">
        <v>74</v>
      </c>
      <c r="N29" s="20"/>
    </row>
    <row r="30" spans="2:14" ht="32.25" customHeight="1" x14ac:dyDescent="0.25">
      <c r="B30" s="131" t="s">
        <v>30</v>
      </c>
      <c r="C30" s="132"/>
      <c r="D30" s="133"/>
      <c r="E30" s="133" t="s">
        <v>31</v>
      </c>
      <c r="F30" s="134"/>
      <c r="G30" s="134"/>
      <c r="H30" s="134" t="s">
        <v>32</v>
      </c>
      <c r="I30" s="134"/>
      <c r="J30" s="134"/>
      <c r="K30" s="135" t="s">
        <v>33</v>
      </c>
      <c r="L30" s="128" t="s">
        <v>34</v>
      </c>
      <c r="M30" s="128" t="s">
        <v>78</v>
      </c>
      <c r="N30" s="20"/>
    </row>
    <row r="31" spans="2:14" x14ac:dyDescent="0.25">
      <c r="B31" s="130" t="s">
        <v>35</v>
      </c>
      <c r="C31" s="130"/>
      <c r="D31" s="130"/>
      <c r="E31" s="66" t="s">
        <v>36</v>
      </c>
      <c r="F31" s="66" t="s">
        <v>37</v>
      </c>
      <c r="G31" s="66" t="s">
        <v>38</v>
      </c>
      <c r="H31" s="66" t="s">
        <v>36</v>
      </c>
      <c r="I31" s="66" t="s">
        <v>37</v>
      </c>
      <c r="J31" s="66" t="s">
        <v>38</v>
      </c>
      <c r="K31" s="136"/>
      <c r="L31" s="129"/>
      <c r="M31" s="129"/>
      <c r="N31" s="20"/>
    </row>
    <row r="32" spans="2:14" ht="21" customHeight="1" x14ac:dyDescent="0.25">
      <c r="B32" s="119" t="s">
        <v>80</v>
      </c>
      <c r="C32" s="119" t="s">
        <v>40</v>
      </c>
      <c r="D32" s="19" t="s">
        <v>41</v>
      </c>
      <c r="E32" s="46">
        <f>+'ENRE Madrugada Sit. Emergente'!E5+'ENRE Madrugada Sit. Emergente'!E13</f>
        <v>37.989999999999995</v>
      </c>
      <c r="F32" s="47">
        <f>+'ENRE Madrugada Sit. Emergente'!F5+'ENRE Madrugada Sit. Emergente'!F13</f>
        <v>0</v>
      </c>
      <c r="G32" s="35">
        <f>+'ENRE Madrugada Sit. Emergente'!G5+'ENRE Madrugada Sit. Emergente'!G13</f>
        <v>37.989999999999995</v>
      </c>
      <c r="H32" s="46">
        <f>+'ENRE Madrugada Sit. Emergente'!H5+'ENRE Madrugada Sit. Emergente'!H13</f>
        <v>70.237999999999985</v>
      </c>
      <c r="I32" s="47">
        <f>+'ENRE Madrugada Sit. Emergente'!I5+'ENRE Madrugada Sit. Emergente'!I13</f>
        <v>0</v>
      </c>
      <c r="J32" s="35">
        <f>+'ENRE Madrugada Sit. Emergente'!J5+'ENRE Madrugada Sit. Emergente'!J13</f>
        <v>70.237999999999985</v>
      </c>
      <c r="K32" s="46">
        <f>+'ENRE Madrugada Sit. Emergente'!K5+'ENRE Madrugada Sit. Emergente'!K13</f>
        <v>108.22799999999998</v>
      </c>
      <c r="L32" s="41"/>
      <c r="M32" s="121"/>
      <c r="N32" s="20"/>
    </row>
    <row r="33" spans="2:14" ht="21" customHeight="1" x14ac:dyDescent="0.25">
      <c r="B33" s="119"/>
      <c r="C33" s="119"/>
      <c r="D33" s="19" t="s">
        <v>42</v>
      </c>
      <c r="E33" s="35">
        <f>+'ENRE Madrugada Sit. Emergente'!E6+'ENRE Madrugada Sit. Emergente'!E14</f>
        <v>94.974999999999994</v>
      </c>
      <c r="F33" s="35">
        <f>+'ENRE Madrugada Sit. Emergente'!F6+'ENRE Madrugada Sit. Emergente'!F14</f>
        <v>56.283934426229514</v>
      </c>
      <c r="G33" s="35">
        <f>+'ENRE Madrugada Sit. Emergente'!G6+'ENRE Madrugada Sit. Emergente'!G14</f>
        <v>151.2589344262295</v>
      </c>
      <c r="H33" s="35">
        <f>+'ENRE Madrugada Sit. Emergente'!H6+'ENRE Madrugada Sit. Emergente'!H14</f>
        <v>175.59499999999997</v>
      </c>
      <c r="I33" s="35">
        <f>+'ENRE Madrugada Sit. Emergente'!I6+'ENRE Madrugada Sit. Emergente'!I14</f>
        <v>12.549438202247192</v>
      </c>
      <c r="J33" s="35">
        <f>+'ENRE Madrugada Sit. Emergente'!J6+'ENRE Madrugada Sit. Emergente'!J14</f>
        <v>188.14443820224716</v>
      </c>
      <c r="K33" s="34">
        <f>+'ENRE Madrugada Sit. Emergente'!K6+'ENRE Madrugada Sit. Emergente'!K14</f>
        <v>339.40337262847663</v>
      </c>
      <c r="L33" s="42"/>
      <c r="M33" s="122"/>
      <c r="N33" s="20"/>
    </row>
    <row r="34" spans="2:14" ht="21" customHeight="1" x14ac:dyDescent="0.25">
      <c r="B34" s="119"/>
      <c r="C34" s="119" t="s">
        <v>43</v>
      </c>
      <c r="D34" s="19" t="s">
        <v>41</v>
      </c>
      <c r="E34" s="48">
        <f>+'ENRE Madrugada Sit. Emergente'!E7+'ENRE Madrugada Sit. Emergente'!E15</f>
        <v>14.209999999999999</v>
      </c>
      <c r="F34" s="47">
        <f>+'ENRE Madrugada Sit. Emergente'!F7+'ENRE Madrugada Sit. Emergente'!F15</f>
        <v>0</v>
      </c>
      <c r="G34" s="35">
        <f>+'ENRE Madrugada Sit. Emergente'!G7+'ENRE Madrugada Sit. Emergente'!G15</f>
        <v>14.209999999999999</v>
      </c>
      <c r="H34" s="46">
        <f>+'ENRE Madrugada Sit. Emergente'!H7+'ENRE Madrugada Sit. Emergente'!H15</f>
        <v>2.0299999999999998</v>
      </c>
      <c r="I34" s="47">
        <f>+'ENRE Madrugada Sit. Emergente'!I7+'ENRE Madrugada Sit. Emergente'!I15</f>
        <v>0</v>
      </c>
      <c r="J34" s="35">
        <f>+'ENRE Madrugada Sit. Emergente'!J7+'ENRE Madrugada Sit. Emergente'!J15</f>
        <v>2.0299999999999998</v>
      </c>
      <c r="K34" s="49">
        <f>+'ENRE Madrugada Sit. Emergente'!K7+'ENRE Madrugada Sit. Emergente'!K15</f>
        <v>16.239999999999998</v>
      </c>
      <c r="L34" s="42"/>
      <c r="M34" s="122"/>
      <c r="N34" s="20"/>
    </row>
    <row r="35" spans="2:14" ht="21" customHeight="1" x14ac:dyDescent="0.25">
      <c r="B35" s="119"/>
      <c r="C35" s="119"/>
      <c r="D35" s="19" t="s">
        <v>42</v>
      </c>
      <c r="E35" s="35">
        <f>+'ENRE Madrugada Sit. Emergente'!E8+'ENRE Madrugada Sit. Emergente'!E16</f>
        <v>35.524999999999999</v>
      </c>
      <c r="F35" s="35">
        <f>+'ENRE Madrugada Sit. Emergente'!F8+'ENRE Madrugada Sit. Emergente'!F16</f>
        <v>12.434754098360658</v>
      </c>
      <c r="G35" s="35">
        <f>+'ENRE Madrugada Sit. Emergente'!G8+'ENRE Madrugada Sit. Emergente'!G16</f>
        <v>47.959754098360655</v>
      </c>
      <c r="H35" s="35">
        <f>+'ENRE Madrugada Sit. Emergente'!H8+'ENRE Madrugada Sit. Emergente'!H16</f>
        <v>5.0749999999999993</v>
      </c>
      <c r="I35" s="35">
        <f>+'ENRE Madrugada Sit. Emergente'!I8+'ENRE Madrugada Sit. Emergente'!I16</f>
        <v>5.0561797752808987E-2</v>
      </c>
      <c r="J35" s="35">
        <f>+'ENRE Madrugada Sit. Emergente'!J8+'ENRE Madrugada Sit. Emergente'!J16</f>
        <v>5.1255617977528081</v>
      </c>
      <c r="K35" s="34">
        <f>+'ENRE Madrugada Sit. Emergente'!K8+'ENRE Madrugada Sit. Emergente'!K16</f>
        <v>53.085315896113464</v>
      </c>
      <c r="L35" s="42"/>
      <c r="M35" s="122"/>
      <c r="N35" s="20"/>
    </row>
    <row r="36" spans="2:14" ht="21" customHeight="1" x14ac:dyDescent="0.25">
      <c r="B36" s="119"/>
      <c r="C36" s="119" t="s">
        <v>44</v>
      </c>
      <c r="D36" s="19" t="s">
        <v>41</v>
      </c>
      <c r="E36" s="46">
        <f>+'ENRE Madrugada Sit. Emergente'!E9+'ENRE Madrugada Sit. Emergente'!E17</f>
        <v>0.86999999999999966</v>
      </c>
      <c r="F36" s="47">
        <f>+'ENRE Madrugada Sit. Emergente'!F9+'ENRE Madrugada Sit. Emergente'!F17</f>
        <v>0</v>
      </c>
      <c r="G36" s="35">
        <f>+'ENRE Madrugada Sit. Emergente'!G9+'ENRE Madrugada Sit. Emergente'!G17</f>
        <v>0.86999999999999966</v>
      </c>
      <c r="H36" s="46">
        <f>+'ENRE Madrugada Sit. Emergente'!H9+'ENRE Madrugada Sit. Emergente'!H17</f>
        <v>0</v>
      </c>
      <c r="I36" s="47">
        <f>+'ENRE Madrugada Sit. Emergente'!I9+'ENRE Madrugada Sit. Emergente'!I17</f>
        <v>0</v>
      </c>
      <c r="J36" s="35">
        <f>+'ENRE Madrugada Sit. Emergente'!J9+'ENRE Madrugada Sit. Emergente'!J17</f>
        <v>0</v>
      </c>
      <c r="K36" s="49">
        <f>+'ENRE Madrugada Sit. Emergente'!K9+'ENRE Madrugada Sit. Emergente'!K17</f>
        <v>0.87000000000000455</v>
      </c>
      <c r="L36" s="42"/>
      <c r="M36" s="122"/>
      <c r="N36" s="20"/>
    </row>
    <row r="37" spans="2:14" ht="21" customHeight="1" x14ac:dyDescent="0.25">
      <c r="B37" s="119"/>
      <c r="C37" s="119"/>
      <c r="D37" s="19" t="s">
        <v>42</v>
      </c>
      <c r="E37" s="35">
        <f>+'ENRE Madrugada Sit. Emergente'!E10+'ENRE Madrugada Sit. Emergente'!E18</f>
        <v>2.1749999999999998</v>
      </c>
      <c r="F37" s="35">
        <f>+'ENRE Madrugada Sit. Emergente'!F10+'ENRE Madrugada Sit. Emergente'!F18</f>
        <v>0.76131147540983601</v>
      </c>
      <c r="G37" s="35">
        <f>+'ENRE Madrugada Sit. Emergente'!G10+'ENRE Madrugada Sit. Emergente'!G18</f>
        <v>2.9363114754098358</v>
      </c>
      <c r="H37" s="35">
        <f>+'ENRE Madrugada Sit. Emergente'!H10+'ENRE Madrugada Sit. Emergente'!H18</f>
        <v>0</v>
      </c>
      <c r="I37" s="35">
        <f>+'ENRE Madrugada Sit. Emergente'!I10+'ENRE Madrugada Sit. Emergente'!I18</f>
        <v>0</v>
      </c>
      <c r="J37" s="35">
        <f>+'ENRE Madrugada Sit. Emergente'!J10+'ENRE Madrugada Sit. Emergente'!J18</f>
        <v>0</v>
      </c>
      <c r="K37" s="34">
        <f>+'ENRE Madrugada Sit. Emergente'!K10+'ENRE Madrugada Sit. Emergente'!K18</f>
        <v>2.9363114754098376</v>
      </c>
      <c r="L37" s="43"/>
      <c r="M37" s="122"/>
      <c r="N37" s="20"/>
    </row>
    <row r="38" spans="2:14" ht="21" customHeight="1" x14ac:dyDescent="0.25">
      <c r="B38" s="119"/>
      <c r="C38" s="119" t="s">
        <v>38</v>
      </c>
      <c r="D38" s="19" t="s">
        <v>41</v>
      </c>
      <c r="E38" s="34">
        <f>+'ENRE Madrugada Sit. Emergente'!E11+'ENRE Madrugada Sit. Emergente'!E19</f>
        <v>53.069999999999993</v>
      </c>
      <c r="F38" s="50">
        <f>+'ENRE Madrugada Sit. Emergente'!F11+'ENRE Madrugada Sit. Emergente'!F19</f>
        <v>0</v>
      </c>
      <c r="G38" s="34">
        <f>+'ENRE Madrugada Sit. Emergente'!G11+'ENRE Madrugada Sit. Emergente'!G19</f>
        <v>53.069999999999993</v>
      </c>
      <c r="H38" s="34">
        <f>+'ENRE Madrugada Sit. Emergente'!H11+'ENRE Madrugada Sit. Emergente'!H19</f>
        <v>72.267999999999986</v>
      </c>
      <c r="I38" s="50">
        <f>+'ENRE Madrugada Sit. Emergente'!I11+'ENRE Madrugada Sit. Emergente'!I19</f>
        <v>0</v>
      </c>
      <c r="J38" s="34">
        <f>+'ENRE Madrugada Sit. Emergente'!J11+'ENRE Madrugada Sit. Emergente'!J19</f>
        <v>72.267999999999986</v>
      </c>
      <c r="K38" s="34">
        <f>+'ENRE Madrugada Sit. Emergente'!K11+'ENRE Madrugada Sit. Emergente'!K19</f>
        <v>125.33799999999998</v>
      </c>
      <c r="L38" s="45">
        <f>+'ENRE Madrugada Sit. Emergente'!L11+'ENRE Madrugada Sit. Emergente'!L19</f>
        <v>1.45</v>
      </c>
      <c r="M38" s="122"/>
      <c r="N38" s="20"/>
    </row>
    <row r="39" spans="2:14" ht="21" customHeight="1" x14ac:dyDescent="0.25">
      <c r="B39" s="119"/>
      <c r="C39" s="119"/>
      <c r="D39" s="19" t="s">
        <v>42</v>
      </c>
      <c r="E39" s="34">
        <f>+'ENRE Madrugada Sit. Emergente'!E12+'ENRE Madrugada Sit. Emergente'!E20</f>
        <v>132.67499999999998</v>
      </c>
      <c r="F39" s="34">
        <f>+'ENRE Madrugada Sit. Emergente'!F12+'ENRE Madrugada Sit. Emergente'!F20</f>
        <v>69.48</v>
      </c>
      <c r="G39" s="34">
        <f>+'ENRE Madrugada Sit. Emergente'!G12+'ENRE Madrugada Sit. Emergente'!G20</f>
        <v>202.15499999999997</v>
      </c>
      <c r="H39" s="34">
        <f>+'ENRE Madrugada Sit. Emergente'!H12+'ENRE Madrugada Sit. Emergente'!H20</f>
        <v>180.67</v>
      </c>
      <c r="I39" s="34">
        <f>+'ENRE Madrugada Sit. Emergente'!I12+'ENRE Madrugada Sit. Emergente'!I20</f>
        <v>12.599999999999998</v>
      </c>
      <c r="J39" s="34">
        <f>+'ENRE Madrugada Sit. Emergente'!J12+'ENRE Madrugada Sit. Emergente'!J20</f>
        <v>193.26999999999998</v>
      </c>
      <c r="K39" s="54">
        <f>+'ENRE Madrugada Sit. Emergente'!K12+'ENRE Madrugada Sit. Emergente'!K20</f>
        <v>395.42499999999995</v>
      </c>
      <c r="L39" s="54">
        <f>+'ENRE Madrugada Sit. Emergente'!L12+'ENRE Madrugada Sit. Emergente'!L20</f>
        <v>3.625</v>
      </c>
      <c r="M39" s="123"/>
      <c r="N39" s="20"/>
    </row>
    <row r="40" spans="2:14" ht="8.25" customHeigh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58" t="s">
        <v>33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ht="32.25" customHeight="1" x14ac:dyDescent="0.25">
      <c r="B42" s="131" t="s">
        <v>30</v>
      </c>
      <c r="C42" s="132"/>
      <c r="D42" s="133"/>
      <c r="E42" s="133" t="s">
        <v>31</v>
      </c>
      <c r="F42" s="134"/>
      <c r="G42" s="134"/>
      <c r="H42" s="134" t="s">
        <v>32</v>
      </c>
      <c r="I42" s="134"/>
      <c r="J42" s="134"/>
      <c r="K42" s="135" t="s">
        <v>33</v>
      </c>
      <c r="L42" s="128" t="s">
        <v>34</v>
      </c>
      <c r="M42" s="128" t="s">
        <v>78</v>
      </c>
      <c r="N42" s="20"/>
    </row>
    <row r="43" spans="2:14" ht="15" customHeight="1" x14ac:dyDescent="0.25">
      <c r="B43" s="130" t="s">
        <v>35</v>
      </c>
      <c r="C43" s="130"/>
      <c r="D43" s="130"/>
      <c r="E43" s="66" t="s">
        <v>36</v>
      </c>
      <c r="F43" s="66" t="s">
        <v>37</v>
      </c>
      <c r="G43" s="66" t="s">
        <v>38</v>
      </c>
      <c r="H43" s="66" t="s">
        <v>36</v>
      </c>
      <c r="I43" s="66" t="s">
        <v>37</v>
      </c>
      <c r="J43" s="66" t="s">
        <v>38</v>
      </c>
      <c r="K43" s="136"/>
      <c r="L43" s="129"/>
      <c r="M43" s="129"/>
      <c r="N43" s="20"/>
    </row>
    <row r="44" spans="2:14" ht="21" customHeight="1" x14ac:dyDescent="0.25">
      <c r="B44" s="119" t="s">
        <v>80</v>
      </c>
      <c r="C44" s="119" t="s">
        <v>40</v>
      </c>
      <c r="D44" s="19" t="s">
        <v>41</v>
      </c>
      <c r="E44" s="46">
        <f>+E8+E20+E32</f>
        <v>258.07</v>
      </c>
      <c r="F44" s="47">
        <f t="shared" ref="F44:K44" si="0">+F8+F20+F32</f>
        <v>0</v>
      </c>
      <c r="G44" s="35">
        <f t="shared" si="0"/>
        <v>258.07</v>
      </c>
      <c r="H44" s="46">
        <f t="shared" si="0"/>
        <v>477.13399999999996</v>
      </c>
      <c r="I44" s="47">
        <f t="shared" si="0"/>
        <v>0</v>
      </c>
      <c r="J44" s="35">
        <f t="shared" si="0"/>
        <v>477.13399999999996</v>
      </c>
      <c r="K44" s="46">
        <f t="shared" si="0"/>
        <v>735.20399999999995</v>
      </c>
      <c r="L44" s="41"/>
      <c r="M44" s="121"/>
      <c r="N44" s="20"/>
    </row>
    <row r="45" spans="2:14" ht="21" customHeight="1" x14ac:dyDescent="0.25">
      <c r="B45" s="119"/>
      <c r="C45" s="119"/>
      <c r="D45" s="19" t="s">
        <v>42</v>
      </c>
      <c r="E45" s="46">
        <f t="shared" ref="E45:L51" si="1">+E9+E21+E33</f>
        <v>645.17500000000007</v>
      </c>
      <c r="F45" s="35">
        <f t="shared" si="1"/>
        <v>306.43475409836071</v>
      </c>
      <c r="G45" s="35">
        <f t="shared" si="1"/>
        <v>951.60975409836078</v>
      </c>
      <c r="H45" s="35">
        <f t="shared" si="1"/>
        <v>1192.835</v>
      </c>
      <c r="I45" s="35">
        <f t="shared" si="1"/>
        <v>68.324719101123591</v>
      </c>
      <c r="J45" s="35">
        <f t="shared" si="1"/>
        <v>1261.1597191011235</v>
      </c>
      <c r="K45" s="34">
        <f t="shared" si="1"/>
        <v>2212.7694731994843</v>
      </c>
      <c r="L45" s="42"/>
      <c r="M45" s="122"/>
      <c r="N45" s="20"/>
    </row>
    <row r="46" spans="2:14" ht="21" customHeight="1" x14ac:dyDescent="0.25">
      <c r="B46" s="119"/>
      <c r="C46" s="119" t="s">
        <v>43</v>
      </c>
      <c r="D46" s="19" t="s">
        <v>41</v>
      </c>
      <c r="E46" s="46">
        <f t="shared" si="1"/>
        <v>96.529999999999987</v>
      </c>
      <c r="F46" s="47">
        <f t="shared" si="1"/>
        <v>0</v>
      </c>
      <c r="G46" s="35">
        <f t="shared" si="1"/>
        <v>96.529999999999987</v>
      </c>
      <c r="H46" s="46">
        <f t="shared" si="1"/>
        <v>13.790000000000001</v>
      </c>
      <c r="I46" s="47">
        <f t="shared" si="1"/>
        <v>0</v>
      </c>
      <c r="J46" s="35">
        <f t="shared" si="1"/>
        <v>13.790000000000001</v>
      </c>
      <c r="K46" s="49">
        <f t="shared" si="1"/>
        <v>110.32</v>
      </c>
      <c r="L46" s="42"/>
      <c r="M46" s="122"/>
    </row>
    <row r="47" spans="2:14" ht="21" customHeight="1" x14ac:dyDescent="0.25">
      <c r="B47" s="119"/>
      <c r="C47" s="119"/>
      <c r="D47" s="19" t="s">
        <v>42</v>
      </c>
      <c r="E47" s="46">
        <f t="shared" si="1"/>
        <v>241.32500000000002</v>
      </c>
      <c r="F47" s="35">
        <f t="shared" si="1"/>
        <v>67.700327868852469</v>
      </c>
      <c r="G47" s="35">
        <f t="shared" si="1"/>
        <v>309.02532786885246</v>
      </c>
      <c r="H47" s="35">
        <f t="shared" si="1"/>
        <v>34.475000000000001</v>
      </c>
      <c r="I47" s="35">
        <f t="shared" si="1"/>
        <v>0.2752808988764045</v>
      </c>
      <c r="J47" s="35">
        <f t="shared" si="1"/>
        <v>34.750280898876404</v>
      </c>
      <c r="K47" s="34">
        <f t="shared" si="1"/>
        <v>343.77560876772884</v>
      </c>
      <c r="L47" s="42"/>
      <c r="M47" s="122"/>
    </row>
    <row r="48" spans="2:14" ht="21" customHeight="1" x14ac:dyDescent="0.25">
      <c r="B48" s="119"/>
      <c r="C48" s="119" t="s">
        <v>44</v>
      </c>
      <c r="D48" s="19" t="s">
        <v>41</v>
      </c>
      <c r="E48" s="46">
        <f t="shared" si="1"/>
        <v>5.91</v>
      </c>
      <c r="F48" s="47">
        <f t="shared" si="1"/>
        <v>0</v>
      </c>
      <c r="G48" s="35">
        <f t="shared" si="1"/>
        <v>5.91</v>
      </c>
      <c r="H48" s="46">
        <f t="shared" si="1"/>
        <v>0</v>
      </c>
      <c r="I48" s="47">
        <f t="shared" si="1"/>
        <v>0</v>
      </c>
      <c r="J48" s="35">
        <f t="shared" si="1"/>
        <v>0</v>
      </c>
      <c r="K48" s="49">
        <f t="shared" si="1"/>
        <v>5.9099999999999966</v>
      </c>
      <c r="L48" s="42"/>
      <c r="M48" s="122"/>
    </row>
    <row r="49" spans="2:13" ht="21" customHeight="1" x14ac:dyDescent="0.25">
      <c r="B49" s="119"/>
      <c r="C49" s="119"/>
      <c r="D49" s="19" t="s">
        <v>42</v>
      </c>
      <c r="E49" s="46">
        <f t="shared" si="1"/>
        <v>14.774999999999999</v>
      </c>
      <c r="F49" s="35">
        <f t="shared" si="1"/>
        <v>4.1449180327868858</v>
      </c>
      <c r="G49" s="35">
        <f t="shared" si="1"/>
        <v>18.919918032786889</v>
      </c>
      <c r="H49" s="35">
        <f t="shared" si="1"/>
        <v>0</v>
      </c>
      <c r="I49" s="35">
        <f t="shared" si="1"/>
        <v>0</v>
      </c>
      <c r="J49" s="35">
        <f t="shared" si="1"/>
        <v>0</v>
      </c>
      <c r="K49" s="34">
        <f t="shared" si="1"/>
        <v>18.91991803278674</v>
      </c>
      <c r="L49" s="43"/>
      <c r="M49" s="122"/>
    </row>
    <row r="50" spans="2:13" ht="21" customHeight="1" x14ac:dyDescent="0.25">
      <c r="B50" s="119"/>
      <c r="C50" s="119" t="s">
        <v>38</v>
      </c>
      <c r="D50" s="19" t="s">
        <v>41</v>
      </c>
      <c r="E50" s="46">
        <f t="shared" si="1"/>
        <v>360.51</v>
      </c>
      <c r="F50" s="50">
        <f t="shared" si="1"/>
        <v>0</v>
      </c>
      <c r="G50" s="34">
        <f t="shared" si="1"/>
        <v>360.51</v>
      </c>
      <c r="H50" s="34">
        <f t="shared" si="1"/>
        <v>490.92399999999998</v>
      </c>
      <c r="I50" s="50">
        <f t="shared" si="1"/>
        <v>0</v>
      </c>
      <c r="J50" s="34">
        <f t="shared" si="1"/>
        <v>490.92399999999998</v>
      </c>
      <c r="K50" s="34">
        <f t="shared" si="1"/>
        <v>851.43399999999997</v>
      </c>
      <c r="L50" s="45">
        <f t="shared" si="1"/>
        <v>9.85</v>
      </c>
      <c r="M50" s="122"/>
    </row>
    <row r="51" spans="2:13" ht="21" customHeight="1" x14ac:dyDescent="0.25">
      <c r="B51" s="119"/>
      <c r="C51" s="119"/>
      <c r="D51" s="19" t="s">
        <v>42</v>
      </c>
      <c r="E51" s="46">
        <f t="shared" si="1"/>
        <v>901.27499999999998</v>
      </c>
      <c r="F51" s="34">
        <f t="shared" si="1"/>
        <v>378.28000000000003</v>
      </c>
      <c r="G51" s="34">
        <f t="shared" si="1"/>
        <v>1279.5550000000001</v>
      </c>
      <c r="H51" s="34">
        <f t="shared" si="1"/>
        <v>1227.3100000000002</v>
      </c>
      <c r="I51" s="34">
        <f t="shared" si="1"/>
        <v>68.599999999999994</v>
      </c>
      <c r="J51" s="34">
        <f t="shared" si="1"/>
        <v>1295.9100000000001</v>
      </c>
      <c r="K51" s="54">
        <f>+K15+K27+K39</f>
        <v>2575.4650000000001</v>
      </c>
      <c r="L51" s="54">
        <f t="shared" si="1"/>
        <v>24.625</v>
      </c>
      <c r="M51" s="123"/>
    </row>
  </sheetData>
  <mergeCells count="55">
    <mergeCell ref="B44:B51"/>
    <mergeCell ref="C44:C45"/>
    <mergeCell ref="M44:M51"/>
    <mergeCell ref="C46:C47"/>
    <mergeCell ref="C48:C49"/>
    <mergeCell ref="C50:C51"/>
    <mergeCell ref="M42:M43"/>
    <mergeCell ref="B43:D43"/>
    <mergeCell ref="B32:B39"/>
    <mergeCell ref="C32:C33"/>
    <mergeCell ref="M32:M39"/>
    <mergeCell ref="C34:C35"/>
    <mergeCell ref="C36:C37"/>
    <mergeCell ref="C38:C39"/>
    <mergeCell ref="B42:D42"/>
    <mergeCell ref="E42:G42"/>
    <mergeCell ref="H42:J42"/>
    <mergeCell ref="K42:K43"/>
    <mergeCell ref="L42:L43"/>
    <mergeCell ref="M30:M31"/>
    <mergeCell ref="B31:D31"/>
    <mergeCell ref="B20:B27"/>
    <mergeCell ref="C20:C21"/>
    <mergeCell ref="M20:M27"/>
    <mergeCell ref="C22:C23"/>
    <mergeCell ref="C24:C25"/>
    <mergeCell ref="C26:C27"/>
    <mergeCell ref="B30:D30"/>
    <mergeCell ref="E30:G30"/>
    <mergeCell ref="H30:J30"/>
    <mergeCell ref="K30:K31"/>
    <mergeCell ref="L30:L31"/>
    <mergeCell ref="M18:M19"/>
    <mergeCell ref="B19:D19"/>
    <mergeCell ref="B8:B15"/>
    <mergeCell ref="C8:C9"/>
    <mergeCell ref="M8:M15"/>
    <mergeCell ref="C14:C15"/>
    <mergeCell ref="B18:D18"/>
    <mergeCell ref="E18:G18"/>
    <mergeCell ref="H18:J18"/>
    <mergeCell ref="K18:K19"/>
    <mergeCell ref="L18:L19"/>
    <mergeCell ref="O8:O9"/>
    <mergeCell ref="C10:C11"/>
    <mergeCell ref="O10:O11"/>
    <mergeCell ref="C12:C13"/>
    <mergeCell ref="O12:O13"/>
    <mergeCell ref="M6:M7"/>
    <mergeCell ref="B7:D7"/>
    <mergeCell ref="B6:D6"/>
    <mergeCell ref="E6:G6"/>
    <mergeCell ref="H6:J6"/>
    <mergeCell ref="K6:K7"/>
    <mergeCell ref="L6:L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P51"/>
  <sheetViews>
    <sheetView showGridLines="0" zoomScale="90" zoomScaleNormal="90" workbookViewId="0">
      <pane xSplit="4" ySplit="4" topLeftCell="E6" activePane="bottomRight" state="frozen"/>
      <selection activeCell="L12" sqref="L12"/>
      <selection pane="topRight" activeCell="L12" sqref="L12"/>
      <selection pane="bottomLeft" activeCell="L12" sqref="L12"/>
      <selection pane="bottomRight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6" ht="23.25" x14ac:dyDescent="0.35">
      <c r="B1" s="1" t="s">
        <v>59</v>
      </c>
    </row>
    <row r="3" spans="2:16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6" ht="24" customHeight="1" x14ac:dyDescent="0.25">
      <c r="B4" s="120" t="s">
        <v>35</v>
      </c>
      <c r="C4" s="120"/>
      <c r="D4" s="120"/>
      <c r="E4" s="21" t="s">
        <v>36</v>
      </c>
      <c r="F4" s="21" t="s">
        <v>37</v>
      </c>
      <c r="G4" s="21" t="s">
        <v>38</v>
      </c>
      <c r="H4" s="21" t="s">
        <v>36</v>
      </c>
      <c r="I4" s="21" t="s">
        <v>37</v>
      </c>
      <c r="J4" s="21" t="s">
        <v>38</v>
      </c>
      <c r="K4" s="116"/>
      <c r="L4" s="118"/>
      <c r="M4" s="118"/>
      <c r="N4" s="20"/>
    </row>
    <row r="5" spans="2:16" ht="21" customHeight="1" x14ac:dyDescent="0.25">
      <c r="B5" s="119" t="s">
        <v>39</v>
      </c>
      <c r="C5" s="119" t="s">
        <v>40</v>
      </c>
      <c r="D5" s="19" t="s">
        <v>41</v>
      </c>
      <c r="E5" s="46">
        <f>+EDENOR!G5+EDENOR!G7+EDENOR!G9+EDENOR!G15+EDENOR!G16+EDENOR!G17+EDENOR!G19+EDENOR!G20+18+18</f>
        <v>131</v>
      </c>
      <c r="F5" s="40"/>
      <c r="G5" s="35">
        <f>+E5+F5</f>
        <v>131</v>
      </c>
      <c r="H5" s="46">
        <f>EDENOR!G38</f>
        <v>9</v>
      </c>
      <c r="I5" s="40"/>
      <c r="J5" s="35">
        <f>+H5+I5</f>
        <v>9</v>
      </c>
      <c r="K5" s="46">
        <f>+G5+J5</f>
        <v>140</v>
      </c>
      <c r="L5" s="41"/>
      <c r="M5" s="112"/>
      <c r="N5" s="20"/>
      <c r="O5" s="111" t="s">
        <v>62</v>
      </c>
    </row>
    <row r="6" spans="2:16" ht="21" customHeight="1" x14ac:dyDescent="0.25">
      <c r="B6" s="119"/>
      <c r="C6" s="119"/>
      <c r="D6" s="19" t="s">
        <v>42</v>
      </c>
      <c r="E6" s="35">
        <f>E5*2.5</f>
        <v>327.5</v>
      </c>
      <c r="F6" s="35">
        <f>(E5/$E$11*EDENOR!$G$21)+50+14</f>
        <v>156.34426229508199</v>
      </c>
      <c r="G6" s="35">
        <f t="shared" ref="G6:J20" si="0">+E6+F6</f>
        <v>483.84426229508199</v>
      </c>
      <c r="H6" s="35">
        <f>H5*2.5</f>
        <v>22.5</v>
      </c>
      <c r="I6" s="35">
        <f>+H5/$H$11*EDENOR!$G$39</f>
        <v>0.18057784911717498</v>
      </c>
      <c r="J6" s="35">
        <f t="shared" ref="J6:J10" si="1">+H6+I6</f>
        <v>22.680577849117174</v>
      </c>
      <c r="K6" s="34">
        <f t="shared" ref="K6:K20" si="2">+G6+J6</f>
        <v>506.52484014419917</v>
      </c>
      <c r="L6" s="42"/>
      <c r="M6" s="113"/>
      <c r="N6" s="20"/>
      <c r="O6" s="111"/>
    </row>
    <row r="7" spans="2:16" ht="21" customHeight="1" x14ac:dyDescent="0.25">
      <c r="B7" s="119"/>
      <c r="C7" s="119" t="s">
        <v>43</v>
      </c>
      <c r="D7" s="19" t="s">
        <v>41</v>
      </c>
      <c r="E7" s="48">
        <f>+EDENOR!F12+EDENOR!F13</f>
        <v>41</v>
      </c>
      <c r="F7" s="40"/>
      <c r="G7" s="35">
        <f t="shared" si="0"/>
        <v>41</v>
      </c>
      <c r="H7" s="46">
        <v>0</v>
      </c>
      <c r="I7" s="40"/>
      <c r="J7" s="35">
        <f t="shared" si="1"/>
        <v>0</v>
      </c>
      <c r="K7" s="49">
        <f t="shared" si="2"/>
        <v>41</v>
      </c>
      <c r="L7" s="42"/>
      <c r="M7" s="113"/>
      <c r="N7" s="20"/>
      <c r="O7" s="111" t="s">
        <v>50</v>
      </c>
    </row>
    <row r="8" spans="2:16" ht="21" customHeight="1" x14ac:dyDescent="0.25">
      <c r="B8" s="119"/>
      <c r="C8" s="119"/>
      <c r="D8" s="19" t="s">
        <v>42</v>
      </c>
      <c r="E8" s="35">
        <f>E7*2.5</f>
        <v>102.5</v>
      </c>
      <c r="F8" s="35">
        <f>E7/$E$11*EDENOR!$G$21</f>
        <v>28.901639344262296</v>
      </c>
      <c r="G8" s="35">
        <f t="shared" si="0"/>
        <v>131.40163934426229</v>
      </c>
      <c r="H8" s="35">
        <f>H7*2.5</f>
        <v>0</v>
      </c>
      <c r="I8" s="35">
        <f>+H7/$H$11*EDENOR!$G$39</f>
        <v>0</v>
      </c>
      <c r="J8" s="35">
        <f t="shared" si="1"/>
        <v>0</v>
      </c>
      <c r="K8" s="34">
        <f t="shared" si="2"/>
        <v>131.40163934426229</v>
      </c>
      <c r="L8" s="42"/>
      <c r="M8" s="113"/>
      <c r="N8" s="20"/>
      <c r="O8" s="111"/>
    </row>
    <row r="9" spans="2:16" ht="21" customHeight="1" x14ac:dyDescent="0.25">
      <c r="B9" s="119"/>
      <c r="C9" s="119" t="s">
        <v>44</v>
      </c>
      <c r="D9" s="19" t="s">
        <v>41</v>
      </c>
      <c r="E9" s="46">
        <f>+EDENOR!G4+EDENOR!G6+EDENOR!G11+EDENOR!G18+EDENOR!F14</f>
        <v>11</v>
      </c>
      <c r="F9" s="40"/>
      <c r="G9" s="35">
        <f t="shared" si="0"/>
        <v>11</v>
      </c>
      <c r="H9" s="46">
        <f>+EDENOR!G22+EDENOR!G31+EDENOR!G34+EDENOR!G27+EDENOR!G28+EDENOR!G37+EDENOR!G24+EDENOR!G42</f>
        <v>240.2</v>
      </c>
      <c r="I9" s="40"/>
      <c r="J9" s="35">
        <f t="shared" si="1"/>
        <v>240.2</v>
      </c>
      <c r="K9" s="49">
        <f t="shared" si="2"/>
        <v>251.2</v>
      </c>
      <c r="L9" s="42"/>
      <c r="M9" s="113"/>
      <c r="N9" s="20"/>
      <c r="O9" s="111" t="s">
        <v>63</v>
      </c>
    </row>
    <row r="10" spans="2:16" ht="21" customHeight="1" x14ac:dyDescent="0.25">
      <c r="B10" s="119"/>
      <c r="C10" s="119"/>
      <c r="D10" s="19" t="s">
        <v>42</v>
      </c>
      <c r="E10" s="35">
        <f>+E9*2.5</f>
        <v>27.5</v>
      </c>
      <c r="F10" s="35">
        <f>E9/$E$11*EDENOR!$G$21</f>
        <v>7.7540983606557372</v>
      </c>
      <c r="G10" s="35">
        <f t="shared" si="0"/>
        <v>35.254098360655739</v>
      </c>
      <c r="H10" s="35">
        <f>+H9*2.5</f>
        <v>600.5</v>
      </c>
      <c r="I10" s="35">
        <f>+H9/$H$11*EDENOR!$G$39+EDENOR!G43</f>
        <v>34.819422150882822</v>
      </c>
      <c r="J10" s="35">
        <f t="shared" si="1"/>
        <v>635.31942215088282</v>
      </c>
      <c r="K10" s="34">
        <f t="shared" si="2"/>
        <v>670.5735205115385</v>
      </c>
      <c r="L10" s="43"/>
      <c r="M10" s="113"/>
      <c r="N10" s="20"/>
      <c r="O10" s="111"/>
    </row>
    <row r="11" spans="2:16" ht="21" customHeight="1" x14ac:dyDescent="0.25">
      <c r="B11" s="119"/>
      <c r="C11" s="119" t="s">
        <v>38</v>
      </c>
      <c r="D11" s="19" t="s">
        <v>41</v>
      </c>
      <c r="E11" s="34">
        <f>+E5+E7+E9</f>
        <v>183</v>
      </c>
      <c r="F11" s="44"/>
      <c r="G11" s="34">
        <f t="shared" si="0"/>
        <v>183</v>
      </c>
      <c r="H11" s="34">
        <f>+H5+H7+H9</f>
        <v>249.2</v>
      </c>
      <c r="I11" s="44"/>
      <c r="J11" s="34">
        <f t="shared" ref="J11:J12" si="3">+H11+I11</f>
        <v>249.2</v>
      </c>
      <c r="K11" s="34">
        <f t="shared" si="2"/>
        <v>432.2</v>
      </c>
      <c r="L11" s="45">
        <f>+EDENOR!G10+EDENOR!G23</f>
        <v>5</v>
      </c>
      <c r="M11" s="113"/>
      <c r="N11" s="20"/>
      <c r="O11" s="31" t="s">
        <v>52</v>
      </c>
    </row>
    <row r="12" spans="2:16" ht="21" customHeight="1" x14ac:dyDescent="0.25">
      <c r="B12" s="119"/>
      <c r="C12" s="119"/>
      <c r="D12" s="19" t="s">
        <v>42</v>
      </c>
      <c r="E12" s="34">
        <f>E11*2.5</f>
        <v>457.5</v>
      </c>
      <c r="F12" s="34">
        <f>+F6+F8+F10</f>
        <v>193.00000000000003</v>
      </c>
      <c r="G12" s="34">
        <f t="shared" si="0"/>
        <v>650.5</v>
      </c>
      <c r="H12" s="34">
        <f>+H6+H8+H10</f>
        <v>623</v>
      </c>
      <c r="I12" s="34">
        <f>+I6+I8+I10</f>
        <v>35</v>
      </c>
      <c r="J12" s="34">
        <f t="shared" si="3"/>
        <v>658</v>
      </c>
      <c r="K12" s="54">
        <f t="shared" si="2"/>
        <v>1308.5</v>
      </c>
      <c r="L12" s="54">
        <f>ROUND(L11*2.5,)</f>
        <v>13</v>
      </c>
      <c r="M12" s="114"/>
      <c r="N12" s="20"/>
      <c r="O12" s="27"/>
      <c r="P12" s="56">
        <f>+K12-578-30</f>
        <v>700.5</v>
      </c>
    </row>
    <row r="13" spans="2:16" ht="21" customHeight="1" x14ac:dyDescent="0.25">
      <c r="B13" s="119" t="s">
        <v>79</v>
      </c>
      <c r="C13" s="119" t="s">
        <v>40</v>
      </c>
      <c r="D13" s="19" t="s">
        <v>41</v>
      </c>
      <c r="E13" s="46">
        <f>+EDENOR!G5+EDENOR!G7+EDENOR!G9+EDENOR!G15+EDENOR!G16+EDENOR!G17+EDENOR!G19+EDENOR!G20+18+18</f>
        <v>131</v>
      </c>
      <c r="F13" s="40"/>
      <c r="G13" s="35">
        <f>+E13+F13</f>
        <v>131</v>
      </c>
      <c r="H13" s="35">
        <f>+EDENOR!G27+EDENOR!G28+EDENOR!G37+EDENOR!G38+EDENOR!G34+EDENOR!G42</f>
        <v>242.2</v>
      </c>
      <c r="I13" s="40"/>
      <c r="J13" s="35">
        <f>+H13+I13</f>
        <v>242.2</v>
      </c>
      <c r="K13" s="46">
        <f>+G13+J13</f>
        <v>373.2</v>
      </c>
      <c r="L13" s="41"/>
      <c r="M13" s="112"/>
      <c r="N13" s="20"/>
      <c r="O13" s="111" t="s">
        <v>57</v>
      </c>
    </row>
    <row r="14" spans="2:16" ht="21" customHeight="1" x14ac:dyDescent="0.25">
      <c r="B14" s="119"/>
      <c r="C14" s="119"/>
      <c r="D14" s="19" t="s">
        <v>42</v>
      </c>
      <c r="E14" s="35">
        <f>E13*2.5</f>
        <v>327.5</v>
      </c>
      <c r="F14" s="35">
        <f>(+E13/$E$11*EDENOR!$G$21)+50+14</f>
        <v>156.34426229508199</v>
      </c>
      <c r="G14" s="35">
        <f t="shared" si="0"/>
        <v>483.84426229508199</v>
      </c>
      <c r="H14" s="35">
        <f>H13*2.5</f>
        <v>605.5</v>
      </c>
      <c r="I14" s="35">
        <f>(+H13/$H$11*EDENOR!$G$39)+EDENOR!G43</f>
        <v>34.859550561797754</v>
      </c>
      <c r="J14" s="35">
        <f t="shared" si="0"/>
        <v>640.35955056179773</v>
      </c>
      <c r="K14" s="34">
        <f t="shared" si="2"/>
        <v>1124.2038128568797</v>
      </c>
      <c r="L14" s="42"/>
      <c r="M14" s="113"/>
      <c r="N14" s="20"/>
      <c r="O14" s="111"/>
    </row>
    <row r="15" spans="2:16" ht="21" customHeight="1" x14ac:dyDescent="0.25">
      <c r="B15" s="119"/>
      <c r="C15" s="119" t="s">
        <v>43</v>
      </c>
      <c r="D15" s="19" t="s">
        <v>41</v>
      </c>
      <c r="E15" s="46">
        <f>+EDENOR!G12</f>
        <v>49</v>
      </c>
      <c r="F15" s="40"/>
      <c r="G15" s="35">
        <f t="shared" si="0"/>
        <v>49</v>
      </c>
      <c r="H15" s="35">
        <f>+EDENOR!G24</f>
        <v>7</v>
      </c>
      <c r="I15" s="40"/>
      <c r="J15" s="35">
        <f t="shared" si="0"/>
        <v>7</v>
      </c>
      <c r="K15" s="49">
        <f t="shared" si="2"/>
        <v>56</v>
      </c>
      <c r="L15" s="42"/>
      <c r="M15" s="113"/>
      <c r="N15" s="20"/>
      <c r="O15" s="111" t="s">
        <v>55</v>
      </c>
    </row>
    <row r="16" spans="2:16" ht="21" customHeight="1" x14ac:dyDescent="0.25">
      <c r="B16" s="119"/>
      <c r="C16" s="119"/>
      <c r="D16" s="19" t="s">
        <v>42</v>
      </c>
      <c r="E16" s="35">
        <f>+E15*2.5</f>
        <v>122.5</v>
      </c>
      <c r="F16" s="35">
        <f>+E15/$E$11*EDENOR!$G$21</f>
        <v>34.540983606557383</v>
      </c>
      <c r="G16" s="35">
        <f t="shared" si="0"/>
        <v>157.04098360655738</v>
      </c>
      <c r="H16" s="35">
        <f>+H15*2.5</f>
        <v>17.5</v>
      </c>
      <c r="I16" s="35">
        <f>(+H15/$H$11*EDENOR!$G$39)</f>
        <v>0.1404494382022472</v>
      </c>
      <c r="J16" s="35">
        <f t="shared" si="0"/>
        <v>17.640449438202246</v>
      </c>
      <c r="K16" s="34">
        <f t="shared" si="2"/>
        <v>174.68143304475961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+EDENOR!G4+EDENOR!G6+EDENOR!G11+EDENOR!G18</f>
        <v>3</v>
      </c>
      <c r="F17" s="40"/>
      <c r="G17" s="35">
        <f t="shared" si="0"/>
        <v>3</v>
      </c>
      <c r="H17" s="35">
        <f>+EDENOR!G22+EDENOR!G31</f>
        <v>0</v>
      </c>
      <c r="I17" s="40"/>
      <c r="J17" s="35">
        <f t="shared" si="0"/>
        <v>0</v>
      </c>
      <c r="K17" s="49">
        <f t="shared" si="2"/>
        <v>3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E17*2.5</f>
        <v>7.5</v>
      </c>
      <c r="F18" s="35">
        <f>E17/$E$11*EDENOR!$G$21</f>
        <v>2.1147540983606556</v>
      </c>
      <c r="G18" s="35">
        <f t="shared" si="0"/>
        <v>9.6147540983606561</v>
      </c>
      <c r="H18" s="35">
        <f>H17*2.5</f>
        <v>0</v>
      </c>
      <c r="I18" s="35">
        <f>H17/$H$11*EDENOR!$G$39</f>
        <v>0</v>
      </c>
      <c r="J18" s="35">
        <f t="shared" si="0"/>
        <v>0</v>
      </c>
      <c r="K18" s="34">
        <f t="shared" si="2"/>
        <v>9.6147540983606561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183</v>
      </c>
      <c r="F19" s="44"/>
      <c r="G19" s="34">
        <f t="shared" si="0"/>
        <v>183</v>
      </c>
      <c r="H19" s="34">
        <f>+H13+H15+H17</f>
        <v>249.2</v>
      </c>
      <c r="I19" s="44"/>
      <c r="J19" s="34">
        <f t="shared" si="0"/>
        <v>249.2</v>
      </c>
      <c r="K19" s="34">
        <f t="shared" si="2"/>
        <v>432.2</v>
      </c>
      <c r="L19" s="45">
        <f>+EDENOR!G10+EDENOR!G23</f>
        <v>5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E19*2.5</f>
        <v>457.5</v>
      </c>
      <c r="F20" s="34">
        <f>+F14+F16+F18</f>
        <v>193.00000000000003</v>
      </c>
      <c r="G20" s="34">
        <f t="shared" si="0"/>
        <v>650.5</v>
      </c>
      <c r="H20" s="34">
        <f>+H14+H16+H18</f>
        <v>623</v>
      </c>
      <c r="I20" s="34">
        <f>+I14+I16+I18</f>
        <v>35</v>
      </c>
      <c r="J20" s="34">
        <f t="shared" si="0"/>
        <v>658</v>
      </c>
      <c r="K20" s="54">
        <f t="shared" si="2"/>
        <v>1308.5</v>
      </c>
      <c r="L20" s="54">
        <f>ROUND(L19*2.5,)</f>
        <v>13</v>
      </c>
      <c r="M20" s="114"/>
      <c r="N20" s="20"/>
    </row>
    <row r="21" spans="2:15" ht="21" customHeight="1" x14ac:dyDescent="0.25">
      <c r="B21" s="120"/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3:D3"/>
    <mergeCell ref="E3:G3"/>
    <mergeCell ref="H3:J3"/>
    <mergeCell ref="B4:D4"/>
    <mergeCell ref="B5:B12"/>
    <mergeCell ref="C5:C6"/>
    <mergeCell ref="C7:C8"/>
    <mergeCell ref="C9:C10"/>
    <mergeCell ref="C11:C12"/>
    <mergeCell ref="K3:K4"/>
    <mergeCell ref="L3:L4"/>
    <mergeCell ref="M3:M4"/>
    <mergeCell ref="M5:M12"/>
    <mergeCell ref="B13:B20"/>
    <mergeCell ref="C13:C14"/>
    <mergeCell ref="C15:C16"/>
    <mergeCell ref="C17:C18"/>
    <mergeCell ref="C19:C20"/>
    <mergeCell ref="O15:O16"/>
    <mergeCell ref="O17:O18"/>
    <mergeCell ref="O13:O14"/>
    <mergeCell ref="M13:M20"/>
    <mergeCell ref="O5:O6"/>
    <mergeCell ref="O9:O10"/>
    <mergeCell ref="O7:O8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P51"/>
  <sheetViews>
    <sheetView showGridLines="0" zoomScale="90" zoomScaleNormal="90" workbookViewId="0">
      <pane xSplit="4" ySplit="4" topLeftCell="E5" activePane="bottomRight" state="frozen"/>
      <selection activeCell="L20" sqref="L20"/>
      <selection pane="topRight" activeCell="L20" sqref="L20"/>
      <selection pane="bottomLeft" activeCell="L20" sqref="L20"/>
      <selection pane="bottomRight" activeCell="B13" sqref="B13:B2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6" ht="23.25" x14ac:dyDescent="0.35">
      <c r="B1" s="1" t="s">
        <v>60</v>
      </c>
    </row>
    <row r="3" spans="2:16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6" ht="24" customHeight="1" x14ac:dyDescent="0.25">
      <c r="B4" s="120" t="s">
        <v>35</v>
      </c>
      <c r="C4" s="120"/>
      <c r="D4" s="120"/>
      <c r="E4" s="32" t="s">
        <v>36</v>
      </c>
      <c r="F4" s="32" t="s">
        <v>37</v>
      </c>
      <c r="G4" s="32" t="s">
        <v>38</v>
      </c>
      <c r="H4" s="32" t="s">
        <v>36</v>
      </c>
      <c r="I4" s="32" t="s">
        <v>37</v>
      </c>
      <c r="J4" s="32" t="s">
        <v>38</v>
      </c>
      <c r="K4" s="116"/>
      <c r="L4" s="118"/>
      <c r="M4" s="118"/>
      <c r="N4" s="20"/>
    </row>
    <row r="5" spans="2:16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Mañana'!E5*0.68</f>
        <v>89.080000000000013</v>
      </c>
      <c r="F5" s="40"/>
      <c r="G5" s="35">
        <f>+E5+F5</f>
        <v>89.080000000000013</v>
      </c>
      <c r="H5" s="46">
        <f>'Planilla ENRE Mañana'!H5*0.68</f>
        <v>6.12</v>
      </c>
      <c r="I5" s="40"/>
      <c r="J5" s="35">
        <f>+H5+I5</f>
        <v>6.12</v>
      </c>
      <c r="K5" s="49">
        <f>+G5+J5</f>
        <v>95.200000000000017</v>
      </c>
      <c r="L5" s="41"/>
      <c r="M5" s="121"/>
      <c r="N5" s="20"/>
      <c r="O5" s="111" t="s">
        <v>53</v>
      </c>
    </row>
    <row r="6" spans="2:16" ht="21" customHeight="1" x14ac:dyDescent="0.25">
      <c r="B6" s="119"/>
      <c r="C6" s="119"/>
      <c r="D6" s="19" t="s">
        <v>42</v>
      </c>
      <c r="E6" s="35">
        <f>E5*2.5</f>
        <v>222.70000000000005</v>
      </c>
      <c r="F6" s="35">
        <f>+'Planilla ENRE Mañana'!F6*0.6</f>
        <v>93.806557377049188</v>
      </c>
      <c r="G6" s="35">
        <f t="shared" ref="G6:J20" si="0">+E6+F6</f>
        <v>316.50655737704926</v>
      </c>
      <c r="H6" s="35">
        <f>+H5*2.5</f>
        <v>15.3</v>
      </c>
      <c r="I6" s="35">
        <f>+'Planilla ENRE Mañana'!I6*0.6</f>
        <v>0.10834670947030499</v>
      </c>
      <c r="J6" s="35">
        <f t="shared" ref="J6:J12" si="1">+H6+I6</f>
        <v>15.408346709470306</v>
      </c>
      <c r="K6" s="34">
        <f t="shared" ref="K6:K20" si="2">+G6+J6</f>
        <v>331.91490408651958</v>
      </c>
      <c r="L6" s="42"/>
      <c r="M6" s="122"/>
      <c r="N6" s="20"/>
      <c r="O6" s="111"/>
    </row>
    <row r="7" spans="2:16" ht="21" customHeight="1" x14ac:dyDescent="0.25">
      <c r="B7" s="119"/>
      <c r="C7" s="119" t="s">
        <v>43</v>
      </c>
      <c r="D7" s="19" t="s">
        <v>41</v>
      </c>
      <c r="E7" s="48">
        <f>'Planilla ENRE Mañana'!E7*0.68</f>
        <v>27.880000000000003</v>
      </c>
      <c r="F7" s="40"/>
      <c r="G7" s="35">
        <f t="shared" si="0"/>
        <v>27.880000000000003</v>
      </c>
      <c r="H7" s="46">
        <f>+'Planilla ENRE Mañana'!H7*0.68</f>
        <v>0</v>
      </c>
      <c r="I7" s="40"/>
      <c r="J7" s="35">
        <f t="shared" si="1"/>
        <v>0</v>
      </c>
      <c r="K7" s="49">
        <f t="shared" si="2"/>
        <v>27.880000000000003</v>
      </c>
      <c r="L7" s="42"/>
      <c r="M7" s="122"/>
      <c r="N7" s="20"/>
      <c r="O7" s="111" t="s">
        <v>50</v>
      </c>
    </row>
    <row r="8" spans="2:16" ht="21" customHeight="1" x14ac:dyDescent="0.25">
      <c r="B8" s="119"/>
      <c r="C8" s="119"/>
      <c r="D8" s="19" t="s">
        <v>42</v>
      </c>
      <c r="E8" s="35">
        <f>+E7*2.5</f>
        <v>69.7</v>
      </c>
      <c r="F8" s="35">
        <f>+'Planilla ENRE Mañana'!F8*0.6</f>
        <v>17.340983606557376</v>
      </c>
      <c r="G8" s="35">
        <f t="shared" si="0"/>
        <v>87.040983606557376</v>
      </c>
      <c r="H8" s="35">
        <f>+H7*2.5</f>
        <v>0</v>
      </c>
      <c r="I8" s="35">
        <f>+'Planilla ENRE Mañana'!I8*0.6</f>
        <v>0</v>
      </c>
      <c r="J8" s="35">
        <f t="shared" si="1"/>
        <v>0</v>
      </c>
      <c r="K8" s="34">
        <f t="shared" si="2"/>
        <v>87.040983606557376</v>
      </c>
      <c r="L8" s="42"/>
      <c r="M8" s="122"/>
      <c r="N8" s="20"/>
      <c r="O8" s="111"/>
    </row>
    <row r="9" spans="2:16" ht="21" customHeight="1" x14ac:dyDescent="0.25">
      <c r="B9" s="119"/>
      <c r="C9" s="119" t="s">
        <v>44</v>
      </c>
      <c r="D9" s="19" t="s">
        <v>41</v>
      </c>
      <c r="E9" s="46">
        <f>'Planilla ENRE Mañana'!E9*0.68</f>
        <v>7.48</v>
      </c>
      <c r="F9" s="40"/>
      <c r="G9" s="35">
        <f t="shared" si="0"/>
        <v>7.48</v>
      </c>
      <c r="H9" s="46">
        <f>'Planilla ENRE Mañana'!H9*0.68</f>
        <v>163.33600000000001</v>
      </c>
      <c r="I9" s="40"/>
      <c r="J9" s="35">
        <f t="shared" si="1"/>
        <v>163.33600000000001</v>
      </c>
      <c r="K9" s="49">
        <f t="shared" si="2"/>
        <v>170.816</v>
      </c>
      <c r="L9" s="42"/>
      <c r="M9" s="122"/>
      <c r="N9" s="20"/>
      <c r="O9" s="111" t="s">
        <v>54</v>
      </c>
    </row>
    <row r="10" spans="2:16" ht="21" customHeight="1" x14ac:dyDescent="0.25">
      <c r="B10" s="119"/>
      <c r="C10" s="119"/>
      <c r="D10" s="19" t="s">
        <v>42</v>
      </c>
      <c r="E10" s="35">
        <f>E9*2.5</f>
        <v>18.700000000000003</v>
      </c>
      <c r="F10" s="35">
        <f>+'Planilla ENRE Mañana'!F10*0.6</f>
        <v>4.6524590163934425</v>
      </c>
      <c r="G10" s="35">
        <f t="shared" si="0"/>
        <v>23.352459016393446</v>
      </c>
      <c r="H10" s="35">
        <f>+H9*2.5</f>
        <v>408.34000000000003</v>
      </c>
      <c r="I10" s="35">
        <f>+'Planilla ENRE Mañana'!I10*0.6</f>
        <v>20.891653290529693</v>
      </c>
      <c r="J10" s="35">
        <f t="shared" si="1"/>
        <v>429.23165329052972</v>
      </c>
      <c r="K10" s="34">
        <f t="shared" si="2"/>
        <v>452.58411230692315</v>
      </c>
      <c r="L10" s="43"/>
      <c r="M10" s="122"/>
      <c r="N10" s="20"/>
      <c r="O10" s="111"/>
    </row>
    <row r="11" spans="2:16" ht="21" customHeight="1" x14ac:dyDescent="0.25">
      <c r="B11" s="119"/>
      <c r="C11" s="119" t="s">
        <v>38</v>
      </c>
      <c r="D11" s="19" t="s">
        <v>41</v>
      </c>
      <c r="E11" s="34">
        <f>+E5+E7+E9</f>
        <v>124.44000000000001</v>
      </c>
      <c r="F11" s="44"/>
      <c r="G11" s="34">
        <f>+E11+F11</f>
        <v>124.44000000000001</v>
      </c>
      <c r="H11" s="34">
        <f>+H5+H7+H9</f>
        <v>169.45600000000002</v>
      </c>
      <c r="I11" s="44"/>
      <c r="J11" s="34">
        <f t="shared" si="1"/>
        <v>169.45600000000002</v>
      </c>
      <c r="K11" s="34">
        <f t="shared" si="2"/>
        <v>293.89600000000002</v>
      </c>
      <c r="L11" s="45">
        <f>ROUND((EDENOR!G10+EDENOR!G23)*0.68,)</f>
        <v>3</v>
      </c>
      <c r="M11" s="122"/>
      <c r="N11" s="20"/>
      <c r="O11" s="31" t="s">
        <v>52</v>
      </c>
    </row>
    <row r="12" spans="2:16" ht="21" customHeight="1" x14ac:dyDescent="0.25">
      <c r="B12" s="119"/>
      <c r="C12" s="119"/>
      <c r="D12" s="19" t="s">
        <v>42</v>
      </c>
      <c r="E12" s="34">
        <f>E11*2.5</f>
        <v>311.10000000000002</v>
      </c>
      <c r="F12" s="34">
        <f>+F6+F8+F10</f>
        <v>115.8</v>
      </c>
      <c r="G12" s="34">
        <f>+E12+F12</f>
        <v>426.90000000000003</v>
      </c>
      <c r="H12" s="34">
        <f>H11*2.5</f>
        <v>423.64000000000004</v>
      </c>
      <c r="I12" s="34">
        <f>+I6+I8+I10</f>
        <v>20.999999999999996</v>
      </c>
      <c r="J12" s="34">
        <f t="shared" si="1"/>
        <v>444.64000000000004</v>
      </c>
      <c r="K12" s="54">
        <f t="shared" si="2"/>
        <v>871.54000000000008</v>
      </c>
      <c r="L12" s="54">
        <f>ROUND(+L11*2.5,)</f>
        <v>8</v>
      </c>
      <c r="M12" s="123"/>
      <c r="N12" s="20"/>
      <c r="O12" s="27"/>
      <c r="P12" s="56"/>
    </row>
    <row r="13" spans="2:16" ht="21" customHeight="1" x14ac:dyDescent="0.25">
      <c r="B13" s="119" t="s">
        <v>79</v>
      </c>
      <c r="C13" s="119" t="s">
        <v>40</v>
      </c>
      <c r="D13" s="19" t="s">
        <v>41</v>
      </c>
      <c r="E13" s="46">
        <f>'Planilla ENRE Mañana'!E13*0.68</f>
        <v>89.080000000000013</v>
      </c>
      <c r="F13" s="40"/>
      <c r="G13" s="35">
        <f>+E13+F13</f>
        <v>89.080000000000013</v>
      </c>
      <c r="H13" s="35">
        <f>'Planilla ENRE Mañana'!H13*0.68</f>
        <v>164.696</v>
      </c>
      <c r="I13" s="40"/>
      <c r="J13" s="35">
        <f>+H13+I13</f>
        <v>164.696</v>
      </c>
      <c r="K13" s="49">
        <f>+G13+J13</f>
        <v>253.77600000000001</v>
      </c>
      <c r="L13" s="41"/>
      <c r="M13" s="121"/>
      <c r="N13" s="20"/>
      <c r="O13" s="111" t="s">
        <v>57</v>
      </c>
    </row>
    <row r="14" spans="2:16" ht="21" customHeight="1" x14ac:dyDescent="0.25">
      <c r="B14" s="119"/>
      <c r="C14" s="119"/>
      <c r="D14" s="19" t="s">
        <v>42</v>
      </c>
      <c r="E14" s="35">
        <f>E13*2.5</f>
        <v>222.70000000000005</v>
      </c>
      <c r="F14" s="35">
        <f>+'Planilla ENRE Mañana'!F14*0.6</f>
        <v>93.806557377049188</v>
      </c>
      <c r="G14" s="35">
        <f t="shared" si="0"/>
        <v>316.50655737704926</v>
      </c>
      <c r="H14" s="35">
        <f>H13*2.5</f>
        <v>411.74</v>
      </c>
      <c r="I14" s="35">
        <f>+'Planilla ENRE Mañana'!I14*0.6</f>
        <v>20.915730337078653</v>
      </c>
      <c r="J14" s="35">
        <f t="shared" si="0"/>
        <v>432.65573033707864</v>
      </c>
      <c r="K14" s="34">
        <f t="shared" si="2"/>
        <v>749.16228771412784</v>
      </c>
      <c r="L14" s="42"/>
      <c r="M14" s="122"/>
      <c r="N14" s="20"/>
      <c r="O14" s="111"/>
    </row>
    <row r="15" spans="2:16" ht="21" customHeight="1" x14ac:dyDescent="0.25">
      <c r="B15" s="119"/>
      <c r="C15" s="119" t="s">
        <v>43</v>
      </c>
      <c r="D15" s="19" t="s">
        <v>41</v>
      </c>
      <c r="E15" s="46">
        <f>'Planilla ENRE Mañana'!E15*0.68</f>
        <v>33.32</v>
      </c>
      <c r="F15" s="40"/>
      <c r="G15" s="35">
        <f t="shared" si="0"/>
        <v>33.32</v>
      </c>
      <c r="H15" s="35">
        <f>'Planilla ENRE Mañana'!H15*0.68</f>
        <v>4.7600000000000007</v>
      </c>
      <c r="I15" s="40"/>
      <c r="J15" s="35">
        <f t="shared" si="0"/>
        <v>4.7600000000000007</v>
      </c>
      <c r="K15" s="49">
        <f t="shared" si="2"/>
        <v>38.08</v>
      </c>
      <c r="L15" s="42"/>
      <c r="M15" s="122"/>
      <c r="N15" s="20"/>
      <c r="O15" s="111" t="s">
        <v>55</v>
      </c>
    </row>
    <row r="16" spans="2:16" ht="21" customHeight="1" x14ac:dyDescent="0.25">
      <c r="B16" s="119"/>
      <c r="C16" s="119"/>
      <c r="D16" s="19" t="s">
        <v>42</v>
      </c>
      <c r="E16" s="35">
        <f>E15*2.5</f>
        <v>83.3</v>
      </c>
      <c r="F16" s="35">
        <f>+'Planilla ENRE Mañana'!F16*0.6</f>
        <v>20.72459016393443</v>
      </c>
      <c r="G16" s="35">
        <f t="shared" si="0"/>
        <v>104.02459016393442</v>
      </c>
      <c r="H16" s="35">
        <f>H15*2.5</f>
        <v>11.900000000000002</v>
      </c>
      <c r="I16" s="35">
        <f>+'Planilla ENRE Mañana'!I16*0.6</f>
        <v>8.4269662921348312E-2</v>
      </c>
      <c r="J16" s="35">
        <f t="shared" si="0"/>
        <v>11.984269662921351</v>
      </c>
      <c r="K16" s="34">
        <f t="shared" si="2"/>
        <v>116.00885982685577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'Planilla ENRE Mañana'!E17*0.68</f>
        <v>2.04</v>
      </c>
      <c r="F17" s="40"/>
      <c r="G17" s="35">
        <f t="shared" si="0"/>
        <v>2.04</v>
      </c>
      <c r="H17" s="35">
        <f>'Planilla ENRE Mañana'!H17*0.68</f>
        <v>0</v>
      </c>
      <c r="I17" s="40"/>
      <c r="J17" s="35">
        <f t="shared" si="0"/>
        <v>0</v>
      </c>
      <c r="K17" s="49">
        <f t="shared" si="2"/>
        <v>2.04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E17*2.5</f>
        <v>5.0999999999999996</v>
      </c>
      <c r="F18" s="35">
        <f>+'Planilla ENRE Mañana'!F18*0.6</f>
        <v>1.2688524590163934</v>
      </c>
      <c r="G18" s="35">
        <f t="shared" si="0"/>
        <v>6.3688524590163933</v>
      </c>
      <c r="H18" s="35">
        <f>H17*2.5</f>
        <v>0</v>
      </c>
      <c r="I18" s="35">
        <f>+'Planilla ENRE Mañana'!I18*0.6</f>
        <v>0</v>
      </c>
      <c r="J18" s="35">
        <f t="shared" si="0"/>
        <v>0</v>
      </c>
      <c r="K18" s="34">
        <f t="shared" si="2"/>
        <v>6.3688524590163933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124.44000000000001</v>
      </c>
      <c r="F19" s="44"/>
      <c r="G19" s="34">
        <f t="shared" si="0"/>
        <v>124.44000000000001</v>
      </c>
      <c r="H19" s="34">
        <f>+H13+H15+H17</f>
        <v>169.45599999999999</v>
      </c>
      <c r="I19" s="44"/>
      <c r="J19" s="34">
        <f t="shared" si="0"/>
        <v>169.45599999999999</v>
      </c>
      <c r="K19" s="34">
        <f t="shared" si="2"/>
        <v>293.89600000000002</v>
      </c>
      <c r="L19" s="45">
        <f>ROUND(+(EDENOR!G10+EDENOR!G23)*0.68,)</f>
        <v>3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311.10000000000008</v>
      </c>
      <c r="F20" s="34">
        <f>+F14+F16+F18</f>
        <v>115.80000000000001</v>
      </c>
      <c r="G20" s="34">
        <f t="shared" si="0"/>
        <v>426.90000000000009</v>
      </c>
      <c r="H20" s="34">
        <f>H19*2.5</f>
        <v>423.64</v>
      </c>
      <c r="I20" s="34">
        <f>+I14+I16+I18</f>
        <v>21</v>
      </c>
      <c r="J20" s="34">
        <f t="shared" si="0"/>
        <v>444.64</v>
      </c>
      <c r="K20" s="54">
        <f t="shared" si="2"/>
        <v>871.54000000000008</v>
      </c>
      <c r="L20" s="54">
        <f>ROUND(+L19*2.5,)</f>
        <v>8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51"/>
  <sheetViews>
    <sheetView showGridLines="0" zoomScale="90" zoomScaleNormal="90" workbookViewId="0">
      <pane xSplit="4" ySplit="4" topLeftCell="E5" activePane="bottomRight" state="frozen"/>
      <selection activeCell="L20" sqref="L20"/>
      <selection pane="topRight" activeCell="L20" sqref="L20"/>
      <selection pane="bottomLeft" activeCell="L20" sqref="L20"/>
      <selection pane="bottomRight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61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32" t="s">
        <v>36</v>
      </c>
      <c r="F4" s="32" t="s">
        <v>37</v>
      </c>
      <c r="G4" s="32" t="s">
        <v>38</v>
      </c>
      <c r="H4" s="32" t="s">
        <v>36</v>
      </c>
      <c r="I4" s="32" t="s">
        <v>37</v>
      </c>
      <c r="J4" s="32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'Planilla ENRE Mañana'!E5*0.29</f>
        <v>37.989999999999995</v>
      </c>
      <c r="F5" s="40"/>
      <c r="G5" s="35">
        <f>+E5+F5</f>
        <v>37.989999999999995</v>
      </c>
      <c r="H5" s="46">
        <f>+'Planilla ENRE Mañana'!H5*0.29</f>
        <v>2.61</v>
      </c>
      <c r="I5" s="40"/>
      <c r="J5" s="35">
        <f>+H5+I5</f>
        <v>2.61</v>
      </c>
      <c r="K5" s="46">
        <f>+G5+J5</f>
        <v>40.599999999999994</v>
      </c>
      <c r="L5" s="41"/>
      <c r="M5" s="112"/>
      <c r="N5" s="20"/>
      <c r="O5" s="111" t="s">
        <v>53</v>
      </c>
    </row>
    <row r="6" spans="2:15" ht="21" customHeight="1" x14ac:dyDescent="0.25">
      <c r="B6" s="119"/>
      <c r="C6" s="119"/>
      <c r="D6" s="19" t="s">
        <v>42</v>
      </c>
      <c r="E6" s="46">
        <f>E5*2.5</f>
        <v>94.974999999999994</v>
      </c>
      <c r="F6" s="35">
        <f>+'Planilla ENRE Tarde Noche'!F6*0.6</f>
        <v>56.283934426229514</v>
      </c>
      <c r="G6" s="35">
        <f t="shared" ref="G6:J20" si="0">+E6+F6</f>
        <v>151.2589344262295</v>
      </c>
      <c r="H6" s="46">
        <f>+H5*2.5</f>
        <v>6.5249999999999995</v>
      </c>
      <c r="I6" s="35">
        <f>+'Planilla ENRE Tarde Noche'!I6*0.6</f>
        <v>6.5008025682182988E-2</v>
      </c>
      <c r="J6" s="35">
        <f t="shared" ref="J6:J12" si="1">+H6+I6</f>
        <v>6.5900080256821827</v>
      </c>
      <c r="K6" s="49">
        <f t="shared" ref="K6:K20" si="2">+G6+J6</f>
        <v>157.84894245191168</v>
      </c>
      <c r="L6" s="42"/>
      <c r="M6" s="113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'Planilla ENRE Mañana'!E7*0.29</f>
        <v>11.889999999999999</v>
      </c>
      <c r="F7" s="40"/>
      <c r="G7" s="35">
        <f t="shared" si="0"/>
        <v>11.889999999999999</v>
      </c>
      <c r="H7" s="46">
        <f>'Planilla ENRE Mañana'!H7*0.29</f>
        <v>0</v>
      </c>
      <c r="I7" s="40"/>
      <c r="J7" s="35">
        <f t="shared" si="1"/>
        <v>0</v>
      </c>
      <c r="K7" s="49">
        <f t="shared" si="2"/>
        <v>11.889999999999999</v>
      </c>
      <c r="L7" s="42"/>
      <c r="M7" s="113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46">
        <f>+E7*2.5</f>
        <v>29.724999999999998</v>
      </c>
      <c r="F8" s="35">
        <f>+'Planilla ENRE Tarde Noche'!F8*0.6</f>
        <v>10.404590163934426</v>
      </c>
      <c r="G8" s="35">
        <f t="shared" si="0"/>
        <v>40.129590163934424</v>
      </c>
      <c r="H8" s="46">
        <f>+H7*2.5</f>
        <v>0</v>
      </c>
      <c r="I8" s="35">
        <f>+'Planilla ENRE Tarde Noche'!I8*0.6</f>
        <v>0</v>
      </c>
      <c r="J8" s="35">
        <f t="shared" si="1"/>
        <v>0</v>
      </c>
      <c r="K8" s="49">
        <f t="shared" si="2"/>
        <v>40.129590163934424</v>
      </c>
      <c r="L8" s="42"/>
      <c r="M8" s="113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'Planilla ENRE Mañana'!E9*0.29</f>
        <v>3.19</v>
      </c>
      <c r="F9" s="40"/>
      <c r="G9" s="35">
        <f t="shared" si="0"/>
        <v>3.19</v>
      </c>
      <c r="H9" s="46">
        <f>'Planilla ENRE Mañana'!H9*0.29</f>
        <v>69.657999999999987</v>
      </c>
      <c r="I9" s="40"/>
      <c r="J9" s="35">
        <f t="shared" si="1"/>
        <v>69.657999999999987</v>
      </c>
      <c r="K9" s="49">
        <f t="shared" si="2"/>
        <v>72.847999999999985</v>
      </c>
      <c r="L9" s="42"/>
      <c r="M9" s="113"/>
      <c r="N9" s="20"/>
      <c r="O9" s="111" t="s">
        <v>54</v>
      </c>
    </row>
    <row r="10" spans="2:15" ht="21" customHeight="1" x14ac:dyDescent="0.25">
      <c r="B10" s="119"/>
      <c r="C10" s="119"/>
      <c r="D10" s="19" t="s">
        <v>42</v>
      </c>
      <c r="E10" s="46">
        <f>+E9*2.5</f>
        <v>7.9749999999999996</v>
      </c>
      <c r="F10" s="35">
        <f>+'Planilla ENRE Tarde Noche'!F10*0.6</f>
        <v>2.7914754098360652</v>
      </c>
      <c r="G10" s="35">
        <f t="shared" si="0"/>
        <v>10.766475409836065</v>
      </c>
      <c r="H10" s="46">
        <f>H9*2.5</f>
        <v>174.14499999999998</v>
      </c>
      <c r="I10" s="35">
        <f>+'Planilla ENRE Tarde Noche'!I10*0.6</f>
        <v>12.534991974317816</v>
      </c>
      <c r="J10" s="35">
        <f t="shared" si="1"/>
        <v>186.6799919743178</v>
      </c>
      <c r="K10" s="49">
        <f t="shared" si="2"/>
        <v>197.44646738415386</v>
      </c>
      <c r="L10" s="43"/>
      <c r="M10" s="113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49">
        <f>+E5+E7+E9</f>
        <v>53.069999999999993</v>
      </c>
      <c r="F11" s="44"/>
      <c r="G11" s="34">
        <f t="shared" si="0"/>
        <v>53.069999999999993</v>
      </c>
      <c r="H11" s="49">
        <f>+H5+H7+H9</f>
        <v>72.267999999999986</v>
      </c>
      <c r="I11" s="44"/>
      <c r="J11" s="34">
        <f t="shared" si="1"/>
        <v>72.267999999999986</v>
      </c>
      <c r="K11" s="49">
        <f t="shared" si="2"/>
        <v>125.33799999999998</v>
      </c>
      <c r="L11" s="45">
        <f>ROUND(+(EDENOR!G10+EDENOR!G23)*0.29,)</f>
        <v>1</v>
      </c>
      <c r="M11" s="113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49">
        <f>+E6+E8+E10</f>
        <v>132.67499999999998</v>
      </c>
      <c r="F12" s="34">
        <f>+F6+F8+F10</f>
        <v>69.48</v>
      </c>
      <c r="G12" s="34">
        <f t="shared" si="0"/>
        <v>202.15499999999997</v>
      </c>
      <c r="H12" s="49">
        <f>+H6+H8+H10</f>
        <v>180.67</v>
      </c>
      <c r="I12" s="34">
        <f>+I6+I8+I10</f>
        <v>12.599999999999998</v>
      </c>
      <c r="J12" s="34">
        <f t="shared" si="1"/>
        <v>193.26999999999998</v>
      </c>
      <c r="K12" s="54">
        <f t="shared" si="2"/>
        <v>395.42499999999995</v>
      </c>
      <c r="L12" s="54">
        <f>ROUND(+L11*2.5,)</f>
        <v>3</v>
      </c>
      <c r="M12" s="114"/>
      <c r="N12" s="20"/>
      <c r="O12" s="27"/>
    </row>
    <row r="13" spans="2:15" ht="21" customHeight="1" x14ac:dyDescent="0.25">
      <c r="B13" s="119" t="s">
        <v>79</v>
      </c>
      <c r="C13" s="119" t="s">
        <v>40</v>
      </c>
      <c r="D13" s="19" t="s">
        <v>41</v>
      </c>
      <c r="E13" s="46">
        <f>'Planilla ENRE Mañana'!E13*0.29</f>
        <v>37.989999999999995</v>
      </c>
      <c r="F13" s="40"/>
      <c r="G13" s="35">
        <f>+E13+F13</f>
        <v>37.989999999999995</v>
      </c>
      <c r="H13" s="46">
        <f>'Planilla ENRE Mañana'!H13*0.29</f>
        <v>70.237999999999985</v>
      </c>
      <c r="I13" s="40"/>
      <c r="J13" s="35">
        <f>+H13+I13</f>
        <v>70.237999999999985</v>
      </c>
      <c r="K13" s="46">
        <f>+G13+J13</f>
        <v>108.22799999999998</v>
      </c>
      <c r="L13" s="41"/>
      <c r="M13" s="112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46">
        <f>E13*2.5</f>
        <v>94.974999999999994</v>
      </c>
      <c r="F14" s="35">
        <f>+'Planilla ENRE Tarde Noche'!F14*0.6</f>
        <v>56.283934426229514</v>
      </c>
      <c r="G14" s="35">
        <f t="shared" si="0"/>
        <v>151.2589344262295</v>
      </c>
      <c r="H14" s="46">
        <f>H13*2.5</f>
        <v>175.59499999999997</v>
      </c>
      <c r="I14" s="35">
        <f>+'Planilla ENRE Tarde Noche'!I14*0.6</f>
        <v>12.549438202247192</v>
      </c>
      <c r="J14" s="35">
        <f t="shared" si="0"/>
        <v>188.14443820224716</v>
      </c>
      <c r="K14" s="49">
        <f t="shared" si="2"/>
        <v>339.40337262847663</v>
      </c>
      <c r="L14" s="42"/>
      <c r="M14" s="113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'Planilla ENRE Mañana'!E15*0.29</f>
        <v>14.209999999999999</v>
      </c>
      <c r="F15" s="40"/>
      <c r="G15" s="35">
        <f t="shared" si="0"/>
        <v>14.209999999999999</v>
      </c>
      <c r="H15" s="46">
        <f>'Planilla ENRE Mañana'!H15*0.29</f>
        <v>2.0299999999999998</v>
      </c>
      <c r="I15" s="40"/>
      <c r="J15" s="35">
        <f t="shared" si="0"/>
        <v>2.0299999999999998</v>
      </c>
      <c r="K15" s="49">
        <f t="shared" si="2"/>
        <v>16.239999999999998</v>
      </c>
      <c r="L15" s="42"/>
      <c r="M15" s="113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46">
        <f>+E15*2.5</f>
        <v>35.524999999999999</v>
      </c>
      <c r="F16" s="35">
        <f>+'Planilla ENRE Tarde Noche'!F16*0.6</f>
        <v>12.434754098360658</v>
      </c>
      <c r="G16" s="35">
        <f t="shared" si="0"/>
        <v>47.959754098360655</v>
      </c>
      <c r="H16" s="46">
        <f>H15*2.5</f>
        <v>5.0749999999999993</v>
      </c>
      <c r="I16" s="35">
        <f>+'Planilla ENRE Tarde Noche'!I16*0.6</f>
        <v>5.0561797752808987E-2</v>
      </c>
      <c r="J16" s="35">
        <f t="shared" si="0"/>
        <v>5.1255617977528081</v>
      </c>
      <c r="K16" s="49">
        <f t="shared" si="2"/>
        <v>53.085315896113464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'Planilla ENRE Mañana'!E17*0.29</f>
        <v>0.86999999999999988</v>
      </c>
      <c r="F17" s="40"/>
      <c r="G17" s="35">
        <f t="shared" si="0"/>
        <v>0.86999999999999988</v>
      </c>
      <c r="H17" s="46">
        <f>+'Planilla ENRE Mañana'!H17*0.29</f>
        <v>0</v>
      </c>
      <c r="I17" s="40"/>
      <c r="J17" s="35">
        <f t="shared" si="0"/>
        <v>0</v>
      </c>
      <c r="K17" s="49">
        <f t="shared" si="2"/>
        <v>0.86999999999999988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46">
        <f>+E17*2.5</f>
        <v>2.1749999999999998</v>
      </c>
      <c r="F18" s="35">
        <f>+'Planilla ENRE Tarde Noche'!F18*0.6</f>
        <v>0.76131147540983601</v>
      </c>
      <c r="G18" s="35">
        <f t="shared" si="0"/>
        <v>2.9363114754098358</v>
      </c>
      <c r="H18" s="46">
        <f>+H17*2.5</f>
        <v>0</v>
      </c>
      <c r="I18" s="35">
        <f>+'Planilla ENRE Tarde Noche'!I18*0.6</f>
        <v>0</v>
      </c>
      <c r="J18" s="35">
        <f t="shared" si="0"/>
        <v>0</v>
      </c>
      <c r="K18" s="49">
        <f t="shared" si="2"/>
        <v>2.9363114754098358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49">
        <f>+E13+E15+E17</f>
        <v>53.069999999999993</v>
      </c>
      <c r="F19" s="44"/>
      <c r="G19" s="34">
        <f t="shared" si="0"/>
        <v>53.069999999999993</v>
      </c>
      <c r="H19" s="49">
        <f>+H13+H15+H17</f>
        <v>72.267999999999986</v>
      </c>
      <c r="I19" s="44"/>
      <c r="J19" s="34">
        <f t="shared" si="0"/>
        <v>72.267999999999986</v>
      </c>
      <c r="K19" s="49">
        <f t="shared" si="2"/>
        <v>125.33799999999998</v>
      </c>
      <c r="L19" s="45">
        <f>ROUND(+(EDENOR!G10+EDENOR!G23)*0.29,)</f>
        <v>1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132.67500000000001</v>
      </c>
      <c r="F20" s="34">
        <f>+F14+F16+F18</f>
        <v>69.480000000000018</v>
      </c>
      <c r="G20" s="34">
        <f t="shared" si="0"/>
        <v>202.15500000000003</v>
      </c>
      <c r="H20" s="34">
        <f>H19*2.5</f>
        <v>180.66999999999996</v>
      </c>
      <c r="I20" s="34">
        <f>+I14+I16+I18</f>
        <v>12.600000000000001</v>
      </c>
      <c r="J20" s="34">
        <f t="shared" si="0"/>
        <v>193.26999999999995</v>
      </c>
      <c r="K20" s="54">
        <f t="shared" si="2"/>
        <v>395.42499999999995</v>
      </c>
      <c r="L20" s="54">
        <f>ROUND(+L19*2.5,)</f>
        <v>3</v>
      </c>
      <c r="M20" s="114"/>
      <c r="N20" s="20"/>
    </row>
    <row r="21" spans="2:15" ht="21" customHeight="1" x14ac:dyDescent="0.25">
      <c r="B21" s="120" t="s">
        <v>46</v>
      </c>
      <c r="C21" s="120"/>
      <c r="D21" s="120"/>
      <c r="E21" s="35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  <pageSetUpPr fitToPage="1"/>
  </sheetPr>
  <dimension ref="B1:Q51"/>
  <sheetViews>
    <sheetView showGridLines="0" zoomScale="90" zoomScaleNormal="90" workbookViewId="0">
      <pane xSplit="4" ySplit="4" topLeftCell="E29" activePane="bottomRight" state="frozen"/>
      <selection activeCell="L20" sqref="L20"/>
      <selection pane="topRight" activeCell="L20" sqref="L20"/>
      <selection pane="bottomLeft" activeCell="L20" sqref="L20"/>
      <selection pane="bottomRight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7" ht="23.25" x14ac:dyDescent="0.35">
      <c r="B1" s="1" t="s">
        <v>64</v>
      </c>
    </row>
    <row r="2" spans="2:17" x14ac:dyDescent="0.25">
      <c r="M2" s="59">
        <f ca="1">TODAY()</f>
        <v>42622</v>
      </c>
    </row>
    <row r="3" spans="2:17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78</v>
      </c>
      <c r="N3" s="20"/>
      <c r="O3" s="23" t="s">
        <v>49</v>
      </c>
    </row>
    <row r="4" spans="2:17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7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TOTAL'!E5</f>
        <v>258.07</v>
      </c>
      <c r="F5" s="47">
        <f>+'Planilla ENRE TOTAL'!F5</f>
        <v>0</v>
      </c>
      <c r="G5" s="35">
        <f>+'Planilla ENRE Mañana'!G5+'Planilla ENRE Tarde Noche'!G5+'Planilla ENRE Madrugada'!G5</f>
        <v>258.07</v>
      </c>
      <c r="H5" s="46">
        <f>+'Planilla ENRE TOTAL'!H5</f>
        <v>17.73</v>
      </c>
      <c r="I5" s="47">
        <f>+'Planilla ENRE TOTAL'!I5</f>
        <v>0</v>
      </c>
      <c r="J5" s="35">
        <f>+'Planilla ENRE Mañana'!J5+'Planilla ENRE Tarde Noche'!J5+'Planilla ENRE Madrugada'!J5</f>
        <v>17.73</v>
      </c>
      <c r="K5" s="46">
        <f>+G5+J5</f>
        <v>275.8</v>
      </c>
      <c r="L5" s="41"/>
      <c r="M5" s="121"/>
      <c r="N5" s="20"/>
      <c r="O5" s="111" t="s">
        <v>53</v>
      </c>
    </row>
    <row r="6" spans="2:17" ht="21" customHeight="1" x14ac:dyDescent="0.25">
      <c r="B6" s="119"/>
      <c r="C6" s="119"/>
      <c r="D6" s="19" t="s">
        <v>42</v>
      </c>
      <c r="E6" s="35">
        <f>+'Planilla ENRE TOTAL'!E6</f>
        <v>645.17500000000007</v>
      </c>
      <c r="F6" s="35">
        <f>+'Planilla ENRE TOTAL'!F6</f>
        <v>306.43475409836071</v>
      </c>
      <c r="G6" s="35">
        <f>+'Planilla ENRE Mañana'!G6+'Planilla ENRE Tarde Noche'!G6+'Planilla ENRE Madrugada'!G6</f>
        <v>951.60975409836078</v>
      </c>
      <c r="H6" s="35">
        <f>+'Planilla ENRE TOTAL'!H6</f>
        <v>44.324999999999996</v>
      </c>
      <c r="I6" s="35">
        <f>+'Planilla ENRE TOTAL'!I6</f>
        <v>0.35393258426966295</v>
      </c>
      <c r="J6" s="35">
        <f>+'Planilla ENRE Mañana'!J6+'Planilla ENRE Tarde Noche'!J6+'Planilla ENRE Madrugada'!J6</f>
        <v>44.67893258426966</v>
      </c>
      <c r="K6" s="34">
        <f t="shared" ref="K6:K20" si="0">+G6+J6</f>
        <v>996.28868668263044</v>
      </c>
      <c r="L6" s="42"/>
      <c r="M6" s="122"/>
      <c r="N6" s="20"/>
      <c r="O6" s="111"/>
    </row>
    <row r="7" spans="2:17" ht="21" customHeight="1" x14ac:dyDescent="0.25">
      <c r="B7" s="119"/>
      <c r="C7" s="119" t="s">
        <v>43</v>
      </c>
      <c r="D7" s="19" t="s">
        <v>41</v>
      </c>
      <c r="E7" s="48">
        <f>+'Planilla ENRE TOTAL'!E7</f>
        <v>80.77</v>
      </c>
      <c r="F7" s="47">
        <f>+'Planilla ENRE TOTAL'!F7</f>
        <v>0</v>
      </c>
      <c r="G7" s="35">
        <f>+'Planilla ENRE Mañana'!G7+'Planilla ENRE Tarde Noche'!G7+'Planilla ENRE Madrugada'!G7</f>
        <v>80.77</v>
      </c>
      <c r="H7" s="46">
        <f>+'Planilla ENRE TOTAL'!H7</f>
        <v>0</v>
      </c>
      <c r="I7" s="47">
        <f>+'Planilla ENRE TOTAL'!I7</f>
        <v>0</v>
      </c>
      <c r="J7" s="35">
        <f>+'Planilla ENRE Mañana'!J7+'Planilla ENRE Tarde Noche'!J7+'Planilla ENRE Madrugada'!J7</f>
        <v>0</v>
      </c>
      <c r="K7" s="49">
        <f t="shared" si="0"/>
        <v>80.77</v>
      </c>
      <c r="L7" s="42"/>
      <c r="M7" s="122"/>
      <c r="N7" s="20"/>
      <c r="O7" s="111" t="s">
        <v>50</v>
      </c>
    </row>
    <row r="8" spans="2:17" ht="21" customHeight="1" x14ac:dyDescent="0.25">
      <c r="B8" s="119"/>
      <c r="C8" s="119"/>
      <c r="D8" s="19" t="s">
        <v>42</v>
      </c>
      <c r="E8" s="35">
        <f>+'Planilla ENRE TOTAL'!E8</f>
        <v>201.92499999999998</v>
      </c>
      <c r="F8" s="35">
        <f>+'Planilla ENRE TOTAL'!F8</f>
        <v>56.647213114754095</v>
      </c>
      <c r="G8" s="35">
        <f>+'Planilla ENRE Mañana'!G8+'Planilla ENRE Tarde Noche'!G8+'Planilla ENRE Madrugada'!G8</f>
        <v>258.57221311475411</v>
      </c>
      <c r="H8" s="35">
        <f>+'Planilla ENRE TOTAL'!H8</f>
        <v>0</v>
      </c>
      <c r="I8" s="35">
        <f>+'Planilla ENRE TOTAL'!I8</f>
        <v>0</v>
      </c>
      <c r="J8" s="35">
        <f>+'Planilla ENRE Mañana'!J8+'Planilla ENRE Tarde Noche'!J8+'Planilla ENRE Madrugada'!J8</f>
        <v>0</v>
      </c>
      <c r="K8" s="34">
        <f t="shared" si="0"/>
        <v>258.57221311475411</v>
      </c>
      <c r="L8" s="42"/>
      <c r="M8" s="122"/>
      <c r="N8" s="20"/>
      <c r="O8" s="111"/>
    </row>
    <row r="9" spans="2:17" ht="21" customHeight="1" x14ac:dyDescent="0.25">
      <c r="B9" s="119"/>
      <c r="C9" s="119" t="s">
        <v>44</v>
      </c>
      <c r="D9" s="19" t="s">
        <v>41</v>
      </c>
      <c r="E9" s="46">
        <f>+'Planilla ENRE TOTAL'!E9</f>
        <v>21.67</v>
      </c>
      <c r="F9" s="47">
        <f>+'Planilla ENRE TOTAL'!F9</f>
        <v>0</v>
      </c>
      <c r="G9" s="35">
        <f>+'Planilla ENRE Mañana'!G9+'Planilla ENRE Tarde Noche'!G9+'Planilla ENRE Madrugada'!G9</f>
        <v>21.67</v>
      </c>
      <c r="H9" s="46">
        <f>+'Planilla ENRE TOTAL'!H9</f>
        <v>473.19399999999996</v>
      </c>
      <c r="I9" s="47">
        <f>+'Planilla ENRE TOTAL'!I9</f>
        <v>0</v>
      </c>
      <c r="J9" s="35">
        <f>+'Planilla ENRE Mañana'!J9+'Planilla ENRE Tarde Noche'!J9+'Planilla ENRE Madrugada'!J9</f>
        <v>473.19399999999996</v>
      </c>
      <c r="K9" s="49">
        <f t="shared" si="0"/>
        <v>494.86399999999998</v>
      </c>
      <c r="L9" s="42"/>
      <c r="M9" s="122"/>
      <c r="N9" s="20"/>
      <c r="O9" s="111" t="s">
        <v>54</v>
      </c>
    </row>
    <row r="10" spans="2:17" ht="21" customHeight="1" x14ac:dyDescent="0.25">
      <c r="B10" s="119"/>
      <c r="C10" s="119"/>
      <c r="D10" s="19" t="s">
        <v>42</v>
      </c>
      <c r="E10" s="35">
        <f>+'Planilla ENRE TOTAL'!E10</f>
        <v>54.175000000000004</v>
      </c>
      <c r="F10" s="35">
        <f>+'Planilla ENRE TOTAL'!F10</f>
        <v>15.198032786885245</v>
      </c>
      <c r="G10" s="35">
        <f>+'Planilla ENRE Mañana'!G10+'Planilla ENRE Tarde Noche'!G10+'Planilla ENRE Madrugada'!G10</f>
        <v>69.373032786885247</v>
      </c>
      <c r="H10" s="35">
        <f>+'Planilla ENRE TOTAL'!H10</f>
        <v>1182.9850000000001</v>
      </c>
      <c r="I10" s="35">
        <f>+'Planilla ENRE TOTAL'!I10</f>
        <v>68.246067415730337</v>
      </c>
      <c r="J10" s="35">
        <f>+'Planilla ENRE Mañana'!J10+'Planilla ENRE Tarde Noche'!J10+'Planilla ENRE Madrugada'!J10</f>
        <v>1251.2310674157304</v>
      </c>
      <c r="K10" s="34">
        <f t="shared" si="0"/>
        <v>1320.6041002026157</v>
      </c>
      <c r="L10" s="43"/>
      <c r="M10" s="122"/>
      <c r="N10" s="20"/>
      <c r="O10" s="111"/>
    </row>
    <row r="11" spans="2:17" ht="21" customHeight="1" x14ac:dyDescent="0.25">
      <c r="B11" s="119"/>
      <c r="C11" s="119" t="s">
        <v>38</v>
      </c>
      <c r="D11" s="19" t="s">
        <v>41</v>
      </c>
      <c r="E11" s="34">
        <f>+E5+E7+E9</f>
        <v>360.51</v>
      </c>
      <c r="F11" s="50"/>
      <c r="G11" s="34">
        <f t="shared" ref="G11:J20" si="1">+E11+F11</f>
        <v>360.51</v>
      </c>
      <c r="H11" s="34">
        <f>+H5+H7+H9</f>
        <v>490.92399999999998</v>
      </c>
      <c r="I11" s="50"/>
      <c r="J11" s="34">
        <f t="shared" ref="J11:J12" si="2">+H11+I11</f>
        <v>490.92399999999998</v>
      </c>
      <c r="K11" s="34">
        <f t="shared" si="0"/>
        <v>851.43399999999997</v>
      </c>
      <c r="L11" s="45">
        <f>+'Planilla ENRE Mañana'!L11+'Planilla ENRE Tarde Noche'!L11+'Planilla ENRE Madrugada'!L11</f>
        <v>9</v>
      </c>
      <c r="M11" s="122"/>
      <c r="N11" s="20"/>
      <c r="O11" s="31" t="s">
        <v>52</v>
      </c>
    </row>
    <row r="12" spans="2:17" ht="21" customHeight="1" x14ac:dyDescent="0.25">
      <c r="B12" s="119"/>
      <c r="C12" s="119"/>
      <c r="D12" s="19" t="s">
        <v>42</v>
      </c>
      <c r="E12" s="34">
        <f>+E6+E8+E10</f>
        <v>901.27499999999998</v>
      </c>
      <c r="F12" s="34">
        <f>+F6+F8+F10</f>
        <v>378.28000000000003</v>
      </c>
      <c r="G12" s="34">
        <f>+E12+F12</f>
        <v>1279.5550000000001</v>
      </c>
      <c r="H12" s="34">
        <f>+H6+H8+H10</f>
        <v>1227.3100000000002</v>
      </c>
      <c r="I12" s="34">
        <f>+I6+I8+I10</f>
        <v>68.599999999999994</v>
      </c>
      <c r="J12" s="34">
        <f t="shared" si="2"/>
        <v>1295.9100000000001</v>
      </c>
      <c r="K12" s="54">
        <f>+G12+J12</f>
        <v>2575.4650000000001</v>
      </c>
      <c r="L12" s="54">
        <f>+L11*2.5</f>
        <v>22.5</v>
      </c>
      <c r="M12" s="123"/>
      <c r="N12" s="20"/>
      <c r="O12" s="27"/>
      <c r="P12" s="56"/>
      <c r="Q12" s="56"/>
    </row>
    <row r="13" spans="2:17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TOTAL'!E13-'Planilla ENRE TOTAL'!E5</f>
        <v>0</v>
      </c>
      <c r="F13" s="40">
        <f>+'Planilla ENRE TOTAL'!F13-'Planilla ENRE TOTAL'!F5</f>
        <v>0</v>
      </c>
      <c r="G13" s="35">
        <f>+E13+F13</f>
        <v>0</v>
      </c>
      <c r="H13" s="35">
        <f>+'Planilla ENRE TOTAL'!H13-'Planilla ENRE TOTAL'!H5</f>
        <v>459.40399999999994</v>
      </c>
      <c r="I13" s="40">
        <f>+'Planilla ENRE TOTAL'!I13-'Planilla ENRE TOTAL'!I5</f>
        <v>0</v>
      </c>
      <c r="J13" s="35">
        <f>+H13+I13</f>
        <v>459.40399999999994</v>
      </c>
      <c r="K13" s="49">
        <f>+G13+J13</f>
        <v>459.40399999999994</v>
      </c>
      <c r="L13" s="41"/>
      <c r="M13" s="121"/>
      <c r="N13" s="20"/>
      <c r="O13" s="111" t="s">
        <v>57</v>
      </c>
    </row>
    <row r="14" spans="2:17" ht="21" customHeight="1" x14ac:dyDescent="0.25">
      <c r="B14" s="119"/>
      <c r="C14" s="119"/>
      <c r="D14" s="19" t="s">
        <v>42</v>
      </c>
      <c r="E14" s="35">
        <f>+'Planilla ENRE TOTAL'!E14-'Planilla ENRE TOTAL'!E6</f>
        <v>0</v>
      </c>
      <c r="F14" s="35">
        <f>+'Planilla ENRE TOTAL'!F14-'Planilla ENRE TOTAL'!F6</f>
        <v>0</v>
      </c>
      <c r="G14" s="35">
        <f t="shared" ref="G14:G18" si="3">+E14+F14</f>
        <v>0</v>
      </c>
      <c r="H14" s="35">
        <f>+'Planilla ENRE TOTAL'!H14-'Planilla ENRE TOTAL'!H6</f>
        <v>1148.51</v>
      </c>
      <c r="I14" s="35">
        <f>+'Planilla ENRE TOTAL'!I14-'Planilla ENRE TOTAL'!I6</f>
        <v>67.970786516853934</v>
      </c>
      <c r="J14" s="35">
        <f t="shared" ref="J14:J18" si="4">+H14+I14</f>
        <v>1216.4807865168539</v>
      </c>
      <c r="K14" s="34">
        <f t="shared" si="0"/>
        <v>1216.4807865168539</v>
      </c>
      <c r="L14" s="42"/>
      <c r="M14" s="122"/>
      <c r="N14" s="20"/>
      <c r="O14" s="111"/>
    </row>
    <row r="15" spans="2:17" ht="21" customHeight="1" x14ac:dyDescent="0.25">
      <c r="B15" s="119"/>
      <c r="C15" s="119" t="s">
        <v>43</v>
      </c>
      <c r="D15" s="19" t="s">
        <v>41</v>
      </c>
      <c r="E15" s="46">
        <f>+'Planilla ENRE TOTAL'!E15-'Planilla ENRE TOTAL'!E7</f>
        <v>15.759999999999991</v>
      </c>
      <c r="F15" s="40">
        <f>+'Planilla ENRE TOTAL'!F15-'Planilla ENRE TOTAL'!F7</f>
        <v>0</v>
      </c>
      <c r="G15" s="35">
        <f t="shared" si="3"/>
        <v>15.759999999999991</v>
      </c>
      <c r="H15" s="35">
        <f>+'Planilla ENRE TOTAL'!H15-'Planilla ENRE TOTAL'!H7</f>
        <v>13.790000000000001</v>
      </c>
      <c r="I15" s="40">
        <f>+'Planilla ENRE TOTAL'!I15-'Planilla ENRE TOTAL'!I7</f>
        <v>0</v>
      </c>
      <c r="J15" s="35">
        <f t="shared" si="4"/>
        <v>13.790000000000001</v>
      </c>
      <c r="K15" s="49">
        <f t="shared" si="0"/>
        <v>29.54999999999999</v>
      </c>
      <c r="L15" s="42"/>
      <c r="M15" s="122"/>
      <c r="N15" s="20"/>
      <c r="O15" s="111" t="s">
        <v>55</v>
      </c>
    </row>
    <row r="16" spans="2:17" ht="21" customHeight="1" x14ac:dyDescent="0.25">
      <c r="B16" s="119"/>
      <c r="C16" s="119"/>
      <c r="D16" s="19" t="s">
        <v>42</v>
      </c>
      <c r="E16" s="35">
        <f>+'Planilla ENRE TOTAL'!E16-'Planilla ENRE TOTAL'!E8</f>
        <v>39.400000000000034</v>
      </c>
      <c r="F16" s="35">
        <f>+'Planilla ENRE TOTAL'!F16-'Planilla ENRE TOTAL'!F8</f>
        <v>11.053114754098374</v>
      </c>
      <c r="G16" s="35">
        <f t="shared" si="3"/>
        <v>50.453114754098408</v>
      </c>
      <c r="H16" s="35">
        <f>+'Planilla ENRE TOTAL'!H16-'Planilla ENRE TOTAL'!H8</f>
        <v>34.475000000000001</v>
      </c>
      <c r="I16" s="35">
        <f>+'Planilla ENRE TOTAL'!I16-'Planilla ENRE TOTAL'!I8</f>
        <v>0.2752808988764045</v>
      </c>
      <c r="J16" s="35">
        <f t="shared" si="4"/>
        <v>34.750280898876404</v>
      </c>
      <c r="K16" s="34">
        <f t="shared" si="0"/>
        <v>85.20339565297482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TOTAL'!E17-'Planilla ENRE TOTAL'!E9</f>
        <v>-15.760000000000002</v>
      </c>
      <c r="F17" s="40">
        <f>+'Planilla ENRE TOTAL'!F17-'Planilla ENRE TOTAL'!F9</f>
        <v>0</v>
      </c>
      <c r="G17" s="35">
        <f t="shared" si="3"/>
        <v>-15.760000000000002</v>
      </c>
      <c r="H17" s="35">
        <f>+'Planilla ENRE TOTAL'!H17-'Planilla ENRE TOTAL'!H9</f>
        <v>-473.19399999999996</v>
      </c>
      <c r="I17" s="40">
        <f>+'Planilla ENRE TOTAL'!I17-'Planilla ENRE TOTAL'!I9</f>
        <v>0</v>
      </c>
      <c r="J17" s="35">
        <f t="shared" si="4"/>
        <v>-473.19399999999996</v>
      </c>
      <c r="K17" s="49">
        <f t="shared" si="0"/>
        <v>-488.95399999999995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TOTAL'!E18-'Planilla ENRE TOTAL'!E10</f>
        <v>-39.400000000000006</v>
      </c>
      <c r="F18" s="35">
        <f>+'Planilla ENRE TOTAL'!F18-'Planilla ENRE TOTAL'!F10</f>
        <v>-11.05311475409836</v>
      </c>
      <c r="G18" s="35">
        <f t="shared" si="3"/>
        <v>-50.453114754098365</v>
      </c>
      <c r="H18" s="35">
        <f>+'Planilla ENRE TOTAL'!H18-'Planilla ENRE TOTAL'!H10</f>
        <v>-1182.9850000000001</v>
      </c>
      <c r="I18" s="35">
        <f>+'Planilla ENRE TOTAL'!I18-'Planilla ENRE TOTAL'!I10</f>
        <v>-68.246067415730337</v>
      </c>
      <c r="J18" s="35">
        <f t="shared" si="4"/>
        <v>-1251.2310674157304</v>
      </c>
      <c r="K18" s="34">
        <f t="shared" si="0"/>
        <v>-1301.6841821698288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1"/>
        <v>0</v>
      </c>
      <c r="H19" s="34">
        <f>+H13+H15+H17</f>
        <v>0</v>
      </c>
      <c r="I19" s="44"/>
      <c r="J19" s="34">
        <f t="shared" si="1"/>
        <v>0</v>
      </c>
      <c r="K19" s="34">
        <f t="shared" si="0"/>
        <v>0</v>
      </c>
      <c r="L19" s="45">
        <f>+'Planilla ENRE TOTAL'!L19-'Planilla ENRE TOTAL'!L11</f>
        <v>0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0</v>
      </c>
      <c r="F20" s="34">
        <f>+F14+F16+F18</f>
        <v>1.4210854715202004E-14</v>
      </c>
      <c r="G20" s="34">
        <f t="shared" si="1"/>
        <v>1.4210854715202004E-14</v>
      </c>
      <c r="H20" s="34">
        <f>+H14+H16+H18</f>
        <v>0</v>
      </c>
      <c r="I20" s="34">
        <f>+I14+I16+I18</f>
        <v>0</v>
      </c>
      <c r="J20" s="34">
        <f>+H20+I20</f>
        <v>0</v>
      </c>
      <c r="K20" s="54">
        <f t="shared" si="0"/>
        <v>1.4210854715202004E-14</v>
      </c>
      <c r="L20" s="54">
        <f>ROUND(+L19*2.5,0)</f>
        <v>0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35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51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B3965AF-7F71-4F93-8366-61E71A8F234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  <pageSetUpPr fitToPage="1"/>
  </sheetPr>
  <dimension ref="B1:O51"/>
  <sheetViews>
    <sheetView showGridLines="0" zoomScale="90" zoomScaleNormal="90" workbookViewId="0">
      <pane xSplit="4" ySplit="4" topLeftCell="E17" activePane="bottomRight" state="frozen"/>
      <selection pane="topRight"/>
      <selection pane="bottomLeft"/>
      <selection pane="bottomRight" activeCell="B23" sqref="B23:B24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59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Mañana'!E5</f>
        <v>131</v>
      </c>
      <c r="F5" s="40">
        <f>+'Planilla ENRE Mañana'!F5</f>
        <v>0</v>
      </c>
      <c r="G5" s="35">
        <f>+E5+F5</f>
        <v>131</v>
      </c>
      <c r="H5" s="46">
        <f>+'Planilla ENRE Mañana'!H5</f>
        <v>9</v>
      </c>
      <c r="I5" s="40">
        <f>+'Planilla ENRE Mañana'!I5</f>
        <v>0</v>
      </c>
      <c r="J5" s="35">
        <f>+H5+I5</f>
        <v>9</v>
      </c>
      <c r="K5" s="46">
        <f>+G5+J5</f>
        <v>140</v>
      </c>
      <c r="L5" s="41"/>
      <c r="M5" s="112"/>
      <c r="N5" s="20"/>
      <c r="O5" s="111" t="s">
        <v>62</v>
      </c>
    </row>
    <row r="6" spans="2:15" ht="21" customHeight="1" x14ac:dyDescent="0.25">
      <c r="B6" s="119"/>
      <c r="C6" s="119"/>
      <c r="D6" s="19" t="s">
        <v>42</v>
      </c>
      <c r="E6" s="35">
        <f>+'Planilla ENRE Mañana'!E6</f>
        <v>327.5</v>
      </c>
      <c r="F6" s="35">
        <f>+'Planilla ENRE Mañana'!F6</f>
        <v>156.34426229508199</v>
      </c>
      <c r="G6" s="35">
        <f t="shared" ref="G6:J20" si="0">+E6+F6</f>
        <v>483.84426229508199</v>
      </c>
      <c r="H6" s="35">
        <f>+'Planilla ENRE Mañana'!H6</f>
        <v>22.5</v>
      </c>
      <c r="I6" s="35">
        <f>+'Planilla ENRE Mañana'!I6</f>
        <v>0.18057784911717498</v>
      </c>
      <c r="J6" s="35">
        <f t="shared" ref="J6:J12" si="1">+H6+I6</f>
        <v>22.680577849117174</v>
      </c>
      <c r="K6" s="34">
        <f t="shared" ref="K6:K20" si="2">+G6+J6</f>
        <v>506.52484014419917</v>
      </c>
      <c r="L6" s="42"/>
      <c r="M6" s="113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+'Planilla ENRE Mañana'!E7</f>
        <v>41</v>
      </c>
      <c r="F7" s="40">
        <f>+'Planilla ENRE Mañana'!F7</f>
        <v>0</v>
      </c>
      <c r="G7" s="35">
        <f t="shared" si="0"/>
        <v>41</v>
      </c>
      <c r="H7" s="46">
        <f>+'Planilla ENRE Mañana'!H7</f>
        <v>0</v>
      </c>
      <c r="I7" s="40">
        <f>+'Planilla ENRE Mañana'!I7</f>
        <v>0</v>
      </c>
      <c r="J7" s="35">
        <f t="shared" si="1"/>
        <v>0</v>
      </c>
      <c r="K7" s="49">
        <f t="shared" si="2"/>
        <v>41</v>
      </c>
      <c r="L7" s="42"/>
      <c r="M7" s="113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35">
        <f>+'Planilla ENRE Mañana'!E8</f>
        <v>102.5</v>
      </c>
      <c r="F8" s="35">
        <f>+'Planilla ENRE Mañana'!F8</f>
        <v>28.901639344262296</v>
      </c>
      <c r="G8" s="35">
        <f t="shared" si="0"/>
        <v>131.40163934426229</v>
      </c>
      <c r="H8" s="35">
        <f>+'Planilla ENRE Mañana'!H8</f>
        <v>0</v>
      </c>
      <c r="I8" s="35">
        <f>+'Planilla ENRE Mañana'!I8</f>
        <v>0</v>
      </c>
      <c r="J8" s="35">
        <f t="shared" si="1"/>
        <v>0</v>
      </c>
      <c r="K8" s="34">
        <f t="shared" si="2"/>
        <v>131.40163934426229</v>
      </c>
      <c r="L8" s="42"/>
      <c r="M8" s="113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+'Planilla ENRE Mañana'!E9</f>
        <v>11</v>
      </c>
      <c r="F9" s="40">
        <f>+'Planilla ENRE Mañana'!F9</f>
        <v>0</v>
      </c>
      <c r="G9" s="35">
        <f t="shared" si="0"/>
        <v>11</v>
      </c>
      <c r="H9" s="46">
        <f>+'Planilla ENRE Mañana'!H9</f>
        <v>240.2</v>
      </c>
      <c r="I9" s="40">
        <f>+'Planilla ENRE Mañana'!I9</f>
        <v>0</v>
      </c>
      <c r="J9" s="35">
        <f t="shared" si="1"/>
        <v>240.2</v>
      </c>
      <c r="K9" s="49">
        <f t="shared" si="2"/>
        <v>251.2</v>
      </c>
      <c r="L9" s="42"/>
      <c r="M9" s="113"/>
      <c r="N9" s="20"/>
      <c r="O9" s="111" t="s">
        <v>63</v>
      </c>
    </row>
    <row r="10" spans="2:15" ht="21" customHeight="1" x14ac:dyDescent="0.25">
      <c r="B10" s="119"/>
      <c r="C10" s="119"/>
      <c r="D10" s="19" t="s">
        <v>42</v>
      </c>
      <c r="E10" s="35">
        <f>+'Planilla ENRE Mañana'!E10</f>
        <v>27.5</v>
      </c>
      <c r="F10" s="35">
        <f>+'Planilla ENRE Mañana'!F10</f>
        <v>7.7540983606557372</v>
      </c>
      <c r="G10" s="35">
        <f t="shared" si="0"/>
        <v>35.254098360655739</v>
      </c>
      <c r="H10" s="35">
        <f>+'Planilla ENRE Mañana'!H10</f>
        <v>600.5</v>
      </c>
      <c r="I10" s="35">
        <f>+'Planilla ENRE Mañana'!I10</f>
        <v>34.819422150882822</v>
      </c>
      <c r="J10" s="35">
        <f t="shared" si="1"/>
        <v>635.31942215088282</v>
      </c>
      <c r="K10" s="34">
        <f t="shared" si="2"/>
        <v>670.5735205115385</v>
      </c>
      <c r="L10" s="43"/>
      <c r="M10" s="113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34">
        <f>+E5+E7+E9</f>
        <v>183</v>
      </c>
      <c r="F11" s="44"/>
      <c r="G11" s="34">
        <f t="shared" si="0"/>
        <v>183</v>
      </c>
      <c r="H11" s="34">
        <f>+H5+H7+H9</f>
        <v>249.2</v>
      </c>
      <c r="I11" s="44"/>
      <c r="J11" s="34">
        <f t="shared" si="1"/>
        <v>249.2</v>
      </c>
      <c r="K11" s="34">
        <f t="shared" si="2"/>
        <v>432.2</v>
      </c>
      <c r="L11" s="45">
        <f>+EDENOR!G10+EDENOR!G23</f>
        <v>5</v>
      </c>
      <c r="M11" s="113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34">
        <f>E11*2.5</f>
        <v>457.5</v>
      </c>
      <c r="F12" s="34">
        <f>+F6+F8+F10</f>
        <v>193.00000000000003</v>
      </c>
      <c r="G12" s="34">
        <f t="shared" si="0"/>
        <v>650.5</v>
      </c>
      <c r="H12" s="34">
        <f>+H6+H8+H10</f>
        <v>623</v>
      </c>
      <c r="I12" s="34">
        <f>+I6+I8+I10</f>
        <v>35</v>
      </c>
      <c r="J12" s="34">
        <f t="shared" si="1"/>
        <v>658</v>
      </c>
      <c r="K12" s="54">
        <f t="shared" si="2"/>
        <v>1308.5</v>
      </c>
      <c r="L12" s="54">
        <f>L11*2.5</f>
        <v>12.5</v>
      </c>
      <c r="M12" s="114"/>
      <c r="N12" s="20"/>
      <c r="O12" s="27"/>
    </row>
    <row r="13" spans="2:15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Mañana'!E13-'Planilla ENRE Mañana'!E5</f>
        <v>0</v>
      </c>
      <c r="F13" s="40">
        <f>+'Planilla ENRE Mañana'!F13-'Planilla ENRE Mañana'!F5</f>
        <v>0</v>
      </c>
      <c r="G13" s="35">
        <f>+E13+F13</f>
        <v>0</v>
      </c>
      <c r="H13" s="35">
        <f>+'Planilla ENRE Mañana'!H13-'Planilla ENRE Mañana'!H5</f>
        <v>233.2</v>
      </c>
      <c r="I13" s="40">
        <f>+'Planilla ENRE Mañana'!I13-'Planilla ENRE Mañana'!I5</f>
        <v>0</v>
      </c>
      <c r="J13" s="35">
        <f>+H13+I13</f>
        <v>233.2</v>
      </c>
      <c r="K13" s="46">
        <f>+G13+J13</f>
        <v>233.2</v>
      </c>
      <c r="L13" s="41"/>
      <c r="M13" s="112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35">
        <f>+'Planilla ENRE Mañana'!E14-'Planilla ENRE Mañana'!E6</f>
        <v>0</v>
      </c>
      <c r="F14" s="35">
        <f>+'Planilla ENRE Mañana'!F14-'Planilla ENRE Mañana'!F6</f>
        <v>0</v>
      </c>
      <c r="G14" s="35">
        <f t="shared" si="0"/>
        <v>0</v>
      </c>
      <c r="H14" s="35">
        <f>+'Planilla ENRE Mañana'!H14-'Planilla ENRE Mañana'!H6</f>
        <v>583</v>
      </c>
      <c r="I14" s="35">
        <f>+'Planilla ENRE Mañana'!I14-'Planilla ENRE Mañana'!I6</f>
        <v>34.678972712680576</v>
      </c>
      <c r="J14" s="35">
        <f t="shared" si="0"/>
        <v>617.67897271268055</v>
      </c>
      <c r="K14" s="34">
        <f>+G14+J14</f>
        <v>617.67897271268055</v>
      </c>
      <c r="L14" s="42"/>
      <c r="M14" s="113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+'Planilla ENRE Mañana'!E15-'Planilla ENRE Mañana'!E7</f>
        <v>8</v>
      </c>
      <c r="F15" s="40">
        <f>+'Planilla ENRE Mañana'!F15-'Planilla ENRE Mañana'!F7</f>
        <v>0</v>
      </c>
      <c r="G15" s="35">
        <f t="shared" si="0"/>
        <v>8</v>
      </c>
      <c r="H15" s="35">
        <f>+'Planilla ENRE Mañana'!H15-'Planilla ENRE Mañana'!H7</f>
        <v>7</v>
      </c>
      <c r="I15" s="40">
        <f>+'Planilla ENRE Mañana'!I15-'Planilla ENRE Mañana'!I7</f>
        <v>0</v>
      </c>
      <c r="J15" s="35">
        <f t="shared" si="0"/>
        <v>7</v>
      </c>
      <c r="K15" s="49">
        <f>+G15+J15</f>
        <v>15</v>
      </c>
      <c r="L15" s="42"/>
      <c r="M15" s="113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35">
        <f>+'Planilla ENRE Mañana'!E16-'Planilla ENRE Mañana'!E8</f>
        <v>20</v>
      </c>
      <c r="F16" s="35">
        <f>+'Planilla ENRE Mañana'!F16-'Planilla ENRE Mañana'!F8</f>
        <v>5.6393442622950865</v>
      </c>
      <c r="G16" s="35">
        <f t="shared" si="0"/>
        <v>25.639344262295086</v>
      </c>
      <c r="H16" s="35">
        <f>+'Planilla ENRE Mañana'!H16-'Planilla ENRE Mañana'!H8</f>
        <v>17.5</v>
      </c>
      <c r="I16" s="35">
        <f>+'Planilla ENRE Mañana'!I16-'Planilla ENRE Mañana'!I8</f>
        <v>0.1404494382022472</v>
      </c>
      <c r="J16" s="35">
        <f t="shared" si="0"/>
        <v>17.640449438202246</v>
      </c>
      <c r="K16" s="34">
        <f>+G16+J16</f>
        <v>43.279793700497336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Mañana'!E17-'Planilla ENRE Mañana'!E9</f>
        <v>-8</v>
      </c>
      <c r="F17" s="40">
        <f>+'Planilla ENRE Mañana'!F17-'Planilla ENRE Mañana'!F9</f>
        <v>0</v>
      </c>
      <c r="G17" s="35">
        <f t="shared" si="0"/>
        <v>-8</v>
      </c>
      <c r="H17" s="35">
        <f>+'Planilla ENRE Mañana'!H17-'Planilla ENRE Mañana'!H9</f>
        <v>-240.2</v>
      </c>
      <c r="I17" s="40">
        <f>+'Planilla ENRE Mañana'!I17-'Planilla ENRE Mañana'!I9</f>
        <v>0</v>
      </c>
      <c r="J17" s="35">
        <f t="shared" si="0"/>
        <v>-240.2</v>
      </c>
      <c r="K17" s="49">
        <f t="shared" si="2"/>
        <v>-248.2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Mañana'!E18-'Planilla ENRE Mañana'!E10</f>
        <v>-20</v>
      </c>
      <c r="F18" s="35">
        <f>+'Planilla ENRE Mañana'!F18-'Planilla ENRE Mañana'!F10</f>
        <v>-5.6393442622950811</v>
      </c>
      <c r="G18" s="35">
        <f t="shared" si="0"/>
        <v>-25.639344262295083</v>
      </c>
      <c r="H18" s="35">
        <f>+'Planilla ENRE Mañana'!H18-'Planilla ENRE Mañana'!H10</f>
        <v>-600.5</v>
      </c>
      <c r="I18" s="35">
        <f>+'Planilla ENRE Mañana'!I18-'Planilla ENRE Mañana'!I10</f>
        <v>-34.819422150882822</v>
      </c>
      <c r="J18" s="35">
        <f t="shared" si="0"/>
        <v>-635.31942215088282</v>
      </c>
      <c r="K18" s="34">
        <f t="shared" si="2"/>
        <v>-660.95876641317795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0"/>
        <v>0</v>
      </c>
      <c r="H19" s="34">
        <f>+H13+H15+H17</f>
        <v>0</v>
      </c>
      <c r="I19" s="44"/>
      <c r="J19" s="34">
        <f t="shared" si="0"/>
        <v>0</v>
      </c>
      <c r="K19" s="34">
        <f t="shared" si="2"/>
        <v>0</v>
      </c>
      <c r="L19" s="45">
        <f>+'Planilla ENRE Mañana'!L19-'Planilla ENRE Mañana'!L11</f>
        <v>0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E19*2.5</f>
        <v>0</v>
      </c>
      <c r="F20" s="34">
        <f>+F14+F16+F18</f>
        <v>0</v>
      </c>
      <c r="G20" s="34">
        <f t="shared" si="0"/>
        <v>0</v>
      </c>
      <c r="H20" s="34">
        <f>+H14+H16+H18</f>
        <v>0</v>
      </c>
      <c r="I20" s="34">
        <f>+I14+I16+I18</f>
        <v>0</v>
      </c>
      <c r="J20" s="34">
        <f t="shared" si="0"/>
        <v>0</v>
      </c>
      <c r="K20" s="54">
        <f t="shared" si="2"/>
        <v>0</v>
      </c>
      <c r="L20" s="54">
        <f>L19*2.5</f>
        <v>0</v>
      </c>
      <c r="M20" s="114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640CAE-8116-4CFE-B4B8-A0DCF4E482A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-0.249977111117893"/>
    <pageSetUpPr fitToPage="1"/>
  </sheetPr>
  <dimension ref="B1:O51"/>
  <sheetViews>
    <sheetView showGridLines="0" zoomScale="90" zoomScaleNormal="90" workbookViewId="0">
      <pane xSplit="4" ySplit="4" topLeftCell="E17" activePane="bottomRight" state="frozen"/>
      <selection pane="topRight"/>
      <selection pane="bottomLeft"/>
      <selection pane="bottomRight" activeCell="B23" sqref="B23:B24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60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Tarde Noche'!E5</f>
        <v>89.080000000000013</v>
      </c>
      <c r="F5" s="40">
        <f>+'Planilla ENRE Tarde Noche'!F5</f>
        <v>0</v>
      </c>
      <c r="G5" s="35">
        <f>+E5+F5</f>
        <v>89.080000000000013</v>
      </c>
      <c r="H5" s="46">
        <f>+'Planilla ENRE Tarde Noche'!H5</f>
        <v>6.12</v>
      </c>
      <c r="I5" s="40">
        <f>+'Planilla ENRE Tarde Noche'!I5</f>
        <v>0</v>
      </c>
      <c r="J5" s="35">
        <f>+H5+I5</f>
        <v>6.12</v>
      </c>
      <c r="K5" s="46">
        <f>+G5+J5</f>
        <v>95.200000000000017</v>
      </c>
      <c r="L5" s="41"/>
      <c r="M5" s="121"/>
      <c r="N5" s="20"/>
      <c r="O5" s="111" t="s">
        <v>53</v>
      </c>
    </row>
    <row r="6" spans="2:15" ht="21" customHeight="1" x14ac:dyDescent="0.25">
      <c r="B6" s="119"/>
      <c r="C6" s="119"/>
      <c r="D6" s="19" t="s">
        <v>42</v>
      </c>
      <c r="E6" s="35">
        <f>+'Planilla ENRE Tarde Noche'!E6</f>
        <v>222.70000000000005</v>
      </c>
      <c r="F6" s="35">
        <f>+'Planilla ENRE Tarde Noche'!F6</f>
        <v>93.806557377049188</v>
      </c>
      <c r="G6" s="35">
        <f t="shared" ref="G6:J20" si="0">+E6+F6</f>
        <v>316.50655737704926</v>
      </c>
      <c r="H6" s="35">
        <f>+'Planilla ENRE Tarde Noche'!H6</f>
        <v>15.3</v>
      </c>
      <c r="I6" s="35">
        <f>+'Planilla ENRE Tarde Noche'!I6</f>
        <v>0.10834670947030499</v>
      </c>
      <c r="J6" s="35">
        <f t="shared" ref="J6:J12" si="1">+H6+I6</f>
        <v>15.408346709470306</v>
      </c>
      <c r="K6" s="34">
        <f t="shared" ref="K6:K20" si="2">+G6+J6</f>
        <v>331.91490408651958</v>
      </c>
      <c r="L6" s="42"/>
      <c r="M6" s="122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+'Planilla ENRE Tarde Noche'!E7</f>
        <v>27.880000000000003</v>
      </c>
      <c r="F7" s="40">
        <f>+'Planilla ENRE Tarde Noche'!F7</f>
        <v>0</v>
      </c>
      <c r="G7" s="35">
        <f t="shared" si="0"/>
        <v>27.880000000000003</v>
      </c>
      <c r="H7" s="46">
        <f>+'Planilla ENRE Tarde Noche'!H7</f>
        <v>0</v>
      </c>
      <c r="I7" s="40">
        <f>+'Planilla ENRE Tarde Noche'!I7</f>
        <v>0</v>
      </c>
      <c r="J7" s="35">
        <f t="shared" si="1"/>
        <v>0</v>
      </c>
      <c r="K7" s="49">
        <f t="shared" si="2"/>
        <v>27.880000000000003</v>
      </c>
      <c r="L7" s="42"/>
      <c r="M7" s="122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35">
        <f>+'Planilla ENRE Tarde Noche'!E8</f>
        <v>69.7</v>
      </c>
      <c r="F8" s="35">
        <f>+'Planilla ENRE Tarde Noche'!F8</f>
        <v>17.340983606557376</v>
      </c>
      <c r="G8" s="35">
        <f t="shared" si="0"/>
        <v>87.040983606557376</v>
      </c>
      <c r="H8" s="35">
        <f>+'Planilla ENRE Tarde Noche'!H8</f>
        <v>0</v>
      </c>
      <c r="I8" s="35">
        <f>+'Planilla ENRE Tarde Noche'!I8</f>
        <v>0</v>
      </c>
      <c r="J8" s="35">
        <f t="shared" si="1"/>
        <v>0</v>
      </c>
      <c r="K8" s="34">
        <f t="shared" si="2"/>
        <v>87.040983606557376</v>
      </c>
      <c r="L8" s="42"/>
      <c r="M8" s="122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+'Planilla ENRE Tarde Noche'!E9</f>
        <v>7.48</v>
      </c>
      <c r="F9" s="40">
        <f>+'Planilla ENRE Tarde Noche'!F9</f>
        <v>0</v>
      </c>
      <c r="G9" s="35">
        <f t="shared" si="0"/>
        <v>7.48</v>
      </c>
      <c r="H9" s="46">
        <f>+'Planilla ENRE Tarde Noche'!H9</f>
        <v>163.33600000000001</v>
      </c>
      <c r="I9" s="40">
        <f>+'Planilla ENRE Tarde Noche'!I9</f>
        <v>0</v>
      </c>
      <c r="J9" s="35">
        <f t="shared" si="1"/>
        <v>163.33600000000001</v>
      </c>
      <c r="K9" s="49">
        <f t="shared" si="2"/>
        <v>170.816</v>
      </c>
      <c r="L9" s="42"/>
      <c r="M9" s="122"/>
      <c r="N9" s="20"/>
      <c r="O9" s="111" t="s">
        <v>54</v>
      </c>
    </row>
    <row r="10" spans="2:15" ht="21" customHeight="1" x14ac:dyDescent="0.25">
      <c r="B10" s="119"/>
      <c r="C10" s="119"/>
      <c r="D10" s="19" t="s">
        <v>42</v>
      </c>
      <c r="E10" s="35">
        <f>+'Planilla ENRE Tarde Noche'!E10</f>
        <v>18.700000000000003</v>
      </c>
      <c r="F10" s="35">
        <f>+'Planilla ENRE Tarde Noche'!F10</f>
        <v>4.6524590163934425</v>
      </c>
      <c r="G10" s="35">
        <f t="shared" si="0"/>
        <v>23.352459016393446</v>
      </c>
      <c r="H10" s="35">
        <f>+'Planilla ENRE Tarde Noche'!H10</f>
        <v>408.34000000000003</v>
      </c>
      <c r="I10" s="35">
        <f>+'Planilla ENRE Tarde Noche'!I10</f>
        <v>20.891653290529693</v>
      </c>
      <c r="J10" s="35">
        <f t="shared" si="1"/>
        <v>429.23165329052972</v>
      </c>
      <c r="K10" s="34">
        <f t="shared" si="2"/>
        <v>452.58411230692315</v>
      </c>
      <c r="L10" s="43"/>
      <c r="M10" s="122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34">
        <f>'Planilla ENRE Mañana'!E11*0.68</f>
        <v>124.44000000000001</v>
      </c>
      <c r="F11" s="44"/>
      <c r="G11" s="34">
        <f t="shared" si="0"/>
        <v>124.44000000000001</v>
      </c>
      <c r="H11" s="34">
        <f>+'Planilla ENRE Mañana'!H11*0.68</f>
        <v>169.45600000000002</v>
      </c>
      <c r="I11" s="44"/>
      <c r="J11" s="34">
        <f t="shared" si="1"/>
        <v>169.45600000000002</v>
      </c>
      <c r="K11" s="34">
        <f>'Planilla ENRE Mañana'!K11*0.68</f>
        <v>293.89600000000002</v>
      </c>
      <c r="L11" s="45">
        <f>(EDENOR!G10+EDENOR!G23)*0.68</f>
        <v>3.4000000000000004</v>
      </c>
      <c r="M11" s="122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34">
        <f>+E6+E8+E10</f>
        <v>311.10000000000002</v>
      </c>
      <c r="F12" s="34">
        <f>+F6+F8+F10</f>
        <v>115.8</v>
      </c>
      <c r="G12" s="34">
        <f t="shared" si="0"/>
        <v>426.90000000000003</v>
      </c>
      <c r="H12" s="34">
        <f>+H11*2.5</f>
        <v>423.64000000000004</v>
      </c>
      <c r="I12" s="34">
        <f>+I6+I8+I10</f>
        <v>20.999999999999996</v>
      </c>
      <c r="J12" s="34">
        <f t="shared" si="1"/>
        <v>444.64000000000004</v>
      </c>
      <c r="K12" s="54">
        <f t="shared" si="2"/>
        <v>871.54000000000008</v>
      </c>
      <c r="L12" s="54">
        <f>+L11*2.5</f>
        <v>8.5</v>
      </c>
      <c r="M12" s="123"/>
      <c r="N12" s="20"/>
      <c r="O12" s="27"/>
    </row>
    <row r="13" spans="2:15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Tarde Noche'!E13-'Planilla ENRE Tarde Noche'!E5</f>
        <v>0</v>
      </c>
      <c r="F13" s="40">
        <f>+'Planilla ENRE Tarde Noche'!F13-'Planilla ENRE Tarde Noche'!F5</f>
        <v>0</v>
      </c>
      <c r="G13" s="35">
        <f>+E13+F13</f>
        <v>0</v>
      </c>
      <c r="H13" s="35">
        <f>+'Planilla ENRE Tarde Noche'!H13-'Planilla ENRE Tarde Noche'!H5</f>
        <v>158.57599999999999</v>
      </c>
      <c r="I13" s="40">
        <f>+'Planilla ENRE Tarde Noche'!I13-'Planilla ENRE Tarde Noche'!I5</f>
        <v>0</v>
      </c>
      <c r="J13" s="35">
        <f>+H13+I13</f>
        <v>158.57599999999999</v>
      </c>
      <c r="K13" s="46">
        <f>+G13+J13</f>
        <v>158.57599999999999</v>
      </c>
      <c r="L13" s="41"/>
      <c r="M13" s="121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35">
        <f>+'Planilla ENRE Tarde Noche'!E14-'Planilla ENRE Tarde Noche'!E6</f>
        <v>0</v>
      </c>
      <c r="F14" s="35">
        <f>+'Planilla ENRE Tarde Noche'!F14-'Planilla ENRE Tarde Noche'!F6</f>
        <v>0</v>
      </c>
      <c r="G14" s="35">
        <f t="shared" si="0"/>
        <v>0</v>
      </c>
      <c r="H14" s="35">
        <f>+'Planilla ENRE Tarde Noche'!H14-'Planilla ENRE Tarde Noche'!H6</f>
        <v>396.44</v>
      </c>
      <c r="I14" s="35">
        <f>+'Planilla ENRE Tarde Noche'!I14-'Planilla ENRE Tarde Noche'!I6</f>
        <v>20.807383627608349</v>
      </c>
      <c r="J14" s="35">
        <f t="shared" si="0"/>
        <v>417.24738362760837</v>
      </c>
      <c r="K14" s="34">
        <f t="shared" si="2"/>
        <v>417.24738362760837</v>
      </c>
      <c r="L14" s="42"/>
      <c r="M14" s="122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+'Planilla ENRE Tarde Noche'!E15-'Planilla ENRE Tarde Noche'!E7</f>
        <v>5.4399999999999977</v>
      </c>
      <c r="F15" s="40">
        <f>+'Planilla ENRE Tarde Noche'!F15-'Planilla ENRE Tarde Noche'!F7</f>
        <v>0</v>
      </c>
      <c r="G15" s="35">
        <f t="shared" si="0"/>
        <v>5.4399999999999977</v>
      </c>
      <c r="H15" s="35">
        <f>+'Planilla ENRE Tarde Noche'!H15-'Planilla ENRE Tarde Noche'!H7</f>
        <v>4.7600000000000007</v>
      </c>
      <c r="I15" s="40">
        <f>+'Planilla ENRE Tarde Noche'!I15-'Planilla ENRE Tarde Noche'!I7</f>
        <v>0</v>
      </c>
      <c r="J15" s="35">
        <f t="shared" si="0"/>
        <v>4.7600000000000007</v>
      </c>
      <c r="K15" s="49">
        <f t="shared" si="2"/>
        <v>10.199999999999999</v>
      </c>
      <c r="L15" s="42"/>
      <c r="M15" s="122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35">
        <f>+'Planilla ENRE Tarde Noche'!E16-'Planilla ENRE Tarde Noche'!E8</f>
        <v>13.599999999999994</v>
      </c>
      <c r="F16" s="35">
        <f>+'Planilla ENRE Tarde Noche'!F16-'Planilla ENRE Tarde Noche'!F8</f>
        <v>3.3836065573770533</v>
      </c>
      <c r="G16" s="35">
        <f t="shared" si="0"/>
        <v>16.983606557377048</v>
      </c>
      <c r="H16" s="35">
        <f>+'Planilla ENRE Tarde Noche'!H16-'Planilla ENRE Tarde Noche'!H8</f>
        <v>11.900000000000002</v>
      </c>
      <c r="I16" s="35">
        <f>+'Planilla ENRE Tarde Noche'!I16-'Planilla ENRE Tarde Noche'!I8</f>
        <v>8.4269662921348312E-2</v>
      </c>
      <c r="J16" s="35">
        <f t="shared" si="0"/>
        <v>11.984269662921351</v>
      </c>
      <c r="K16" s="34">
        <f t="shared" si="2"/>
        <v>28.9678762202984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Tarde Noche'!E17-'Planilla ENRE Tarde Noche'!E9</f>
        <v>-5.44</v>
      </c>
      <c r="F17" s="40">
        <f>+'Planilla ENRE Tarde Noche'!F17-'Planilla ENRE Tarde Noche'!F9</f>
        <v>0</v>
      </c>
      <c r="G17" s="35">
        <f t="shared" si="0"/>
        <v>-5.44</v>
      </c>
      <c r="H17" s="35">
        <f>+'Planilla ENRE Tarde Noche'!H17-'Planilla ENRE Tarde Noche'!H9</f>
        <v>-163.33600000000001</v>
      </c>
      <c r="I17" s="40">
        <f>+'Planilla ENRE Tarde Noche'!I17-'Planilla ENRE Tarde Noche'!I9</f>
        <v>0</v>
      </c>
      <c r="J17" s="35">
        <f t="shared" si="0"/>
        <v>-163.33600000000001</v>
      </c>
      <c r="K17" s="49">
        <f t="shared" si="2"/>
        <v>-168.77600000000001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Tarde Noche'!E18-'Planilla ENRE Tarde Noche'!E10</f>
        <v>-13.600000000000003</v>
      </c>
      <c r="F18" s="35">
        <f>+'Planilla ENRE Tarde Noche'!F18-'Planilla ENRE Tarde Noche'!F10</f>
        <v>-3.3836065573770489</v>
      </c>
      <c r="G18" s="35">
        <f t="shared" si="0"/>
        <v>-16.983606557377051</v>
      </c>
      <c r="H18" s="35">
        <f>+'Planilla ENRE Tarde Noche'!H18-'Planilla ENRE Tarde Noche'!H10</f>
        <v>-408.34000000000003</v>
      </c>
      <c r="I18" s="35">
        <f>+'Planilla ENRE Tarde Noche'!I18-'Planilla ENRE Tarde Noche'!I10</f>
        <v>-20.891653290529693</v>
      </c>
      <c r="J18" s="35">
        <f t="shared" si="0"/>
        <v>-429.23165329052972</v>
      </c>
      <c r="K18" s="34">
        <f t="shared" si="2"/>
        <v>-446.21525984790679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0"/>
        <v>0</v>
      </c>
      <c r="H19" s="34">
        <f>+H13+H15+H17</f>
        <v>0</v>
      </c>
      <c r="I19" s="44"/>
      <c r="J19" s="34">
        <f t="shared" ref="J19:J20" si="3">+H19+I19</f>
        <v>0</v>
      </c>
      <c r="K19" s="34">
        <f t="shared" si="2"/>
        <v>0</v>
      </c>
      <c r="L19" s="45">
        <f>+'Planilla ENRE Tarde Noche'!L19-'Planilla ENRE Tarde Noche'!L11</f>
        <v>0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0</v>
      </c>
      <c r="F20" s="34">
        <f>+F14+F16+F18</f>
        <v>4.4408920985006262E-15</v>
      </c>
      <c r="G20" s="34">
        <f t="shared" si="0"/>
        <v>4.4408920985006262E-15</v>
      </c>
      <c r="H20" s="34">
        <f>+H14+H16+H18</f>
        <v>0</v>
      </c>
      <c r="I20" s="34">
        <f>+I14+I16+I18</f>
        <v>0</v>
      </c>
      <c r="J20" s="34">
        <f t="shared" si="3"/>
        <v>0</v>
      </c>
      <c r="K20" s="54">
        <f t="shared" si="2"/>
        <v>4.4408920985006262E-15</v>
      </c>
      <c r="L20" s="54">
        <f>+L19*2.5</f>
        <v>0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A46A91A-CF54-4B95-B8B6-BD6ACA20BD9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  <pageSetUpPr fitToPage="1"/>
  </sheetPr>
  <dimension ref="B1:O51"/>
  <sheetViews>
    <sheetView showGridLines="0" zoomScale="90" zoomScaleNormal="90" workbookViewId="0">
      <pane xSplit="4" ySplit="4" topLeftCell="E11" activePane="bottomRight" state="frozen"/>
      <selection pane="topRight"/>
      <selection pane="bottomLeft"/>
      <selection pane="bottomRight" activeCell="B23" sqref="B23:B24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15" ht="23.25" x14ac:dyDescent="0.35">
      <c r="B1" s="1" t="s">
        <v>61</v>
      </c>
    </row>
    <row r="3" spans="2:15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15" ht="24" customHeight="1" x14ac:dyDescent="0.25">
      <c r="B4" s="120" t="s">
        <v>35</v>
      </c>
      <c r="C4" s="120"/>
      <c r="D4" s="120"/>
      <c r="E4" s="55" t="s">
        <v>36</v>
      </c>
      <c r="F4" s="55" t="s">
        <v>37</v>
      </c>
      <c r="G4" s="55" t="s">
        <v>38</v>
      </c>
      <c r="H4" s="55" t="s">
        <v>36</v>
      </c>
      <c r="I4" s="55" t="s">
        <v>37</v>
      </c>
      <c r="J4" s="55" t="s">
        <v>38</v>
      </c>
      <c r="K4" s="116"/>
      <c r="L4" s="118"/>
      <c r="M4" s="118"/>
      <c r="N4" s="20"/>
    </row>
    <row r="5" spans="2:15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Madrugada'!E5</f>
        <v>37.989999999999995</v>
      </c>
      <c r="F5" s="40">
        <f>+'Planilla ENRE Madrugada'!F5</f>
        <v>0</v>
      </c>
      <c r="G5" s="35">
        <f>+E5+F5</f>
        <v>37.989999999999995</v>
      </c>
      <c r="H5" s="46">
        <f>+'Planilla ENRE Madrugada'!H5</f>
        <v>2.61</v>
      </c>
      <c r="I5" s="40">
        <f>+'Planilla ENRE Madrugada'!I5</f>
        <v>0</v>
      </c>
      <c r="J5" s="35">
        <f>+H5+I5</f>
        <v>2.61</v>
      </c>
      <c r="K5" s="46">
        <f>+G5+J5</f>
        <v>40.599999999999994</v>
      </c>
      <c r="L5" s="41"/>
      <c r="M5" s="112"/>
      <c r="N5" s="20"/>
      <c r="O5" s="111" t="s">
        <v>53</v>
      </c>
    </row>
    <row r="6" spans="2:15" ht="21" customHeight="1" x14ac:dyDescent="0.25">
      <c r="B6" s="119"/>
      <c r="C6" s="119"/>
      <c r="D6" s="19" t="s">
        <v>42</v>
      </c>
      <c r="E6" s="46">
        <f>+'Planilla ENRE Madrugada'!E6</f>
        <v>94.974999999999994</v>
      </c>
      <c r="F6" s="35">
        <f>+'Planilla ENRE Madrugada'!F6</f>
        <v>56.283934426229514</v>
      </c>
      <c r="G6" s="35">
        <f t="shared" ref="G6:J20" si="0">+E6+F6</f>
        <v>151.2589344262295</v>
      </c>
      <c r="H6" s="46">
        <f>+'Planilla ENRE Madrugada'!H6</f>
        <v>6.5249999999999995</v>
      </c>
      <c r="I6" s="35">
        <f>+'Planilla ENRE Madrugada'!I6</f>
        <v>6.5008025682182988E-2</v>
      </c>
      <c r="J6" s="35">
        <f t="shared" ref="J6:J12" si="1">+H6+I6</f>
        <v>6.5900080256821827</v>
      </c>
      <c r="K6" s="49">
        <f t="shared" ref="K6:K20" si="2">+G6+J6</f>
        <v>157.84894245191168</v>
      </c>
      <c r="L6" s="42"/>
      <c r="M6" s="113"/>
      <c r="N6" s="20"/>
      <c r="O6" s="111"/>
    </row>
    <row r="7" spans="2:15" ht="21" customHeight="1" x14ac:dyDescent="0.25">
      <c r="B7" s="119"/>
      <c r="C7" s="119" t="s">
        <v>43</v>
      </c>
      <c r="D7" s="19" t="s">
        <v>41</v>
      </c>
      <c r="E7" s="48">
        <f>+'Planilla ENRE Madrugada'!E7</f>
        <v>11.889999999999999</v>
      </c>
      <c r="F7" s="40">
        <f>+'Planilla ENRE Madrugada'!F7</f>
        <v>0</v>
      </c>
      <c r="G7" s="35">
        <f t="shared" si="0"/>
        <v>11.889999999999999</v>
      </c>
      <c r="H7" s="46">
        <f>+'Planilla ENRE Madrugada'!H7</f>
        <v>0</v>
      </c>
      <c r="I7" s="40">
        <f>+'Planilla ENRE Madrugada'!I7</f>
        <v>0</v>
      </c>
      <c r="J7" s="35">
        <f t="shared" si="1"/>
        <v>0</v>
      </c>
      <c r="K7" s="49">
        <f t="shared" si="2"/>
        <v>11.889999999999999</v>
      </c>
      <c r="L7" s="42"/>
      <c r="M7" s="113"/>
      <c r="N7" s="20"/>
      <c r="O7" s="111" t="s">
        <v>50</v>
      </c>
    </row>
    <row r="8" spans="2:15" ht="21" customHeight="1" x14ac:dyDescent="0.25">
      <c r="B8" s="119"/>
      <c r="C8" s="119"/>
      <c r="D8" s="19" t="s">
        <v>42</v>
      </c>
      <c r="E8" s="46">
        <f>+'Planilla ENRE Madrugada'!E8</f>
        <v>29.724999999999998</v>
      </c>
      <c r="F8" s="35">
        <f>+'Planilla ENRE Madrugada'!F8</f>
        <v>10.404590163934426</v>
      </c>
      <c r="G8" s="35">
        <f t="shared" si="0"/>
        <v>40.129590163934424</v>
      </c>
      <c r="H8" s="46">
        <f>+'Planilla ENRE Madrugada'!H8</f>
        <v>0</v>
      </c>
      <c r="I8" s="35">
        <f>+'Planilla ENRE Madrugada'!I8</f>
        <v>0</v>
      </c>
      <c r="J8" s="35">
        <f t="shared" si="1"/>
        <v>0</v>
      </c>
      <c r="K8" s="49">
        <f t="shared" si="2"/>
        <v>40.129590163934424</v>
      </c>
      <c r="L8" s="42"/>
      <c r="M8" s="113"/>
      <c r="N8" s="20"/>
      <c r="O8" s="111"/>
    </row>
    <row r="9" spans="2:15" ht="21" customHeight="1" x14ac:dyDescent="0.25">
      <c r="B9" s="119"/>
      <c r="C9" s="119" t="s">
        <v>44</v>
      </c>
      <c r="D9" s="19" t="s">
        <v>41</v>
      </c>
      <c r="E9" s="46">
        <f>+'Planilla ENRE Madrugada'!E9</f>
        <v>3.19</v>
      </c>
      <c r="F9" s="40">
        <f>+'Planilla ENRE Madrugada'!F9</f>
        <v>0</v>
      </c>
      <c r="G9" s="35">
        <f t="shared" si="0"/>
        <v>3.19</v>
      </c>
      <c r="H9" s="46">
        <f>+'Planilla ENRE Madrugada'!H9</f>
        <v>69.657999999999987</v>
      </c>
      <c r="I9" s="40">
        <f>+'Planilla ENRE Madrugada'!I9</f>
        <v>0</v>
      </c>
      <c r="J9" s="35">
        <f t="shared" si="1"/>
        <v>69.657999999999987</v>
      </c>
      <c r="K9" s="49">
        <f t="shared" si="2"/>
        <v>72.847999999999985</v>
      </c>
      <c r="L9" s="42"/>
      <c r="M9" s="113"/>
      <c r="N9" s="20"/>
      <c r="O9" s="111" t="s">
        <v>54</v>
      </c>
    </row>
    <row r="10" spans="2:15" ht="21" customHeight="1" x14ac:dyDescent="0.25">
      <c r="B10" s="119"/>
      <c r="C10" s="119"/>
      <c r="D10" s="19" t="s">
        <v>42</v>
      </c>
      <c r="E10" s="46">
        <f>+'Planilla ENRE Madrugada'!E10</f>
        <v>7.9749999999999996</v>
      </c>
      <c r="F10" s="35">
        <f>+'Planilla ENRE Madrugada'!F10</f>
        <v>2.7914754098360652</v>
      </c>
      <c r="G10" s="35">
        <f t="shared" si="0"/>
        <v>10.766475409836065</v>
      </c>
      <c r="H10" s="46">
        <f>+'Planilla ENRE Madrugada'!H10</f>
        <v>174.14499999999998</v>
      </c>
      <c r="I10" s="35">
        <f>+'Planilla ENRE Madrugada'!I10</f>
        <v>12.534991974317816</v>
      </c>
      <c r="J10" s="35">
        <f t="shared" si="1"/>
        <v>186.6799919743178</v>
      </c>
      <c r="K10" s="49">
        <f t="shared" si="2"/>
        <v>197.44646738415386</v>
      </c>
      <c r="L10" s="43"/>
      <c r="M10" s="113"/>
      <c r="N10" s="20"/>
      <c r="O10" s="111"/>
    </row>
    <row r="11" spans="2:15" ht="21" customHeight="1" x14ac:dyDescent="0.25">
      <c r="B11" s="119"/>
      <c r="C11" s="119" t="s">
        <v>38</v>
      </c>
      <c r="D11" s="19" t="s">
        <v>41</v>
      </c>
      <c r="E11" s="49">
        <f>+E5+E7+E9</f>
        <v>53.069999999999993</v>
      </c>
      <c r="F11" s="44"/>
      <c r="G11" s="34">
        <f t="shared" si="0"/>
        <v>53.069999999999993</v>
      </c>
      <c r="H11" s="49">
        <f>+H5+H7+H9</f>
        <v>72.267999999999986</v>
      </c>
      <c r="I11" s="44"/>
      <c r="J11" s="34">
        <f t="shared" si="1"/>
        <v>72.267999999999986</v>
      </c>
      <c r="K11" s="49">
        <f t="shared" si="2"/>
        <v>125.33799999999998</v>
      </c>
      <c r="L11" s="45">
        <f>+(EDENOR!G10+EDENOR!G23)*0.29</f>
        <v>1.45</v>
      </c>
      <c r="M11" s="113"/>
      <c r="N11" s="20"/>
      <c r="O11" s="31" t="s">
        <v>52</v>
      </c>
    </row>
    <row r="12" spans="2:15" ht="21" customHeight="1" x14ac:dyDescent="0.25">
      <c r="B12" s="119"/>
      <c r="C12" s="119"/>
      <c r="D12" s="19" t="s">
        <v>42</v>
      </c>
      <c r="E12" s="49">
        <f>+E6+E8+E10</f>
        <v>132.67499999999998</v>
      </c>
      <c r="F12" s="34">
        <f>+F6+F8+F10</f>
        <v>69.48</v>
      </c>
      <c r="G12" s="34">
        <f t="shared" si="0"/>
        <v>202.15499999999997</v>
      </c>
      <c r="H12" s="49">
        <f>+H6+H8+H10</f>
        <v>180.67</v>
      </c>
      <c r="I12" s="34">
        <f>+I6+I8+I10</f>
        <v>12.599999999999998</v>
      </c>
      <c r="J12" s="34">
        <f t="shared" si="1"/>
        <v>193.26999999999998</v>
      </c>
      <c r="K12" s="54">
        <f t="shared" si="2"/>
        <v>395.42499999999995</v>
      </c>
      <c r="L12" s="54">
        <f>+L11*2.5</f>
        <v>3.625</v>
      </c>
      <c r="M12" s="114"/>
      <c r="N12" s="20"/>
      <c r="O12" s="27"/>
    </row>
    <row r="13" spans="2:15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Madrugada'!E13-'Planilla ENRE Madrugada'!E5</f>
        <v>0</v>
      </c>
      <c r="F13" s="40">
        <f>+'Planilla ENRE Madrugada'!F13-'Planilla ENRE Madrugada'!F5</f>
        <v>0</v>
      </c>
      <c r="G13" s="35">
        <f>+E13+F13</f>
        <v>0</v>
      </c>
      <c r="H13" s="35">
        <f>+'Planilla ENRE Madrugada'!H13-'Planilla ENRE Madrugada'!H5</f>
        <v>67.627999999999986</v>
      </c>
      <c r="I13" s="40">
        <f>+'Planilla ENRE Madrugada'!I13-'Planilla ENRE Madrugada'!I5</f>
        <v>0</v>
      </c>
      <c r="J13" s="35">
        <f>+H13+I13</f>
        <v>67.627999999999986</v>
      </c>
      <c r="K13" s="46">
        <f>+G13+J13</f>
        <v>67.627999999999986</v>
      </c>
      <c r="L13" s="41"/>
      <c r="M13" s="112"/>
      <c r="N13" s="20"/>
      <c r="O13" s="111" t="s">
        <v>57</v>
      </c>
    </row>
    <row r="14" spans="2:15" ht="21" customHeight="1" x14ac:dyDescent="0.25">
      <c r="B14" s="119"/>
      <c r="C14" s="119"/>
      <c r="D14" s="19" t="s">
        <v>42</v>
      </c>
      <c r="E14" s="35">
        <f>+'Planilla ENRE Madrugada'!E14-'Planilla ENRE Madrugada'!E6</f>
        <v>0</v>
      </c>
      <c r="F14" s="35">
        <f>+'Planilla ENRE Madrugada'!F14-'Planilla ENRE Madrugada'!F6</f>
        <v>0</v>
      </c>
      <c r="G14" s="35">
        <f t="shared" si="0"/>
        <v>0</v>
      </c>
      <c r="H14" s="35">
        <f>+'Planilla ENRE Madrugada'!H14-'Planilla ENRE Madrugada'!H6</f>
        <v>169.06999999999996</v>
      </c>
      <c r="I14" s="35">
        <f>+'Planilla ENRE Madrugada'!I14-'Planilla ENRE Madrugada'!I6</f>
        <v>12.484430176565009</v>
      </c>
      <c r="J14" s="35">
        <f t="shared" si="0"/>
        <v>181.55443017656498</v>
      </c>
      <c r="K14" s="34">
        <f t="shared" si="2"/>
        <v>181.55443017656498</v>
      </c>
      <c r="L14" s="42"/>
      <c r="M14" s="113"/>
      <c r="N14" s="20"/>
      <c r="O14" s="111"/>
    </row>
    <row r="15" spans="2:15" ht="21" customHeight="1" x14ac:dyDescent="0.25">
      <c r="B15" s="119"/>
      <c r="C15" s="119" t="s">
        <v>43</v>
      </c>
      <c r="D15" s="19" t="s">
        <v>41</v>
      </c>
      <c r="E15" s="46">
        <f>+'Planilla ENRE Madrugada'!E15-'Planilla ENRE Madrugada'!E7</f>
        <v>2.3200000000000003</v>
      </c>
      <c r="F15" s="40">
        <f>+'Planilla ENRE Madrugada'!F15-'Planilla ENRE Madrugada'!F7</f>
        <v>0</v>
      </c>
      <c r="G15" s="35">
        <f t="shared" si="0"/>
        <v>2.3200000000000003</v>
      </c>
      <c r="H15" s="35">
        <f>+'Planilla ENRE Madrugada'!H15-'Planilla ENRE Madrugada'!H7</f>
        <v>2.0299999999999998</v>
      </c>
      <c r="I15" s="40">
        <f>+'Planilla ENRE Madrugada'!I15-'Planilla ENRE Madrugada'!I7</f>
        <v>0</v>
      </c>
      <c r="J15" s="35">
        <f t="shared" si="0"/>
        <v>2.0299999999999998</v>
      </c>
      <c r="K15" s="49">
        <f t="shared" si="2"/>
        <v>4.3499999999999996</v>
      </c>
      <c r="L15" s="42"/>
      <c r="M15" s="113"/>
      <c r="N15" s="20"/>
      <c r="O15" s="111" t="s">
        <v>55</v>
      </c>
    </row>
    <row r="16" spans="2:15" ht="21" customHeight="1" x14ac:dyDescent="0.25">
      <c r="B16" s="119"/>
      <c r="C16" s="119"/>
      <c r="D16" s="19" t="s">
        <v>42</v>
      </c>
      <c r="E16" s="35">
        <f>+'Planilla ENRE Madrugada'!E16-'Planilla ENRE Madrugada'!E8</f>
        <v>5.8000000000000007</v>
      </c>
      <c r="F16" s="35">
        <f>+'Planilla ENRE Madrugada'!F16-'Planilla ENRE Madrugada'!F8</f>
        <v>2.0301639344262323</v>
      </c>
      <c r="G16" s="35">
        <f t="shared" si="0"/>
        <v>7.830163934426233</v>
      </c>
      <c r="H16" s="35">
        <f>+'Planilla ENRE Madrugada'!H16-'Planilla ENRE Madrugada'!H8</f>
        <v>5.0749999999999993</v>
      </c>
      <c r="I16" s="35">
        <f>+'Planilla ENRE Madrugada'!I16-'Planilla ENRE Madrugada'!I8</f>
        <v>5.0561797752808987E-2</v>
      </c>
      <c r="J16" s="35">
        <f t="shared" si="0"/>
        <v>5.1255617977528081</v>
      </c>
      <c r="K16" s="34">
        <f t="shared" si="2"/>
        <v>12.95572573217904</v>
      </c>
      <c r="L16" s="42"/>
      <c r="M16" s="113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Madrugada'!E17-'Planilla ENRE Madrugada'!E9</f>
        <v>-2.3200000000000003</v>
      </c>
      <c r="F17" s="40">
        <f>+'Planilla ENRE Madrugada'!F17-'Planilla ENRE Madrugada'!F9</f>
        <v>0</v>
      </c>
      <c r="G17" s="35">
        <f t="shared" si="0"/>
        <v>-2.3200000000000003</v>
      </c>
      <c r="H17" s="35">
        <f>+'Planilla ENRE Madrugada'!H17-'Planilla ENRE Madrugada'!H9</f>
        <v>-69.657999999999987</v>
      </c>
      <c r="I17" s="40">
        <f>+'Planilla ENRE Madrugada'!I17-'Planilla ENRE Madrugada'!I9</f>
        <v>0</v>
      </c>
      <c r="J17" s="35">
        <f t="shared" si="0"/>
        <v>-69.657999999999987</v>
      </c>
      <c r="K17" s="49">
        <f t="shared" si="2"/>
        <v>-71.97799999999998</v>
      </c>
      <c r="L17" s="42"/>
      <c r="M17" s="113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Madrugada'!E18-'Planilla ENRE Madrugada'!E10</f>
        <v>-5.8</v>
      </c>
      <c r="F18" s="35">
        <f>+'Planilla ENRE Madrugada'!F18-'Planilla ENRE Madrugada'!F10</f>
        <v>-2.0301639344262292</v>
      </c>
      <c r="G18" s="35">
        <f t="shared" si="0"/>
        <v>-7.8301639344262295</v>
      </c>
      <c r="H18" s="35">
        <f>+'Planilla ENRE Madrugada'!H18-'Planilla ENRE Madrugada'!H10</f>
        <v>-174.14499999999998</v>
      </c>
      <c r="I18" s="35">
        <f>+'Planilla ENRE Madrugada'!I18-'Planilla ENRE Madrugada'!I10</f>
        <v>-12.534991974317816</v>
      </c>
      <c r="J18" s="35">
        <f t="shared" si="0"/>
        <v>-186.6799919743178</v>
      </c>
      <c r="K18" s="34">
        <f t="shared" si="2"/>
        <v>-194.51015590874403</v>
      </c>
      <c r="L18" s="43"/>
      <c r="M18" s="113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0</v>
      </c>
      <c r="F19" s="44"/>
      <c r="G19" s="34">
        <f t="shared" si="0"/>
        <v>0</v>
      </c>
      <c r="H19" s="34">
        <f>+H13+H15+H17</f>
        <v>0</v>
      </c>
      <c r="I19" s="44"/>
      <c r="J19" s="34">
        <f t="shared" si="0"/>
        <v>0</v>
      </c>
      <c r="K19" s="34">
        <f t="shared" si="2"/>
        <v>0</v>
      </c>
      <c r="L19" s="45">
        <f>+'Planilla ENRE Madrugada'!L19-'Planilla ENRE Madrugada'!L11</f>
        <v>0</v>
      </c>
      <c r="M19" s="113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0</v>
      </c>
      <c r="F20" s="34">
        <f>+F14+F16+F18</f>
        <v>0</v>
      </c>
      <c r="G20" s="34">
        <f t="shared" si="0"/>
        <v>0</v>
      </c>
      <c r="H20" s="34">
        <f>H19*2.5</f>
        <v>0</v>
      </c>
      <c r="I20" s="34">
        <f>+I14+I16+I18</f>
        <v>0</v>
      </c>
      <c r="J20" s="34">
        <f t="shared" si="0"/>
        <v>0</v>
      </c>
      <c r="K20" s="54">
        <f t="shared" si="2"/>
        <v>0</v>
      </c>
      <c r="L20" s="54">
        <f>+L19*2.5</f>
        <v>0</v>
      </c>
      <c r="M20" s="114"/>
      <c r="N20" s="20"/>
    </row>
    <row r="21" spans="2:15" ht="21" customHeight="1" x14ac:dyDescent="0.25">
      <c r="B21" s="120" t="s">
        <v>46</v>
      </c>
      <c r="C21" s="120"/>
      <c r="D21" s="120"/>
      <c r="E21" s="35"/>
      <c r="F21" s="22"/>
      <c r="G21" s="22"/>
      <c r="H21" s="22"/>
      <c r="I21" s="22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AC8533-0D18-42A6-A2A5-AC1AB83AD83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E13:K20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B1:U51"/>
  <sheetViews>
    <sheetView showGridLines="0" zoomScale="90" zoomScaleNormal="90" workbookViewId="0">
      <pane xSplit="4" ySplit="4" topLeftCell="F5" activePane="bottomRight" state="frozen"/>
      <selection pane="topRight"/>
      <selection pane="bottomLeft"/>
      <selection pane="bottomRight" activeCell="K6" sqref="K6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1" spans="2:21" ht="23.25" x14ac:dyDescent="0.35">
      <c r="B1" s="1" t="s">
        <v>64</v>
      </c>
    </row>
    <row r="3" spans="2:21" ht="32.25" customHeight="1" x14ac:dyDescent="0.25">
      <c r="B3" s="120" t="s">
        <v>30</v>
      </c>
      <c r="C3" s="120"/>
      <c r="D3" s="120"/>
      <c r="E3" s="120" t="s">
        <v>31</v>
      </c>
      <c r="F3" s="120"/>
      <c r="G3" s="120"/>
      <c r="H3" s="120" t="s">
        <v>32</v>
      </c>
      <c r="I3" s="120"/>
      <c r="J3" s="120"/>
      <c r="K3" s="115" t="s">
        <v>33</v>
      </c>
      <c r="L3" s="117" t="s">
        <v>34</v>
      </c>
      <c r="M3" s="117" t="s">
        <v>51</v>
      </c>
      <c r="N3" s="20"/>
      <c r="O3" s="23" t="s">
        <v>49</v>
      </c>
    </row>
    <row r="4" spans="2:21" ht="24" customHeight="1" x14ac:dyDescent="0.25">
      <c r="B4" s="120" t="s">
        <v>35</v>
      </c>
      <c r="C4" s="120"/>
      <c r="D4" s="120"/>
      <c r="E4" s="32" t="s">
        <v>36</v>
      </c>
      <c r="F4" s="32" t="s">
        <v>37</v>
      </c>
      <c r="G4" s="32" t="s">
        <v>38</v>
      </c>
      <c r="H4" s="32" t="s">
        <v>36</v>
      </c>
      <c r="I4" s="32" t="s">
        <v>37</v>
      </c>
      <c r="J4" s="32" t="s">
        <v>38</v>
      </c>
      <c r="K4" s="116"/>
      <c r="L4" s="118"/>
      <c r="M4" s="118"/>
      <c r="N4" s="20"/>
    </row>
    <row r="5" spans="2:21" ht="21" customHeight="1" x14ac:dyDescent="0.25">
      <c r="B5" s="119" t="s">
        <v>39</v>
      </c>
      <c r="C5" s="119" t="s">
        <v>40</v>
      </c>
      <c r="D5" s="19" t="s">
        <v>41</v>
      </c>
      <c r="E5" s="46">
        <f>+'Planilla ENRE Mañana'!E5+'Planilla ENRE Tarde Noche'!E5+'Planilla ENRE Madrugada'!E5</f>
        <v>258.07</v>
      </c>
      <c r="F5" s="47"/>
      <c r="G5" s="35">
        <f>+'Planilla ENRE Mañana'!G5+'Planilla ENRE Tarde Noche'!G5+'Planilla ENRE Madrugada'!G5</f>
        <v>258.07</v>
      </c>
      <c r="H5" s="46">
        <f>+'Planilla ENRE Mañana'!H5+'Planilla ENRE Tarde Noche'!H5+'Planilla ENRE Madrugada'!H5</f>
        <v>17.73</v>
      </c>
      <c r="I5" s="47"/>
      <c r="J5" s="35">
        <f>+'Planilla ENRE Mañana'!J5+'Planilla ENRE Tarde Noche'!J5+'Planilla ENRE Madrugada'!J5</f>
        <v>17.73</v>
      </c>
      <c r="K5" s="46">
        <f>+G5+J5</f>
        <v>275.8</v>
      </c>
      <c r="L5" s="41"/>
      <c r="M5" s="121"/>
      <c r="N5" s="20"/>
      <c r="O5" s="111" t="s">
        <v>53</v>
      </c>
    </row>
    <row r="6" spans="2:21" ht="21" customHeight="1" x14ac:dyDescent="0.25">
      <c r="B6" s="119"/>
      <c r="C6" s="119"/>
      <c r="D6" s="19" t="s">
        <v>42</v>
      </c>
      <c r="E6" s="35">
        <f>+'Planilla ENRE Mañana'!E6+'Planilla ENRE Tarde Noche'!E6+'Planilla ENRE Madrugada'!E6</f>
        <v>645.17500000000007</v>
      </c>
      <c r="F6" s="35">
        <f>+'Planilla ENRE Mañana'!F6+'Planilla ENRE Tarde Noche'!F6+'Planilla ENRE Madrugada'!F6</f>
        <v>306.43475409836071</v>
      </c>
      <c r="G6" s="35">
        <f>+'Planilla ENRE Mañana'!G6+'Planilla ENRE Tarde Noche'!G6+'Planilla ENRE Madrugada'!G6</f>
        <v>951.60975409836078</v>
      </c>
      <c r="H6" s="35">
        <f>+'Planilla ENRE Mañana'!H6+'Planilla ENRE Tarde Noche'!H6+'Planilla ENRE Madrugada'!H6</f>
        <v>44.324999999999996</v>
      </c>
      <c r="I6" s="35">
        <f>+'Planilla ENRE Mañana'!I6+'Planilla ENRE Tarde Noche'!I6+'Planilla ENRE Madrugada'!I6</f>
        <v>0.35393258426966295</v>
      </c>
      <c r="J6" s="35">
        <f>+'Planilla ENRE Mañana'!J6+'Planilla ENRE Tarde Noche'!J6+'Planilla ENRE Madrugada'!J6</f>
        <v>44.67893258426966</v>
      </c>
      <c r="K6" s="34">
        <f t="shared" ref="K6:K20" si="0">+G6+J6</f>
        <v>996.28868668263044</v>
      </c>
      <c r="L6" s="42"/>
      <c r="M6" s="122"/>
      <c r="N6" s="20"/>
      <c r="O6" s="111"/>
      <c r="P6">
        <v>664.875</v>
      </c>
      <c r="Q6">
        <v>327.44645161290322</v>
      </c>
      <c r="R6">
        <v>992.32145161290316</v>
      </c>
      <c r="S6">
        <v>59.099999999999994</v>
      </c>
      <c r="T6">
        <v>0.27648902821316618</v>
      </c>
      <c r="U6">
        <v>59.376489028213165</v>
      </c>
    </row>
    <row r="7" spans="2:21" ht="21" customHeight="1" x14ac:dyDescent="0.25">
      <c r="B7" s="119"/>
      <c r="C7" s="119" t="s">
        <v>43</v>
      </c>
      <c r="D7" s="19" t="s">
        <v>41</v>
      </c>
      <c r="E7" s="48">
        <f>+'Planilla ENRE Mañana'!E7+'Planilla ENRE Tarde Noche'!E7+'Planilla ENRE Madrugada'!E7</f>
        <v>80.77</v>
      </c>
      <c r="F7" s="47"/>
      <c r="G7" s="35">
        <f>+'Planilla ENRE Mañana'!G7+'Planilla ENRE Tarde Noche'!G7+'Planilla ENRE Madrugada'!G7</f>
        <v>80.77</v>
      </c>
      <c r="H7" s="46">
        <f>+'Planilla ENRE Mañana'!H7+'Planilla ENRE Tarde Noche'!H7+'Planilla ENRE Madrugada'!H7</f>
        <v>0</v>
      </c>
      <c r="I7" s="47"/>
      <c r="J7" s="35">
        <f>+'Planilla ENRE Mañana'!J7+'Planilla ENRE Tarde Noche'!J7+'Planilla ENRE Madrugada'!J7</f>
        <v>0</v>
      </c>
      <c r="K7" s="49">
        <f t="shared" si="0"/>
        <v>80.77</v>
      </c>
      <c r="L7" s="42"/>
      <c r="M7" s="122"/>
      <c r="N7" s="20"/>
      <c r="O7" s="111" t="s">
        <v>50</v>
      </c>
    </row>
    <row r="8" spans="2:21" ht="21" customHeight="1" x14ac:dyDescent="0.25">
      <c r="B8" s="119"/>
      <c r="C8" s="119"/>
      <c r="D8" s="19" t="s">
        <v>42</v>
      </c>
      <c r="E8" s="35">
        <f>+'Planilla ENRE Mañana'!E8+'Planilla ENRE Tarde Noche'!E8+'Planilla ENRE Madrugada'!E8</f>
        <v>201.92499999999998</v>
      </c>
      <c r="F8" s="35">
        <f>+'Planilla ENRE Mañana'!F8+'Planilla ENRE Tarde Noche'!F8+'Planilla ENRE Madrugada'!F8</f>
        <v>56.647213114754095</v>
      </c>
      <c r="G8" s="35">
        <f>+'Planilla ENRE Mañana'!G8+'Planilla ENRE Tarde Noche'!G8+'Planilla ENRE Madrugada'!G8</f>
        <v>258.57221311475411</v>
      </c>
      <c r="H8" s="35">
        <f>+'Planilla ENRE Mañana'!H8+'Planilla ENRE Tarde Noche'!H8+'Planilla ENRE Madrugada'!H8</f>
        <v>0</v>
      </c>
      <c r="I8" s="35">
        <f>+'Planilla ENRE Mañana'!I8+'Planilla ENRE Tarde Noche'!I8+'Planilla ENRE Madrugada'!I8</f>
        <v>0</v>
      </c>
      <c r="J8" s="35">
        <f>+'Planilla ENRE Mañana'!J8+'Planilla ENRE Tarde Noche'!J8+'Planilla ENRE Madrugada'!J8</f>
        <v>0</v>
      </c>
      <c r="K8" s="34">
        <f t="shared" si="0"/>
        <v>258.57221311475411</v>
      </c>
      <c r="L8" s="42"/>
      <c r="M8" s="122"/>
      <c r="N8" s="20"/>
      <c r="O8" s="111"/>
    </row>
    <row r="9" spans="2:21" ht="21" customHeight="1" x14ac:dyDescent="0.25">
      <c r="B9" s="119"/>
      <c r="C9" s="119" t="s">
        <v>44</v>
      </c>
      <c r="D9" s="19" t="s">
        <v>41</v>
      </c>
      <c r="E9" s="46">
        <f>+'Planilla ENRE Mañana'!E9+'Planilla ENRE Tarde Noche'!E9+'Planilla ENRE Madrugada'!E9</f>
        <v>21.67</v>
      </c>
      <c r="F9" s="47"/>
      <c r="G9" s="35">
        <f>+'Planilla ENRE Mañana'!G9+'Planilla ENRE Tarde Noche'!G9+'Planilla ENRE Madrugada'!G9</f>
        <v>21.67</v>
      </c>
      <c r="H9" s="46">
        <f>+'Planilla ENRE Mañana'!H9+'Planilla ENRE Tarde Noche'!H9+'Planilla ENRE Madrugada'!H9</f>
        <v>473.19399999999996</v>
      </c>
      <c r="I9" s="47"/>
      <c r="J9" s="35">
        <f>+'Planilla ENRE Mañana'!J9+'Planilla ENRE Tarde Noche'!J9+'Planilla ENRE Madrugada'!J9</f>
        <v>473.19399999999996</v>
      </c>
      <c r="K9" s="49">
        <f t="shared" si="0"/>
        <v>494.86399999999998</v>
      </c>
      <c r="L9" s="42"/>
      <c r="M9" s="122"/>
      <c r="N9" s="20"/>
      <c r="O9" s="111" t="s">
        <v>54</v>
      </c>
    </row>
    <row r="10" spans="2:21" ht="21" customHeight="1" x14ac:dyDescent="0.25">
      <c r="B10" s="119"/>
      <c r="C10" s="119"/>
      <c r="D10" s="19" t="s">
        <v>42</v>
      </c>
      <c r="E10" s="35">
        <f>+'Planilla ENRE Mañana'!E10+'Planilla ENRE Tarde Noche'!E10+'Planilla ENRE Madrugada'!E10</f>
        <v>54.175000000000004</v>
      </c>
      <c r="F10" s="35">
        <f>+'Planilla ENRE Mañana'!F10+'Planilla ENRE Tarde Noche'!F10+'Planilla ENRE Madrugada'!F10</f>
        <v>15.198032786885245</v>
      </c>
      <c r="G10" s="35">
        <f>+'Planilla ENRE Mañana'!G10+'Planilla ENRE Tarde Noche'!G10+'Planilla ENRE Madrugada'!G10</f>
        <v>69.373032786885247</v>
      </c>
      <c r="H10" s="35">
        <f>+'Planilla ENRE Mañana'!H10+'Planilla ENRE Tarde Noche'!H10+'Planilla ENRE Madrugada'!H10</f>
        <v>1182.9850000000001</v>
      </c>
      <c r="I10" s="35">
        <f>+'Planilla ENRE Mañana'!I10+'Planilla ENRE Tarde Noche'!I10+'Planilla ENRE Madrugada'!I10</f>
        <v>68.246067415730337</v>
      </c>
      <c r="J10" s="35">
        <f>+'Planilla ENRE Mañana'!J10+'Planilla ENRE Tarde Noche'!J10+'Planilla ENRE Madrugada'!J10</f>
        <v>1251.2310674157304</v>
      </c>
      <c r="K10" s="34">
        <f t="shared" si="0"/>
        <v>1320.6041002026157</v>
      </c>
      <c r="L10" s="43"/>
      <c r="M10" s="122"/>
      <c r="N10" s="20"/>
      <c r="O10" s="111"/>
    </row>
    <row r="11" spans="2:21" ht="21" customHeight="1" x14ac:dyDescent="0.25">
      <c r="B11" s="119"/>
      <c r="C11" s="119" t="s">
        <v>38</v>
      </c>
      <c r="D11" s="19" t="s">
        <v>41</v>
      </c>
      <c r="E11" s="34">
        <f>+E5+E7+E9</f>
        <v>360.51</v>
      </c>
      <c r="F11" s="50"/>
      <c r="G11" s="34">
        <f t="shared" ref="G11:J20" si="1">+E11+F11</f>
        <v>360.51</v>
      </c>
      <c r="H11" s="34">
        <f>+H5+H7+H9</f>
        <v>490.92399999999998</v>
      </c>
      <c r="I11" s="50"/>
      <c r="J11" s="34">
        <f t="shared" ref="J11:J12" si="2">+H11+I11</f>
        <v>490.92399999999998</v>
      </c>
      <c r="K11" s="34">
        <f t="shared" si="0"/>
        <v>851.43399999999997</v>
      </c>
      <c r="L11" s="45">
        <f>+'Planilla ENRE Mañana'!L11+'Planilla ENRE Tarde Noche'!L11+'Planilla ENRE Madrugada'!L11</f>
        <v>9</v>
      </c>
      <c r="M11" s="122"/>
      <c r="N11" s="20"/>
      <c r="O11" s="31" t="s">
        <v>52</v>
      </c>
    </row>
    <row r="12" spans="2:21" ht="21" customHeight="1" x14ac:dyDescent="0.25">
      <c r="B12" s="119"/>
      <c r="C12" s="119"/>
      <c r="D12" s="19" t="s">
        <v>42</v>
      </c>
      <c r="E12" s="34">
        <f>+E6+E8+E10</f>
        <v>901.27499999999998</v>
      </c>
      <c r="F12" s="34">
        <f>+F6+F8+F10</f>
        <v>378.28000000000003</v>
      </c>
      <c r="G12" s="34">
        <f t="shared" si="1"/>
        <v>1279.5550000000001</v>
      </c>
      <c r="H12" s="34">
        <f>+H6+H8+H10</f>
        <v>1227.3100000000002</v>
      </c>
      <c r="I12" s="34">
        <f>+I6+I8+I10</f>
        <v>68.599999999999994</v>
      </c>
      <c r="J12" s="34">
        <f t="shared" si="2"/>
        <v>1295.9100000000001</v>
      </c>
      <c r="K12" s="54">
        <f t="shared" si="0"/>
        <v>2575.4650000000001</v>
      </c>
      <c r="L12" s="54">
        <f>ROUND(+L11*2.5,0)</f>
        <v>23</v>
      </c>
      <c r="M12" s="123"/>
      <c r="N12" s="20"/>
      <c r="O12" s="27"/>
    </row>
    <row r="13" spans="2:21" ht="21" customHeight="1" x14ac:dyDescent="0.25">
      <c r="B13" s="119" t="s">
        <v>45</v>
      </c>
      <c r="C13" s="119" t="s">
        <v>40</v>
      </c>
      <c r="D13" s="19" t="s">
        <v>41</v>
      </c>
      <c r="E13" s="46">
        <f>+'Planilla ENRE Mañana'!E13+'Planilla ENRE Tarde Noche'!E13+'Planilla ENRE Madrugada'!E13</f>
        <v>258.07</v>
      </c>
      <c r="F13" s="47"/>
      <c r="G13" s="35">
        <f>+'Planilla ENRE Mañana'!G13+'Planilla ENRE Tarde Noche'!G13+'Planilla ENRE Madrugada'!G13</f>
        <v>258.07</v>
      </c>
      <c r="H13" s="35">
        <f>+'Planilla ENRE Mañana'!H13+'Planilla ENRE Tarde Noche'!H13+'Planilla ENRE Madrugada'!H13</f>
        <v>477.13399999999996</v>
      </c>
      <c r="I13" s="47"/>
      <c r="J13" s="35">
        <f>+'Planilla ENRE Mañana'!J13+'Planilla ENRE Tarde Noche'!J13+'Planilla ENRE Madrugada'!J13</f>
        <v>477.13399999999996</v>
      </c>
      <c r="K13" s="46">
        <f>+G13+J13</f>
        <v>735.20399999999995</v>
      </c>
      <c r="L13" s="41"/>
      <c r="M13" s="121"/>
      <c r="N13" s="20"/>
      <c r="O13" s="111" t="s">
        <v>57</v>
      </c>
    </row>
    <row r="14" spans="2:21" ht="21" customHeight="1" x14ac:dyDescent="0.25">
      <c r="B14" s="119"/>
      <c r="C14" s="119"/>
      <c r="D14" s="19" t="s">
        <v>42</v>
      </c>
      <c r="E14" s="35">
        <f>+'Planilla ENRE Mañana'!E14+'Planilla ENRE Tarde Noche'!E14+'Planilla ENRE Madrugada'!E14</f>
        <v>645.17500000000007</v>
      </c>
      <c r="F14" s="35">
        <f>+'Planilla ENRE Mañana'!F14+'Planilla ENRE Tarde Noche'!F14+'Planilla ENRE Madrugada'!F14</f>
        <v>306.43475409836071</v>
      </c>
      <c r="G14" s="35">
        <f>+'Planilla ENRE Mañana'!G14+'Planilla ENRE Tarde Noche'!G14+'Planilla ENRE Madrugada'!G14</f>
        <v>951.60975409836078</v>
      </c>
      <c r="H14" s="35">
        <f>+'Planilla ENRE Mañana'!H14+'Planilla ENRE Tarde Noche'!H14+'Planilla ENRE Madrugada'!H14</f>
        <v>1192.835</v>
      </c>
      <c r="I14" s="35">
        <f>+'Planilla ENRE Mañana'!I14+'Planilla ENRE Tarde Noche'!I14+'Planilla ENRE Madrugada'!I14</f>
        <v>68.324719101123591</v>
      </c>
      <c r="J14" s="35">
        <f>+'Planilla ENRE Mañana'!J14+'Planilla ENRE Tarde Noche'!J14+'Planilla ENRE Madrugada'!J14</f>
        <v>1261.1597191011235</v>
      </c>
      <c r="K14" s="34">
        <f t="shared" si="0"/>
        <v>2212.7694731994843</v>
      </c>
      <c r="L14" s="42"/>
      <c r="M14" s="122"/>
      <c r="N14" s="20"/>
      <c r="O14" s="111"/>
    </row>
    <row r="15" spans="2:21" ht="21" customHeight="1" x14ac:dyDescent="0.25">
      <c r="B15" s="119"/>
      <c r="C15" s="119" t="s">
        <v>43</v>
      </c>
      <c r="D15" s="19" t="s">
        <v>41</v>
      </c>
      <c r="E15" s="46">
        <f>+'Planilla ENRE Mañana'!E15+'Planilla ENRE Tarde Noche'!E15+'Planilla ENRE Madrugada'!E15</f>
        <v>96.529999999999987</v>
      </c>
      <c r="F15" s="47"/>
      <c r="G15" s="35">
        <f>+'Planilla ENRE Mañana'!G15+'Planilla ENRE Tarde Noche'!G15+'Planilla ENRE Madrugada'!G15</f>
        <v>96.529999999999987</v>
      </c>
      <c r="H15" s="35">
        <f>+'Planilla ENRE Mañana'!H15+'Planilla ENRE Tarde Noche'!H15+'Planilla ENRE Madrugada'!H15</f>
        <v>13.790000000000001</v>
      </c>
      <c r="I15" s="47"/>
      <c r="J15" s="35">
        <f>+'Planilla ENRE Mañana'!J15+'Planilla ENRE Tarde Noche'!J15+'Planilla ENRE Madrugada'!J15</f>
        <v>13.790000000000001</v>
      </c>
      <c r="K15" s="49">
        <f t="shared" si="0"/>
        <v>110.32</v>
      </c>
      <c r="L15" s="42"/>
      <c r="M15" s="122"/>
      <c r="N15" s="20"/>
      <c r="O15" s="111" t="s">
        <v>55</v>
      </c>
    </row>
    <row r="16" spans="2:21" ht="21" customHeight="1" x14ac:dyDescent="0.25">
      <c r="B16" s="119"/>
      <c r="C16" s="119"/>
      <c r="D16" s="19" t="s">
        <v>42</v>
      </c>
      <c r="E16" s="35">
        <f>+'Planilla ENRE Mañana'!E16+'Planilla ENRE Tarde Noche'!E16+'Planilla ENRE Madrugada'!E16</f>
        <v>241.32500000000002</v>
      </c>
      <c r="F16" s="35">
        <f>+'Planilla ENRE Mañana'!F16+'Planilla ENRE Tarde Noche'!F16+'Planilla ENRE Madrugada'!F16</f>
        <v>67.700327868852469</v>
      </c>
      <c r="G16" s="35">
        <f>+'Planilla ENRE Mañana'!G16+'Planilla ENRE Tarde Noche'!G16+'Planilla ENRE Madrugada'!G16</f>
        <v>309.02532786885246</v>
      </c>
      <c r="H16" s="35">
        <f>+'Planilla ENRE Mañana'!H16+'Planilla ENRE Tarde Noche'!H16+'Planilla ENRE Madrugada'!H16</f>
        <v>34.475000000000001</v>
      </c>
      <c r="I16" s="35">
        <f>+'Planilla ENRE Mañana'!I16+'Planilla ENRE Tarde Noche'!I16+'Planilla ENRE Madrugada'!I16</f>
        <v>0.2752808988764045</v>
      </c>
      <c r="J16" s="35">
        <f>+'Planilla ENRE Mañana'!J16+'Planilla ENRE Tarde Noche'!J16+'Planilla ENRE Madrugada'!J16</f>
        <v>34.750280898876404</v>
      </c>
      <c r="K16" s="34">
        <f t="shared" si="0"/>
        <v>343.77560876772884</v>
      </c>
      <c r="L16" s="42"/>
      <c r="M16" s="122"/>
      <c r="N16" s="20"/>
      <c r="O16" s="111"/>
    </row>
    <row r="17" spans="2:15" ht="21" customHeight="1" x14ac:dyDescent="0.25">
      <c r="B17" s="119"/>
      <c r="C17" s="119" t="s">
        <v>44</v>
      </c>
      <c r="D17" s="19" t="s">
        <v>41</v>
      </c>
      <c r="E17" s="46">
        <f>+'Planilla ENRE Mañana'!E17+'Planilla ENRE Tarde Noche'!E17+'Planilla ENRE Madrugada'!E17</f>
        <v>5.91</v>
      </c>
      <c r="F17" s="47"/>
      <c r="G17" s="35">
        <f>+'Planilla ENRE Mañana'!G17+'Planilla ENRE Tarde Noche'!G17+'Planilla ENRE Madrugada'!G17</f>
        <v>5.91</v>
      </c>
      <c r="H17" s="35">
        <f>+'Planilla ENRE Mañana'!H17+'Planilla ENRE Tarde Noche'!H17+'Planilla ENRE Madrugada'!H17</f>
        <v>0</v>
      </c>
      <c r="I17" s="47"/>
      <c r="J17" s="35">
        <f>+'Planilla ENRE Mañana'!J17+'Planilla ENRE Tarde Noche'!J17+'Planilla ENRE Madrugada'!J17</f>
        <v>0</v>
      </c>
      <c r="K17" s="49">
        <f t="shared" si="0"/>
        <v>5.91</v>
      </c>
      <c r="L17" s="42"/>
      <c r="M17" s="122"/>
      <c r="N17" s="20"/>
      <c r="O17" s="111" t="s">
        <v>56</v>
      </c>
    </row>
    <row r="18" spans="2:15" ht="21" customHeight="1" x14ac:dyDescent="0.25">
      <c r="B18" s="119"/>
      <c r="C18" s="119"/>
      <c r="D18" s="19" t="s">
        <v>42</v>
      </c>
      <c r="E18" s="35">
        <f>+'Planilla ENRE Mañana'!E18+'Planilla ENRE Tarde Noche'!E18+'Planilla ENRE Madrugada'!E18</f>
        <v>14.774999999999999</v>
      </c>
      <c r="F18" s="35">
        <f>+'Planilla ENRE Mañana'!F18+'Planilla ENRE Tarde Noche'!F18+'Planilla ENRE Madrugada'!F18</f>
        <v>4.1449180327868849</v>
      </c>
      <c r="G18" s="35">
        <f>+'Planilla ENRE Mañana'!G18+'Planilla ENRE Tarde Noche'!G18+'Planilla ENRE Madrugada'!G18</f>
        <v>18.919918032786885</v>
      </c>
      <c r="H18" s="35">
        <f>+'Planilla ENRE Mañana'!H18+'Planilla ENRE Tarde Noche'!H18+'Planilla ENRE Madrugada'!H18</f>
        <v>0</v>
      </c>
      <c r="I18" s="35">
        <f>+'Planilla ENRE Mañana'!I18+'Planilla ENRE Tarde Noche'!I18+'Planilla ENRE Madrugada'!I18</f>
        <v>0</v>
      </c>
      <c r="J18" s="35">
        <f>+'Planilla ENRE Mañana'!J18+'Planilla ENRE Tarde Noche'!J18+'Planilla ENRE Madrugada'!J18</f>
        <v>0</v>
      </c>
      <c r="K18" s="49">
        <f t="shared" si="0"/>
        <v>18.919918032786885</v>
      </c>
      <c r="L18" s="43"/>
      <c r="M18" s="122"/>
      <c r="N18" s="20"/>
      <c r="O18" s="111"/>
    </row>
    <row r="19" spans="2:15" ht="21" customHeight="1" x14ac:dyDescent="0.25">
      <c r="B19" s="119"/>
      <c r="C19" s="119" t="s">
        <v>38</v>
      </c>
      <c r="D19" s="19" t="s">
        <v>41</v>
      </c>
      <c r="E19" s="34">
        <f>+E13+E15+E17</f>
        <v>360.51</v>
      </c>
      <c r="F19" s="50"/>
      <c r="G19" s="34">
        <f t="shared" si="1"/>
        <v>360.51</v>
      </c>
      <c r="H19" s="34">
        <f>+H13+H15+H17</f>
        <v>490.92399999999998</v>
      </c>
      <c r="I19" s="50"/>
      <c r="J19" s="34">
        <f t="shared" si="1"/>
        <v>490.92399999999998</v>
      </c>
      <c r="K19" s="34">
        <f t="shared" si="0"/>
        <v>851.43399999999997</v>
      </c>
      <c r="L19" s="45">
        <f>+'Planilla ENRE Mañana'!L19+'Planilla ENRE Tarde Noche'!L19+'Planilla ENRE Madrugada'!L19</f>
        <v>9</v>
      </c>
      <c r="M19" s="122"/>
      <c r="N19" s="20"/>
    </row>
    <row r="20" spans="2:15" ht="21" customHeight="1" x14ac:dyDescent="0.25">
      <c r="B20" s="119"/>
      <c r="C20" s="119"/>
      <c r="D20" s="19" t="s">
        <v>42</v>
      </c>
      <c r="E20" s="34">
        <f>+E14+E16+E18</f>
        <v>901.27500000000009</v>
      </c>
      <c r="F20" s="34">
        <f>+F14+F16+F18</f>
        <v>378.28000000000009</v>
      </c>
      <c r="G20" s="34">
        <f t="shared" si="1"/>
        <v>1279.5550000000003</v>
      </c>
      <c r="H20" s="34">
        <f>+H14+H16+H18</f>
        <v>1227.31</v>
      </c>
      <c r="I20" s="34">
        <f>+I14+I16+I18</f>
        <v>68.599999999999994</v>
      </c>
      <c r="J20" s="34">
        <f>+H20+I20</f>
        <v>1295.9099999999999</v>
      </c>
      <c r="K20" s="54">
        <f t="shared" si="0"/>
        <v>2575.4650000000001</v>
      </c>
      <c r="L20" s="54">
        <f>ROUND(+L19*2.5,0)</f>
        <v>23</v>
      </c>
      <c r="M20" s="123"/>
      <c r="N20" s="20"/>
    </row>
    <row r="21" spans="2:15" ht="21" customHeight="1" x14ac:dyDescent="0.25">
      <c r="B21" s="120" t="s">
        <v>46</v>
      </c>
      <c r="C21" s="120"/>
      <c r="D21" s="120"/>
      <c r="E21" s="22"/>
      <c r="F21" s="22"/>
      <c r="G21" s="22"/>
      <c r="H21" s="22"/>
      <c r="I21" s="35"/>
      <c r="J21" s="22"/>
      <c r="K21" s="22"/>
      <c r="L21" s="22"/>
      <c r="M21" s="22"/>
      <c r="N21" s="20"/>
    </row>
    <row r="22" spans="2:1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5" x14ac:dyDescent="0.25">
      <c r="B23" s="23" t="s">
        <v>47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2:15" ht="19.5" customHeight="1" x14ac:dyDescent="0.25">
      <c r="B24" s="23" t="s">
        <v>48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2:1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51"/>
      <c r="K26" s="20"/>
      <c r="L26" s="20"/>
      <c r="M26" s="20"/>
      <c r="N26" s="20"/>
    </row>
    <row r="27" spans="2:1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2:14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2:14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2:14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2:14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</sheetData>
  <mergeCells count="26">
    <mergeCell ref="B21:D21"/>
    <mergeCell ref="B13:B20"/>
    <mergeCell ref="C13:C14"/>
    <mergeCell ref="M13:M20"/>
    <mergeCell ref="O13:O14"/>
    <mergeCell ref="C15:C16"/>
    <mergeCell ref="O15:O16"/>
    <mergeCell ref="C17:C18"/>
    <mergeCell ref="O17:O18"/>
    <mergeCell ref="C19:C20"/>
    <mergeCell ref="B5:B12"/>
    <mergeCell ref="C5:C6"/>
    <mergeCell ref="M5:M12"/>
    <mergeCell ref="O5:O6"/>
    <mergeCell ref="C7:C8"/>
    <mergeCell ref="O7:O8"/>
    <mergeCell ref="C9:C10"/>
    <mergeCell ref="O9:O10"/>
    <mergeCell ref="C11:C12"/>
    <mergeCell ref="M3:M4"/>
    <mergeCell ref="B4:D4"/>
    <mergeCell ref="B3:D3"/>
    <mergeCell ref="E3:G3"/>
    <mergeCell ref="H3:J3"/>
    <mergeCell ref="K3:K4"/>
    <mergeCell ref="L3:L4"/>
  </mergeCells>
  <printOptions horizontalCentered="1"/>
  <pageMargins left="0.39370078740157483" right="0.39370078740157483" top="0.39370078740157483" bottom="0.39370078740157483" header="0" footer="0"/>
  <pageSetup paperSize="9"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E309FA79A58C4B94843CBB02FAD5C5" ma:contentTypeVersion="3" ma:contentTypeDescription="Crear nuevo documento." ma:contentTypeScope="" ma:versionID="5c4b6a40bd911aae1789890ad1bc09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0F195-3D78-4381-B1D5-C94146E8091B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309D0F-9691-43C7-99FF-33B53CE7A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BAA0C2-E373-4725-96D0-E7E2A85B2B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13</vt:i4>
      </vt:variant>
    </vt:vector>
  </HeadingPairs>
  <TitlesOfParts>
    <vt:vector size="26" baseType="lpstr">
      <vt:lpstr>EDENOR</vt:lpstr>
      <vt:lpstr>Planilla ENRE Mañana</vt:lpstr>
      <vt:lpstr>Planilla ENRE Tarde Noche</vt:lpstr>
      <vt:lpstr>Planilla ENRE Madrugada</vt:lpstr>
      <vt:lpstr>ENRE TOTAL Sit. Emergente</vt:lpstr>
      <vt:lpstr>ENRE Mañana Sit. Emergente</vt:lpstr>
      <vt:lpstr>ENRE Tarde Noche Sit. Emergente</vt:lpstr>
      <vt:lpstr>ENRE Madrugada Sit. Emergente</vt:lpstr>
      <vt:lpstr>Planilla ENRE TOTAL</vt:lpstr>
      <vt:lpstr>ENRE TOTAL Sit. Normal</vt:lpstr>
      <vt:lpstr>ENRE TOTAL x Turno Sit. Normal</vt:lpstr>
      <vt:lpstr>Informe ENRE</vt:lpstr>
      <vt:lpstr>Informe ENRE Sit. Emergente</vt:lpstr>
      <vt:lpstr>EDENOR!Área_de_impresión</vt:lpstr>
      <vt:lpstr>'ENRE Madrugada Sit. Emergente'!Área_de_impresión</vt:lpstr>
      <vt:lpstr>'ENRE Mañana Sit. Emergente'!Área_de_impresión</vt:lpstr>
      <vt:lpstr>'ENRE Tarde Noche Sit. Emergente'!Área_de_impresión</vt:lpstr>
      <vt:lpstr>'ENRE TOTAL Sit. Emergente'!Área_de_impresión</vt:lpstr>
      <vt:lpstr>'ENRE TOTAL Sit. Normal'!Área_de_impresión</vt:lpstr>
      <vt:lpstr>'ENRE TOTAL x Turno Sit. Normal'!Área_de_impresión</vt:lpstr>
      <vt:lpstr>'Informe ENRE'!Área_de_impresión</vt:lpstr>
      <vt:lpstr>'Informe ENRE Sit. Emergente'!Área_de_impresión</vt:lpstr>
      <vt:lpstr>'Planilla ENRE Madrugada'!Área_de_impresión</vt:lpstr>
      <vt:lpstr>'Planilla ENRE Mañana'!Área_de_impresión</vt:lpstr>
      <vt:lpstr>'Planilla ENRE Tarde Noche'!Área_de_impresión</vt:lpstr>
      <vt:lpstr>'Planilla ENRE TOTAL'!Área_de_impresión</vt:lpstr>
    </vt:vector>
  </TitlesOfParts>
  <Company>Edenor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Ailen BULACIO</dc:creator>
  <cp:lastModifiedBy>Ailen BULACIO</cp:lastModifiedBy>
  <cp:lastPrinted>2016-03-21T15:59:01Z</cp:lastPrinted>
  <dcterms:created xsi:type="dcterms:W3CDTF">2015-03-09T16:46:29Z</dcterms:created>
  <dcterms:modified xsi:type="dcterms:W3CDTF">2016-09-09T16:48:31Z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0x010100A3E309FA79A58C4B94843CBB02FAD5C5</vt:lpwstr>
  </property>
</Properties>
</file>