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vnijs\Dropbox\teaching\CustomerAnalytics\MGT455-2021\grading\review\review-2021\data\"/>
    </mc:Choice>
  </mc:AlternateContent>
  <xr:revisionPtr revIDLastSave="0" documentId="13_ncr:1_{C0C6C406-3869-4E6A-A58D-B645E6E6891D}" xr6:coauthVersionLast="46" xr6:coauthVersionMax="46" xr10:uidLastSave="{00000000-0000-0000-0000-000000000000}"/>
  <bookViews>
    <workbookView xWindow="19200" yWindow="0" windowWidth="38400" windowHeight="21000" tabRatio="500" activeTab="2" xr2:uid="{00000000-000D-0000-FFFF-FFFF00000000}"/>
  </bookViews>
  <sheets>
    <sheet name="uber" sheetId="3" r:id="rId1"/>
    <sheet name="uber full" sheetId="6" r:id="rId2"/>
    <sheet name="facebook (2)" sheetId="7" r:id="rId3"/>
    <sheet name="facebook" sheetId="2" r:id="rId4"/>
    <sheet name="table" sheetId="4" r:id="rId5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6" i="7" l="1"/>
  <c r="B26" i="7"/>
  <c r="C26" i="7" s="1"/>
  <c r="B25" i="7"/>
  <c r="D25" i="7" s="1"/>
  <c r="B24" i="7"/>
  <c r="E24" i="7" s="1"/>
  <c r="B23" i="7"/>
  <c r="C23" i="7" s="1"/>
  <c r="D19" i="7"/>
  <c r="C19" i="7"/>
  <c r="B19" i="7"/>
  <c r="E18" i="7"/>
  <c r="C18" i="7"/>
  <c r="B18" i="7"/>
  <c r="E17" i="7"/>
  <c r="D17" i="7"/>
  <c r="B17" i="7"/>
  <c r="E16" i="7"/>
  <c r="D16" i="7"/>
  <c r="C16" i="7"/>
  <c r="E18" i="2"/>
  <c r="E17" i="2"/>
  <c r="E19" i="2"/>
  <c r="D20" i="2"/>
  <c r="D18" i="2"/>
  <c r="D17" i="2"/>
  <c r="C20" i="2"/>
  <c r="C19" i="2"/>
  <c r="C17" i="2"/>
  <c r="B20" i="2"/>
  <c r="B19" i="2"/>
  <c r="B18" i="2"/>
  <c r="E29" i="3"/>
  <c r="E28" i="3"/>
  <c r="E27" i="3"/>
  <c r="D30" i="3"/>
  <c r="D28" i="3"/>
  <c r="D27" i="3"/>
  <c r="C30" i="3"/>
  <c r="C29" i="3"/>
  <c r="C27" i="3"/>
  <c r="B30" i="3"/>
  <c r="B29" i="3"/>
  <c r="B28" i="3"/>
  <c r="E35" i="6"/>
  <c r="E32" i="6"/>
  <c r="D35" i="6"/>
  <c r="D32" i="6"/>
  <c r="C32" i="6"/>
  <c r="C35" i="6"/>
  <c r="D20" i="3"/>
  <c r="D17" i="3"/>
  <c r="C20" i="3"/>
  <c r="C17" i="3"/>
  <c r="B20" i="3"/>
  <c r="B37" i="3" s="1"/>
  <c r="B17" i="3"/>
  <c r="C25" i="7" l="1"/>
  <c r="D26" i="7"/>
  <c r="E26" i="7"/>
  <c r="E25" i="7"/>
  <c r="D23" i="7"/>
  <c r="E23" i="7"/>
  <c r="C24" i="7"/>
  <c r="D24" i="7"/>
  <c r="E34" i="3"/>
  <c r="F25" i="6"/>
  <c r="E34" i="6" s="1"/>
  <c r="F24" i="6"/>
  <c r="E33" i="6" s="1"/>
  <c r="F19" i="6"/>
  <c r="D34" i="6" s="1"/>
  <c r="F18" i="6"/>
  <c r="D33" i="6" s="1"/>
  <c r="F13" i="6"/>
  <c r="C34" i="6" s="1"/>
  <c r="F12" i="6"/>
  <c r="C33" i="6" s="1"/>
  <c r="D38" i="6" l="1"/>
  <c r="C38" i="6"/>
  <c r="D37" i="6"/>
  <c r="E38" i="6"/>
  <c r="C37" i="6"/>
  <c r="C40" i="6" s="1"/>
  <c r="E37" i="6"/>
  <c r="E41" i="2"/>
  <c r="D41" i="2"/>
  <c r="E38" i="2"/>
  <c r="D38" i="2"/>
  <c r="B32" i="2"/>
  <c r="F32" i="2" s="1"/>
  <c r="B33" i="2"/>
  <c r="E33" i="2" s="1"/>
  <c r="B34" i="2"/>
  <c r="E34" i="2" s="1"/>
  <c r="B31" i="2"/>
  <c r="C31" i="2" s="1"/>
  <c r="E32" i="2"/>
  <c r="D33" i="2"/>
  <c r="E12" i="3"/>
  <c r="E11" i="3"/>
  <c r="B25" i="2"/>
  <c r="D25" i="2" s="1"/>
  <c r="B26" i="2"/>
  <c r="D26" i="2" s="1"/>
  <c r="B27" i="2"/>
  <c r="B24" i="2"/>
  <c r="E24" i="2" s="1"/>
  <c r="C25" i="2"/>
  <c r="D27" i="2" l="1"/>
  <c r="E27" i="2"/>
  <c r="E26" i="2"/>
  <c r="B18" i="3"/>
  <c r="C18" i="3"/>
  <c r="D18" i="3"/>
  <c r="D19" i="3"/>
  <c r="D23" i="3" s="1"/>
  <c r="C19" i="3"/>
  <c r="B19" i="3"/>
  <c r="F31" i="2"/>
  <c r="D31" i="2"/>
  <c r="D32" i="2"/>
  <c r="E40" i="6"/>
  <c r="D40" i="6"/>
  <c r="C23" i="3"/>
  <c r="C22" i="3"/>
  <c r="C26" i="2"/>
  <c r="E25" i="2"/>
  <c r="F34" i="2"/>
  <c r="C27" i="2"/>
  <c r="B22" i="3"/>
  <c r="D34" i="2"/>
  <c r="D22" i="3"/>
  <c r="C34" i="2"/>
  <c r="E31" i="2"/>
  <c r="F33" i="2"/>
  <c r="D24" i="2"/>
  <c r="C33" i="2"/>
  <c r="C24" i="2"/>
  <c r="C32" i="2"/>
  <c r="C37" i="3" l="1"/>
  <c r="B35" i="3"/>
  <c r="D35" i="3"/>
  <c r="E35" i="3"/>
  <c r="C34" i="3"/>
  <c r="B36" i="3"/>
  <c r="C36" i="3"/>
  <c r="E36" i="3"/>
  <c r="D34" i="3"/>
  <c r="D37" i="3"/>
  <c r="B23" i="3"/>
</calcChain>
</file>

<file path=xl/sharedStrings.xml><?xml version="1.0" encoding="utf-8"?>
<sst xmlns="http://schemas.openxmlformats.org/spreadsheetml/2006/main" count="269" uniqueCount="79">
  <si>
    <t>female</t>
  </si>
  <si>
    <t>male ad|A</t>
  </si>
  <si>
    <t>male ad|B</t>
  </si>
  <si>
    <t>female ad|A</t>
  </si>
  <si>
    <t>female ad|B</t>
  </si>
  <si>
    <t>female * ad|B</t>
  </si>
  <si>
    <t>ad|B</t>
  </si>
  <si>
    <t xml:space="preserve">  </t>
  </si>
  <si>
    <t>coefficient</t>
  </si>
  <si>
    <t>std.error</t>
  </si>
  <si>
    <t>t.value</t>
  </si>
  <si>
    <t>p.value</t>
  </si>
  <si>
    <t xml:space="preserve"> </t>
  </si>
  <si>
    <t>***</t>
  </si>
  <si>
    <t>(Intercept)</t>
  </si>
  <si>
    <t>OR</t>
  </si>
  <si>
    <t>z.value</t>
  </si>
  <si>
    <t>age</t>
  </si>
  <si>
    <t>gender|female</t>
  </si>
  <si>
    <t>gender|female:ad|B</t>
  </si>
  <si>
    <t>Compare to male ad|A</t>
  </si>
  <si>
    <t>Compare to male ad|B</t>
  </si>
  <si>
    <t>Compare to female ad|B</t>
  </si>
  <si>
    <t>Compare to female ad|A</t>
  </si>
  <si>
    <t>male, ad|A as the base</t>
  </si>
  <si>
    <t>male, ad|B as the base</t>
  </si>
  <si>
    <t>female, ad|A as the base</t>
  </si>
  <si>
    <t>female, ad|B as the base</t>
  </si>
  <si>
    <t>gender|female * ad|B * gender|female:ad|B</t>
  </si>
  <si>
    <t>Age</t>
  </si>
  <si>
    <t>Not exp</t>
  </si>
  <si>
    <t>a</t>
  </si>
  <si>
    <t>b</t>
  </si>
  <si>
    <t>exp(a + b)</t>
  </si>
  <si>
    <t>exp(a) * exp(b)</t>
  </si>
  <si>
    <t>exp(a - b)</t>
  </si>
  <si>
    <t>exp(a) / exp(b)</t>
  </si>
  <si>
    <t>Region 1 &amp; Period 1</t>
  </si>
  <si>
    <t>Region 2 &amp; Period 1</t>
  </si>
  <si>
    <t>Region 1 &amp; Period 2</t>
  </si>
  <si>
    <t>Region 2 &amp; Period 2</t>
  </si>
  <si>
    <t>Intercept</t>
  </si>
  <si>
    <t>region|R2</t>
  </si>
  <si>
    <t>period|P2</t>
  </si>
  <si>
    <t>Intercept + region|R2</t>
  </si>
  <si>
    <t>Intercept + period|P2</t>
  </si>
  <si>
    <t xml:space="preserve">Intercept + region|R2 + period|P2 + region|R2:period|P2 </t>
  </si>
  <si>
    <t xml:space="preserve">region|R2: period|P2 </t>
  </si>
  <si>
    <t>time</t>
  </si>
  <si>
    <t>fs|yes</t>
  </si>
  <si>
    <t>ccon|yes</t>
  </si>
  <si>
    <t>fs|yes:ccon|yes</t>
  </si>
  <si>
    <t>fs|yes * ccon|yes</t>
  </si>
  <si>
    <t>FS, Comic-Con</t>
  </si>
  <si>
    <t>8pm</t>
  </si>
  <si>
    <t>10pm</t>
  </si>
  <si>
    <t>12am</t>
  </si>
  <si>
    <t>FS effect, Comic-Con</t>
  </si>
  <si>
    <t>FS effect, Not Comic-Con</t>
  </si>
  <si>
    <t>Not FS, Comic-Con</t>
  </si>
  <si>
    <t>FS, Not Comic-Con</t>
  </si>
  <si>
    <t>Not FS, Not Comic-Con</t>
  </si>
  <si>
    <t>time:fs|yes</t>
  </si>
  <si>
    <t>time * fs|yes</t>
  </si>
  <si>
    <t>Three-way interaction?</t>
  </si>
  <si>
    <t>Compare to FS, Comic-Con</t>
  </si>
  <si>
    <t>Compare to Not FS, Comic-Con</t>
  </si>
  <si>
    <t>Compare to FS, Not Comic-Con</t>
  </si>
  <si>
    <t>Compare to Not FS, Not Comic-Con</t>
  </si>
  <si>
    <t>-</t>
  </si>
  <si>
    <t>Approach 1 to calcuate comparisons</t>
  </si>
  <si>
    <t>Approach 2 to calcuate comparisons</t>
  </si>
  <si>
    <t>Using Odds Ratios (approach 1)</t>
  </si>
  <si>
    <t>Using Odds Ratios (approach 2)</t>
  </si>
  <si>
    <t>Using coefficients (approach 3)</t>
  </si>
  <si>
    <t>ad|A</t>
  </si>
  <si>
    <t>gender|female:ad|A</t>
  </si>
  <si>
    <t>female * ad|A</t>
  </si>
  <si>
    <t>gender|female * ad|A * gender|female:ad|A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</si>
</sst>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&quot;$&quot;#,##0"/>
    <numFmt numFmtId="166" formatCode="#,##0.000"/>
    <numFmt numFmtId="167" formatCode="&quot;$&quot;#,##0.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  <xf numFmtId="165" fontId="0" fillId="0" borderId="0" xfId="0" applyNumberFormat="1"/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66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/>
    </xf>
    <xf numFmtId="0" fontId="3" fillId="0" borderId="0" xfId="0" applyFont="1" applyAlignment="1">
      <alignment horizontal="center"/>
    </xf>
    <xf numFmtId="0" fontId="3" fillId="0" borderId="0" xfId="0" quotePrefix="1" applyFont="1"/>
    <xf numFmtId="0" fontId="0" fillId="0" borderId="0" xfId="0" applyAlignment="1">
      <alignment vertical="top"/>
    </xf>
    <xf numFmtId="167" fontId="0" fillId="0" borderId="0" xfId="0" applyNumberFormat="1"/>
    <xf numFmtId="0" fontId="0" fillId="0" borderId="0" xfId="0" applyAlignment="1">
      <alignment horizontal="left" wrapText="1"/>
    </xf>
    <xf numFmtId="1" fontId="0" fillId="0" borderId="0" xfId="0" applyNumberFormat="1"/>
    <xf numFmtId="1" fontId="0" fillId="0" borderId="0" xfId="0" applyNumberFormat="1" applyAlignment="1">
      <alignment horizontal="center"/>
    </xf>
    <xf numFmtId="166" fontId="0" fillId="0" borderId="0" xfId="0" quotePrefix="1" applyNumberFormat="1" applyAlignment="1">
      <alignment horizont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76200</xdr:colOff>
      <xdr:row>3</xdr:row>
      <xdr:rowOff>177799</xdr:rowOff>
    </xdr:from>
    <xdr:to>
      <xdr:col>22</xdr:col>
      <xdr:colOff>533400</xdr:colOff>
      <xdr:row>36</xdr:row>
      <xdr:rowOff>19115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3BEBC5-2FEE-1D4B-8A79-33947EFB62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32500" y="787399"/>
          <a:ext cx="13665200" cy="7443173"/>
        </a:xfrm>
        <a:prstGeom prst="rect">
          <a:avLst/>
        </a:prstGeom>
      </xdr:spPr>
    </xdr:pic>
    <xdr:clientData/>
  </xdr:twoCellAnchor>
  <xdr:twoCellAnchor editAs="oneCell">
    <xdr:from>
      <xdr:col>6</xdr:col>
      <xdr:colOff>50800</xdr:colOff>
      <xdr:row>41</xdr:row>
      <xdr:rowOff>114300</xdr:rowOff>
    </xdr:from>
    <xdr:to>
      <xdr:col>22</xdr:col>
      <xdr:colOff>627358</xdr:colOff>
      <xdr:row>78</xdr:row>
      <xdr:rowOff>165100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2E5F5BE-2F84-6646-9EB4-65D210EDB2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07100" y="8242300"/>
          <a:ext cx="13784558" cy="75691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241300</xdr:colOff>
      <xdr:row>27</xdr:row>
      <xdr:rowOff>0</xdr:rowOff>
    </xdr:from>
    <xdr:to>
      <xdr:col>19</xdr:col>
      <xdr:colOff>703561</xdr:colOff>
      <xdr:row>57</xdr:row>
      <xdr:rowOff>101601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5D09B93-413A-6049-B607-F0EE73DDAC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7600" y="6451599"/>
          <a:ext cx="10368261" cy="6197601"/>
        </a:xfrm>
        <a:prstGeom prst="rect">
          <a:avLst/>
        </a:prstGeom>
      </xdr:spPr>
    </xdr:pic>
    <xdr:clientData/>
  </xdr:twoCellAnchor>
  <xdr:twoCellAnchor editAs="oneCell">
    <xdr:from>
      <xdr:col>7</xdr:col>
      <xdr:colOff>254000</xdr:colOff>
      <xdr:row>0</xdr:row>
      <xdr:rowOff>0</xdr:rowOff>
    </xdr:from>
    <xdr:to>
      <xdr:col>19</xdr:col>
      <xdr:colOff>736600</xdr:colOff>
      <xdr:row>28</xdr:row>
      <xdr:rowOff>38141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5DA17BB-CBEC-FC4A-B6FB-B47A27866C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10300" y="0"/>
          <a:ext cx="10388600" cy="641354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2</xdr:row>
      <xdr:rowOff>0</xdr:rowOff>
    </xdr:from>
    <xdr:to>
      <xdr:col>18</xdr:col>
      <xdr:colOff>508000</xdr:colOff>
      <xdr:row>25</xdr:row>
      <xdr:rowOff>63500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725291-37F7-4551-84CA-8FB623EC3A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10550" y="400050"/>
          <a:ext cx="8051800" cy="5064125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30</xdr:row>
      <xdr:rowOff>0</xdr:rowOff>
    </xdr:from>
    <xdr:to>
      <xdr:col>18</xdr:col>
      <xdr:colOff>520700</xdr:colOff>
      <xdr:row>55</xdr:row>
      <xdr:rowOff>92807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177AFE2-E89E-4B1B-838B-ACA50AA784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10550" y="6800850"/>
          <a:ext cx="8064500" cy="5093432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2</xdr:row>
      <xdr:rowOff>0</xdr:rowOff>
    </xdr:from>
    <xdr:to>
      <xdr:col>28</xdr:col>
      <xdr:colOff>520700</xdr:colOff>
      <xdr:row>25</xdr:row>
      <xdr:rowOff>76200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DD82045-DCDC-467A-A2C0-5E83AC1585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592550" y="400050"/>
          <a:ext cx="8064500" cy="507682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30</xdr:row>
      <xdr:rowOff>0</xdr:rowOff>
    </xdr:from>
    <xdr:to>
      <xdr:col>28</xdr:col>
      <xdr:colOff>520700</xdr:colOff>
      <xdr:row>55</xdr:row>
      <xdr:rowOff>80107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2F27114-124B-4B28-BDCB-D1B08B886E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592550" y="6800850"/>
          <a:ext cx="8064500" cy="508073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2</xdr:row>
      <xdr:rowOff>0</xdr:rowOff>
    </xdr:from>
    <xdr:to>
      <xdr:col>18</xdr:col>
      <xdr:colOff>508000</xdr:colOff>
      <xdr:row>25</xdr:row>
      <xdr:rowOff>63500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26600" y="406400"/>
          <a:ext cx="7937500" cy="514350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31</xdr:row>
      <xdr:rowOff>0</xdr:rowOff>
    </xdr:from>
    <xdr:to>
      <xdr:col>18</xdr:col>
      <xdr:colOff>520700</xdr:colOff>
      <xdr:row>56</xdr:row>
      <xdr:rowOff>92807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26600" y="5892800"/>
          <a:ext cx="7950200" cy="5181600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2</xdr:row>
      <xdr:rowOff>0</xdr:rowOff>
    </xdr:from>
    <xdr:to>
      <xdr:col>28</xdr:col>
      <xdr:colOff>520700</xdr:colOff>
      <xdr:row>25</xdr:row>
      <xdr:rowOff>76200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881600" y="406400"/>
          <a:ext cx="7950200" cy="5156200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31</xdr:row>
      <xdr:rowOff>0</xdr:rowOff>
    </xdr:from>
    <xdr:to>
      <xdr:col>28</xdr:col>
      <xdr:colOff>520700</xdr:colOff>
      <xdr:row>56</xdr:row>
      <xdr:rowOff>80107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881600" y="5892800"/>
          <a:ext cx="7950200" cy="5168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7"/>
  <sheetViews>
    <sheetView showGridLines="0" zoomScale="140" zoomScaleNormal="140" workbookViewId="0">
      <selection activeCell="C40" sqref="C40"/>
    </sheetView>
  </sheetViews>
  <sheetFormatPr defaultColWidth="11" defaultRowHeight="15.75" x14ac:dyDescent="0.25"/>
  <cols>
    <col min="1" max="1" width="22.125" customWidth="1"/>
    <col min="2" max="4" width="11" customWidth="1"/>
    <col min="5" max="5" width="12" customWidth="1"/>
    <col min="6" max="6" width="11" customWidth="1"/>
  </cols>
  <sheetData>
    <row r="1" spans="1:6" x14ac:dyDescent="0.25">
      <c r="B1" s="1"/>
      <c r="C1" s="1"/>
      <c r="D1" s="1"/>
      <c r="E1" s="1"/>
    </row>
    <row r="2" spans="1:6" x14ac:dyDescent="0.25">
      <c r="B2" t="s">
        <v>8</v>
      </c>
      <c r="C2" t="s">
        <v>9</v>
      </c>
      <c r="D2" t="s">
        <v>10</v>
      </c>
      <c r="E2" t="s">
        <v>11</v>
      </c>
    </row>
    <row r="3" spans="1:6" x14ac:dyDescent="0.25">
      <c r="A3" t="s">
        <v>14</v>
      </c>
      <c r="B3" s="2">
        <v>2.1583469256789698</v>
      </c>
      <c r="C3" s="2">
        <v>1.4488116173859301E-2</v>
      </c>
      <c r="D3" s="2">
        <v>148.97360704307701</v>
      </c>
      <c r="E3" s="2">
        <v>0</v>
      </c>
      <c r="F3" t="s">
        <v>13</v>
      </c>
    </row>
    <row r="4" spans="1:6" x14ac:dyDescent="0.25">
      <c r="A4" t="s">
        <v>48</v>
      </c>
      <c r="B4" s="2">
        <v>-3.23012728950548E-4</v>
      </c>
      <c r="C4" s="2">
        <v>9.5566603634325006E-5</v>
      </c>
      <c r="D4" s="2">
        <v>-3.3799749773102801</v>
      </c>
      <c r="E4" s="2">
        <v>7.5308233825885005E-4</v>
      </c>
      <c r="F4" t="s">
        <v>13</v>
      </c>
    </row>
    <row r="5" spans="1:6" x14ac:dyDescent="0.25">
      <c r="A5" t="s">
        <v>49</v>
      </c>
      <c r="B5" s="2">
        <v>0.44460913588035</v>
      </c>
      <c r="C5" s="2">
        <v>1.58418478741351E-2</v>
      </c>
      <c r="D5" s="2">
        <v>28.065484494789199</v>
      </c>
      <c r="E5" s="2">
        <v>3.87921609518301E-128</v>
      </c>
      <c r="F5" t="s">
        <v>13</v>
      </c>
    </row>
    <row r="6" spans="1:6" x14ac:dyDescent="0.25">
      <c r="A6" t="s">
        <v>50</v>
      </c>
      <c r="B6" s="2">
        <v>0.32413052837690598</v>
      </c>
      <c r="C6" s="2">
        <v>2.2011517025032401E-2</v>
      </c>
      <c r="D6" s="2">
        <v>14.7254970208683</v>
      </c>
      <c r="E6" s="2">
        <v>1.5048842996570499E-44</v>
      </c>
      <c r="F6" t="s">
        <v>13</v>
      </c>
    </row>
    <row r="7" spans="1:6" x14ac:dyDescent="0.25">
      <c r="A7" t="s">
        <v>51</v>
      </c>
      <c r="B7" s="2">
        <v>0.179617172003076</v>
      </c>
      <c r="C7" s="2">
        <v>3.9487129430380498E-2</v>
      </c>
      <c r="D7" s="2">
        <v>4.54875233004105</v>
      </c>
      <c r="E7" s="2">
        <v>6.0615168658866698E-6</v>
      </c>
      <c r="F7" t="s">
        <v>13</v>
      </c>
    </row>
    <row r="9" spans="1:6" x14ac:dyDescent="0.25">
      <c r="B9" t="s">
        <v>41</v>
      </c>
      <c r="C9" s="1" t="s">
        <v>49</v>
      </c>
      <c r="D9" s="1" t="s">
        <v>50</v>
      </c>
      <c r="E9" s="3" t="s">
        <v>52</v>
      </c>
    </row>
    <row r="10" spans="1:6" x14ac:dyDescent="0.25">
      <c r="A10" t="s">
        <v>53</v>
      </c>
      <c r="B10" s="19">
        <v>1</v>
      </c>
      <c r="C10" s="1">
        <v>1</v>
      </c>
      <c r="D10" s="1">
        <v>1</v>
      </c>
      <c r="E10" s="1">
        <v>1</v>
      </c>
    </row>
    <row r="11" spans="1:6" x14ac:dyDescent="0.25">
      <c r="A11" t="s">
        <v>59</v>
      </c>
      <c r="B11" s="19">
        <v>1</v>
      </c>
      <c r="C11" s="1">
        <v>0</v>
      </c>
      <c r="D11" s="1">
        <v>1</v>
      </c>
      <c r="E11" s="1">
        <f>C11*D11</f>
        <v>0</v>
      </c>
    </row>
    <row r="12" spans="1:6" x14ac:dyDescent="0.25">
      <c r="A12" t="s">
        <v>60</v>
      </c>
      <c r="B12" s="19">
        <v>1</v>
      </c>
      <c r="C12" s="1">
        <v>1</v>
      </c>
      <c r="D12" s="1">
        <v>0</v>
      </c>
      <c r="E12" s="1">
        <f>C12*D12</f>
        <v>0</v>
      </c>
    </row>
    <row r="13" spans="1:6" x14ac:dyDescent="0.25">
      <c r="A13" t="s">
        <v>61</v>
      </c>
      <c r="B13" s="19">
        <v>1</v>
      </c>
      <c r="C13" s="1">
        <v>0</v>
      </c>
      <c r="D13" s="1">
        <v>0</v>
      </c>
      <c r="E13" s="1">
        <v>0</v>
      </c>
    </row>
    <row r="15" spans="1:6" x14ac:dyDescent="0.25">
      <c r="B15" s="13" t="s">
        <v>54</v>
      </c>
      <c r="C15" s="13" t="s">
        <v>55</v>
      </c>
      <c r="D15" s="13" t="s">
        <v>56</v>
      </c>
    </row>
    <row r="16" spans="1:6" x14ac:dyDescent="0.25">
      <c r="A16" t="s">
        <v>48</v>
      </c>
      <c r="B16" s="1">
        <v>0</v>
      </c>
      <c r="C16" s="1">
        <v>120</v>
      </c>
      <c r="D16" s="1">
        <v>240</v>
      </c>
      <c r="E16" s="1"/>
    </row>
    <row r="17" spans="1:5" x14ac:dyDescent="0.25">
      <c r="A17" t="s">
        <v>53</v>
      </c>
      <c r="B17" s="16">
        <f t="shared" ref="B17:D20" si="0">$B10*$B$3+$B$4*B$16+$C10*$B$5+$D10*$B$6+$E10*$B$7</f>
        <v>3.1067037619393019</v>
      </c>
      <c r="C17" s="16">
        <f t="shared" si="0"/>
        <v>3.0679422344652361</v>
      </c>
      <c r="D17" s="16">
        <f t="shared" si="0"/>
        <v>3.0291807069911703</v>
      </c>
      <c r="E17" s="4"/>
    </row>
    <row r="18" spans="1:5" x14ac:dyDescent="0.25">
      <c r="A18" t="s">
        <v>59</v>
      </c>
      <c r="B18" s="16">
        <f t="shared" si="0"/>
        <v>2.4824774540558758</v>
      </c>
      <c r="C18" s="16">
        <f t="shared" si="0"/>
        <v>2.44371592658181</v>
      </c>
      <c r="D18" s="16">
        <f t="shared" si="0"/>
        <v>2.4049543991077442</v>
      </c>
      <c r="E18" s="4"/>
    </row>
    <row r="19" spans="1:5" x14ac:dyDescent="0.25">
      <c r="A19" t="s">
        <v>60</v>
      </c>
      <c r="B19" s="16">
        <f t="shared" si="0"/>
        <v>2.6029560615593197</v>
      </c>
      <c r="C19" s="16">
        <f t="shared" si="0"/>
        <v>2.5641945340852539</v>
      </c>
      <c r="D19" s="16">
        <f t="shared" si="0"/>
        <v>2.5254330066111881</v>
      </c>
      <c r="E19" s="4"/>
    </row>
    <row r="20" spans="1:5" x14ac:dyDescent="0.25">
      <c r="A20" t="s">
        <v>61</v>
      </c>
      <c r="B20" s="16">
        <f t="shared" si="0"/>
        <v>2.1583469256789698</v>
      </c>
      <c r="C20" s="16">
        <f t="shared" si="0"/>
        <v>2.119585398204904</v>
      </c>
      <c r="D20" s="16">
        <f t="shared" si="0"/>
        <v>2.0808238707308382</v>
      </c>
      <c r="E20" s="4"/>
    </row>
    <row r="22" spans="1:5" x14ac:dyDescent="0.25">
      <c r="A22" t="s">
        <v>57</v>
      </c>
      <c r="B22" s="16">
        <f>B17-B18</f>
        <v>0.62422630788342603</v>
      </c>
      <c r="C22" s="16">
        <f>C17-C18</f>
        <v>0.62422630788342603</v>
      </c>
      <c r="D22" s="16">
        <f>D17-D18</f>
        <v>0.62422630788342603</v>
      </c>
    </row>
    <row r="23" spans="1:5" x14ac:dyDescent="0.25">
      <c r="A23" t="s">
        <v>58</v>
      </c>
      <c r="B23" s="16">
        <f>B19-B20</f>
        <v>0.44460913588034989</v>
      </c>
      <c r="C23" s="16">
        <f>C19-C20</f>
        <v>0.44460913588034989</v>
      </c>
      <c r="D23" s="16">
        <f>D19-D20</f>
        <v>0.44460913588034989</v>
      </c>
      <c r="E23" s="4"/>
    </row>
    <row r="24" spans="1:5" x14ac:dyDescent="0.25">
      <c r="A24" s="6"/>
      <c r="B24" s="4"/>
      <c r="C24" s="4"/>
      <c r="D24" s="4"/>
    </row>
    <row r="25" spans="1:5" x14ac:dyDescent="0.25">
      <c r="A25" s="5" t="s">
        <v>70</v>
      </c>
    </row>
    <row r="26" spans="1:5" ht="47.25" x14ac:dyDescent="0.25">
      <c r="B26" s="7" t="s">
        <v>65</v>
      </c>
      <c r="C26" s="7" t="s">
        <v>66</v>
      </c>
      <c r="D26" s="7" t="s">
        <v>67</v>
      </c>
      <c r="E26" s="7" t="s">
        <v>68</v>
      </c>
    </row>
    <row r="27" spans="1:5" x14ac:dyDescent="0.25">
      <c r="A27" t="s">
        <v>53</v>
      </c>
      <c r="B27" s="20" t="s">
        <v>69</v>
      </c>
      <c r="C27" s="8">
        <f>B5+B7</f>
        <v>0.62422630788342603</v>
      </c>
      <c r="D27" s="9">
        <f>B6+B7</f>
        <v>0.50374770037998196</v>
      </c>
      <c r="E27" s="9">
        <f>B5+B6+B7</f>
        <v>0.94835683626033196</v>
      </c>
    </row>
    <row r="28" spans="1:5" x14ac:dyDescent="0.25">
      <c r="A28" t="s">
        <v>59</v>
      </c>
      <c r="B28" s="8">
        <f>-B5-B7</f>
        <v>-0.62422630788342603</v>
      </c>
      <c r="C28" s="20" t="s">
        <v>69</v>
      </c>
      <c r="D28" s="9">
        <f>-B5+B6</f>
        <v>-0.12047860750344402</v>
      </c>
      <c r="E28" s="9">
        <f>B6</f>
        <v>0.32413052837690598</v>
      </c>
    </row>
    <row r="29" spans="1:5" x14ac:dyDescent="0.25">
      <c r="A29" t="s">
        <v>60</v>
      </c>
      <c r="B29" s="8">
        <f>-B6-B7</f>
        <v>-0.50374770037998196</v>
      </c>
      <c r="C29" s="8">
        <f>B5-B6</f>
        <v>0.12047860750344402</v>
      </c>
      <c r="D29" s="20" t="s">
        <v>69</v>
      </c>
      <c r="E29" s="9">
        <f>B5</f>
        <v>0.44460913588035</v>
      </c>
    </row>
    <row r="30" spans="1:5" x14ac:dyDescent="0.25">
      <c r="A30" t="s">
        <v>61</v>
      </c>
      <c r="B30" s="8">
        <f>-B5-B6-B7</f>
        <v>-0.94835683626033196</v>
      </c>
      <c r="C30" s="8">
        <f>-B6</f>
        <v>-0.32413052837690598</v>
      </c>
      <c r="D30" s="9">
        <f>-B5</f>
        <v>-0.44460913588035</v>
      </c>
      <c r="E30" s="20" t="s">
        <v>69</v>
      </c>
    </row>
    <row r="32" spans="1:5" s="5" customFormat="1" x14ac:dyDescent="0.25">
      <c r="A32" s="5" t="s">
        <v>71</v>
      </c>
    </row>
    <row r="33" spans="1:5" ht="47.25" x14ac:dyDescent="0.25">
      <c r="B33" s="7" t="s">
        <v>65</v>
      </c>
      <c r="C33" s="7" t="s">
        <v>66</v>
      </c>
      <c r="D33" s="7" t="s">
        <v>67</v>
      </c>
      <c r="E33" s="7" t="s">
        <v>68</v>
      </c>
    </row>
    <row r="34" spans="1:5" x14ac:dyDescent="0.25">
      <c r="A34" t="s">
        <v>53</v>
      </c>
      <c r="B34" s="20" t="s">
        <v>69</v>
      </c>
      <c r="C34" s="8">
        <f>B17-$B$18</f>
        <v>0.62422630788342603</v>
      </c>
      <c r="D34" s="8">
        <f>B17-$B$19</f>
        <v>0.50374770037998218</v>
      </c>
      <c r="E34" s="8">
        <f>B17-$B$20</f>
        <v>0.94835683626033207</v>
      </c>
    </row>
    <row r="35" spans="1:5" x14ac:dyDescent="0.25">
      <c r="A35" t="s">
        <v>59</v>
      </c>
      <c r="B35" s="8">
        <f>B18-$B$17</f>
        <v>-0.62422630788342603</v>
      </c>
      <c r="C35" s="20" t="s">
        <v>69</v>
      </c>
      <c r="D35" s="8">
        <f>B18-$B$19</f>
        <v>-0.12047860750344386</v>
      </c>
      <c r="E35" s="8">
        <f>B18-$B$20</f>
        <v>0.32413052837690604</v>
      </c>
    </row>
    <row r="36" spans="1:5" x14ac:dyDescent="0.25">
      <c r="A36" t="s">
        <v>60</v>
      </c>
      <c r="B36" s="8">
        <f>B19-$B$17</f>
        <v>-0.50374770037998218</v>
      </c>
      <c r="C36" s="8">
        <f>B19-$B$18</f>
        <v>0.12047860750344386</v>
      </c>
      <c r="D36" s="20" t="s">
        <v>69</v>
      </c>
      <c r="E36" s="8">
        <f>B19-$B$20</f>
        <v>0.44460913588034989</v>
      </c>
    </row>
    <row r="37" spans="1:5" x14ac:dyDescent="0.25">
      <c r="A37" t="s">
        <v>61</v>
      </c>
      <c r="B37" s="8">
        <f>B20-$B$17</f>
        <v>-0.94835683626033207</v>
      </c>
      <c r="C37" s="8">
        <f>B20-$B$18</f>
        <v>-0.32413052837690604</v>
      </c>
      <c r="D37" s="8">
        <f>B20-$B$19</f>
        <v>-0.44460913588034989</v>
      </c>
      <c r="E37" s="20" t="s">
        <v>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86482-0510-BF4A-854A-02B467147F37}">
  <dimension ref="A1:G40"/>
  <sheetViews>
    <sheetView showGridLines="0" zoomScale="150" zoomScaleNormal="150" workbookViewId="0">
      <selection activeCell="E40" sqref="E40"/>
    </sheetView>
  </sheetViews>
  <sheetFormatPr defaultColWidth="11" defaultRowHeight="15.75" x14ac:dyDescent="0.25"/>
  <cols>
    <col min="2" max="2" width="22.125" customWidth="1"/>
    <col min="3" max="5" width="11" customWidth="1"/>
    <col min="6" max="6" width="12" customWidth="1"/>
    <col min="7" max="7" width="11" customWidth="1"/>
  </cols>
  <sheetData>
    <row r="1" spans="1:7" x14ac:dyDescent="0.25">
      <c r="C1" s="1"/>
      <c r="D1" s="1"/>
      <c r="E1" s="1"/>
      <c r="F1" s="1"/>
    </row>
    <row r="2" spans="1:7" x14ac:dyDescent="0.25">
      <c r="C2" t="s">
        <v>8</v>
      </c>
      <c r="D2" t="s">
        <v>9</v>
      </c>
      <c r="E2" t="s">
        <v>10</v>
      </c>
      <c r="F2" t="s">
        <v>11</v>
      </c>
    </row>
    <row r="3" spans="1:7" x14ac:dyDescent="0.25">
      <c r="B3" t="s">
        <v>14</v>
      </c>
      <c r="C3" s="2">
        <v>2.2297519913139898</v>
      </c>
      <c r="D3" s="2">
        <v>1.5983708536212698E-2</v>
      </c>
      <c r="E3" s="2">
        <v>139.50154222734099</v>
      </c>
      <c r="F3" s="2">
        <v>0</v>
      </c>
      <c r="G3" t="s">
        <v>13</v>
      </c>
    </row>
    <row r="4" spans="1:7" x14ac:dyDescent="0.25">
      <c r="B4" t="s">
        <v>48</v>
      </c>
      <c r="C4" s="2">
        <v>-9.0777740897955998E-4</v>
      </c>
      <c r="D4" s="2">
        <v>1.12095090562709E-4</v>
      </c>
      <c r="E4" s="2">
        <v>-8.0982798124572994</v>
      </c>
      <c r="F4" s="2">
        <v>1.62203520390292E-15</v>
      </c>
      <c r="G4" t="s">
        <v>13</v>
      </c>
    </row>
    <row r="5" spans="1:7" x14ac:dyDescent="0.25">
      <c r="B5" t="s">
        <v>49</v>
      </c>
      <c r="C5" s="2">
        <v>0.224278246153503</v>
      </c>
      <c r="D5" s="2">
        <v>2.8596021700483601E-2</v>
      </c>
      <c r="E5" s="2">
        <v>7.8429876890780799</v>
      </c>
      <c r="F5" s="2">
        <v>1.13070199525462E-14</v>
      </c>
      <c r="G5" t="s">
        <v>13</v>
      </c>
    </row>
    <row r="6" spans="1:7" x14ac:dyDescent="0.25">
      <c r="B6" t="s">
        <v>50</v>
      </c>
      <c r="C6" s="2">
        <v>0.32207746077523403</v>
      </c>
      <c r="D6" s="2">
        <v>2.11595158998121E-2</v>
      </c>
      <c r="E6" s="2">
        <v>15.221400257937599</v>
      </c>
      <c r="F6" s="2">
        <v>3.45696859566182E-47</v>
      </c>
      <c r="G6" t="s">
        <v>13</v>
      </c>
    </row>
    <row r="7" spans="1:7" x14ac:dyDescent="0.25">
      <c r="B7" t="s">
        <v>62</v>
      </c>
      <c r="C7" s="2">
        <v>1.7805687457796099E-3</v>
      </c>
      <c r="D7" s="2">
        <v>1.9560294919358299E-4</v>
      </c>
      <c r="E7" s="2">
        <v>9.1029749455231208</v>
      </c>
      <c r="F7" s="2">
        <v>4.6990327213669796E-19</v>
      </c>
      <c r="G7" t="s">
        <v>13</v>
      </c>
    </row>
    <row r="8" spans="1:7" x14ac:dyDescent="0.25">
      <c r="B8" t="s">
        <v>51</v>
      </c>
      <c r="C8" s="2">
        <v>0.17404334774167499</v>
      </c>
      <c r="D8" s="2">
        <v>3.7961480850494E-2</v>
      </c>
      <c r="E8" s="2">
        <v>4.5847354698074101</v>
      </c>
      <c r="F8" s="2">
        <v>5.12447297139956E-6</v>
      </c>
      <c r="G8" t="s">
        <v>13</v>
      </c>
    </row>
    <row r="10" spans="1:7" ht="31.5" x14ac:dyDescent="0.25">
      <c r="C10" s="1" t="s">
        <v>41</v>
      </c>
      <c r="D10" s="1" t="s">
        <v>49</v>
      </c>
      <c r="E10" s="1" t="s">
        <v>50</v>
      </c>
      <c r="F10" s="17" t="s">
        <v>52</v>
      </c>
      <c r="G10" t="s">
        <v>63</v>
      </c>
    </row>
    <row r="11" spans="1:7" x14ac:dyDescent="0.25">
      <c r="A11" t="s">
        <v>54</v>
      </c>
      <c r="B11" t="s">
        <v>53</v>
      </c>
      <c r="C11" s="19">
        <v>1</v>
      </c>
      <c r="D11" s="1">
        <v>1</v>
      </c>
      <c r="E11" s="1">
        <v>1</v>
      </c>
      <c r="F11" s="1">
        <v>1</v>
      </c>
      <c r="G11" s="18">
        <v>0</v>
      </c>
    </row>
    <row r="12" spans="1:7" x14ac:dyDescent="0.25">
      <c r="A12" t="s">
        <v>54</v>
      </c>
      <c r="B12" t="s">
        <v>59</v>
      </c>
      <c r="C12" s="19">
        <v>1</v>
      </c>
      <c r="D12" s="1">
        <v>0</v>
      </c>
      <c r="E12" s="1">
        <v>1</v>
      </c>
      <c r="F12" s="1">
        <f>D12*E12</f>
        <v>0</v>
      </c>
      <c r="G12" s="18">
        <v>0</v>
      </c>
    </row>
    <row r="13" spans="1:7" x14ac:dyDescent="0.25">
      <c r="A13" t="s">
        <v>54</v>
      </c>
      <c r="B13" t="s">
        <v>60</v>
      </c>
      <c r="C13" s="19">
        <v>1</v>
      </c>
      <c r="D13" s="1">
        <v>1</v>
      </c>
      <c r="E13" s="1">
        <v>0</v>
      </c>
      <c r="F13" s="1">
        <f>D13*E13</f>
        <v>0</v>
      </c>
      <c r="G13" s="18">
        <v>0</v>
      </c>
    </row>
    <row r="14" spans="1:7" x14ac:dyDescent="0.25">
      <c r="A14" t="s">
        <v>54</v>
      </c>
      <c r="B14" t="s">
        <v>61</v>
      </c>
      <c r="C14" s="19">
        <v>1</v>
      </c>
      <c r="D14" s="1">
        <v>0</v>
      </c>
      <c r="E14" s="1">
        <v>0</v>
      </c>
      <c r="F14" s="1">
        <v>0</v>
      </c>
      <c r="G14" s="18">
        <v>0</v>
      </c>
    </row>
    <row r="16" spans="1:7" ht="31.5" x14ac:dyDescent="0.25">
      <c r="C16" s="1" t="s">
        <v>41</v>
      </c>
      <c r="D16" s="1" t="s">
        <v>49</v>
      </c>
      <c r="E16" s="1" t="s">
        <v>50</v>
      </c>
      <c r="F16" s="17" t="s">
        <v>52</v>
      </c>
      <c r="G16" t="s">
        <v>63</v>
      </c>
    </row>
    <row r="17" spans="1:7" x14ac:dyDescent="0.25">
      <c r="A17" t="s">
        <v>55</v>
      </c>
      <c r="B17" t="s">
        <v>53</v>
      </c>
      <c r="C17" s="19">
        <v>1</v>
      </c>
      <c r="D17" s="1">
        <v>1</v>
      </c>
      <c r="E17" s="1">
        <v>1</v>
      </c>
      <c r="F17" s="1">
        <v>1</v>
      </c>
      <c r="G17" s="18">
        <v>120</v>
      </c>
    </row>
    <row r="18" spans="1:7" x14ac:dyDescent="0.25">
      <c r="A18" t="s">
        <v>55</v>
      </c>
      <c r="B18" t="s">
        <v>59</v>
      </c>
      <c r="C18" s="19">
        <v>1</v>
      </c>
      <c r="D18" s="1">
        <v>0</v>
      </c>
      <c r="E18" s="1">
        <v>1</v>
      </c>
      <c r="F18" s="1">
        <f>D18*E18</f>
        <v>0</v>
      </c>
      <c r="G18" s="18">
        <v>0</v>
      </c>
    </row>
    <row r="19" spans="1:7" x14ac:dyDescent="0.25">
      <c r="A19" t="s">
        <v>55</v>
      </c>
      <c r="B19" t="s">
        <v>60</v>
      </c>
      <c r="C19" s="19">
        <v>1</v>
      </c>
      <c r="D19" s="1">
        <v>1</v>
      </c>
      <c r="E19" s="1">
        <v>0</v>
      </c>
      <c r="F19" s="1">
        <f>D19*E19</f>
        <v>0</v>
      </c>
      <c r="G19" s="18">
        <v>120</v>
      </c>
    </row>
    <row r="20" spans="1:7" x14ac:dyDescent="0.25">
      <c r="A20" t="s">
        <v>55</v>
      </c>
      <c r="B20" t="s">
        <v>61</v>
      </c>
      <c r="C20" s="19">
        <v>1</v>
      </c>
      <c r="D20" s="1">
        <v>0</v>
      </c>
      <c r="E20" s="1">
        <v>0</v>
      </c>
      <c r="F20" s="1">
        <v>0</v>
      </c>
      <c r="G20" s="18">
        <v>0</v>
      </c>
    </row>
    <row r="21" spans="1:7" x14ac:dyDescent="0.25">
      <c r="G21" s="4"/>
    </row>
    <row r="22" spans="1:7" ht="31.5" x14ac:dyDescent="0.25">
      <c r="C22" s="1" t="s">
        <v>41</v>
      </c>
      <c r="D22" s="1" t="s">
        <v>49</v>
      </c>
      <c r="E22" s="1" t="s">
        <v>50</v>
      </c>
      <c r="F22" s="17" t="s">
        <v>52</v>
      </c>
      <c r="G22" t="s">
        <v>63</v>
      </c>
    </row>
    <row r="23" spans="1:7" x14ac:dyDescent="0.25">
      <c r="A23" t="s">
        <v>56</v>
      </c>
      <c r="B23" t="s">
        <v>53</v>
      </c>
      <c r="C23" s="19">
        <v>1</v>
      </c>
      <c r="D23" s="1">
        <v>1</v>
      </c>
      <c r="E23" s="1">
        <v>1</v>
      </c>
      <c r="F23" s="1">
        <v>1</v>
      </c>
      <c r="G23" s="18">
        <v>240</v>
      </c>
    </row>
    <row r="24" spans="1:7" x14ac:dyDescent="0.25">
      <c r="A24" t="s">
        <v>56</v>
      </c>
      <c r="B24" t="s">
        <v>59</v>
      </c>
      <c r="C24" s="19">
        <v>1</v>
      </c>
      <c r="D24" s="1">
        <v>0</v>
      </c>
      <c r="E24" s="1">
        <v>1</v>
      </c>
      <c r="F24" s="1">
        <f>D24*E24</f>
        <v>0</v>
      </c>
      <c r="G24" s="18">
        <v>0</v>
      </c>
    </row>
    <row r="25" spans="1:7" x14ac:dyDescent="0.25">
      <c r="A25" t="s">
        <v>56</v>
      </c>
      <c r="B25" t="s">
        <v>60</v>
      </c>
      <c r="C25" s="19">
        <v>1</v>
      </c>
      <c r="D25" s="1">
        <v>1</v>
      </c>
      <c r="E25" s="1">
        <v>0</v>
      </c>
      <c r="F25" s="1">
        <f>D25*E25</f>
        <v>0</v>
      </c>
      <c r="G25" s="18">
        <v>240</v>
      </c>
    </row>
    <row r="26" spans="1:7" x14ac:dyDescent="0.25">
      <c r="A26" t="s">
        <v>56</v>
      </c>
      <c r="B26" t="s">
        <v>61</v>
      </c>
      <c r="C26" s="19">
        <v>1</v>
      </c>
      <c r="D26" s="1">
        <v>0</v>
      </c>
      <c r="E26" s="1">
        <v>0</v>
      </c>
      <c r="F26" s="1">
        <v>0</v>
      </c>
      <c r="G26" s="18">
        <v>0</v>
      </c>
    </row>
    <row r="30" spans="1:7" x14ac:dyDescent="0.25">
      <c r="C30" s="13" t="s">
        <v>54</v>
      </c>
      <c r="D30" s="13" t="s">
        <v>55</v>
      </c>
      <c r="E30" s="13" t="s">
        <v>56</v>
      </c>
    </row>
    <row r="31" spans="1:7" x14ac:dyDescent="0.25">
      <c r="B31" t="s">
        <v>48</v>
      </c>
      <c r="C31" s="1">
        <v>0</v>
      </c>
      <c r="D31" s="1">
        <v>120</v>
      </c>
      <c r="E31" s="1">
        <v>240</v>
      </c>
    </row>
    <row r="32" spans="1:7" x14ac:dyDescent="0.25">
      <c r="B32" t="s">
        <v>53</v>
      </c>
      <c r="C32" s="16">
        <f>$C11*$C$3+$C$4*C$31+$D11*$C$5+$E11*$C$6+$F11*$C$8+$G11*$C$7</f>
        <v>2.950151045984402</v>
      </c>
      <c r="D32" s="16">
        <f>$C17*$C$3+$C$4*D$31+$D17*$C$5+$E17*$C$6+$F17*$C$8+$G17*$C$7</f>
        <v>3.054886006400408</v>
      </c>
      <c r="E32" s="16">
        <f>$C23*$C$3+$C$4*E$31+$D23*$C$5+$E23*$C$6+$F23*$C$8+$G23*$C$7</f>
        <v>3.1596209668164139</v>
      </c>
    </row>
    <row r="33" spans="2:5" x14ac:dyDescent="0.25">
      <c r="B33" t="s">
        <v>59</v>
      </c>
      <c r="C33" s="16">
        <f>$C12*$C$3+$C$4*C$31+$D12*$C$5+$E12*$C$6+$F12*$C$8+$G12*$C$7</f>
        <v>2.551829452089224</v>
      </c>
      <c r="D33" s="16">
        <f>$C18*$C$3+$C$4*D$31+$D18*$C$5+$E18*$C$6+$F18*$C$8+$G18*$C$7</f>
        <v>2.4428961630116768</v>
      </c>
      <c r="E33" s="16">
        <f>$C24*$C$3+$C$4*E$31+$D24*$C$5+$E24*$C$6+$F24*$C$8+$G24*$C$7</f>
        <v>2.3339628739341296</v>
      </c>
    </row>
    <row r="34" spans="2:5" x14ac:dyDescent="0.25">
      <c r="B34" t="s">
        <v>60</v>
      </c>
      <c r="C34" s="16">
        <f>$C13*$C$3+$C$4*C$31+$D13*$C$5+$E13*$C$6+$F13*$C$8+$G13*$C$7</f>
        <v>2.4540302374674927</v>
      </c>
      <c r="D34" s="16">
        <f>$C19*$C$3+$C$4*D$31+$D19*$C$5+$E19*$C$6+$F19*$C$8+$G19*$C$7</f>
        <v>2.5587651978834987</v>
      </c>
      <c r="E34" s="16">
        <f>$C25*$C$3+$C$4*E$31+$D25*$C$5+$E25*$C$6+$F25*$C$8+$G25*$C$7</f>
        <v>2.6635001582995046</v>
      </c>
    </row>
    <row r="35" spans="2:5" x14ac:dyDescent="0.25">
      <c r="B35" t="s">
        <v>61</v>
      </c>
      <c r="C35" s="16">
        <f>$C14*$C$3+$C$4*C$31+$D14*$C$5+$E14*$C$6+$F14*$C$8+$G14*$C$7</f>
        <v>2.2297519913139898</v>
      </c>
      <c r="D35" s="16">
        <f>$C20*$C$3+$C$4*D$31+$D20*$C$5+$E20*$C$6+$F20*$C$8+$G20*$C$7</f>
        <v>2.1208187022364426</v>
      </c>
      <c r="E35" s="16">
        <f>$C26*$C$3+$C$4*E$31+$D26*$C$5+$E26*$C$6+$F26*$C$8+$G26*$C$7</f>
        <v>2.0118854131588955</v>
      </c>
    </row>
    <row r="37" spans="2:5" x14ac:dyDescent="0.25">
      <c r="B37" t="s">
        <v>57</v>
      </c>
      <c r="C37" s="16">
        <f>C32-C33</f>
        <v>0.39832159389517807</v>
      </c>
      <c r="D37" s="16">
        <f>D32-D33</f>
        <v>0.61198984338873119</v>
      </c>
      <c r="E37" s="16">
        <f>E32-E33</f>
        <v>0.82565809288228431</v>
      </c>
    </row>
    <row r="38" spans="2:5" x14ac:dyDescent="0.25">
      <c r="B38" t="s">
        <v>58</v>
      </c>
      <c r="C38" s="16">
        <f>C34-C35</f>
        <v>0.22427824615350289</v>
      </c>
      <c r="D38" s="16">
        <f>D34-D35</f>
        <v>0.43794649564705601</v>
      </c>
      <c r="E38" s="16">
        <f>E34-E35</f>
        <v>0.65161474514060913</v>
      </c>
    </row>
    <row r="40" spans="2:5" x14ac:dyDescent="0.25">
      <c r="B40" t="s">
        <v>64</v>
      </c>
      <c r="C40" s="16">
        <f>C37-C38</f>
        <v>0.17404334774167518</v>
      </c>
      <c r="D40" s="16">
        <f>D37-D38</f>
        <v>0.17404334774167518</v>
      </c>
      <c r="E40" s="16">
        <f>E37-E38</f>
        <v>0.17404334774167518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CB79F-1BD9-400F-99B5-E1A08D2E81FF}">
  <dimension ref="A1:T40"/>
  <sheetViews>
    <sheetView showGridLines="0" tabSelected="1" zoomScale="130" zoomScaleNormal="130" workbookViewId="0">
      <selection activeCell="B25" sqref="B25"/>
    </sheetView>
  </sheetViews>
  <sheetFormatPr defaultColWidth="11" defaultRowHeight="15.75" x14ac:dyDescent="0.25"/>
  <cols>
    <col min="1" max="1" width="18.875" customWidth="1"/>
    <col min="2" max="3" width="11.125" customWidth="1"/>
    <col min="4" max="4" width="12.375" customWidth="1"/>
    <col min="5" max="8" width="11.125" customWidth="1"/>
  </cols>
  <sheetData>
    <row r="1" spans="1:20" x14ac:dyDescent="0.25">
      <c r="A1" s="5" t="s">
        <v>24</v>
      </c>
      <c r="B1" s="1"/>
      <c r="C1" s="1"/>
      <c r="D1" s="1"/>
      <c r="E1" s="1"/>
      <c r="F1" s="1"/>
    </row>
    <row r="2" spans="1:20" x14ac:dyDescent="0.25">
      <c r="A2" t="s">
        <v>7</v>
      </c>
      <c r="B2" s="1" t="s">
        <v>15</v>
      </c>
      <c r="C2" s="1" t="s">
        <v>8</v>
      </c>
      <c r="D2" s="1" t="s">
        <v>9</v>
      </c>
      <c r="E2" s="1" t="s">
        <v>16</v>
      </c>
      <c r="F2" s="1" t="s">
        <v>11</v>
      </c>
      <c r="G2" t="s">
        <v>12</v>
      </c>
      <c r="J2" s="5" t="s">
        <v>24</v>
      </c>
      <c r="T2" s="5" t="s">
        <v>26</v>
      </c>
    </row>
    <row r="3" spans="1:20" x14ac:dyDescent="0.25">
      <c r="A3" t="s">
        <v>14</v>
      </c>
      <c r="B3" s="2">
        <v>0</v>
      </c>
      <c r="C3" s="2">
        <v>-5.3991309430918104</v>
      </c>
      <c r="D3" s="2">
        <v>0.25107399017430898</v>
      </c>
      <c r="E3" s="2">
        <v>-21.504142819984899</v>
      </c>
      <c r="F3" s="2">
        <v>1.4239182260516401E-102</v>
      </c>
      <c r="G3" t="s">
        <v>13</v>
      </c>
    </row>
    <row r="4" spans="1:20" x14ac:dyDescent="0.25">
      <c r="A4" t="s">
        <v>18</v>
      </c>
      <c r="B4" s="2">
        <v>0.35799999999999998</v>
      </c>
      <c r="C4" s="2">
        <v>1.0225276508566099</v>
      </c>
      <c r="D4" s="2">
        <v>0.146756475684541</v>
      </c>
      <c r="E4" s="2">
        <v>6.9675129910762497</v>
      </c>
      <c r="F4" s="2">
        <v>3.2259267282676602E-12</v>
      </c>
      <c r="G4" t="s">
        <v>13</v>
      </c>
    </row>
    <row r="5" spans="1:20" x14ac:dyDescent="0.25">
      <c r="A5" t="s">
        <v>75</v>
      </c>
      <c r="B5" s="2">
        <v>0.40600000000000003</v>
      </c>
      <c r="C5" s="2">
        <v>0.87955264214911</v>
      </c>
      <c r="D5" s="2">
        <v>0.14578597476713601</v>
      </c>
      <c r="E5" s="2">
        <v>6.0331773584806099</v>
      </c>
      <c r="F5" s="2">
        <v>1.6076679871259E-9</v>
      </c>
      <c r="G5" t="s">
        <v>13</v>
      </c>
    </row>
    <row r="6" spans="1:20" x14ac:dyDescent="0.25">
      <c r="A6" t="s">
        <v>76</v>
      </c>
      <c r="B6" s="2">
        <v>7.7610000000000001</v>
      </c>
      <c r="C6" s="2">
        <v>-2.05493876982153</v>
      </c>
      <c r="D6" s="2">
        <v>0.20509857597588099</v>
      </c>
      <c r="E6" s="2">
        <v>-10.019273707990999</v>
      </c>
      <c r="F6" s="2">
        <v>1.2542119950415399E-23</v>
      </c>
      <c r="G6" t="s">
        <v>13</v>
      </c>
    </row>
    <row r="8" spans="1:20" x14ac:dyDescent="0.25">
      <c r="B8" s="1" t="s">
        <v>0</v>
      </c>
      <c r="C8" s="1" t="s">
        <v>75</v>
      </c>
      <c r="D8" s="1" t="s">
        <v>77</v>
      </c>
    </row>
    <row r="9" spans="1:20" x14ac:dyDescent="0.25">
      <c r="A9" t="s">
        <v>1</v>
      </c>
      <c r="B9" s="1">
        <v>0</v>
      </c>
      <c r="C9" s="1">
        <v>1</v>
      </c>
      <c r="D9" s="1">
        <v>0</v>
      </c>
      <c r="E9" t="s">
        <v>75</v>
      </c>
    </row>
    <row r="10" spans="1:20" x14ac:dyDescent="0.25">
      <c r="A10" t="s">
        <v>2</v>
      </c>
      <c r="B10" s="1">
        <v>0</v>
      </c>
      <c r="C10" s="1">
        <v>0</v>
      </c>
      <c r="D10" s="1">
        <v>0</v>
      </c>
    </row>
    <row r="11" spans="1:20" x14ac:dyDescent="0.25">
      <c r="A11" t="s">
        <v>3</v>
      </c>
      <c r="B11" s="1">
        <v>1</v>
      </c>
      <c r="C11" s="1">
        <v>1</v>
      </c>
      <c r="D11" s="1">
        <v>1</v>
      </c>
      <c r="E11" t="s">
        <v>78</v>
      </c>
    </row>
    <row r="12" spans="1:20" x14ac:dyDescent="0.25">
      <c r="A12" t="s">
        <v>4</v>
      </c>
      <c r="B12" s="1">
        <v>1</v>
      </c>
      <c r="C12" s="1">
        <v>0</v>
      </c>
      <c r="D12" s="1">
        <v>0</v>
      </c>
      <c r="E12" t="s">
        <v>18</v>
      </c>
    </row>
    <row r="14" spans="1:20" x14ac:dyDescent="0.25">
      <c r="A14" s="5" t="s">
        <v>72</v>
      </c>
    </row>
    <row r="15" spans="1:20" ht="31.5" x14ac:dyDescent="0.25">
      <c r="B15" s="7" t="s">
        <v>20</v>
      </c>
      <c r="C15" s="7" t="s">
        <v>21</v>
      </c>
      <c r="D15" s="7" t="s">
        <v>23</v>
      </c>
      <c r="E15" s="7" t="s">
        <v>22</v>
      </c>
    </row>
    <row r="16" spans="1:20" x14ac:dyDescent="0.25">
      <c r="A16" t="s">
        <v>1</v>
      </c>
      <c r="B16" s="20" t="s">
        <v>69</v>
      </c>
      <c r="C16" s="8">
        <f>1/B5</f>
        <v>2.4630541871921179</v>
      </c>
      <c r="D16" s="9">
        <f>1/B4</f>
        <v>2.7932960893854748</v>
      </c>
      <c r="E16" s="9">
        <f>1/(B4*B5*B6)</f>
        <v>0.88648880672957897</v>
      </c>
      <c r="F16">
        <f>B4*B5*B6</f>
        <v>1.1280458280000001</v>
      </c>
    </row>
    <row r="17" spans="1:20" x14ac:dyDescent="0.25">
      <c r="A17" t="s">
        <v>2</v>
      </c>
      <c r="B17" s="8">
        <f>B5</f>
        <v>0.40600000000000003</v>
      </c>
      <c r="C17" s="20" t="s">
        <v>69</v>
      </c>
      <c r="D17" s="9">
        <f>B5/B4</f>
        <v>1.1340782122905029</v>
      </c>
      <c r="E17" s="9">
        <f>1/(B4*B6)</f>
        <v>0.35991445553220913</v>
      </c>
    </row>
    <row r="18" spans="1:20" x14ac:dyDescent="0.25">
      <c r="A18" t="s">
        <v>3</v>
      </c>
      <c r="B18" s="8">
        <f>B4</f>
        <v>0.35799999999999998</v>
      </c>
      <c r="C18" s="8">
        <f>B4/B5</f>
        <v>0.88177339901477825</v>
      </c>
      <c r="D18" s="20" t="s">
        <v>69</v>
      </c>
      <c r="E18" s="9">
        <f>1/(B5*B6)</f>
        <v>0.31736299280918928</v>
      </c>
    </row>
    <row r="19" spans="1:20" x14ac:dyDescent="0.25">
      <c r="A19" t="s">
        <v>4</v>
      </c>
      <c r="B19" s="8">
        <f>B4*B5*B6</f>
        <v>1.1280458280000001</v>
      </c>
      <c r="C19" s="8">
        <f>B4*B6</f>
        <v>2.778438</v>
      </c>
      <c r="D19" s="9">
        <f>B6*B5</f>
        <v>3.1509660000000004</v>
      </c>
      <c r="E19" s="20" t="s">
        <v>69</v>
      </c>
    </row>
    <row r="21" spans="1:20" x14ac:dyDescent="0.25">
      <c r="A21" s="5" t="s">
        <v>73</v>
      </c>
    </row>
    <row r="22" spans="1:20" ht="31.5" x14ac:dyDescent="0.25">
      <c r="B22" s="7" t="s">
        <v>20</v>
      </c>
      <c r="C22" s="7" t="s">
        <v>21</v>
      </c>
      <c r="D22" s="7" t="s">
        <v>23</v>
      </c>
      <c r="E22" s="7" t="s">
        <v>22</v>
      </c>
      <c r="G22" s="6"/>
    </row>
    <row r="23" spans="1:20" x14ac:dyDescent="0.25">
      <c r="A23" t="s">
        <v>1</v>
      </c>
      <c r="B23" s="8">
        <f>$B$4^$B9*$B$5^$C9*$B$6^$D9</f>
        <v>0.40600000000000003</v>
      </c>
      <c r="C23" s="8">
        <f>B23/$B$5</f>
        <v>1</v>
      </c>
      <c r="D23" s="9">
        <f>B23/$B$4</f>
        <v>1.1340782122905029</v>
      </c>
      <c r="E23" s="9">
        <f>B23/($B$4*$B$5*$B$6)</f>
        <v>0.35991445553220908</v>
      </c>
    </row>
    <row r="24" spans="1:20" x14ac:dyDescent="0.25">
      <c r="A24" t="s">
        <v>2</v>
      </c>
      <c r="B24" s="8">
        <f>$B$4^$B10*$B$5^$C10*$B$6^$D10</f>
        <v>1</v>
      </c>
      <c r="C24" s="8">
        <f>B24/$B$5</f>
        <v>2.4630541871921179</v>
      </c>
      <c r="D24" s="9">
        <f>B24/$B$4</f>
        <v>2.7932960893854748</v>
      </c>
      <c r="E24" s="9">
        <f>B24/($B$4*$B$5*$B$6)</f>
        <v>0.88648880672957897</v>
      </c>
    </row>
    <row r="25" spans="1:20" x14ac:dyDescent="0.25">
      <c r="A25" t="s">
        <v>3</v>
      </c>
      <c r="B25" s="8">
        <f>$B$4^$B11*$B$5^$C11*$B$6^$D11</f>
        <v>1.1280458280000001</v>
      </c>
      <c r="C25" s="8">
        <f>B25/$B$5</f>
        <v>2.778438</v>
      </c>
      <c r="D25" s="9">
        <f>B25/$B$4</f>
        <v>3.1509660000000004</v>
      </c>
      <c r="E25" s="9">
        <f>B25/($B$4*$B$5*$B$6)</f>
        <v>1</v>
      </c>
    </row>
    <row r="26" spans="1:20" x14ac:dyDescent="0.25">
      <c r="A26" t="s">
        <v>4</v>
      </c>
      <c r="B26" s="8">
        <f>$B$4^$B12*$B$5^$C12*$B$6^$D12</f>
        <v>0.35799999999999998</v>
      </c>
      <c r="C26" s="8">
        <f>B26/$B$5</f>
        <v>0.88177339901477825</v>
      </c>
      <c r="D26" s="9">
        <f>B26/$B$4</f>
        <v>1</v>
      </c>
      <c r="E26" s="9">
        <f>B26/($B$4*$B$5*$B$6)</f>
        <v>0.31736299280918928</v>
      </c>
    </row>
    <row r="28" spans="1:20" x14ac:dyDescent="0.25">
      <c r="A28" s="5"/>
    </row>
    <row r="29" spans="1:20" x14ac:dyDescent="0.25">
      <c r="C29" s="7"/>
      <c r="D29" s="7"/>
      <c r="E29" s="7"/>
      <c r="F29" s="7"/>
      <c r="G29" s="7"/>
    </row>
    <row r="30" spans="1:20" x14ac:dyDescent="0.25">
      <c r="B30" s="8"/>
      <c r="C30" s="8"/>
      <c r="D30" s="8"/>
      <c r="E30" s="8"/>
      <c r="F30" s="9"/>
      <c r="J30" s="5"/>
      <c r="T30" s="5"/>
    </row>
    <row r="31" spans="1:20" x14ac:dyDescent="0.25">
      <c r="B31" s="8"/>
      <c r="C31" s="8"/>
      <c r="D31" s="8"/>
      <c r="E31" s="8"/>
      <c r="F31" s="9"/>
    </row>
    <row r="32" spans="1:20" x14ac:dyDescent="0.25">
      <c r="B32" s="8"/>
      <c r="C32" s="8"/>
      <c r="D32" s="8"/>
      <c r="E32" s="8"/>
      <c r="F32" s="9"/>
    </row>
    <row r="33" spans="2:6" x14ac:dyDescent="0.25">
      <c r="B33" s="8"/>
      <c r="C33" s="8"/>
      <c r="D33" s="8"/>
      <c r="E33" s="8"/>
      <c r="F33" s="9"/>
    </row>
    <row r="36" spans="2:6" x14ac:dyDescent="0.25">
      <c r="B36" s="13"/>
      <c r="C36" s="13"/>
      <c r="D36" s="14"/>
      <c r="E36" s="14"/>
    </row>
    <row r="37" spans="2:6" x14ac:dyDescent="0.25">
      <c r="B37" s="1"/>
      <c r="C37" s="1"/>
    </row>
    <row r="39" spans="2:6" x14ac:dyDescent="0.25">
      <c r="B39" s="13"/>
      <c r="C39" s="13"/>
      <c r="D39" s="14"/>
      <c r="E39" s="14"/>
    </row>
    <row r="40" spans="2:6" x14ac:dyDescent="0.25">
      <c r="B40" s="1"/>
      <c r="C40" s="1"/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1"/>
  <sheetViews>
    <sheetView showGridLines="0" zoomScale="130" zoomScaleNormal="130" workbookViewId="0">
      <selection activeCell="A18" sqref="A18"/>
    </sheetView>
  </sheetViews>
  <sheetFormatPr defaultColWidth="11" defaultRowHeight="15.75" x14ac:dyDescent="0.25"/>
  <cols>
    <col min="1" max="1" width="18.875" customWidth="1"/>
    <col min="2" max="8" width="11.125" customWidth="1"/>
  </cols>
  <sheetData>
    <row r="1" spans="1:20" x14ac:dyDescent="0.25">
      <c r="A1" s="5" t="s">
        <v>24</v>
      </c>
      <c r="B1" s="1"/>
      <c r="C1" s="1"/>
      <c r="D1" s="1"/>
      <c r="E1" s="1"/>
      <c r="F1" s="1"/>
    </row>
    <row r="2" spans="1:20" x14ac:dyDescent="0.25">
      <c r="A2" t="s">
        <v>7</v>
      </c>
      <c r="B2" s="1" t="s">
        <v>15</v>
      </c>
      <c r="C2" s="1" t="s">
        <v>8</v>
      </c>
      <c r="D2" s="1" t="s">
        <v>9</v>
      </c>
      <c r="E2" s="1" t="s">
        <v>16</v>
      </c>
      <c r="F2" s="1" t="s">
        <v>11</v>
      </c>
      <c r="G2" t="s">
        <v>12</v>
      </c>
      <c r="J2" s="5" t="s">
        <v>24</v>
      </c>
      <c r="T2" s="5" t="s">
        <v>26</v>
      </c>
    </row>
    <row r="3" spans="1:20" x14ac:dyDescent="0.25">
      <c r="A3" t="s">
        <v>14</v>
      </c>
      <c r="B3" s="2">
        <v>0</v>
      </c>
      <c r="C3" s="2">
        <v>-5.3991309430918104</v>
      </c>
      <c r="D3" s="2">
        <v>0.25107399017430898</v>
      </c>
      <c r="E3" s="2">
        <v>-21.504142819984899</v>
      </c>
      <c r="F3" s="2">
        <v>1.4239182260516401E-102</v>
      </c>
      <c r="G3" t="s">
        <v>13</v>
      </c>
    </row>
    <row r="4" spans="1:20" x14ac:dyDescent="0.25">
      <c r="A4" t="s">
        <v>17</v>
      </c>
      <c r="B4" s="2">
        <v>1.05000878116005</v>
      </c>
      <c r="C4" s="2">
        <v>4.8798527144036298E-2</v>
      </c>
      <c r="D4" s="2">
        <v>5.3678323721155496E-3</v>
      </c>
      <c r="E4" s="2">
        <v>9.0909185982653895</v>
      </c>
      <c r="F4" s="2">
        <v>9.8205779273779106E-20</v>
      </c>
      <c r="G4" t="s">
        <v>13</v>
      </c>
    </row>
    <row r="5" spans="1:20" x14ac:dyDescent="0.25">
      <c r="A5" t="s">
        <v>18</v>
      </c>
      <c r="B5" s="2">
        <v>2.78021329855066</v>
      </c>
      <c r="C5" s="2">
        <v>1.0225276508566099</v>
      </c>
      <c r="D5" s="2">
        <v>0.146756475684541</v>
      </c>
      <c r="E5" s="2">
        <v>6.9675129910762497</v>
      </c>
      <c r="F5" s="2">
        <v>3.2259267282676602E-12</v>
      </c>
      <c r="G5" t="s">
        <v>13</v>
      </c>
    </row>
    <row r="6" spans="1:20" x14ac:dyDescent="0.25">
      <c r="A6" t="s">
        <v>6</v>
      </c>
      <c r="B6" s="2">
        <v>2.4098214127154001</v>
      </c>
      <c r="C6" s="2">
        <v>0.87955264214911</v>
      </c>
      <c r="D6" s="2">
        <v>0.14578597476713601</v>
      </c>
      <c r="E6" s="2">
        <v>6.0331773584806099</v>
      </c>
      <c r="F6" s="2">
        <v>1.6076679871259E-9</v>
      </c>
      <c r="G6" t="s">
        <v>13</v>
      </c>
    </row>
    <row r="7" spans="1:20" x14ac:dyDescent="0.25">
      <c r="A7" t="s">
        <v>19</v>
      </c>
      <c r="B7" s="2">
        <v>0.12810067896483901</v>
      </c>
      <c r="C7" s="2">
        <v>-2.05493876982153</v>
      </c>
      <c r="D7" s="2">
        <v>0.20509857597588099</v>
      </c>
      <c r="E7" s="2">
        <v>-10.019273707990999</v>
      </c>
      <c r="F7" s="2">
        <v>1.2542119950415399E-23</v>
      </c>
      <c r="G7" t="s">
        <v>13</v>
      </c>
    </row>
    <row r="9" spans="1:20" x14ac:dyDescent="0.25">
      <c r="B9" s="1" t="s">
        <v>0</v>
      </c>
      <c r="C9" s="1" t="s">
        <v>6</v>
      </c>
      <c r="D9" s="1" t="s">
        <v>5</v>
      </c>
    </row>
    <row r="10" spans="1:20" x14ac:dyDescent="0.25">
      <c r="A10" t="s">
        <v>1</v>
      </c>
      <c r="B10" s="1">
        <v>0</v>
      </c>
      <c r="C10" s="1">
        <v>0</v>
      </c>
      <c r="D10" s="1">
        <v>0</v>
      </c>
    </row>
    <row r="11" spans="1:20" x14ac:dyDescent="0.25">
      <c r="A11" t="s">
        <v>2</v>
      </c>
      <c r="B11" s="1">
        <v>0</v>
      </c>
      <c r="C11" s="1">
        <v>1</v>
      </c>
      <c r="D11" s="1">
        <v>0</v>
      </c>
      <c r="E11" t="s">
        <v>6</v>
      </c>
    </row>
    <row r="12" spans="1:20" x14ac:dyDescent="0.25">
      <c r="A12" t="s">
        <v>3</v>
      </c>
      <c r="B12" s="1">
        <v>1</v>
      </c>
      <c r="C12" s="1">
        <v>0</v>
      </c>
      <c r="D12" s="1">
        <v>0</v>
      </c>
      <c r="E12" t="s">
        <v>18</v>
      </c>
    </row>
    <row r="13" spans="1:20" x14ac:dyDescent="0.25">
      <c r="A13" t="s">
        <v>4</v>
      </c>
      <c r="B13" s="1">
        <v>1</v>
      </c>
      <c r="C13" s="1">
        <v>1</v>
      </c>
      <c r="D13" s="1">
        <v>1</v>
      </c>
      <c r="E13" t="s">
        <v>28</v>
      </c>
    </row>
    <row r="15" spans="1:20" x14ac:dyDescent="0.25">
      <c r="A15" s="5" t="s">
        <v>72</v>
      </c>
    </row>
    <row r="16" spans="1:20" ht="31.5" x14ac:dyDescent="0.25">
      <c r="B16" s="7" t="s">
        <v>20</v>
      </c>
      <c r="C16" s="7" t="s">
        <v>21</v>
      </c>
      <c r="D16" s="7" t="s">
        <v>23</v>
      </c>
      <c r="E16" s="7" t="s">
        <v>22</v>
      </c>
    </row>
    <row r="17" spans="1:20" x14ac:dyDescent="0.25">
      <c r="A17" t="s">
        <v>1</v>
      </c>
      <c r="B17" s="20" t="s">
        <v>69</v>
      </c>
      <c r="C17" s="8">
        <f>1/B6</f>
        <v>0.4149685095847806</v>
      </c>
      <c r="D17" s="9">
        <f>1/B5</f>
        <v>0.35968463301765563</v>
      </c>
      <c r="E17" s="9">
        <f>1/(B5*B6*B7)</f>
        <v>1.1651600701105846</v>
      </c>
    </row>
    <row r="18" spans="1:20" x14ac:dyDescent="0.25">
      <c r="A18" t="s">
        <v>2</v>
      </c>
      <c r="B18" s="8">
        <f>B6</f>
        <v>2.4098214127154001</v>
      </c>
      <c r="C18" s="20" t="s">
        <v>69</v>
      </c>
      <c r="D18" s="9">
        <f>B6/B5</f>
        <v>0.86677573047062717</v>
      </c>
      <c r="E18" s="9">
        <f>1/(B5*B7)</f>
        <v>2.8078276861934635</v>
      </c>
    </row>
    <row r="19" spans="1:20" x14ac:dyDescent="0.25">
      <c r="A19" t="s">
        <v>3</v>
      </c>
      <c r="B19" s="8">
        <f>B5</f>
        <v>2.78021329855066</v>
      </c>
      <c r="C19" s="8">
        <f>B5/B6</f>
        <v>1.1537009688273541</v>
      </c>
      <c r="D19" s="20" t="s">
        <v>69</v>
      </c>
      <c r="E19" s="9">
        <f>1/(B6*B7)</f>
        <v>3.239393521861667</v>
      </c>
    </row>
    <row r="20" spans="1:20" x14ac:dyDescent="0.25">
      <c r="A20" t="s">
        <v>4</v>
      </c>
      <c r="B20" s="8">
        <f>B5*B6*B7</f>
        <v>0.85825117565614018</v>
      </c>
      <c r="C20" s="8">
        <f>B5*B7</f>
        <v>0.35614721121141424</v>
      </c>
      <c r="D20" s="9">
        <f>B7*B6</f>
        <v>0.30869975915285025</v>
      </c>
      <c r="E20" s="20" t="s">
        <v>69</v>
      </c>
    </row>
    <row r="22" spans="1:20" x14ac:dyDescent="0.25">
      <c r="A22" s="5" t="s">
        <v>73</v>
      </c>
    </row>
    <row r="23" spans="1:20" ht="31.5" x14ac:dyDescent="0.25">
      <c r="B23" s="7" t="s">
        <v>20</v>
      </c>
      <c r="C23" s="7" t="s">
        <v>21</v>
      </c>
      <c r="D23" s="7" t="s">
        <v>23</v>
      </c>
      <c r="E23" s="7" t="s">
        <v>22</v>
      </c>
      <c r="G23" s="6"/>
    </row>
    <row r="24" spans="1:20" x14ac:dyDescent="0.25">
      <c r="A24" t="s">
        <v>1</v>
      </c>
      <c r="B24" s="8">
        <f>$B$5^$B10*$B$6^$C10*$B$7^$D10</f>
        <v>1</v>
      </c>
      <c r="C24" s="8">
        <f>B24/$B$6</f>
        <v>0.4149685095847806</v>
      </c>
      <c r="D24" s="9">
        <f>B24/$B$5</f>
        <v>0.35968463301765563</v>
      </c>
      <c r="E24" s="9">
        <f>B24/($B$5*$B$6*$B$7)</f>
        <v>1.1651600701105846</v>
      </c>
    </row>
    <row r="25" spans="1:20" x14ac:dyDescent="0.25">
      <c r="A25" t="s">
        <v>2</v>
      </c>
      <c r="B25" s="8">
        <f>$B$5^$B11*$B$6^$C11*$B$7^$D11</f>
        <v>2.4098214127154001</v>
      </c>
      <c r="C25" s="8">
        <f>B25/$B$6</f>
        <v>1</v>
      </c>
      <c r="D25" s="9">
        <f>B25/$B$5</f>
        <v>0.86677573047062717</v>
      </c>
      <c r="E25" s="9">
        <f>B25/($B$5*$B$6*$B$7)</f>
        <v>2.8078276861934639</v>
      </c>
    </row>
    <row r="26" spans="1:20" x14ac:dyDescent="0.25">
      <c r="A26" t="s">
        <v>3</v>
      </c>
      <c r="B26" s="8">
        <f>$B$5^$B12*$B$6^$C12*$B$7^$D12</f>
        <v>2.78021329855066</v>
      </c>
      <c r="C26" s="8">
        <f>B26/$B$6</f>
        <v>1.1537009688273541</v>
      </c>
      <c r="D26" s="9">
        <f>B26/$B$5</f>
        <v>1</v>
      </c>
      <c r="E26" s="9">
        <f>B26/($B$5*$B$6*$B$7)</f>
        <v>3.239393521861667</v>
      </c>
    </row>
    <row r="27" spans="1:20" x14ac:dyDescent="0.25">
      <c r="A27" t="s">
        <v>4</v>
      </c>
      <c r="B27" s="8">
        <f>$B$5^$B13*$B$6^$C13*$B$7^$D13</f>
        <v>0.85825117565614018</v>
      </c>
      <c r="C27" s="8">
        <f>B27/$B$6</f>
        <v>0.35614721121141424</v>
      </c>
      <c r="D27" s="9">
        <f>B27/$B$5</f>
        <v>0.30869975915285031</v>
      </c>
      <c r="E27" s="9">
        <f>B27/($B$5*$B$6*$B$7)</f>
        <v>1</v>
      </c>
    </row>
    <row r="29" spans="1:20" x14ac:dyDescent="0.25">
      <c r="A29" s="5" t="s">
        <v>74</v>
      </c>
    </row>
    <row r="30" spans="1:20" ht="31.5" x14ac:dyDescent="0.25">
      <c r="B30" t="s">
        <v>30</v>
      </c>
      <c r="C30" s="7" t="s">
        <v>20</v>
      </c>
      <c r="D30" s="7" t="s">
        <v>21</v>
      </c>
      <c r="E30" s="7" t="s">
        <v>23</v>
      </c>
      <c r="F30" s="7" t="s">
        <v>22</v>
      </c>
      <c r="G30" s="7" t="s">
        <v>29</v>
      </c>
    </row>
    <row r="31" spans="1:20" x14ac:dyDescent="0.25">
      <c r="A31" t="s">
        <v>1</v>
      </c>
      <c r="B31" s="8">
        <f>$C$4*$G$31+$B10*$C$5+$C10*$C$6+$D10*$C$7</f>
        <v>0</v>
      </c>
      <c r="C31" s="8">
        <f>EXP(B31)</f>
        <v>1</v>
      </c>
      <c r="D31" s="8">
        <f>EXP($B31-$C$6)</f>
        <v>0.41496850958478138</v>
      </c>
      <c r="E31" s="8">
        <f>EXP($B31-$C$5)</f>
        <v>0.3596846330176553</v>
      </c>
      <c r="F31" s="9">
        <f>EXP($B31 - $C$5-$C$6-$C$7)</f>
        <v>1.1651600701105886</v>
      </c>
      <c r="G31">
        <v>0</v>
      </c>
      <c r="J31" s="5" t="s">
        <v>25</v>
      </c>
      <c r="T31" s="5" t="s">
        <v>27</v>
      </c>
    </row>
    <row r="32" spans="1:20" x14ac:dyDescent="0.25">
      <c r="A32" t="s">
        <v>2</v>
      </c>
      <c r="B32" s="8">
        <f>$C$4*$G$31+$B11*$C$5+$C11*$C$6+$D11*$C$7</f>
        <v>0.87955264214911</v>
      </c>
      <c r="C32" s="8">
        <f t="shared" ref="C32:C34" si="0">EXP(B32)</f>
        <v>2.4098214127153952</v>
      </c>
      <c r="D32" s="8">
        <f>EXP($B32-$C$6)</f>
        <v>1</v>
      </c>
      <c r="E32" s="8">
        <f>EXP($B32-$C$5)</f>
        <v>0.86677573047062462</v>
      </c>
      <c r="F32" s="9">
        <f>EXP($B32 - $C$5-$C$6-$C$7)</f>
        <v>2.8078276861934679</v>
      </c>
    </row>
    <row r="33" spans="1:6" x14ac:dyDescent="0.25">
      <c r="A33" t="s">
        <v>3</v>
      </c>
      <c r="B33" s="8">
        <f>$C$4*$G$31+$B12*$C$5+$C12*$C$6+$D12*$C$7</f>
        <v>1.0225276508566099</v>
      </c>
      <c r="C33" s="8">
        <f t="shared" si="0"/>
        <v>2.7802132985506627</v>
      </c>
      <c r="D33" s="8">
        <f>EXP($B33-$C$6)</f>
        <v>1.1537009688273574</v>
      </c>
      <c r="E33" s="8">
        <f>EXP($B33-$C$5)</f>
        <v>1</v>
      </c>
      <c r="F33" s="9">
        <f>EXP($B33 - $C$5-$C$6-$C$7)</f>
        <v>3.2393935218616812</v>
      </c>
    </row>
    <row r="34" spans="1:6" x14ac:dyDescent="0.25">
      <c r="A34" t="s">
        <v>4</v>
      </c>
      <c r="B34" s="8">
        <f>$C$4*$G$31+$B13*$C$5+$C13*$C$6+$D13*$C$7</f>
        <v>-0.15285847681581011</v>
      </c>
      <c r="C34" s="8">
        <f t="shared" si="0"/>
        <v>0.85825117565613729</v>
      </c>
      <c r="D34" s="8">
        <f>EXP($B34-$C$6)</f>
        <v>0.35614721121141368</v>
      </c>
      <c r="E34" s="8">
        <f>EXP($B34-$C$5)</f>
        <v>0.30869975915284892</v>
      </c>
      <c r="F34" s="9">
        <f>EXP($B34 - $C$5-$C$6-$C$7)</f>
        <v>1</v>
      </c>
    </row>
    <row r="37" spans="1:6" x14ac:dyDescent="0.25">
      <c r="B37" s="13" t="s">
        <v>31</v>
      </c>
      <c r="C37" s="13" t="s">
        <v>32</v>
      </c>
      <c r="D37" s="14" t="s">
        <v>33</v>
      </c>
      <c r="E37" s="14" t="s">
        <v>34</v>
      </c>
    </row>
    <row r="38" spans="1:6" x14ac:dyDescent="0.25">
      <c r="B38" s="1">
        <v>4</v>
      </c>
      <c r="C38" s="1">
        <v>3</v>
      </c>
      <c r="D38">
        <f>EXP(B38+C38)</f>
        <v>1096.6331584284585</v>
      </c>
      <c r="E38">
        <f>EXP(B38)*EXP(C38)</f>
        <v>1096.6331584284585</v>
      </c>
    </row>
    <row r="40" spans="1:6" x14ac:dyDescent="0.25">
      <c r="B40" s="13" t="s">
        <v>31</v>
      </c>
      <c r="C40" s="13" t="s">
        <v>32</v>
      </c>
      <c r="D40" s="14" t="s">
        <v>35</v>
      </c>
      <c r="E40" s="14" t="s">
        <v>36</v>
      </c>
    </row>
    <row r="41" spans="1:6" x14ac:dyDescent="0.25">
      <c r="B41" s="1">
        <v>4</v>
      </c>
      <c r="C41" s="1">
        <v>3</v>
      </c>
      <c r="D41">
        <f>EXP(B41-C41)</f>
        <v>2.7182818284590451</v>
      </c>
      <c r="E41">
        <f>EXP(B41)/EXP(C41)</f>
        <v>2.7182818284590451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"/>
  <sheetViews>
    <sheetView showGridLines="0" workbookViewId="0">
      <selection activeCell="H11" sqref="H11"/>
    </sheetView>
  </sheetViews>
  <sheetFormatPr defaultColWidth="11" defaultRowHeight="15.75" x14ac:dyDescent="0.25"/>
  <cols>
    <col min="1" max="1" width="11.625" customWidth="1"/>
    <col min="2" max="4" width="7.5" customWidth="1"/>
    <col min="5" max="5" width="21.625" customWidth="1"/>
    <col min="8" max="8" width="17.125" customWidth="1"/>
    <col min="9" max="11" width="10.5" style="1" customWidth="1"/>
    <col min="12" max="12" width="11.125" style="1" customWidth="1"/>
    <col min="13" max="13" width="19.875" customWidth="1"/>
  </cols>
  <sheetData>
    <row r="1" spans="1:13" ht="31.5" x14ac:dyDescent="0.25">
      <c r="B1" s="1" t="s">
        <v>0</v>
      </c>
      <c r="C1" s="1" t="s">
        <v>6</v>
      </c>
      <c r="D1" s="3" t="s">
        <v>5</v>
      </c>
      <c r="I1" s="1" t="s">
        <v>41</v>
      </c>
      <c r="J1" s="1" t="s">
        <v>42</v>
      </c>
      <c r="K1" s="1" t="s">
        <v>43</v>
      </c>
      <c r="L1" s="7" t="s">
        <v>47</v>
      </c>
    </row>
    <row r="2" spans="1:13" x14ac:dyDescent="0.25">
      <c r="A2" t="s">
        <v>1</v>
      </c>
      <c r="B2" s="1">
        <v>0</v>
      </c>
      <c r="C2" s="1">
        <v>0</v>
      </c>
      <c r="D2" s="1">
        <v>0</v>
      </c>
      <c r="H2" t="s">
        <v>37</v>
      </c>
      <c r="I2" s="1">
        <v>1</v>
      </c>
      <c r="J2" s="1">
        <v>0</v>
      </c>
      <c r="K2" s="1">
        <v>0</v>
      </c>
      <c r="L2" s="1">
        <v>0</v>
      </c>
      <c r="M2" t="s">
        <v>41</v>
      </c>
    </row>
    <row r="3" spans="1:13" x14ac:dyDescent="0.25">
      <c r="A3" t="s">
        <v>2</v>
      </c>
      <c r="B3" s="1">
        <v>0</v>
      </c>
      <c r="C3" s="1">
        <v>1</v>
      </c>
      <c r="D3" s="1">
        <v>0</v>
      </c>
      <c r="E3" t="s">
        <v>6</v>
      </c>
      <c r="H3" t="s">
        <v>38</v>
      </c>
      <c r="I3" s="1">
        <v>1</v>
      </c>
      <c r="J3" s="1">
        <v>1</v>
      </c>
      <c r="K3" s="1">
        <v>0</v>
      </c>
      <c r="L3" s="1">
        <v>0</v>
      </c>
      <c r="M3" t="s">
        <v>44</v>
      </c>
    </row>
    <row r="4" spans="1:13" x14ac:dyDescent="0.25">
      <c r="A4" t="s">
        <v>3</v>
      </c>
      <c r="B4" s="1">
        <v>1</v>
      </c>
      <c r="C4" s="1">
        <v>0</v>
      </c>
      <c r="D4" s="1">
        <v>0</v>
      </c>
      <c r="E4" t="s">
        <v>18</v>
      </c>
      <c r="H4" t="s">
        <v>39</v>
      </c>
      <c r="I4" s="1">
        <v>1</v>
      </c>
      <c r="J4" s="1">
        <v>0</v>
      </c>
      <c r="K4" s="1">
        <v>1</v>
      </c>
      <c r="L4" s="1">
        <v>0</v>
      </c>
      <c r="M4" t="s">
        <v>45</v>
      </c>
    </row>
    <row r="5" spans="1:13" ht="47.25" x14ac:dyDescent="0.25">
      <c r="A5" s="10" t="s">
        <v>4</v>
      </c>
      <c r="B5" s="12">
        <v>1</v>
      </c>
      <c r="C5" s="12">
        <v>1</v>
      </c>
      <c r="D5" s="12">
        <v>1</v>
      </c>
      <c r="E5" s="11" t="s">
        <v>28</v>
      </c>
      <c r="H5" s="15" t="s">
        <v>40</v>
      </c>
      <c r="I5" s="12">
        <v>1</v>
      </c>
      <c r="J5" s="12">
        <v>1</v>
      </c>
      <c r="K5" s="12">
        <v>1</v>
      </c>
      <c r="L5" s="12">
        <v>1</v>
      </c>
      <c r="M5" s="6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uber</vt:lpstr>
      <vt:lpstr>uber full</vt:lpstr>
      <vt:lpstr>facebook (2)</vt:lpstr>
      <vt:lpstr>facebook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Nijs</dc:creator>
  <cp:lastModifiedBy>Vincent Nijs</cp:lastModifiedBy>
  <dcterms:created xsi:type="dcterms:W3CDTF">2016-02-02T18:36:44Z</dcterms:created>
  <dcterms:modified xsi:type="dcterms:W3CDTF">2021-03-19T08:20:45Z</dcterms:modified>
</cp:coreProperties>
</file>