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drawings/drawing1.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omments5.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drawings/drawing2.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charts/chart9.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codeName="ThisWorkbook" defaultThemeVersion="124226"/>
  <mc:AlternateContent xmlns:mc="http://schemas.openxmlformats.org/markup-compatibility/2006">
    <mc:Choice Requires="x15">
      <x15ac:absPath xmlns:x15ac="http://schemas.microsoft.com/office/spreadsheetml/2010/11/ac" url="C:\Users\Mihan\Dropbox\DataCamp\R\Network_Analysis\"/>
    </mc:Choice>
  </mc:AlternateContent>
  <bookViews>
    <workbookView xWindow="0" yWindow="0" windowWidth="11640" windowHeight="7050"/>
  </bookViews>
  <sheets>
    <sheet name="Edges" sheetId="1" r:id="rId1"/>
    <sheet name="Vertices" sheetId="3" r:id="rId2"/>
    <sheet name="Do Not Delete" sheetId="4" state="hidden" r:id="rId3"/>
    <sheet name="Groups" sheetId="5" r:id="rId4"/>
    <sheet name="Group Vertices" sheetId="6" r:id="rId5"/>
    <sheet name="Overall Metrics" sheetId="7" r:id="rId6"/>
    <sheet name="Misc" sheetId="2" state="hidden" r:id="rId7"/>
  </sheets>
  <definedNames>
    <definedName name="BinDivisor">'Overall Metrics'!$X$2</definedName>
    <definedName name="DynamicFilterColumnName">'Overall Metrics'!#REF!</definedName>
    <definedName name="DynamicFilterForceCalculationRange">HistogramBins[[Dynamic Filter Bin]:[Dynamic Filter Frequency]]</definedName>
    <definedName name="DynamicFilterSourceColumnRange">'Overall Metrics'!$X$4</definedName>
    <definedName name="DynamicFilterTableName">'Overall Metrics'!#REF!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NoMetricMessage">'Overall Metrics'!$X$3</definedName>
    <definedName name="NotAvailable">'Overall Metrics'!$X$2</definedName>
    <definedName name="ValidBooleansDefaultFalse">Misc!$G$2:$G$5</definedName>
    <definedName name="ValidEdgeStyles">Misc!$B$2:$B$11</definedName>
    <definedName name="ValidEdgeVisibilities">Misc!$A$2:$A$7</definedName>
    <definedName name="ValidGroupShapes">Misc!$E$2:$E$19</definedName>
    <definedName name="ValidGroupVisibilities">Misc!$F$2:$F$7</definedName>
    <definedName name="ValidVertexLabelPositions">Misc!$H$2:$H$21</definedName>
    <definedName name="ValidVertexShapes">Misc!$D$2:$D$23</definedName>
    <definedName name="ValidVertexVisibilities">Misc!$C$2:$C$9</definedName>
  </definedNames>
  <calcPr calcId="171027"/>
</workbook>
</file>

<file path=xl/calcChain.xml><?xml version="1.0" encoding="utf-8"?>
<calcChain xmlns="http://schemas.openxmlformats.org/spreadsheetml/2006/main">
  <c r="E34" i="7" l="1"/>
  <c r="G34" i="7"/>
  <c r="I34" i="7"/>
  <c r="K34" i="7"/>
  <c r="M34" i="7"/>
  <c r="O34" i="7"/>
  <c r="Q34" i="7"/>
  <c r="S34" i="7"/>
  <c r="U34" i="7"/>
  <c r="E35" i="7"/>
  <c r="G35" i="7"/>
  <c r="I35" i="7"/>
  <c r="K35" i="7"/>
  <c r="M35" i="7"/>
  <c r="O35" i="7"/>
  <c r="Q35" i="7"/>
  <c r="S35" i="7"/>
  <c r="U35" i="7"/>
  <c r="E36" i="7"/>
  <c r="G36" i="7"/>
  <c r="I36" i="7"/>
  <c r="K36" i="7"/>
  <c r="M36" i="7"/>
  <c r="O36" i="7"/>
  <c r="Q36" i="7"/>
  <c r="S36" i="7"/>
  <c r="U36" i="7"/>
  <c r="E37" i="7"/>
  <c r="G37" i="7"/>
  <c r="I37" i="7"/>
  <c r="K37" i="7"/>
  <c r="M37" i="7"/>
  <c r="O37" i="7"/>
  <c r="Q37" i="7"/>
  <c r="S37" i="7"/>
  <c r="U37" i="7"/>
  <c r="E29" i="7" l="1"/>
  <c r="G29" i="7"/>
  <c r="I29" i="7"/>
  <c r="K29" i="7"/>
  <c r="M29" i="7"/>
  <c r="O29" i="7"/>
  <c r="Q29" i="7"/>
  <c r="S29" i="7"/>
  <c r="U29" i="7"/>
  <c r="E30" i="7"/>
  <c r="G30" i="7"/>
  <c r="I30" i="7"/>
  <c r="K30" i="7"/>
  <c r="M30" i="7"/>
  <c r="O30" i="7"/>
  <c r="Q30" i="7"/>
  <c r="S30" i="7"/>
  <c r="U30" i="7"/>
  <c r="E31" i="7"/>
  <c r="G31" i="7"/>
  <c r="I31" i="7"/>
  <c r="K31" i="7"/>
  <c r="M31" i="7"/>
  <c r="O31" i="7"/>
  <c r="Q31" i="7"/>
  <c r="S31" i="7"/>
  <c r="U31" i="7"/>
  <c r="E32" i="7"/>
  <c r="G32" i="7"/>
  <c r="I32" i="7"/>
  <c r="K32" i="7"/>
  <c r="M32" i="7"/>
  <c r="O32" i="7"/>
  <c r="Q32" i="7"/>
  <c r="S32" i="7"/>
  <c r="U32" i="7"/>
  <c r="E33" i="7"/>
  <c r="G33" i="7"/>
  <c r="I33" i="7"/>
  <c r="K33" i="7"/>
  <c r="M33" i="7"/>
  <c r="O33" i="7"/>
  <c r="Q33" i="7"/>
  <c r="S33" i="7"/>
  <c r="U33" i="7"/>
  <c r="B140" i="7" l="1"/>
  <c r="B139" i="7"/>
  <c r="B142" i="7"/>
  <c r="B141" i="7"/>
  <c r="P57" i="7"/>
  <c r="Q57" i="7" s="1"/>
  <c r="P2" i="7"/>
  <c r="B154" i="7"/>
  <c r="B153" i="7"/>
  <c r="B156" i="7"/>
  <c r="B155" i="7"/>
  <c r="R57" i="7"/>
  <c r="S57" i="7" s="1"/>
  <c r="R2" i="7"/>
  <c r="B126" i="7"/>
  <c r="B125" i="7"/>
  <c r="B128" i="7"/>
  <c r="B127" i="7"/>
  <c r="N57" i="7"/>
  <c r="O57" i="7" s="1"/>
  <c r="N2" i="7"/>
  <c r="B112" i="7"/>
  <c r="B111" i="7"/>
  <c r="B98" i="7"/>
  <c r="B97" i="7"/>
  <c r="B114" i="7"/>
  <c r="B113" i="7"/>
  <c r="L57" i="7"/>
  <c r="M57" i="7" s="1"/>
  <c r="L2" i="7"/>
  <c r="B84" i="7"/>
  <c r="B83" i="7"/>
  <c r="B70" i="7"/>
  <c r="B69" i="7"/>
  <c r="B100" i="7"/>
  <c r="B99" i="7"/>
  <c r="J57" i="7"/>
  <c r="K57" i="7" s="1"/>
  <c r="J2" i="7"/>
  <c r="B86" i="7"/>
  <c r="B85" i="7"/>
  <c r="H57" i="7"/>
  <c r="I57" i="7" s="1"/>
  <c r="H2" i="7"/>
  <c r="B72" i="7"/>
  <c r="B71" i="7"/>
  <c r="F57" i="7"/>
  <c r="G57" i="7" s="1"/>
  <c r="F2" i="7"/>
  <c r="B56" i="7"/>
  <c r="B55" i="7"/>
  <c r="B58" i="7"/>
  <c r="B57" i="7"/>
  <c r="T57" i="7"/>
  <c r="T2" i="7"/>
  <c r="X2" i="7" l="1"/>
  <c r="P3" i="7" s="1"/>
  <c r="P4" i="7" s="1"/>
  <c r="P5" i="7" s="1"/>
  <c r="P6" i="7" s="1"/>
  <c r="P7" i="7" s="1"/>
  <c r="P8" i="7" s="1"/>
  <c r="P9" i="7" s="1"/>
  <c r="P10" i="7" s="1"/>
  <c r="P11" i="7" s="1"/>
  <c r="P12" i="7" s="1"/>
  <c r="P13" i="7" s="1"/>
  <c r="P14" i="7" s="1"/>
  <c r="P15" i="7" s="1"/>
  <c r="P16" i="7" s="1"/>
  <c r="P17" i="7" s="1"/>
  <c r="P18" i="7" s="1"/>
  <c r="P19" i="7" s="1"/>
  <c r="P20" i="7" s="1"/>
  <c r="P21" i="7" s="1"/>
  <c r="P22" i="7" s="1"/>
  <c r="P23" i="7" s="1"/>
  <c r="P24" i="7" s="1"/>
  <c r="P25" i="7" s="1"/>
  <c r="P26" i="7" s="1"/>
  <c r="P28" i="7" s="1"/>
  <c r="D57" i="7"/>
  <c r="E57" i="7" s="1"/>
  <c r="D2" i="7"/>
  <c r="U57" i="7"/>
  <c r="P40" i="7" l="1"/>
  <c r="Q39" i="7" s="1"/>
  <c r="Q27" i="7"/>
  <c r="Q3" i="7"/>
  <c r="Q2" i="7"/>
  <c r="R3" i="7"/>
  <c r="R4" i="7" s="1"/>
  <c r="S3" i="7" s="1"/>
  <c r="T3" i="7"/>
  <c r="L3" i="7"/>
  <c r="M2" i="7" s="1"/>
  <c r="N3" i="7"/>
  <c r="H3" i="7"/>
  <c r="J3" i="7"/>
  <c r="D3" i="7"/>
  <c r="D4" i="7" s="1"/>
  <c r="E3" i="7" s="1"/>
  <c r="F3" i="7"/>
  <c r="U2" i="7"/>
  <c r="P41" i="7" l="1"/>
  <c r="P42" i="7" s="1"/>
  <c r="P43" i="7" s="1"/>
  <c r="P44" i="7" s="1"/>
  <c r="P45" i="7" s="1"/>
  <c r="P46" i="7" s="1"/>
  <c r="P47" i="7" s="1"/>
  <c r="P48" i="7" s="1"/>
  <c r="P49" i="7" s="1"/>
  <c r="P50" i="7" s="1"/>
  <c r="P51" i="7" s="1"/>
  <c r="P52" i="7" s="1"/>
  <c r="P53" i="7" s="1"/>
  <c r="P54" i="7" s="1"/>
  <c r="P55" i="7" s="1"/>
  <c r="P56" i="7" s="1"/>
  <c r="Q38" i="7"/>
  <c r="Q5" i="7"/>
  <c r="Q4" i="7"/>
  <c r="S2" i="7"/>
  <c r="T4" i="7"/>
  <c r="R5" i="7"/>
  <c r="S4" i="7" s="1"/>
  <c r="N4" i="7"/>
  <c r="O2" i="7"/>
  <c r="L4" i="7"/>
  <c r="L5" i="7" s="1"/>
  <c r="L6" i="7" s="1"/>
  <c r="L7" i="7" s="1"/>
  <c r="L8" i="7" s="1"/>
  <c r="L9" i="7" s="1"/>
  <c r="L10" i="7" s="1"/>
  <c r="L11" i="7" s="1"/>
  <c r="L12" i="7" s="1"/>
  <c r="L13" i="7" s="1"/>
  <c r="L14" i="7" s="1"/>
  <c r="L15" i="7" s="1"/>
  <c r="L16" i="7" s="1"/>
  <c r="L17" i="7" s="1"/>
  <c r="L18" i="7" s="1"/>
  <c r="L19" i="7" s="1"/>
  <c r="L20" i="7" s="1"/>
  <c r="L21" i="7" s="1"/>
  <c r="L22" i="7" s="1"/>
  <c r="L23" i="7" s="1"/>
  <c r="L24" i="7" s="1"/>
  <c r="L25" i="7" s="1"/>
  <c r="L26" i="7" s="1"/>
  <c r="L28" i="7" s="1"/>
  <c r="I2" i="7"/>
  <c r="J4" i="7"/>
  <c r="K2" i="7"/>
  <c r="H4" i="7"/>
  <c r="H5" i="7" s="1"/>
  <c r="E2" i="7"/>
  <c r="F4" i="7"/>
  <c r="G2" i="7"/>
  <c r="D5" i="7"/>
  <c r="E4" i="7" s="1"/>
  <c r="U3" i="7"/>
  <c r="L40" i="7" l="1"/>
  <c r="M39" i="7" s="1"/>
  <c r="M27" i="7"/>
  <c r="Q6" i="7"/>
  <c r="T5" i="7"/>
  <c r="M3" i="7"/>
  <c r="R6" i="7"/>
  <c r="S5" i="7" s="1"/>
  <c r="I3" i="7"/>
  <c r="N5" i="7"/>
  <c r="O3" i="7"/>
  <c r="M4" i="7"/>
  <c r="M5" i="7"/>
  <c r="M6" i="7"/>
  <c r="J5" i="7"/>
  <c r="K3" i="7"/>
  <c r="H6" i="7"/>
  <c r="I5" i="7" s="1"/>
  <c r="I4" i="7"/>
  <c r="F5" i="7"/>
  <c r="G3" i="7"/>
  <c r="D6" i="7"/>
  <c r="E5" i="7" s="1"/>
  <c r="U4" i="7"/>
  <c r="L41" i="7" l="1"/>
  <c r="L42" i="7" s="1"/>
  <c r="L43" i="7" s="1"/>
  <c r="L44" i="7" s="1"/>
  <c r="L45" i="7" s="1"/>
  <c r="L46" i="7" s="1"/>
  <c r="L47" i="7" s="1"/>
  <c r="L48" i="7" s="1"/>
  <c r="L49" i="7" s="1"/>
  <c r="L50" i="7" s="1"/>
  <c r="L51" i="7" s="1"/>
  <c r="L52" i="7" s="1"/>
  <c r="L53" i="7" s="1"/>
  <c r="L54" i="7" s="1"/>
  <c r="L55" i="7" s="1"/>
  <c r="L56" i="7" s="1"/>
  <c r="M38" i="7"/>
  <c r="Q7" i="7"/>
  <c r="T6" i="7"/>
  <c r="R7" i="7"/>
  <c r="S6" i="7" s="1"/>
  <c r="N6" i="7"/>
  <c r="O4" i="7"/>
  <c r="M7" i="7"/>
  <c r="J6" i="7"/>
  <c r="K4" i="7"/>
  <c r="H7" i="7"/>
  <c r="I6" i="7" s="1"/>
  <c r="F6" i="7"/>
  <c r="G4" i="7"/>
  <c r="D7" i="7"/>
  <c r="E6" i="7" s="1"/>
  <c r="U5" i="7"/>
  <c r="T7" i="7" l="1"/>
  <c r="R8" i="7"/>
  <c r="N7" i="7"/>
  <c r="O5" i="7"/>
  <c r="M8" i="7"/>
  <c r="J7" i="7"/>
  <c r="K6" i="7" s="1"/>
  <c r="K5" i="7"/>
  <c r="H8" i="7"/>
  <c r="F7" i="7"/>
  <c r="G6" i="7" s="1"/>
  <c r="G5" i="7"/>
  <c r="D8" i="7"/>
  <c r="E7" i="7" s="1"/>
  <c r="U6" i="7"/>
  <c r="Q9" i="7" l="1"/>
  <c r="Q8" i="7"/>
  <c r="T8" i="7"/>
  <c r="R9" i="7"/>
  <c r="S7" i="7"/>
  <c r="N8" i="7"/>
  <c r="O6" i="7"/>
  <c r="M9" i="7"/>
  <c r="J8" i="7"/>
  <c r="K7" i="7" s="1"/>
  <c r="H9" i="7"/>
  <c r="I8" i="7" s="1"/>
  <c r="I7" i="7"/>
  <c r="F8" i="7"/>
  <c r="D9" i="7"/>
  <c r="E8" i="7" s="1"/>
  <c r="U7" i="7"/>
  <c r="Q10" i="7" l="1"/>
  <c r="T9" i="7"/>
  <c r="R10" i="7"/>
  <c r="S9" i="7" s="1"/>
  <c r="S8" i="7"/>
  <c r="N9" i="7"/>
  <c r="O8" i="7" s="1"/>
  <c r="O7" i="7"/>
  <c r="M10" i="7"/>
  <c r="J9" i="7"/>
  <c r="K8" i="7" s="1"/>
  <c r="H10" i="7"/>
  <c r="I9" i="7" s="1"/>
  <c r="F9" i="7"/>
  <c r="G8" i="7" s="1"/>
  <c r="G7" i="7"/>
  <c r="D10" i="7"/>
  <c r="E9" i="7" s="1"/>
  <c r="U8" i="7"/>
  <c r="Q11" i="7" l="1"/>
  <c r="T10" i="7"/>
  <c r="R11" i="7"/>
  <c r="S10" i="7" s="1"/>
  <c r="N10" i="7"/>
  <c r="O9" i="7" s="1"/>
  <c r="M11" i="7"/>
  <c r="J10" i="7"/>
  <c r="K9" i="7" s="1"/>
  <c r="H11" i="7"/>
  <c r="I10" i="7" s="1"/>
  <c r="F10" i="7"/>
  <c r="G9" i="7" s="1"/>
  <c r="D11" i="7"/>
  <c r="E10" i="7" s="1"/>
  <c r="U9" i="7"/>
  <c r="Q12" i="7" l="1"/>
  <c r="T11" i="7"/>
  <c r="R12" i="7"/>
  <c r="S11" i="7" s="1"/>
  <c r="N11" i="7"/>
  <c r="O10" i="7" s="1"/>
  <c r="M12" i="7"/>
  <c r="J11" i="7"/>
  <c r="K10" i="7" s="1"/>
  <c r="H12" i="7"/>
  <c r="I11" i="7" s="1"/>
  <c r="F11" i="7"/>
  <c r="G10" i="7" s="1"/>
  <c r="D12" i="7"/>
  <c r="E11" i="7" s="1"/>
  <c r="U10" i="7"/>
  <c r="Q13" i="7" l="1"/>
  <c r="T12" i="7"/>
  <c r="R13" i="7"/>
  <c r="S12" i="7" s="1"/>
  <c r="N12" i="7"/>
  <c r="O11" i="7" s="1"/>
  <c r="M13" i="7"/>
  <c r="J12" i="7"/>
  <c r="K11" i="7" s="1"/>
  <c r="H13" i="7"/>
  <c r="I12" i="7" s="1"/>
  <c r="F12" i="7"/>
  <c r="G11" i="7" s="1"/>
  <c r="D13" i="7"/>
  <c r="E12" i="7" s="1"/>
  <c r="U11" i="7"/>
  <c r="Q14" i="7" l="1"/>
  <c r="T13" i="7"/>
  <c r="R14" i="7"/>
  <c r="S13" i="7" s="1"/>
  <c r="N13" i="7"/>
  <c r="O12" i="7" s="1"/>
  <c r="M14" i="7"/>
  <c r="J13" i="7"/>
  <c r="K12" i="7" s="1"/>
  <c r="H14" i="7"/>
  <c r="I13" i="7" s="1"/>
  <c r="F13" i="7"/>
  <c r="G12" i="7" s="1"/>
  <c r="D14" i="7"/>
  <c r="E13" i="7" s="1"/>
  <c r="U12" i="7"/>
  <c r="Q15" i="7" l="1"/>
  <c r="T14" i="7"/>
  <c r="R15" i="7"/>
  <c r="N14" i="7"/>
  <c r="O13" i="7" s="1"/>
  <c r="M15" i="7"/>
  <c r="J14" i="7"/>
  <c r="K13" i="7" s="1"/>
  <c r="H15" i="7"/>
  <c r="I14" i="7" s="1"/>
  <c r="F14" i="7"/>
  <c r="G13" i="7" s="1"/>
  <c r="D15" i="7"/>
  <c r="E14" i="7" s="1"/>
  <c r="U13" i="7"/>
  <c r="Q16" i="7" l="1"/>
  <c r="T15" i="7"/>
  <c r="R16" i="7"/>
  <c r="S15" i="7" s="1"/>
  <c r="S14" i="7"/>
  <c r="N15" i="7"/>
  <c r="O14" i="7" s="1"/>
  <c r="M16" i="7"/>
  <c r="J15" i="7"/>
  <c r="K14" i="7" s="1"/>
  <c r="H16" i="7"/>
  <c r="I15" i="7" s="1"/>
  <c r="F15" i="7"/>
  <c r="G14" i="7" s="1"/>
  <c r="D16" i="7"/>
  <c r="E15" i="7" s="1"/>
  <c r="U14" i="7"/>
  <c r="Q17" i="7" l="1"/>
  <c r="T16" i="7"/>
  <c r="R17" i="7"/>
  <c r="N16" i="7"/>
  <c r="O15" i="7" s="1"/>
  <c r="M17" i="7"/>
  <c r="J16" i="7"/>
  <c r="K15" i="7" s="1"/>
  <c r="H17" i="7"/>
  <c r="I16" i="7" s="1"/>
  <c r="F16" i="7"/>
  <c r="G15" i="7" s="1"/>
  <c r="D17" i="7"/>
  <c r="E16" i="7" s="1"/>
  <c r="U15" i="7"/>
  <c r="Q18" i="7" l="1"/>
  <c r="T17" i="7"/>
  <c r="R18" i="7"/>
  <c r="S16" i="7"/>
  <c r="N17" i="7"/>
  <c r="O16" i="7" s="1"/>
  <c r="M18" i="7"/>
  <c r="J17" i="7"/>
  <c r="K16" i="7" s="1"/>
  <c r="H18" i="7"/>
  <c r="I17" i="7" s="1"/>
  <c r="F17" i="7"/>
  <c r="G16" i="7" s="1"/>
  <c r="D18" i="7"/>
  <c r="E17" i="7" s="1"/>
  <c r="U16" i="7"/>
  <c r="Q19" i="7" l="1"/>
  <c r="T18" i="7"/>
  <c r="R19" i="7"/>
  <c r="S18" i="7" s="1"/>
  <c r="S17" i="7"/>
  <c r="N18" i="7"/>
  <c r="O17" i="7" s="1"/>
  <c r="M19" i="7"/>
  <c r="J18" i="7"/>
  <c r="K17" i="7" s="1"/>
  <c r="H19" i="7"/>
  <c r="I18" i="7" s="1"/>
  <c r="F18" i="7"/>
  <c r="G17" i="7" s="1"/>
  <c r="D19" i="7"/>
  <c r="E18" i="7" s="1"/>
  <c r="U17" i="7"/>
  <c r="Q20" i="7" l="1"/>
  <c r="T19" i="7"/>
  <c r="R20" i="7"/>
  <c r="S19" i="7" s="1"/>
  <c r="N19" i="7"/>
  <c r="O18" i="7" s="1"/>
  <c r="M20" i="7"/>
  <c r="J19" i="7"/>
  <c r="K18" i="7" s="1"/>
  <c r="H20" i="7"/>
  <c r="I19" i="7" s="1"/>
  <c r="F19" i="7"/>
  <c r="G18" i="7" s="1"/>
  <c r="D20" i="7"/>
  <c r="E19" i="7" s="1"/>
  <c r="U18" i="7"/>
  <c r="Q21" i="7" l="1"/>
  <c r="T20" i="7"/>
  <c r="R21" i="7"/>
  <c r="S20" i="7" s="1"/>
  <c r="N20" i="7"/>
  <c r="O19" i="7" s="1"/>
  <c r="M21" i="7"/>
  <c r="J20" i="7"/>
  <c r="K19" i="7" s="1"/>
  <c r="H21" i="7"/>
  <c r="I20" i="7" s="1"/>
  <c r="F20" i="7"/>
  <c r="G19" i="7" s="1"/>
  <c r="D21" i="7"/>
  <c r="E20" i="7" s="1"/>
  <c r="U19" i="7"/>
  <c r="T21" i="7" l="1"/>
  <c r="R22" i="7"/>
  <c r="S21" i="7" s="1"/>
  <c r="N21" i="7"/>
  <c r="O20" i="7" s="1"/>
  <c r="M22" i="7"/>
  <c r="J21" i="7"/>
  <c r="K20" i="7" s="1"/>
  <c r="H22" i="7"/>
  <c r="I21" i="7" s="1"/>
  <c r="F21" i="7"/>
  <c r="G20" i="7" s="1"/>
  <c r="D22" i="7"/>
  <c r="E21" i="7" s="1"/>
  <c r="U20" i="7"/>
  <c r="Q22" i="7" l="1"/>
  <c r="T22" i="7"/>
  <c r="R23" i="7"/>
  <c r="S22" i="7" s="1"/>
  <c r="N22" i="7"/>
  <c r="O21" i="7" s="1"/>
  <c r="M23" i="7"/>
  <c r="J22" i="7"/>
  <c r="K21" i="7" s="1"/>
  <c r="H23" i="7"/>
  <c r="I22" i="7" s="1"/>
  <c r="F22" i="7"/>
  <c r="G21" i="7" s="1"/>
  <c r="D23" i="7"/>
  <c r="E22" i="7" s="1"/>
  <c r="U21" i="7"/>
  <c r="Q23" i="7" l="1"/>
  <c r="T23" i="7"/>
  <c r="R24" i="7"/>
  <c r="S23" i="7" s="1"/>
  <c r="N23" i="7"/>
  <c r="O22" i="7" s="1"/>
  <c r="M24" i="7"/>
  <c r="J23" i="7"/>
  <c r="K22" i="7" s="1"/>
  <c r="H24" i="7"/>
  <c r="I23" i="7" s="1"/>
  <c r="F23" i="7"/>
  <c r="G22" i="7" s="1"/>
  <c r="D24" i="7"/>
  <c r="E23" i="7" s="1"/>
  <c r="U22" i="7"/>
  <c r="Q24" i="7" l="1"/>
  <c r="T24" i="7"/>
  <c r="R25" i="7"/>
  <c r="S24" i="7" s="1"/>
  <c r="N24" i="7"/>
  <c r="O23" i="7" s="1"/>
  <c r="M25" i="7"/>
  <c r="J24" i="7"/>
  <c r="K23" i="7" s="1"/>
  <c r="H25" i="7"/>
  <c r="I24" i="7" s="1"/>
  <c r="F24" i="7"/>
  <c r="G23" i="7" s="1"/>
  <c r="D25" i="7"/>
  <c r="E24" i="7" s="1"/>
  <c r="U23" i="7"/>
  <c r="Q25" i="7" l="1"/>
  <c r="T25" i="7"/>
  <c r="R26" i="7"/>
  <c r="S25" i="7" s="1"/>
  <c r="N25" i="7"/>
  <c r="O24" i="7" s="1"/>
  <c r="M26" i="7"/>
  <c r="J25" i="7"/>
  <c r="K24" i="7" s="1"/>
  <c r="H26" i="7"/>
  <c r="I25" i="7" s="1"/>
  <c r="F25" i="7"/>
  <c r="G24" i="7" s="1"/>
  <c r="D26" i="7"/>
  <c r="E25" i="7" s="1"/>
  <c r="U24" i="7"/>
  <c r="Q26" i="7" l="1"/>
  <c r="T26" i="7"/>
  <c r="R28" i="7"/>
  <c r="N26" i="7"/>
  <c r="O25" i="7" s="1"/>
  <c r="M28" i="7"/>
  <c r="J26" i="7"/>
  <c r="K25" i="7" s="1"/>
  <c r="H28" i="7"/>
  <c r="F26" i="7"/>
  <c r="G25" i="7" s="1"/>
  <c r="D28" i="7"/>
  <c r="U25" i="7"/>
  <c r="I26" i="7" l="1"/>
  <c r="I27" i="7"/>
  <c r="S26" i="7"/>
  <c r="S27" i="7"/>
  <c r="E26" i="7"/>
  <c r="E27" i="7"/>
  <c r="Q28" i="7"/>
  <c r="T28" i="7"/>
  <c r="U27" i="7" s="1"/>
  <c r="R40" i="7"/>
  <c r="S39" i="7" s="1"/>
  <c r="N28" i="7"/>
  <c r="M40" i="7"/>
  <c r="J28" i="7"/>
  <c r="H40" i="7"/>
  <c r="I39" i="7" s="1"/>
  <c r="F28" i="7"/>
  <c r="D40" i="7"/>
  <c r="E39" i="7" s="1"/>
  <c r="I28" i="7" l="1"/>
  <c r="I38" i="7"/>
  <c r="E28" i="7"/>
  <c r="E38" i="7"/>
  <c r="S28" i="7"/>
  <c r="S38" i="7"/>
  <c r="K26" i="7"/>
  <c r="K27" i="7"/>
  <c r="G26" i="7"/>
  <c r="G27" i="7"/>
  <c r="O26" i="7"/>
  <c r="O27" i="7"/>
  <c r="Q40" i="7"/>
  <c r="T40" i="7"/>
  <c r="R41" i="7"/>
  <c r="S40" i="7" s="1"/>
  <c r="N40" i="7"/>
  <c r="O39" i="7" s="1"/>
  <c r="M41" i="7"/>
  <c r="J40" i="7"/>
  <c r="K39" i="7" s="1"/>
  <c r="H41" i="7"/>
  <c r="I40" i="7" s="1"/>
  <c r="F40" i="7"/>
  <c r="G39" i="7" s="1"/>
  <c r="D41" i="7"/>
  <c r="E40" i="7" s="1"/>
  <c r="U26" i="7"/>
  <c r="U38" i="7" l="1"/>
  <c r="U39" i="7"/>
  <c r="K28" i="7"/>
  <c r="K38" i="7"/>
  <c r="G28" i="7"/>
  <c r="G38" i="7"/>
  <c r="O28" i="7"/>
  <c r="O38" i="7"/>
  <c r="Q41" i="7"/>
  <c r="T41" i="7"/>
  <c r="R42" i="7"/>
  <c r="N41" i="7"/>
  <c r="O40" i="7" s="1"/>
  <c r="M42" i="7"/>
  <c r="J41" i="7"/>
  <c r="K40" i="7" s="1"/>
  <c r="H42" i="7"/>
  <c r="I41" i="7" s="1"/>
  <c r="F41" i="7"/>
  <c r="G40" i="7" s="1"/>
  <c r="D42" i="7"/>
  <c r="E41" i="7" s="1"/>
  <c r="U28" i="7"/>
  <c r="U40" i="7"/>
  <c r="Q42" i="7" l="1"/>
  <c r="T42" i="7"/>
  <c r="R43" i="7"/>
  <c r="S42" i="7" s="1"/>
  <c r="S41" i="7"/>
  <c r="N42" i="7"/>
  <c r="O41" i="7" s="1"/>
  <c r="M43" i="7"/>
  <c r="J42" i="7"/>
  <c r="K41" i="7" s="1"/>
  <c r="H43" i="7"/>
  <c r="I42" i="7" s="1"/>
  <c r="F42" i="7"/>
  <c r="G41" i="7" s="1"/>
  <c r="D43" i="7"/>
  <c r="E42" i="7" s="1"/>
  <c r="U41" i="7"/>
  <c r="Q43" i="7" l="1"/>
  <c r="T43" i="7"/>
  <c r="R44" i="7"/>
  <c r="S43" i="7" s="1"/>
  <c r="N43" i="7"/>
  <c r="O42" i="7" s="1"/>
  <c r="M44" i="7"/>
  <c r="J43" i="7"/>
  <c r="K42" i="7" s="1"/>
  <c r="H44" i="7"/>
  <c r="I43" i="7" s="1"/>
  <c r="F43" i="7"/>
  <c r="G42" i="7" s="1"/>
  <c r="D44" i="7"/>
  <c r="E43" i="7" s="1"/>
  <c r="U42" i="7"/>
  <c r="Q44" i="7" l="1"/>
  <c r="T44" i="7"/>
  <c r="R45" i="7"/>
  <c r="N44" i="7"/>
  <c r="O43" i="7" s="1"/>
  <c r="M45" i="7"/>
  <c r="J44" i="7"/>
  <c r="K43" i="7" s="1"/>
  <c r="H45" i="7"/>
  <c r="I44" i="7" s="1"/>
  <c r="F44" i="7"/>
  <c r="G43" i="7" s="1"/>
  <c r="D45" i="7"/>
  <c r="E44" i="7" s="1"/>
  <c r="U43" i="7"/>
  <c r="Q45" i="7" l="1"/>
  <c r="T45" i="7"/>
  <c r="R46" i="7"/>
  <c r="S45" i="7" s="1"/>
  <c r="S44" i="7"/>
  <c r="N45" i="7"/>
  <c r="O44" i="7" s="1"/>
  <c r="M46" i="7"/>
  <c r="J45" i="7"/>
  <c r="K44" i="7" s="1"/>
  <c r="H46" i="7"/>
  <c r="I45" i="7" s="1"/>
  <c r="F45" i="7"/>
  <c r="G44" i="7" s="1"/>
  <c r="D46" i="7"/>
  <c r="E45" i="7" s="1"/>
  <c r="U44" i="7"/>
  <c r="Q46" i="7" l="1"/>
  <c r="T46" i="7"/>
  <c r="R47" i="7"/>
  <c r="S46" i="7" s="1"/>
  <c r="N46" i="7"/>
  <c r="O45" i="7" s="1"/>
  <c r="M47" i="7"/>
  <c r="J46" i="7"/>
  <c r="K45" i="7" s="1"/>
  <c r="H47" i="7"/>
  <c r="I46" i="7" s="1"/>
  <c r="F46" i="7"/>
  <c r="G45" i="7" s="1"/>
  <c r="D47" i="7"/>
  <c r="E46" i="7" s="1"/>
  <c r="U45" i="7"/>
  <c r="Q47" i="7" l="1"/>
  <c r="T47" i="7"/>
  <c r="R48" i="7"/>
  <c r="S47" i="7" s="1"/>
  <c r="N47" i="7"/>
  <c r="O46" i="7" s="1"/>
  <c r="M48" i="7"/>
  <c r="J47" i="7"/>
  <c r="K46" i="7" s="1"/>
  <c r="H48" i="7"/>
  <c r="I47" i="7" s="1"/>
  <c r="F47" i="7"/>
  <c r="G46" i="7" s="1"/>
  <c r="D48" i="7"/>
  <c r="E47" i="7" s="1"/>
  <c r="U46" i="7"/>
  <c r="Q48" i="7" l="1"/>
  <c r="T48" i="7"/>
  <c r="R49" i="7"/>
  <c r="S48" i="7" s="1"/>
  <c r="N48" i="7"/>
  <c r="O47" i="7" s="1"/>
  <c r="M49" i="7"/>
  <c r="J48" i="7"/>
  <c r="K47" i="7" s="1"/>
  <c r="H49" i="7"/>
  <c r="I48" i="7" s="1"/>
  <c r="F48" i="7"/>
  <c r="G47" i="7" s="1"/>
  <c r="D49" i="7"/>
  <c r="E48" i="7" s="1"/>
  <c r="U47" i="7"/>
  <c r="Q49" i="7" l="1"/>
  <c r="T49" i="7"/>
  <c r="R50" i="7"/>
  <c r="S49" i="7" s="1"/>
  <c r="N49" i="7"/>
  <c r="O48" i="7" s="1"/>
  <c r="M50" i="7"/>
  <c r="J49" i="7"/>
  <c r="K48" i="7" s="1"/>
  <c r="H50" i="7"/>
  <c r="I49" i="7" s="1"/>
  <c r="F49" i="7"/>
  <c r="G48" i="7" s="1"/>
  <c r="D50" i="7"/>
  <c r="E49" i="7" s="1"/>
  <c r="U48" i="7"/>
  <c r="Q50" i="7" l="1"/>
  <c r="T50" i="7"/>
  <c r="R51" i="7"/>
  <c r="S50" i="7" s="1"/>
  <c r="N50" i="7"/>
  <c r="O49" i="7" s="1"/>
  <c r="M51" i="7"/>
  <c r="J50" i="7"/>
  <c r="K49" i="7" s="1"/>
  <c r="H51" i="7"/>
  <c r="I50" i="7" s="1"/>
  <c r="F50" i="7"/>
  <c r="G49" i="7" s="1"/>
  <c r="D51" i="7"/>
  <c r="E50" i="7" s="1"/>
  <c r="U49" i="7"/>
  <c r="Q51" i="7" l="1"/>
  <c r="T51" i="7"/>
  <c r="R52" i="7"/>
  <c r="S51" i="7" s="1"/>
  <c r="N51" i="7"/>
  <c r="O50" i="7" s="1"/>
  <c r="M52" i="7"/>
  <c r="J51" i="7"/>
  <c r="K50" i="7" s="1"/>
  <c r="H52" i="7"/>
  <c r="I51" i="7" s="1"/>
  <c r="F51" i="7"/>
  <c r="G50" i="7" s="1"/>
  <c r="D52" i="7"/>
  <c r="E51" i="7" s="1"/>
  <c r="U50" i="7"/>
  <c r="Q52" i="7" l="1"/>
  <c r="T52" i="7"/>
  <c r="R53" i="7"/>
  <c r="S52" i="7" s="1"/>
  <c r="N52" i="7"/>
  <c r="O51" i="7" s="1"/>
  <c r="M53" i="7"/>
  <c r="J52" i="7"/>
  <c r="K51" i="7" s="1"/>
  <c r="H53" i="7"/>
  <c r="I52" i="7" s="1"/>
  <c r="F52" i="7"/>
  <c r="G51" i="7" s="1"/>
  <c r="D53" i="7"/>
  <c r="E52" i="7" s="1"/>
  <c r="U51" i="7"/>
  <c r="Q53" i="7" l="1"/>
  <c r="T53" i="7"/>
  <c r="R54" i="7"/>
  <c r="S53" i="7" s="1"/>
  <c r="N53" i="7"/>
  <c r="O52" i="7" s="1"/>
  <c r="M54" i="7"/>
  <c r="J53" i="7"/>
  <c r="K52" i="7" s="1"/>
  <c r="H54" i="7"/>
  <c r="I53" i="7" s="1"/>
  <c r="F53" i="7"/>
  <c r="G52" i="7" s="1"/>
  <c r="D54" i="7"/>
  <c r="E53" i="7" s="1"/>
  <c r="U52" i="7"/>
  <c r="Q56" i="7" l="1"/>
  <c r="Q54" i="7"/>
  <c r="T54" i="7"/>
  <c r="R55" i="7"/>
  <c r="S54" i="7" s="1"/>
  <c r="N54" i="7"/>
  <c r="O53" i="7" s="1"/>
  <c r="M55" i="7"/>
  <c r="M56" i="7"/>
  <c r="J54" i="7"/>
  <c r="K53" i="7" s="1"/>
  <c r="H55" i="7"/>
  <c r="I54" i="7" s="1"/>
  <c r="F54" i="7"/>
  <c r="G53" i="7" s="1"/>
  <c r="D55" i="7"/>
  <c r="E54" i="7" s="1"/>
  <c r="U53" i="7"/>
  <c r="Q55" i="7" l="1"/>
  <c r="T55" i="7"/>
  <c r="R56" i="7"/>
  <c r="S56" i="7" s="1"/>
  <c r="N55" i="7"/>
  <c r="O54" i="7" s="1"/>
  <c r="J55" i="7"/>
  <c r="K54" i="7" s="1"/>
  <c r="H56" i="7"/>
  <c r="I56" i="7" s="1"/>
  <c r="F55" i="7"/>
  <c r="G54" i="7" s="1"/>
  <c r="D56" i="7"/>
  <c r="E56" i="7" s="1"/>
  <c r="U54" i="7"/>
  <c r="S55" i="7" l="1"/>
  <c r="T56" i="7"/>
  <c r="N56" i="7"/>
  <c r="O56" i="7" s="1"/>
  <c r="J56" i="7"/>
  <c r="K56" i="7" s="1"/>
  <c r="I55" i="7"/>
  <c r="F56" i="7"/>
  <c r="G56" i="7" s="1"/>
  <c r="E55" i="7"/>
  <c r="U56" i="7"/>
  <c r="O55" i="7" l="1"/>
  <c r="K55" i="7"/>
  <c r="G55" i="7"/>
  <c r="U55" i="7"/>
</calcChain>
</file>

<file path=xl/comments1.xml><?xml version="1.0" encoding="utf-8"?>
<comments xmlns="http://schemas.openxmlformats.org/spreadsheetml/2006/main">
  <authors>
    <author>TonyAdmin</author>
  </authors>
  <commentList>
    <comment ref="A1" authorId="0" shapeId="0">
      <text>
        <r>
          <rPr>
            <b/>
            <sz val="8"/>
            <color indexed="81"/>
            <rFont val="Tahoma"/>
            <family val="2"/>
          </rPr>
          <t xml:space="preserve">Vertex 1 Name
</t>
        </r>
        <r>
          <rPr>
            <sz val="8"/>
            <color indexed="81"/>
            <rFont val="Tahoma"/>
            <family val="2"/>
          </rPr>
          <t xml:space="preserve">
Enter the name of the edge's first vertex.
</t>
        </r>
        <r>
          <rPr>
            <u/>
            <sz val="8"/>
            <color indexed="81"/>
            <rFont val="Tahoma"/>
            <family val="2"/>
          </rPr>
          <t>Worksheet Overview</t>
        </r>
        <r>
          <rPr>
            <sz val="8"/>
            <color indexed="81"/>
            <rFont val="Tahoma"/>
            <family val="2"/>
          </rPr>
          <t xml:space="preserve">
To create a NodeXL graph in Excel 2007, enter the graph's edges on this worksheet, one row per edge.  The first two columns are required; the other columns can be used to customize the edge's appearance.
To customize the appearance of an individual vertex or add an isolated vertex not connected to an edge, click the "Vertices" tab near Excel's lower-left corner.
After you have entered the edges, click the "Show Graph" button in the NodeXL tab in Excel's Ribbon.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
</t>
        </r>
      </text>
    </comment>
    <comment ref="B1" authorId="0" shapeId="0">
      <text>
        <r>
          <rPr>
            <b/>
            <sz val="8"/>
            <color indexed="81"/>
            <rFont val="Tahoma"/>
            <family val="2"/>
          </rPr>
          <t xml:space="preserve">Vertex 2 Name
</t>
        </r>
        <r>
          <rPr>
            <sz val="8"/>
            <color indexed="81"/>
            <rFont val="Tahoma"/>
            <family val="2"/>
          </rPr>
          <t xml:space="preserve">
Enter the name of the edge's second vertex.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Columns</t>
        </r>
        <r>
          <rPr>
            <sz val="8"/>
            <color indexed="81"/>
            <rFont val="Tahoma"/>
            <family val="2"/>
          </rPr>
          <t xml:space="preserve">
The Vertex 1 and Vertex 2 columns are frozen, meaning that they remain visible even if you scroll the worksheet to the right.  To unfreeze them, use View, Freeze Panes, Unfreeze Panes in the Excel Ribbon.</t>
        </r>
      </text>
    </comment>
  </commentList>
</comments>
</file>

<file path=xl/comments2.xml><?xml version="1.0" encoding="utf-8"?>
<comments xmlns="http://schemas.openxmlformats.org/spreadsheetml/2006/main">
  <authors>
    <author>TonyAdmin</author>
    <author>Tony C.</author>
    <author>Tony</author>
  </authors>
  <commentList>
    <comment ref="A2" authorId="0" shapeId="0">
      <text>
        <r>
          <rPr>
            <b/>
            <sz val="8"/>
            <color indexed="81"/>
            <rFont val="Tahoma"/>
            <family val="2"/>
          </rPr>
          <t xml:space="preserve">Vertex Name
</t>
        </r>
        <r>
          <rPr>
            <sz val="8"/>
            <color indexed="81"/>
            <rFont val="Tahoma"/>
            <family val="2"/>
          </rPr>
          <t xml:space="preserve">
Enter the name of the vertex.
</t>
        </r>
        <r>
          <rPr>
            <u/>
            <sz val="8"/>
            <color indexed="81"/>
            <rFont val="Tahoma"/>
            <family val="2"/>
          </rPr>
          <t>Worksheet Overview</t>
        </r>
        <r>
          <rPr>
            <sz val="8"/>
            <color indexed="81"/>
            <rFont val="Tahoma"/>
            <family val="2"/>
          </rPr>
          <t xml:space="preserve">
Use this worksheet to customize the appearance of the graph's vertices and to add isolated vertices that are not connected to edges.  You do not have to enter anything on this worksheet if you don't need either of these features.
</t>
        </r>
        <r>
          <rPr>
            <u/>
            <sz val="8"/>
            <color indexed="81"/>
            <rFont val="Tahoma"/>
            <family val="2"/>
          </rPr>
          <t>Isolated Vertices</t>
        </r>
        <r>
          <rPr>
            <sz val="8"/>
            <color indexed="81"/>
            <rFont val="Tahoma"/>
            <family val="2"/>
          </rPr>
          <t xml:space="preserve">
To add an isolated vertex that is not connected to any edges, enter it on this worksheet and set its Visibility cell to "Show."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
</t>
        </r>
        <r>
          <rPr>
            <u/>
            <sz val="8"/>
            <color indexed="81"/>
            <rFont val="Tahoma"/>
            <family val="2"/>
          </rPr>
          <t>Frozen Column</t>
        </r>
        <r>
          <rPr>
            <sz val="8"/>
            <color indexed="81"/>
            <rFont val="Tahoma"/>
            <family val="2"/>
          </rPr>
          <t xml:space="preserve">
The Vertex column is frozen, meaning that it remains visible even if you scroll the worksheet to the right.  To unfreeze it,  use View, Freeze Panes, Unfreeze Panes in the Excel Ribbon.</t>
        </r>
      </text>
    </comment>
    <comment ref="B2" authorId="0" shapeId="0">
      <text>
        <r>
          <rPr>
            <b/>
            <sz val="8"/>
            <color indexed="81"/>
            <rFont val="Tahoma"/>
            <family val="2"/>
          </rPr>
          <t xml:space="preserve">Vertex Color
</t>
        </r>
        <r>
          <rPr>
            <sz val="8"/>
            <color indexed="81"/>
            <rFont val="Tahoma"/>
            <family val="2"/>
          </rPr>
          <t xml:space="preserve">
To select an optional vertex color,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
</t>
        </r>
      </text>
    </comment>
    <comment ref="C2" authorId="0" shapeId="0">
      <text>
        <r>
          <rPr>
            <b/>
            <sz val="8"/>
            <color indexed="81"/>
            <rFont val="Tahoma"/>
            <family val="2"/>
          </rPr>
          <t xml:space="preserve">Vertex Shape
</t>
        </r>
        <r>
          <rPr>
            <sz val="8"/>
            <color indexed="81"/>
            <rFont val="Tahoma"/>
            <family val="2"/>
          </rPr>
          <t xml:space="preserve">
Select an optional vertex shape.
</t>
        </r>
        <r>
          <rPr>
            <u/>
            <sz val="8"/>
            <color indexed="81"/>
            <rFont val="Tahoma"/>
            <family val="2"/>
          </rPr>
          <t>Formulas</t>
        </r>
        <r>
          <rPr>
            <sz val="8"/>
            <color indexed="81"/>
            <rFont val="Tahoma"/>
            <family val="2"/>
          </rPr>
          <t xml:space="preserve">
If you are using Excel formulas to compute the shapes, you may find it helpful to use the numerical options instead of text:
1 = Circle
2 = Disk
3 = Sphere
4 = Square
5 = Solid Square
6 = Diamond
7 = Solid Diamond
8 = Triangle
9 = Solid Triangle
10 = Label
11 = Image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D2" authorId="0" shapeId="0">
      <text>
        <r>
          <rPr>
            <b/>
            <sz val="8"/>
            <color indexed="81"/>
            <rFont val="Tahoma"/>
            <family val="2"/>
          </rPr>
          <t xml:space="preserve">Vertex Size
</t>
        </r>
        <r>
          <rPr>
            <sz val="8"/>
            <color indexed="81"/>
            <rFont val="Tahoma"/>
            <family val="2"/>
          </rPr>
          <t xml:space="preserve">
Enter an optional vertex size between 1 and 1,000.</t>
        </r>
      </text>
    </comment>
    <comment ref="E2" authorId="0" shapeId="0">
      <text>
        <r>
          <rPr>
            <b/>
            <sz val="8"/>
            <color indexed="81"/>
            <rFont val="Tahoma"/>
            <family val="2"/>
          </rPr>
          <t xml:space="preserve">Vertex Opacity
</t>
        </r>
        <r>
          <rPr>
            <sz val="8"/>
            <color indexed="81"/>
            <rFont val="Tahoma"/>
            <family val="2"/>
          </rPr>
          <t xml:space="preserve">
Enter an optional vertex opacity between 0 (transparent) and 100 (opaque).</t>
        </r>
      </text>
    </comment>
    <comment ref="F2" authorId="0" shapeId="0">
      <text>
        <r>
          <rPr>
            <b/>
            <sz val="8"/>
            <color indexed="81"/>
            <rFont val="Tahoma"/>
            <family val="2"/>
          </rPr>
          <t>Vertex Image File</t>
        </r>
        <r>
          <rPr>
            <sz val="8"/>
            <color indexed="81"/>
            <rFont val="Tahoma"/>
            <family val="2"/>
          </rPr>
          <t xml:space="preserve">
To show a vertex as an image, set the Shape to Image and enter one of the following into the Image File column:
* The full path to an image file on your computer or local network.  Example: "C:\MyImages\Image.jpg".
* If the workbook has been saved, a path that is relative to the saved workbook file.  Example: "Images\Image.jpg"
* An URL to an image on the Internet.  Example: "http://www.somesite.com/Image.jpg".</t>
        </r>
      </text>
    </comment>
    <comment ref="G2" authorId="0" shapeId="0">
      <text>
        <r>
          <rPr>
            <b/>
            <sz val="8"/>
            <color indexed="81"/>
            <rFont val="Tahoma"/>
            <family val="2"/>
          </rPr>
          <t xml:space="preserve">Vertex Visibility
</t>
        </r>
        <r>
          <rPr>
            <sz val="8"/>
            <color indexed="81"/>
            <rFont val="Tahoma"/>
            <family val="2"/>
          </rPr>
          <t xml:space="preserve">
Select an optional vertex visibility
</t>
        </r>
        <r>
          <rPr>
            <b/>
            <sz val="8"/>
            <color indexed="81"/>
            <rFont val="Tahoma"/>
            <family val="2"/>
          </rPr>
          <t>Show if in an Edge</t>
        </r>
        <r>
          <rPr>
            <sz val="8"/>
            <color indexed="81"/>
            <rFont val="Tahoma"/>
            <family val="2"/>
          </rPr>
          <t xml:space="preserve">
Show the vertex when the graph is refreshed if it is part of an edge.  Otherwise, ignore the vertex row.  This is the default.
</t>
        </r>
        <r>
          <rPr>
            <b/>
            <sz val="8"/>
            <color indexed="81"/>
            <rFont val="Tahoma"/>
            <family val="2"/>
          </rPr>
          <t>Skip</t>
        </r>
        <r>
          <rPr>
            <sz val="8"/>
            <color indexed="81"/>
            <rFont val="Tahoma"/>
            <family val="2"/>
          </rPr>
          <t xml:space="preserve">
Skip the vertex row and any edge rows that use the vertex.
</t>
        </r>
        <r>
          <rPr>
            <b/>
            <sz val="8"/>
            <color indexed="81"/>
            <rFont val="Tahoma"/>
            <family val="2"/>
          </rPr>
          <t>Hide</t>
        </r>
        <r>
          <rPr>
            <sz val="8"/>
            <color indexed="81"/>
            <rFont val="Tahoma"/>
            <family val="2"/>
          </rPr>
          <t xml:space="preserve">
If the vertex is part of an edge, use it when laying out the graph but then hide it.  Otherwise, ignore the vertex row.
</t>
        </r>
        <r>
          <rPr>
            <b/>
            <sz val="8"/>
            <color indexed="81"/>
            <rFont val="Tahoma"/>
            <family val="2"/>
          </rPr>
          <t>Show</t>
        </r>
        <r>
          <rPr>
            <sz val="8"/>
            <color indexed="81"/>
            <rFont val="Tahoma"/>
            <family val="2"/>
          </rPr>
          <t xml:space="preserve">
Show the vertex regardless of whether it is part of an edge.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if in an Edge
0 = Skip
2 = Hide
4 = Show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H2" authorId="0" shapeId="0">
      <text>
        <r>
          <rPr>
            <b/>
            <sz val="8"/>
            <color indexed="81"/>
            <rFont val="Tahoma"/>
            <family val="2"/>
          </rPr>
          <t xml:space="preserve">Vertex Label
</t>
        </r>
        <r>
          <rPr>
            <sz val="8"/>
            <color indexed="81"/>
            <rFont val="Tahoma"/>
            <family val="2"/>
          </rPr>
          <t xml:space="preserve">
To show a vertex as a box containing text, set the Shape to Label and enter the text into the Label column.  To annotate another shape with text, set the Shape to something else and enter the annotation text into the Label column.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I2" authorId="0" shapeId="0">
      <text>
        <r>
          <rPr>
            <b/>
            <sz val="8"/>
            <color indexed="81"/>
            <rFont val="Tahoma"/>
            <family val="2"/>
          </rPr>
          <t xml:space="preserve">Vertex Label Fill Color
</t>
        </r>
        <r>
          <rPr>
            <sz val="8"/>
            <color indexed="81"/>
            <rFont val="Tahoma"/>
            <family val="2"/>
          </rPr>
          <t>To select an optional fill color for the Label shape,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J2" authorId="1" shapeId="0">
      <text>
        <r>
          <rPr>
            <b/>
            <sz val="8"/>
            <color indexed="81"/>
            <rFont val="Tahoma"/>
            <family val="2"/>
          </rPr>
          <t xml:space="preserve">Vertex Label Position
</t>
        </r>
        <r>
          <rPr>
            <sz val="8"/>
            <color indexed="81"/>
            <rFont val="Tahoma"/>
            <family val="2"/>
          </rPr>
          <t xml:space="preserve">Select an optional vertex label position.  This is used only when the label annotates the vertex, not when the vertex Shape is Label.  Hover the mouse over the Label column header for more details.
</t>
        </r>
        <r>
          <rPr>
            <u/>
            <sz val="8"/>
            <color indexed="81"/>
            <rFont val="Tahoma"/>
            <family val="2"/>
          </rPr>
          <t>Formulas</t>
        </r>
        <r>
          <rPr>
            <sz val="8"/>
            <color indexed="81"/>
            <rFont val="Tahoma"/>
            <family val="2"/>
          </rPr>
          <t xml:space="preserve">
If you are using Excel formulas to compute the positions, you may find it helpful to use the numerical options instead of text:
0 = Nowhere
1 = Top Left
2 = Top Center
3 = Top Right
4 = Middle Left
5 = Middle Center
6 = Middle Right
7 = Bottom Left
8 = Bottom Center
9 = Bottom Right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text>
    </comment>
    <comment ref="K2" authorId="0" shapeId="0">
      <text>
        <r>
          <rPr>
            <b/>
            <sz val="8"/>
            <color indexed="81"/>
            <rFont val="Tahoma"/>
            <family val="2"/>
          </rPr>
          <t xml:space="preserve">Vertex Tooltip
</t>
        </r>
        <r>
          <rPr>
            <sz val="8"/>
            <color indexed="81"/>
            <rFont val="Tahoma"/>
            <family val="2"/>
          </rPr>
          <t xml:space="preserve">
Enter optional text that will pop up when the mouse is hovered over the vertex in the graph pane.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text>
    </comment>
    <comment ref="L2" authorId="0" shapeId="0">
      <text>
        <r>
          <rPr>
            <b/>
            <sz val="8"/>
            <color indexed="81"/>
            <rFont val="Tahoma"/>
            <family val="2"/>
          </rPr>
          <t xml:space="preserve">Vertex Layout Order
</t>
        </r>
        <r>
          <rPr>
            <sz val="8"/>
            <color indexed="81"/>
            <rFont val="Tahoma"/>
            <family val="2"/>
          </rPr>
          <t xml:space="preserve">Enter an optional number to control the order in which the vertices are laid out in the graph when a geometric layout algorithm (Circle, Spiral and so on) is used.  This also controls the vertex stacking order when vertices overlap.  Vertices with larger numbers are stacked on top of vertices with smaller numbers.
</t>
        </r>
      </text>
    </comment>
    <comment ref="M2" authorId="0" shapeId="0">
      <text>
        <r>
          <rPr>
            <b/>
            <sz val="8"/>
            <color indexed="81"/>
            <rFont val="Tahoma"/>
            <family val="2"/>
          </rPr>
          <t xml:space="preserve">Vertex Location
</t>
        </r>
        <r>
          <rPr>
            <sz val="8"/>
            <color indexed="81"/>
            <rFont val="Tahoma"/>
            <family val="2"/>
          </rPr>
          <t xml:space="preserve">
Enter an optional vertex location.
X and Y values should be between 0 and 9,999.  If you enter X and Y values, you should set NodeXL, Graph, Layout to "None" to prevent NodeXL from overwriting your values when you show the graph.</t>
        </r>
      </text>
    </comment>
    <comment ref="N2" authorId="0" shapeId="0">
      <text>
        <r>
          <rPr>
            <b/>
            <sz val="8"/>
            <color indexed="81"/>
            <rFont val="Tahoma"/>
            <family val="2"/>
          </rPr>
          <t xml:space="preserve">Vertex Location
</t>
        </r>
        <r>
          <rPr>
            <sz val="8"/>
            <color indexed="81"/>
            <rFont val="Tahoma"/>
            <family val="2"/>
          </rPr>
          <t xml:space="preserve">
Enter an optional vertex location.
X and Y values should be between 0 and 9,999.  If you enter X and Y values, you should set NodeXL, Graph, Layout to "None" to prevent NodeXL from overwriting your values when you show the graph.</t>
        </r>
      </text>
    </comment>
    <comment ref="O2" authorId="0" shapeId="0">
      <text>
        <r>
          <rPr>
            <b/>
            <sz val="8"/>
            <color indexed="81"/>
            <rFont val="Tahoma"/>
            <family val="2"/>
          </rPr>
          <t xml:space="preserve">Vertex Locked?
</t>
        </r>
        <r>
          <rPr>
            <sz val="8"/>
            <color indexed="81"/>
            <rFont val="Tahoma"/>
            <family val="2"/>
          </rPr>
          <t xml:space="preserve">
Set to Yes to lock the vertex at its current location.
</t>
        </r>
        <r>
          <rPr>
            <u/>
            <sz val="8"/>
            <color indexed="81"/>
            <rFont val="Tahoma"/>
            <family val="2"/>
          </rPr>
          <t>Formulas</t>
        </r>
        <r>
          <rPr>
            <sz val="8"/>
            <color indexed="81"/>
            <rFont val="Tahoma"/>
            <family val="2"/>
          </rPr>
          <t xml:space="preserve">
If you are using Excel formulas to compute the locked values, you may find it helpful to use the numerical options instead of text:
0 = No
1 = Yes
</t>
        </r>
        <r>
          <rPr>
            <u/>
            <sz val="8"/>
            <color indexed="81"/>
            <rFont val="Tahoma"/>
            <family val="2"/>
          </rPr>
          <t xml:space="preserve">Pasting
</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P2" authorId="0" shapeId="0">
      <text>
        <r>
          <rPr>
            <b/>
            <sz val="8"/>
            <color indexed="81"/>
            <rFont val="Tahoma"/>
            <family val="2"/>
          </rPr>
          <t xml:space="preserve">Vertex Polar R
</t>
        </r>
        <r>
          <rPr>
            <sz val="8"/>
            <color indexed="81"/>
            <rFont val="Tahoma"/>
            <family val="2"/>
          </rPr>
          <t xml:space="preserve">
Enter an optional vertex polar radial coordinate.  This is used only when the Layout is set to Polar or Polar Absolute in the graph pane.
</t>
        </r>
        <r>
          <rPr>
            <u/>
            <sz val="8"/>
            <color indexed="81"/>
            <rFont val="Tahoma"/>
            <family val="2"/>
          </rPr>
          <t>For the Polar Layout</t>
        </r>
        <r>
          <rPr>
            <sz val="8"/>
            <color indexed="81"/>
            <rFont val="Tahoma"/>
            <family val="2"/>
          </rPr>
          <t xml:space="preserve">
0.0 represents the polar origin, which is the center of the graph pane, while 1.0 represents one-half the graph pane's width or height, whichever is smaller.
Polar R values less than 0.0 are allowed, but they have the same effect as the value 0.0.  Similarly, polar R values greater than 1.0 are allowed, but they have the same effect as the value 1.0.
Any vertex that is missing polar coordinates is placed at the polar origin.
</t>
        </r>
        <r>
          <rPr>
            <u/>
            <sz val="8"/>
            <color indexed="81"/>
            <rFont val="Tahoma"/>
            <family val="2"/>
          </rPr>
          <t>For the Polar Absolute Layout</t>
        </r>
        <r>
          <rPr>
            <sz val="8"/>
            <color indexed="81"/>
            <rFont val="Tahoma"/>
            <family val="2"/>
          </rPr>
          <t xml:space="preserve">
0.0 represents the polar origin, which is the center of the graph pane, while 1.0 represents an absolute distance of about 1/96 inch.
There are no limits on Polar R values when using the Polar Absolute layout.  Negative values have the effect of adding 180 degrees to the specified Polar Angle.
Any vertex that is missing polar coordinates is placed at the polar origin.
</t>
        </r>
      </text>
    </comment>
    <comment ref="Q2" authorId="0" shapeId="0">
      <text>
        <r>
          <rPr>
            <b/>
            <sz val="8"/>
            <color indexed="81"/>
            <rFont val="Tahoma"/>
            <family val="2"/>
          </rPr>
          <t xml:space="preserve">Vertex Polar Angle
</t>
        </r>
        <r>
          <rPr>
            <sz val="8"/>
            <color indexed="81"/>
            <rFont val="Tahoma"/>
            <family val="2"/>
          </rPr>
          <t>Enter an optional vertex polar angle coordinate, in degrees.  This is used only when the Layout is set to Polar or Polar Absolute in the graph pane.
0.0 degrees is to the right, 90.0 degrees is up, 180.0 degrees is to the left, and 270.0 degrees is down.  Angles less than 0 are allowed: -1.0 is the same as 359.0, for example.  Similarly, angles greater than 360.0 are allowed: 361.0 is the same as 1.0, for example.
Any vertex that is missing polar coordinates is placed at the polar origin.</t>
        </r>
        <r>
          <rPr>
            <b/>
            <sz val="8"/>
            <color indexed="81"/>
            <rFont val="Tahoma"/>
            <family val="2"/>
          </rPr>
          <t xml:space="preserve">
</t>
        </r>
      </text>
    </comment>
    <comment ref="R2" authorId="0" shapeId="0">
      <text>
        <r>
          <rPr>
            <b/>
            <sz val="8"/>
            <color indexed="81"/>
            <rFont val="Tahoma"/>
            <family val="2"/>
          </rPr>
          <t>Vertex Degree</t>
        </r>
        <r>
          <rPr>
            <sz val="8"/>
            <color indexed="81"/>
            <rFont val="Tahoma"/>
            <family val="2"/>
          </rPr>
          <t xml:space="preserve">
You can tell NodeXL to calculate this and other graph metrics by going to NodeXL, Analysis, Graph Metrics in the Ribbon.
</t>
        </r>
      </text>
    </comment>
    <comment ref="S2" authorId="0" shapeId="0">
      <text>
        <r>
          <rPr>
            <b/>
            <sz val="8"/>
            <color indexed="81"/>
            <rFont val="Tahoma"/>
            <family val="2"/>
          </rPr>
          <t xml:space="preserve">Vertex In-Degree
</t>
        </r>
        <r>
          <rPr>
            <sz val="8"/>
            <color indexed="81"/>
            <rFont val="Tahoma"/>
            <family val="2"/>
          </rPr>
          <t xml:space="preserve">You can tell NodeXL to calculate this and other graph metrics by going to NodeXL, Analysis, Graph Metrics in the Ribbon.
</t>
        </r>
      </text>
    </comment>
    <comment ref="T2" authorId="0" shapeId="0">
      <text>
        <r>
          <rPr>
            <b/>
            <sz val="8"/>
            <color indexed="81"/>
            <rFont val="Tahoma"/>
            <family val="2"/>
          </rPr>
          <t xml:space="preserve">Vertex Out-Degree
</t>
        </r>
        <r>
          <rPr>
            <sz val="8"/>
            <color indexed="81"/>
            <rFont val="Tahoma"/>
            <family val="2"/>
          </rPr>
          <t xml:space="preserve">You can tell NodeXL to calculate this and other graph metrics by going to NodeXL, Analysis, Graph Metrics in the Ribbon.
</t>
        </r>
      </text>
    </comment>
    <comment ref="U2" authorId="0" shapeId="0">
      <text>
        <r>
          <rPr>
            <b/>
            <sz val="8"/>
            <color indexed="81"/>
            <rFont val="Tahoma"/>
            <family val="2"/>
          </rPr>
          <t xml:space="preserve">Vertex Betweenness Centrality
</t>
        </r>
        <r>
          <rPr>
            <sz val="8"/>
            <color indexed="81"/>
            <rFont val="Tahoma"/>
            <family val="2"/>
          </rPr>
          <t xml:space="preserve">You can tell NodeXL to calculate this and other graph metrics by going to NodeXL, Analysis, Graph Metrics in the Ribbon.
</t>
        </r>
      </text>
    </comment>
    <comment ref="V2" authorId="0" shapeId="0">
      <text>
        <r>
          <rPr>
            <b/>
            <sz val="8"/>
            <color indexed="81"/>
            <rFont val="Tahoma"/>
            <family val="2"/>
          </rPr>
          <t xml:space="preserve">Vertex Closeness Centrality
</t>
        </r>
        <r>
          <rPr>
            <sz val="8"/>
            <color indexed="81"/>
            <rFont val="Tahoma"/>
            <family val="2"/>
          </rPr>
          <t xml:space="preserve">You can tell NodeXL to calculate this and other graph metrics by going to NodeXL, Analysis, Graph Metrics in the Ribbon.
</t>
        </r>
      </text>
    </comment>
    <comment ref="W2" authorId="0" shapeId="0">
      <text>
        <r>
          <rPr>
            <b/>
            <sz val="8"/>
            <color indexed="81"/>
            <rFont val="Tahoma"/>
            <family val="2"/>
          </rPr>
          <t xml:space="preserve">Vertex Eigenvector Centrality
</t>
        </r>
        <r>
          <rPr>
            <sz val="8"/>
            <color indexed="81"/>
            <rFont val="Tahoma"/>
            <family val="2"/>
          </rPr>
          <t xml:space="preserve">You can tell NodeXL to calculate this and other graph metrics by going to NodeXL, Analysis, Graph Metrics in the Ribbon.
</t>
        </r>
      </text>
    </comment>
    <comment ref="X2" authorId="2" shapeId="0">
      <text>
        <r>
          <rPr>
            <b/>
            <sz val="8"/>
            <color indexed="81"/>
            <rFont val="Tahoma"/>
            <family val="2"/>
          </rPr>
          <t xml:space="preserve">Vertex PageRank
</t>
        </r>
        <r>
          <rPr>
            <sz val="8"/>
            <color indexed="81"/>
            <rFont val="Tahoma"/>
            <family val="2"/>
          </rPr>
          <t>You can tell NodeXL to calculate this and other graph metrics by going to NodeXL, Analysis, Graph Metrics in the Ribbon.</t>
        </r>
      </text>
    </comment>
    <comment ref="Y2" authorId="0" shapeId="0">
      <text>
        <r>
          <rPr>
            <b/>
            <sz val="8"/>
            <color indexed="81"/>
            <rFont val="Tahoma"/>
            <family val="2"/>
          </rPr>
          <t xml:space="preserve">Vertex Clustering Coefficient
</t>
        </r>
        <r>
          <rPr>
            <sz val="8"/>
            <color indexed="81"/>
            <rFont val="Tahoma"/>
            <family val="2"/>
          </rPr>
          <t xml:space="preserve">You can tell NodeXL to calculate this and other graph metrics by going to NodeXL, Analysis, Graph Metrics in the Ribbon.
</t>
        </r>
      </text>
    </comment>
    <comment ref="Z2" authorId="2" shapeId="0">
      <text>
        <r>
          <rPr>
            <b/>
            <sz val="8"/>
            <color indexed="81"/>
            <rFont val="Tahoma"/>
            <family val="2"/>
          </rPr>
          <t>Vertex Reciprocated Pair Ratio</t>
        </r>
        <r>
          <rPr>
            <sz val="8"/>
            <color indexed="81"/>
            <rFont val="Tahoma"/>
            <family val="2"/>
          </rPr>
          <t xml:space="preserve">
You can tell NodeXL to calculate this and other graph metrics by going to NodeXL, Analysis, Graph Metrics in the Ribbon.</t>
        </r>
      </text>
    </comment>
    <comment ref="AA2" authorId="0" shapeId="0">
      <text>
        <r>
          <rPr>
            <b/>
            <sz val="8"/>
            <color indexed="81"/>
            <rFont val="Tahoma"/>
            <family val="2"/>
          </rPr>
          <t xml:space="preserve">Vertex ID
</t>
        </r>
        <r>
          <rPr>
            <sz val="8"/>
            <color indexed="81"/>
            <rFont val="Tahoma"/>
            <family val="2"/>
          </rPr>
          <t xml:space="preserve">
This is a unique ID that gets filled in automatically.  Do not edit this column.</t>
        </r>
      </text>
    </comment>
    <comment ref="AC2" authorId="0" shapeId="0">
      <text>
        <r>
          <rPr>
            <b/>
            <sz val="8"/>
            <color indexed="81"/>
            <rFont val="Tahoma"/>
            <family val="2"/>
          </rPr>
          <t>How to Add Your Own Columns</t>
        </r>
        <r>
          <rPr>
            <sz val="8"/>
            <color indexed="81"/>
            <rFont val="Tahoma"/>
            <family val="2"/>
          </rPr>
          <t xml:space="preserve">
If you want NodeXL to use any columns you add, you must add them to this table.  The table is distinguished from the rest of the worksheet by the table column headers in row 2, so you can tell where the table ends and the rest of the worksheet begins.
You can add a column to the right end of the table by simply typing a column name into the first empty cell in row 2.  Excel will automatically extend the table to the right to include the new column.
You can also insert a column anywhere within the table, but that will interfere with NodeXL's ability to show and hide groups of related columns and is not recommended.</t>
        </r>
        <r>
          <rPr>
            <b/>
            <sz val="8"/>
            <color indexed="81"/>
            <rFont val="Tahoma"/>
            <family val="2"/>
          </rPr>
          <t xml:space="preserve">
</t>
        </r>
      </text>
    </comment>
  </commentList>
</comments>
</file>

<file path=xl/comments3.xml><?xml version="1.0" encoding="utf-8"?>
<comments xmlns="http://schemas.openxmlformats.org/spreadsheetml/2006/main">
  <authors>
    <author>TonyAdmin</author>
    <author>Tony</author>
  </authors>
  <commentList>
    <comment ref="A2" authorId="0" shapeId="0">
      <text>
        <r>
          <rPr>
            <b/>
            <sz val="8"/>
            <color indexed="81"/>
            <rFont val="Tahoma"/>
            <family val="2"/>
          </rPr>
          <t>Group Name</t>
        </r>
        <r>
          <rPr>
            <sz val="8"/>
            <color indexed="81"/>
            <rFont val="Tahoma"/>
            <family val="2"/>
          </rPr>
          <t xml:space="preserve">
(In most cases, you should not edit this worksheet.  Instead, use the items on the NodeXL, Analysis, Groups menu to create and work with groups.)
Enter the name of the group.
</t>
        </r>
        <r>
          <rPr>
            <u/>
            <sz val="8"/>
            <color indexed="81"/>
            <rFont val="Tahoma"/>
            <family val="2"/>
          </rPr>
          <t xml:space="preserve">
Worksheet Overview</t>
        </r>
        <r>
          <rPr>
            <sz val="8"/>
            <color indexed="81"/>
            <rFont val="Tahoma"/>
            <family val="2"/>
          </rPr>
          <t xml:space="preserve">
A group is a set of related vertices.  Groups are usually indicated by vertex color and shape when the graph is refreshed.  All the vertices in one group might be blue disks, for example.
You can control how groups are shown using NodeXL, Analysis, Groups, Group Options.</t>
        </r>
        <r>
          <rPr>
            <b/>
            <sz val="8"/>
            <color indexed="81"/>
            <rFont val="Tahoma"/>
            <family val="2"/>
          </rPr>
          <t xml:space="preserve">
</t>
        </r>
      </text>
    </comment>
    <comment ref="B2" authorId="0" shapeId="0">
      <text>
        <r>
          <rPr>
            <b/>
            <sz val="8"/>
            <color indexed="81"/>
            <rFont val="Tahoma"/>
            <family val="2"/>
          </rPr>
          <t xml:space="preserve">Group Vertex Color
</t>
        </r>
        <r>
          <rPr>
            <sz val="8"/>
            <color indexed="81"/>
            <rFont val="Tahoma"/>
            <family val="2"/>
          </rPr>
          <t xml:space="preserve">
(In most cases, you should not edit this worksheet.  Instead, use the items on the NodeXL, Analysis, Groups menu to create and work with groups.)
To select a color to use for all vertices in the group,  right-click and select Select Color on the right-click menu.
If you are familiar with CSS color names, such as Red, MediumBlue, and DarkOliveGreen, you can enter one of the names instead of using Select Color.  Spaces in CSS color names are optional, so Medium Blue is the same as MediumBlue.
You can also enter a color in the format "R, G, B" (don't include the quotes), where R, G, and B are between 0 and 255.  Sample: "240, 12, 135".</t>
        </r>
      </text>
    </comment>
    <comment ref="C2" authorId="0" shapeId="0">
      <text>
        <r>
          <rPr>
            <b/>
            <sz val="8"/>
            <color indexed="81"/>
            <rFont val="Tahoma"/>
            <family val="2"/>
          </rPr>
          <t>Group Vertex Shape</t>
        </r>
        <r>
          <rPr>
            <sz val="8"/>
            <color indexed="81"/>
            <rFont val="Tahoma"/>
            <family val="2"/>
          </rPr>
          <t xml:space="preserve">
(In most cases, you should not edit this worksheet.  Instead, use the items on the NodeXL, Analysis, Groups menu to create and work with groups.)
Select a shape to use for all vertices in the group.
</t>
        </r>
        <r>
          <rPr>
            <u/>
            <sz val="8"/>
            <color indexed="81"/>
            <rFont val="Tahoma"/>
            <family val="2"/>
          </rPr>
          <t>Pasting</t>
        </r>
        <r>
          <rPr>
            <sz val="8"/>
            <color indexed="81"/>
            <rFont val="Tahoma"/>
            <family val="2"/>
          </rPr>
          <t xml:space="preserve">
If you want to paste shapes into this column, do not use the standard Paste command (Ctrl-V).  The standard Paste command removes the shape drop-downs from the column.  Instead, use Home, Paste, Paste Values in the Excel Ribbon.</t>
        </r>
      </text>
    </comment>
    <comment ref="D2" authorId="1" shapeId="0">
      <text>
        <r>
          <rPr>
            <b/>
            <sz val="8"/>
            <color indexed="81"/>
            <rFont val="Tahoma"/>
            <family val="2"/>
          </rPr>
          <t>Group Visibility</t>
        </r>
        <r>
          <rPr>
            <sz val="8"/>
            <color indexed="81"/>
            <rFont val="Tahoma"/>
            <family val="2"/>
          </rPr>
          <t xml:space="preserve">
Select an optional group visibility.
</t>
        </r>
        <r>
          <rPr>
            <b/>
            <sz val="8"/>
            <color indexed="81"/>
            <rFont val="Tahoma"/>
            <family val="2"/>
          </rPr>
          <t>Show</t>
        </r>
        <r>
          <rPr>
            <sz val="8"/>
            <color indexed="81"/>
            <rFont val="Tahoma"/>
            <family val="2"/>
          </rPr>
          <t xml:space="preserve">
Show the group's vertices and edges when the graph is refreshed.  This is the default.
</t>
        </r>
        <r>
          <rPr>
            <b/>
            <sz val="8"/>
            <color indexed="81"/>
            <rFont val="Tahoma"/>
            <family val="2"/>
          </rPr>
          <t>Skip</t>
        </r>
        <r>
          <rPr>
            <sz val="8"/>
            <color indexed="81"/>
            <rFont val="Tahoma"/>
            <family val="2"/>
          </rPr>
          <t xml:space="preserve">
Skip the group's vertices and edges.
</t>
        </r>
        <r>
          <rPr>
            <b/>
            <sz val="8"/>
            <color indexed="81"/>
            <rFont val="Tahoma"/>
            <family val="2"/>
          </rPr>
          <t>Hide</t>
        </r>
        <r>
          <rPr>
            <sz val="8"/>
            <color indexed="81"/>
            <rFont val="Tahoma"/>
            <family val="2"/>
          </rPr>
          <t xml:space="preserve">
Use the group's vertices and edges when laying out the graph, but then hide the group's vertices and edges.
</t>
        </r>
        <r>
          <rPr>
            <u/>
            <sz val="8"/>
            <color indexed="81"/>
            <rFont val="Tahoma"/>
            <family val="2"/>
          </rPr>
          <t>Formulas</t>
        </r>
        <r>
          <rPr>
            <sz val="8"/>
            <color indexed="81"/>
            <rFont val="Tahoma"/>
            <family val="2"/>
          </rPr>
          <t xml:space="preserve">
If you are using Excel formulas to compute the visibilities, you may find it helpful to use the numerical options instead of text:
1 = Show
0 = Skip
2 = Hide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
</t>
        </r>
      </text>
    </comment>
    <comment ref="E2" authorId="1" shapeId="0">
      <text>
        <r>
          <rPr>
            <b/>
            <sz val="8"/>
            <color indexed="81"/>
            <rFont val="Tahoma"/>
            <family val="2"/>
          </rPr>
          <t xml:space="preserve">Group Collapsed?
</t>
        </r>
        <r>
          <rPr>
            <sz val="8"/>
            <color indexed="81"/>
            <rFont val="Tahoma"/>
            <family val="2"/>
          </rPr>
          <t>(In most cases, you should not edit this worksheet.  Instead, use the items on the NodeXL, Analysis, Groups menu to create and work with groups.)</t>
        </r>
        <r>
          <rPr>
            <b/>
            <sz val="8"/>
            <color indexed="81"/>
            <rFont val="Tahoma"/>
            <family val="2"/>
          </rPr>
          <t xml:space="preserve">
</t>
        </r>
        <r>
          <rPr>
            <sz val="8"/>
            <color indexed="81"/>
            <rFont val="Tahoma"/>
            <family val="2"/>
          </rPr>
          <t xml:space="preserve">Set to Yes to collapse the group.
</t>
        </r>
        <r>
          <rPr>
            <u/>
            <sz val="8"/>
            <color indexed="81"/>
            <rFont val="Tahoma"/>
            <family val="2"/>
          </rPr>
          <t>Formulas</t>
        </r>
        <r>
          <rPr>
            <sz val="8"/>
            <color indexed="81"/>
            <rFont val="Tahoma"/>
            <family val="2"/>
          </rPr>
          <t xml:space="preserve">
If you are using Excel formulas to compute the collapsed values, you may find it helpful to use the numerical options instead of text:
0 = No
1 = Yes
</t>
        </r>
        <r>
          <rPr>
            <u/>
            <sz val="8"/>
            <color indexed="81"/>
            <rFont val="Tahoma"/>
            <family val="2"/>
          </rPr>
          <t>Pasting</t>
        </r>
        <r>
          <rPr>
            <sz val="8"/>
            <color indexed="81"/>
            <rFont val="Tahoma"/>
            <family val="2"/>
          </rPr>
          <t xml:space="preserve">
If you want to paste values into this column, do not use the standard Paste command (Ctrl-V).  The standard Paste command removes the drop-down lists from the column.  Instead, use Home, Paste, Paste Values in the Excel Ribbon.</t>
        </r>
        <r>
          <rPr>
            <sz val="9"/>
            <color indexed="81"/>
            <rFont val="Tahoma"/>
            <family val="2"/>
          </rPr>
          <t xml:space="preserve">
</t>
        </r>
      </text>
    </comment>
    <comment ref="F2" authorId="1" shapeId="0">
      <text>
        <r>
          <rPr>
            <b/>
            <sz val="8"/>
            <color indexed="81"/>
            <rFont val="Tahoma"/>
            <family val="2"/>
          </rPr>
          <t>Group Label</t>
        </r>
        <r>
          <rPr>
            <sz val="8"/>
            <color indexed="81"/>
            <rFont val="Tahoma"/>
            <family val="2"/>
          </rPr>
          <t xml:space="preserve">
Enter an optional group label.
Group labels are used when you choose to lay out each of the graph's groups in its own box (NodeXL, Graph, Layout, Layout Options), and when you collapse a group (NodeXL, Analysis, Groups, Collapse Selected Groups).
</t>
        </r>
        <r>
          <rPr>
            <u/>
            <sz val="8"/>
            <color indexed="81"/>
            <rFont val="Tahoma"/>
            <family val="2"/>
          </rPr>
          <t>Formulas</t>
        </r>
        <r>
          <rPr>
            <sz val="8"/>
            <color indexed="81"/>
            <rFont val="Tahoma"/>
            <family val="2"/>
          </rPr>
          <t xml:space="preserve">
This column is formatted as Text, which causes formulas to be ignored.  If you want to use an Excel formula in this column, you must change the column format to General.</t>
        </r>
        <r>
          <rPr>
            <sz val="9"/>
            <color indexed="81"/>
            <rFont val="Tahoma"/>
            <charset val="1"/>
          </rPr>
          <t xml:space="preserve">
</t>
        </r>
      </text>
    </comment>
    <comment ref="G2" authorId="1" shapeId="0">
      <text>
        <r>
          <rPr>
            <b/>
            <sz val="8"/>
            <color indexed="81"/>
            <rFont val="Tahoma"/>
            <family val="2"/>
          </rPr>
          <t xml:space="preserve">Collapsed Location
</t>
        </r>
        <r>
          <rPr>
            <sz val="8"/>
            <color indexed="81"/>
            <rFont val="Tahoma"/>
            <family val="2"/>
          </rPr>
          <t xml:space="preserve">
(In most cases, you should not edit this worksheet.  Instead, use the items on the NodeXL, Analysis, Groups menu to create and work with groups.)</t>
        </r>
        <r>
          <rPr>
            <b/>
            <sz val="8"/>
            <color indexed="81"/>
            <rFont val="Tahoma"/>
            <family val="2"/>
          </rPr>
          <t xml:space="preserve">
</t>
        </r>
        <r>
          <rPr>
            <sz val="8"/>
            <color indexed="81"/>
            <rFont val="Tahoma"/>
            <family val="2"/>
          </rPr>
          <t>Enter an optional location for the group when it is collapsed.
Collapsed X and Collapsed Y values should be between 0 and 9,999.  If you enter Collapsed X and Collapsed Y values, you should set NodeXL, Graph, Layout to "None" to prevent NodeXL from overwriting your values when you show the graph.</t>
        </r>
      </text>
    </comment>
    <comment ref="H2" authorId="1" shapeId="0">
      <text>
        <r>
          <rPr>
            <b/>
            <sz val="8"/>
            <color indexed="81"/>
            <rFont val="Tahoma"/>
            <family val="2"/>
          </rPr>
          <t xml:space="preserve">Collapsed Location
</t>
        </r>
        <r>
          <rPr>
            <sz val="8"/>
            <color indexed="81"/>
            <rFont val="Tahoma"/>
            <family val="2"/>
          </rPr>
          <t>(In most cases, you should not edit this worksheet.  Instead, use the items on the NodeXL, Analysis, Groups menu to create and work with groups.)
Enter an optional location for the group when it is collapsed.
Collapsed X and Collapsed Y values should be between 0 and 9,999.  If you enter Collapsed X and Collapsed Y values, you should set NodeXL, Graph, Layout to "None" to prevent NodeXL from overwriting your values when you show the graph.</t>
        </r>
      </text>
    </comment>
    <comment ref="K2" authorId="1" shapeId="0">
      <text>
        <r>
          <rPr>
            <b/>
            <sz val="8"/>
            <color indexed="81"/>
            <rFont val="Tahoma"/>
            <family val="2"/>
          </rPr>
          <t xml:space="preserve">Group Vertices
</t>
        </r>
        <r>
          <rPr>
            <sz val="8"/>
            <color indexed="81"/>
            <rFont val="Tahoma"/>
            <family val="2"/>
          </rPr>
          <t xml:space="preserve">
You can tell NodeXL to calculate this and other graph metrics by going to NodeXL, Analysis, Graph Metrics in the Ribbon.</t>
        </r>
        <r>
          <rPr>
            <b/>
            <sz val="9"/>
            <color indexed="81"/>
            <rFont val="Tahoma"/>
            <charset val="1"/>
          </rPr>
          <t xml:space="preserve">
</t>
        </r>
        <r>
          <rPr>
            <sz val="9"/>
            <color indexed="81"/>
            <rFont val="Tahoma"/>
            <charset val="1"/>
          </rPr>
          <t xml:space="preserve">
</t>
        </r>
      </text>
    </comment>
    <comment ref="L2" authorId="1" shapeId="0">
      <text>
        <r>
          <rPr>
            <b/>
            <sz val="8"/>
            <color indexed="81"/>
            <rFont val="Tahoma"/>
            <family val="2"/>
          </rPr>
          <t>Group Unique Edges</t>
        </r>
        <r>
          <rPr>
            <sz val="8"/>
            <color indexed="81"/>
            <rFont val="Tahoma"/>
            <family val="2"/>
          </rPr>
          <t xml:space="preserve">
You can tell NodeXL to calculate this and other graph metrics by going to NodeXL, Analysis, Graph Metrics in the Ribbon.</t>
        </r>
      </text>
    </comment>
    <comment ref="M2" authorId="1" shapeId="0">
      <text>
        <r>
          <rPr>
            <b/>
            <sz val="8"/>
            <color indexed="81"/>
            <rFont val="Tahoma"/>
            <family val="2"/>
          </rPr>
          <t>Group Edges With Duplicates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N2" authorId="1" shapeId="0">
      <text>
        <r>
          <rPr>
            <b/>
            <sz val="8"/>
            <color indexed="81"/>
            <rFont val="Tahoma"/>
            <family val="2"/>
          </rPr>
          <t>Group Total Edges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O2" authorId="1" shapeId="0">
      <text>
        <r>
          <rPr>
            <b/>
            <sz val="8"/>
            <color indexed="81"/>
            <rFont val="Tahoma"/>
            <family val="2"/>
          </rPr>
          <t>Group Self-Loops</t>
        </r>
        <r>
          <rPr>
            <sz val="8"/>
            <color indexed="81"/>
            <rFont val="Tahoma"/>
            <family val="2"/>
          </rPr>
          <t xml:space="preserve">
You can tell NodeXL to calculate this and other graph metrics by going to NodeXL, Analysis, Graph Metrics in the Ribbon.</t>
        </r>
        <r>
          <rPr>
            <sz val="9"/>
            <color indexed="81"/>
            <rFont val="Tahoma"/>
            <family val="2"/>
          </rPr>
          <t xml:space="preserve">
</t>
        </r>
      </text>
    </comment>
    <comment ref="P2" authorId="1" shapeId="0">
      <text>
        <r>
          <rPr>
            <b/>
            <sz val="8"/>
            <color indexed="81"/>
            <rFont val="Tahoma"/>
            <family val="2"/>
          </rPr>
          <t xml:space="preserve">Group Reciprocated Vertex Pair Ratio
</t>
        </r>
        <r>
          <rPr>
            <sz val="8"/>
            <color indexed="81"/>
            <rFont val="Tahoma"/>
            <family val="2"/>
          </rPr>
          <t>You can tell NodeXL to calculate this and other graph metrics by going to NodeXL, Analysis, Graph Metrics in the Ribbon.</t>
        </r>
        <r>
          <rPr>
            <b/>
            <sz val="9"/>
            <color indexed="81"/>
            <rFont val="Tahoma"/>
            <family val="2"/>
          </rPr>
          <t xml:space="preserve">
</t>
        </r>
        <r>
          <rPr>
            <sz val="9"/>
            <color indexed="81"/>
            <rFont val="Tahoma"/>
            <family val="2"/>
          </rPr>
          <t xml:space="preserve">
</t>
        </r>
      </text>
    </comment>
    <comment ref="Q2" authorId="1" shapeId="0">
      <text>
        <r>
          <rPr>
            <b/>
            <sz val="8"/>
            <color indexed="81"/>
            <rFont val="Tahoma"/>
            <family val="2"/>
          </rPr>
          <t xml:space="preserve">Group Reciprocated Edge Ratio
</t>
        </r>
        <r>
          <rPr>
            <sz val="8"/>
            <color indexed="81"/>
            <rFont val="Tahoma"/>
            <family val="2"/>
          </rPr>
          <t>You can tell NodeXL to calculate this and other graph metrics by going to NodeXL, Analysis, Graph Metrics in the Ribbon.</t>
        </r>
      </text>
    </comment>
    <comment ref="R2" authorId="1" shapeId="0">
      <text>
        <r>
          <rPr>
            <b/>
            <sz val="8"/>
            <color indexed="81"/>
            <rFont val="Tahoma"/>
            <family val="2"/>
          </rPr>
          <t>Group Connected Components</t>
        </r>
        <r>
          <rPr>
            <sz val="8"/>
            <color indexed="81"/>
            <rFont val="Tahoma"/>
            <family val="2"/>
          </rPr>
          <t xml:space="preserve">
You can tell NodeXL to calculate this and other graph metrics by going to NodeXL, Analysis, Graph Metrics in the Ribbon.</t>
        </r>
        <r>
          <rPr>
            <b/>
            <sz val="8"/>
            <color indexed="81"/>
            <rFont val="Tahoma"/>
            <family val="2"/>
          </rPr>
          <t xml:space="preserve">
</t>
        </r>
      </text>
    </comment>
    <comment ref="S2" authorId="1" shapeId="0">
      <text>
        <r>
          <rPr>
            <b/>
            <sz val="8"/>
            <color indexed="81"/>
            <rFont val="Tahoma"/>
            <family val="2"/>
          </rPr>
          <t>Group Single-Vertex Connected Components</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r>
          <rPr>
            <sz val="9"/>
            <color indexed="81"/>
            <rFont val="Tahoma"/>
            <family val="2"/>
          </rPr>
          <t xml:space="preserve">
</t>
        </r>
      </text>
    </comment>
    <comment ref="T2" authorId="1" shapeId="0">
      <text>
        <r>
          <rPr>
            <b/>
            <sz val="8"/>
            <color indexed="81"/>
            <rFont val="Tahoma"/>
            <family val="2"/>
          </rPr>
          <t>Group Maximum Vertices in a Connected Component</t>
        </r>
        <r>
          <rPr>
            <sz val="8"/>
            <color indexed="81"/>
            <rFont val="Tahoma"/>
            <family val="2"/>
          </rPr>
          <t xml:space="preserve">
You can tell NodeXL to calculate this and other graph metrics by going to NodeXL, Analysis, Graph Metrics in the Ribbon.
</t>
        </r>
        <r>
          <rPr>
            <sz val="9"/>
            <color indexed="81"/>
            <rFont val="Tahoma"/>
            <family val="2"/>
          </rPr>
          <t xml:space="preserve">
</t>
        </r>
      </text>
    </comment>
    <comment ref="U2" authorId="1" shapeId="0">
      <text>
        <r>
          <rPr>
            <b/>
            <sz val="8"/>
            <color indexed="81"/>
            <rFont val="Tahoma"/>
            <family val="2"/>
          </rPr>
          <t>Group Maximum Edges in a Connected Component</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text>
    </comment>
    <comment ref="V2" authorId="1" shapeId="0">
      <text>
        <r>
          <rPr>
            <b/>
            <sz val="8"/>
            <color indexed="81"/>
            <rFont val="Tahoma"/>
            <family val="2"/>
          </rPr>
          <t>Group Maximum Geodesic Distance (Diameter)</t>
        </r>
        <r>
          <rPr>
            <sz val="8"/>
            <color indexed="81"/>
            <rFont val="Tahoma"/>
            <family val="2"/>
          </rPr>
          <t xml:space="preserve">
You can tell NodeXL to calculate this and other graph metrics by going to NodeXL, Analysis, Graph Metrics in the Ribbon.</t>
        </r>
      </text>
    </comment>
    <comment ref="W2" authorId="1" shapeId="0">
      <text>
        <r>
          <rPr>
            <b/>
            <sz val="8"/>
            <color indexed="81"/>
            <rFont val="Tahoma"/>
            <family val="2"/>
          </rPr>
          <t>Group Average Geodesic Distance</t>
        </r>
        <r>
          <rPr>
            <sz val="8"/>
            <color indexed="81"/>
            <rFont val="Tahoma"/>
            <family val="2"/>
          </rPr>
          <t xml:space="preserve">
You can tell NodeXL to calculate this and other graph metrics by going to NodeXL, Analysis, Graph Metrics in the Ribbon.</t>
        </r>
      </text>
    </comment>
    <comment ref="X2" authorId="1" shapeId="0">
      <text>
        <r>
          <rPr>
            <b/>
            <sz val="8"/>
            <color indexed="81"/>
            <rFont val="Tahoma"/>
            <family val="2"/>
          </rPr>
          <t>Group Graph Density</t>
        </r>
        <r>
          <rPr>
            <sz val="8"/>
            <color indexed="81"/>
            <rFont val="Tahoma"/>
            <family val="2"/>
          </rPr>
          <t xml:space="preserve">
You can tell NodeXL to calculate this and other graph metrics by going to NodeXL, Analysis, Graph Metrics in the Ribbon.</t>
        </r>
        <r>
          <rPr>
            <b/>
            <sz val="9"/>
            <color indexed="81"/>
            <rFont val="Tahoma"/>
            <family val="2"/>
          </rPr>
          <t xml:space="preserve">
</t>
        </r>
      </text>
    </comment>
  </commentList>
</comments>
</file>

<file path=xl/comments4.xml><?xml version="1.0" encoding="utf-8"?>
<comments xmlns="http://schemas.openxmlformats.org/spreadsheetml/2006/main">
  <authors>
    <author>TonyAdmin</author>
    <author>Tony</author>
  </authors>
  <commentList>
    <comment ref="A1" authorId="0" shapeId="0">
      <text>
        <r>
          <rPr>
            <b/>
            <sz val="8"/>
            <color indexed="81"/>
            <rFont val="Tahoma"/>
            <family val="2"/>
          </rPr>
          <t>Group Name</t>
        </r>
        <r>
          <rPr>
            <sz val="8"/>
            <color indexed="81"/>
            <rFont val="Tahoma"/>
            <family val="2"/>
          </rPr>
          <t xml:space="preserve">
(In most cases, you should not edit this worksheet.  Instead, use the items on the NodeXL, Analysis, Groups menu to create and work with groups.)
Enter the name of the group.  The group name must also be entered on the Groups worksheet.
</t>
        </r>
        <r>
          <rPr>
            <u/>
            <sz val="8"/>
            <color indexed="81"/>
            <rFont val="Tahoma"/>
            <family val="2"/>
          </rPr>
          <t>Worksheet Overview</t>
        </r>
        <r>
          <rPr>
            <sz val="8"/>
            <color indexed="81"/>
            <rFont val="Tahoma"/>
            <family val="2"/>
          </rPr>
          <t xml:space="preserve">
A group is a set of related vertices.  Groups are usually indicated by vertex color and shape when the graph is refreshed.  All the vertices in one group might be blue disks, for example.
You can control how groups are shown using NodeXL, Analysis, Groups, Group Options.</t>
        </r>
        <r>
          <rPr>
            <b/>
            <sz val="8"/>
            <color indexed="81"/>
            <rFont val="Tahoma"/>
            <family val="2"/>
          </rPr>
          <t xml:space="preserve">
</t>
        </r>
      </text>
    </comment>
    <comment ref="B1" authorId="0" shapeId="0">
      <text>
        <r>
          <rPr>
            <b/>
            <sz val="8"/>
            <color indexed="81"/>
            <rFont val="Tahoma"/>
            <family val="2"/>
          </rPr>
          <t>Vertex Name</t>
        </r>
        <r>
          <rPr>
            <sz val="8"/>
            <color indexed="81"/>
            <rFont val="Tahoma"/>
            <family val="2"/>
          </rPr>
          <t xml:space="preserve">
(In most cases, you should not edit this worksheet.  Instead, use the items on the NodeXL, Analysis, Groups menu to create and work with groups.)
Enter the name of a vertex to include in this group.</t>
        </r>
      </text>
    </comment>
    <comment ref="C1" authorId="1" shapeId="0">
      <text>
        <r>
          <rPr>
            <b/>
            <sz val="8"/>
            <color indexed="81"/>
            <rFont val="Tahoma"/>
            <family val="2"/>
          </rPr>
          <t xml:space="preserve">Vertex ID
</t>
        </r>
        <r>
          <rPr>
            <sz val="8"/>
            <color indexed="81"/>
            <rFont val="Tahoma"/>
            <family val="2"/>
          </rPr>
          <t xml:space="preserve">
This gets filled in by the items on the NodeXL, Analysis, Groups menu.</t>
        </r>
        <r>
          <rPr>
            <b/>
            <sz val="9"/>
            <color indexed="81"/>
            <rFont val="Tahoma"/>
            <charset val="1"/>
          </rPr>
          <t xml:space="preserve">
</t>
        </r>
        <r>
          <rPr>
            <sz val="9"/>
            <color indexed="81"/>
            <rFont val="Tahoma"/>
            <charset val="1"/>
          </rPr>
          <t xml:space="preserve">
</t>
        </r>
      </text>
    </comment>
  </commentList>
</comments>
</file>

<file path=xl/comments5.xml><?xml version="1.0" encoding="utf-8"?>
<comments xmlns="http://schemas.openxmlformats.org/spreadsheetml/2006/main">
  <authors>
    <author>TonyAdmin</author>
  </authors>
  <commentList>
    <comment ref="A1" authorId="0" shapeId="0">
      <text>
        <r>
          <rPr>
            <b/>
            <sz val="8"/>
            <color indexed="81"/>
            <rFont val="Tahoma"/>
            <family val="2"/>
          </rPr>
          <t>Overall Metrics</t>
        </r>
        <r>
          <rPr>
            <sz val="8"/>
            <color indexed="81"/>
            <rFont val="Tahoma"/>
            <family val="2"/>
          </rPr>
          <t xml:space="preserve">
</t>
        </r>
        <r>
          <rPr>
            <u/>
            <sz val="8"/>
            <color indexed="81"/>
            <rFont val="Tahoma"/>
            <family val="2"/>
          </rPr>
          <t>Worksheet Overview</t>
        </r>
        <r>
          <rPr>
            <sz val="8"/>
            <color indexed="81"/>
            <rFont val="Tahoma"/>
            <family val="2"/>
          </rPr>
          <t xml:space="preserve">
This worksheet displays overall graph metrics, which can be calculated using NodeXL, Analysis, Graph Metrics in the Ribbon.  It also displays overall readability metrics, which can be calculated using NodeXL, Graph, Layout, Calculate Readability Metrics.</t>
        </r>
      </text>
    </comment>
  </commentList>
</comments>
</file>

<file path=xl/sharedStrings.xml><?xml version="1.0" encoding="utf-8"?>
<sst xmlns="http://schemas.openxmlformats.org/spreadsheetml/2006/main" count="2158" uniqueCount="206">
  <si>
    <t>Vertex 1</t>
  </si>
  <si>
    <t>Vertex 2</t>
  </si>
  <si>
    <t>Color</t>
  </si>
  <si>
    <t>Opacity</t>
  </si>
  <si>
    <t>Vertex</t>
  </si>
  <si>
    <t>Valid Edge Visibilities</t>
  </si>
  <si>
    <t>Valid Vertex Visibilities</t>
  </si>
  <si>
    <t>Shape</t>
  </si>
  <si>
    <t>Valid Vertex Shapes</t>
  </si>
  <si>
    <t>Tooltip</t>
  </si>
  <si>
    <t>Visibility</t>
  </si>
  <si>
    <t>ID</t>
  </si>
  <si>
    <t>Locked?</t>
  </si>
  <si>
    <t>Valid Booleans Default False</t>
  </si>
  <si>
    <t>X</t>
  </si>
  <si>
    <t>Y</t>
  </si>
  <si>
    <t>Value</t>
  </si>
  <si>
    <t>Per-Workbook Setting</t>
  </si>
  <si>
    <t>Template Version</t>
  </si>
  <si>
    <t>Vertex Shape</t>
  </si>
  <si>
    <t>Vertex Color</t>
  </si>
  <si>
    <t>Table Name</t>
  </si>
  <si>
    <t>Column Name</t>
  </si>
  <si>
    <t>Selected Minimum</t>
  </si>
  <si>
    <t>Selected Maximum</t>
  </si>
  <si>
    <t>Add Your Own Columns Here</t>
  </si>
  <si>
    <t>Layout Order</t>
  </si>
  <si>
    <t>Polar R</t>
  </si>
  <si>
    <t>Polar Angle</t>
  </si>
  <si>
    <t>Graph Directedness</t>
  </si>
  <si>
    <t>Degree</t>
  </si>
  <si>
    <t>In-Degree</t>
  </si>
  <si>
    <t>Out-Degree</t>
  </si>
  <si>
    <t>Betweenness Centrality</t>
  </si>
  <si>
    <t>Closeness Centrality</t>
  </si>
  <si>
    <t>Eigenvector Centrality</t>
  </si>
  <si>
    <t>Clustering Coefficient</t>
  </si>
  <si>
    <t>Dynamic Filter</t>
  </si>
  <si>
    <t>Visual Properties</t>
  </si>
  <si>
    <t>Do Not Edit</t>
  </si>
  <si>
    <t>Other Columns</t>
  </si>
  <si>
    <t>Graph Metrics</t>
  </si>
  <si>
    <t>Labels</t>
  </si>
  <si>
    <t>Layout</t>
  </si>
  <si>
    <t>Size</t>
  </si>
  <si>
    <t>Label</t>
  </si>
  <si>
    <t>Label Fill Color</t>
  </si>
  <si>
    <t>Image File</t>
  </si>
  <si>
    <t>This worksheet is no longer used but is retained to allow older versions of NodeXL to open workbooks created with NodeXL version 1.0.1.96 or later.</t>
  </si>
  <si>
    <t>Do not delete this worksheet.</t>
  </si>
  <si>
    <t>Show</t>
  </si>
  <si>
    <t>Skip</t>
  </si>
  <si>
    <t>Hide</t>
  </si>
  <si>
    <t>Show if in an Edge</t>
  </si>
  <si>
    <t>Circle</t>
  </si>
  <si>
    <t>Disk</t>
  </si>
  <si>
    <t>Sphere</t>
  </si>
  <si>
    <t>Square</t>
  </si>
  <si>
    <t>Solid Square</t>
  </si>
  <si>
    <t>Diamond</t>
  </si>
  <si>
    <t>Solid Diamond</t>
  </si>
  <si>
    <t>Triangle</t>
  </si>
  <si>
    <t>Solid Triangle</t>
  </si>
  <si>
    <t>Image</t>
  </si>
  <si>
    <t>No</t>
  </si>
  <si>
    <t>Yes</t>
  </si>
  <si>
    <t>Valid Vertex Label Positions</t>
  </si>
  <si>
    <t>Top Left</t>
  </si>
  <si>
    <t>Top Center</t>
  </si>
  <si>
    <t>Top Right</t>
  </si>
  <si>
    <t>Middle Left</t>
  </si>
  <si>
    <t>Middle Center</t>
  </si>
  <si>
    <t>Middle Right</t>
  </si>
  <si>
    <t>Bottom Left</t>
  </si>
  <si>
    <t>Bottom Center</t>
  </si>
  <si>
    <t>Bottom Right</t>
  </si>
  <si>
    <t>Label Position</t>
  </si>
  <si>
    <t>Auto Layout on Open</t>
  </si>
  <si>
    <t>Degree Bin</t>
  </si>
  <si>
    <t>Degree Frequency</t>
  </si>
  <si>
    <t>Minimum Degree</t>
  </si>
  <si>
    <t>Maximum Degree</t>
  </si>
  <si>
    <t>Average Degree</t>
  </si>
  <si>
    <t>Median Degree</t>
  </si>
  <si>
    <t>Not Available</t>
  </si>
  <si>
    <t>In-Degree Bin</t>
  </si>
  <si>
    <t>In-Degree Frequency</t>
  </si>
  <si>
    <t>Minimum In-Degree</t>
  </si>
  <si>
    <t>Maximum In-Degree</t>
  </si>
  <si>
    <t>Average In-Degree</t>
  </si>
  <si>
    <t>Median In-Degree</t>
  </si>
  <si>
    <t>Out-Degree Bin</t>
  </si>
  <si>
    <t>Out-Degree Frequency</t>
  </si>
  <si>
    <t>Minimum Out-Degree</t>
  </si>
  <si>
    <t>Maximum Out-Degree</t>
  </si>
  <si>
    <t>Average Out-Degree</t>
  </si>
  <si>
    <t>Median Out-Degree</t>
  </si>
  <si>
    <t>Betweenness Centrality Bin</t>
  </si>
  <si>
    <t>Betweenness Centrality Frequency</t>
  </si>
  <si>
    <t>Minimum Betweenness Centrality</t>
  </si>
  <si>
    <t>Maximum Betweenness Centrality</t>
  </si>
  <si>
    <t>Average Betweenness Centrality</t>
  </si>
  <si>
    <t>Median Betweenness Centrality</t>
  </si>
  <si>
    <t>Closeness Centrality Bin</t>
  </si>
  <si>
    <t>Closeness Centrality Frequency</t>
  </si>
  <si>
    <t>Minimum Closeness Centrality</t>
  </si>
  <si>
    <t>Maximum Closeness Centrality</t>
  </si>
  <si>
    <t>Average Closeness Centrality</t>
  </si>
  <si>
    <t>Median Closeness Centrality</t>
  </si>
  <si>
    <t>Eigenvector Centrality Bin</t>
  </si>
  <si>
    <t>Eigenvector Centrality Frequency</t>
  </si>
  <si>
    <t>Minimum Eigenvector Centrality</t>
  </si>
  <si>
    <t>Maximum Eigenvector Centrality</t>
  </si>
  <si>
    <t>Average Eigenvector Centrality</t>
  </si>
  <si>
    <t>Median Eigenvector Centrality</t>
  </si>
  <si>
    <t>Clustering Coefficient Bin</t>
  </si>
  <si>
    <t>Clustering Coefficient Frequency</t>
  </si>
  <si>
    <t>Minimum Clustering Coefficient</t>
  </si>
  <si>
    <t>Maximum Clustering Coefficient</t>
  </si>
  <si>
    <t>Average Clustering Coefficient</t>
  </si>
  <si>
    <t>Median Clustering Coefficient</t>
  </si>
  <si>
    <t>Dynamic Filter Bin</t>
  </si>
  <si>
    <t>Dynamic Filter Frequency</t>
  </si>
  <si>
    <t>Bin Divisor</t>
  </si>
  <si>
    <t>No Metric Message</t>
  </si>
  <si>
    <t>Dynamic Filter Source Column Range</t>
  </si>
  <si>
    <t>Histogram Property</t>
  </si>
  <si>
    <t>TableName[ColumnName]</t>
  </si>
  <si>
    <t xml:space="preserve">The empty chart above is used to create histogram images for dynamic filters.  It is associated with two columns in the HistogramBins table on the Overall Metrics worksheet, and on the HistogramProperties table on that worksheet.  The chart is on this worksheet instead of the more logical Overall Metrics worksheet because the chart must be visible for a histogram image to be created.  If the chart where in Overall Metrics in a visible range the user would see it, whereas the user never sees this Misc worksheet because the entire worksheet is hidden. </t>
  </si>
  <si>
    <t>Valid Edge Styles</t>
  </si>
  <si>
    <t>Solid</t>
  </si>
  <si>
    <t>Dash</t>
  </si>
  <si>
    <t>Dot</t>
  </si>
  <si>
    <t>Dash Dot</t>
  </si>
  <si>
    <t>Dash Dot Dot</t>
  </si>
  <si>
    <t>PageRank</t>
  </si>
  <si>
    <t>PageRank Bin</t>
  </si>
  <si>
    <t>PageRank Frequency</t>
  </si>
  <si>
    <t>Minimum PageRank</t>
  </si>
  <si>
    <t>Maximum PageRank</t>
  </si>
  <si>
    <t>Average PageRank</t>
  </si>
  <si>
    <t>Median PageRank</t>
  </si>
  <si>
    <t>Group</t>
  </si>
  <si>
    <t>Collapsed?</t>
  </si>
  <si>
    <t>Vertices</t>
  </si>
  <si>
    <t>Vertex ID</t>
  </si>
  <si>
    <t>Unique Edges</t>
  </si>
  <si>
    <t>Edges With Duplicates</t>
  </si>
  <si>
    <t>Total Edges</t>
  </si>
  <si>
    <t>Self-Loops</t>
  </si>
  <si>
    <t>Connected Components</t>
  </si>
  <si>
    <t>Single-Vertex Connected Components</t>
  </si>
  <si>
    <t>Maximum Vertices in a Connected Component</t>
  </si>
  <si>
    <t>Maximum Edges in a Connected Component</t>
  </si>
  <si>
    <t>Maximum Geodesic Distance (Diameter)</t>
  </si>
  <si>
    <t>Average Geodesic Distance</t>
  </si>
  <si>
    <t>Graph Density</t>
  </si>
  <si>
    <t>Nowhere</t>
  </si>
  <si>
    <t>Graph Metric</t>
  </si>
  <si>
    <t>Readability Metric</t>
  </si>
  <si>
    <t>Valid Group Shapes</t>
  </si>
  <si>
    <t>Collapsed Properties</t>
  </si>
  <si>
    <t>Collapsed X</t>
  </si>
  <si>
    <t>Collapsed Y</t>
  </si>
  <si>
    <t>Valid Group Visibilities</t>
  </si>
  <si>
    <t>Reciprocated Vertex Pair Ratio</t>
  </si>
  <si>
    <t>Reciprocated Edge Ratio</t>
  </si>
  <si>
    <t>Workbook Settings 1</t>
  </si>
  <si>
    <t>Workbook Settings Cell Count</t>
  </si>
  <si>
    <t>Autofill Workbook Results</t>
  </si>
  <si>
    <t>▓0▓0▓0▓True▓Black▓Black▓▓▓0▓0▓0▓0▓0▓False▓▓0▓0▓0▓0▓0▓False▓▓0▓0▓0▓True▓Black▓Black▓▓▓0▓0▓0▓0▓0▓False▓▓0▓0▓0▓0▓0▓False▓▓0▓0▓0▓0▓0▓False▓▓0▓0▓0▓0▓0▓False</t>
  </si>
  <si>
    <t>Graph History</t>
  </si>
  <si>
    <t>Edge Weight</t>
  </si>
  <si>
    <t>France</t>
  </si>
  <si>
    <t>UK</t>
  </si>
  <si>
    <t>CHL</t>
  </si>
  <si>
    <t>GER</t>
  </si>
  <si>
    <t>NOR</t>
  </si>
  <si>
    <t>RUSSIA</t>
  </si>
  <si>
    <t>AUT</t>
  </si>
  <si>
    <t>CRT</t>
  </si>
  <si>
    <t>BEL</t>
  </si>
  <si>
    <t>IRL</t>
  </si>
  <si>
    <t>PRT</t>
  </si>
  <si>
    <t>GRC</t>
  </si>
  <si>
    <t>CAD</t>
  </si>
  <si>
    <t>ISR</t>
  </si>
  <si>
    <t>CHN</t>
  </si>
  <si>
    <t>SAU</t>
  </si>
  <si>
    <t>IRQ</t>
  </si>
  <si>
    <t>KU</t>
  </si>
  <si>
    <t>VEN</t>
  </si>
  <si>
    <t>NIG</t>
  </si>
  <si>
    <t>THA</t>
  </si>
  <si>
    <t>SLK</t>
  </si>
  <si>
    <t>SK</t>
  </si>
  <si>
    <t>PHL</t>
  </si>
  <si>
    <t>SNG</t>
  </si>
  <si>
    <t>NZ</t>
  </si>
  <si>
    <t>MYS</t>
  </si>
  <si>
    <t>JAP</t>
  </si>
  <si>
    <t>IND</t>
  </si>
  <si>
    <t>AUS</t>
  </si>
  <si>
    <t>USA</t>
  </si>
  <si>
    <t>Directed</t>
  </si>
  <si>
    <t>&lt;?xml version="1.0" encoding="utf-8"?&gt;_x000D_
&lt;configuration&gt;_x000D_
  &lt;configSections&gt;_x000D_
    &lt;sectionGroup name="userSettings" type="System.Configuration.UserSettingsGroup, System, Version=2.0.0.0, Culture=neutral, PublicKeyToken=b77a5c561934e089"&gt;_x000D_
      &lt;section name="AutoScaleUserSettings" type="System.Configuration.ClientSettingsSection, System, Version=2.0.0.0, Culture=neutral, PublicKeyToken=b77a5c561934e089" allowExeDefinition="MachineToLocalUser" requirePermission="false" /&gt;_x000D_
      &lt;section name="GraphZoomAndScaleUserSettings" type="System.Configuration.ClientSettingsSection, System, Version=2.0.0.0, Culture=neutral, PublicKeyToken=b77a5c561934e089" allowExeDefinition="MachineToLocalUser" requirePermission="false" /&gt;_x000D_
      &lt;section name="GeneralUserSettings4" type="System.Configuration.ClientSettingsSection, System, Version=2.0.0.0, Culture=neutral, PublicKeyToken=b77a5c561934e089" allowExeDefinition="MachineToLocalUser" requirePermission="false" /&gt;_x000D_
    &lt;/sectionGroup&gt;_x000D_
  &lt;/configSections&gt;_x000D_
  &lt;userSettings&gt;_x000D_
    &lt;AutoScaleUserSettings&gt;_x000D_
      &lt;setting name="AutoScale" serializeAs="String"&gt;_x000D_
        &lt;value&gt;False&lt;/value&gt;_x000D_
      &lt;/setting&gt;_x000D_
    &lt;/AutoScaleUserSettings&gt;_x000D_
    &lt;GraphZoomAndScaleUserSettings&gt;_x000D_
      &lt;setting name="GraphScale" serializeAs="String"&gt;_x000D_
        &lt;value&gt;1&lt;/value&gt;_x000D_
      &lt;/setting&gt;_x000D_
    &lt;/GraphZoomAndScaleUserSettings&gt;_x000D_
    &lt;GeneralUserSettings4&gt;_x000D_
      &lt;setting name="NewWorkbookGraphDirectedness" serializeAs="String"&gt;_x000D_
        &lt;value&gt;Directed&lt;/value&gt;_x000D_
      &lt;/setting&gt;_x000D_
      &lt;setting name="ShowGraphLegend" serializeAs="String"&gt;_x000D_
        &lt;value&gt;False&lt;/value&gt;_x000D_
      &lt;/setting&gt;_x000D_
      &lt;setting name="ReadVertexLabels" serializeAs="String"&gt;_x000D_
        &lt;value&gt;True&lt;/value&gt;_x000D_
      &lt;/setting&gt;_x000D_
      &lt;setting name="ReadEdgeLabels" serializeAs="String"&gt;_x000D_
        &lt;value&gt;True&lt;/value&gt;_x000D_
      &lt;/setting&gt;_x000D_
      &lt;setting name="ReadGroupLabels" serializeAs="String"&gt;_x000D_
        &lt;value&gt;True&lt;/value&gt;_x000D_
      &lt;/setting&gt;_x000D_
      &lt;setting name="ShowGraphAxes" serializeAs="String"&gt;_x000D_
        &lt;value&gt;False&lt;/value&gt;_x000D_
      &lt;/setting&gt;_x000D_
    &lt;/GeneralUserSettings4&gt;_x000D_
  &lt;/userSettings&gt;_x000D_
&lt;/configuration&gt;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</si>
</sst>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
    <numFmt numFmtId="165" formatCode="#,##0.0"/>
    <numFmt numFmtId="166" formatCode="#,##0.000"/>
    <numFmt numFmtId="167" formatCode="0.000"/>
  </numFmts>
  <fonts count="13" x14ac:knownFonts="1">
    <font>
      <sz val="11"/>
      <color theme="1"/>
      <name val="Calibri"/>
      <family val="2"/>
      <scheme val="minor"/>
    </font>
    <font>
      <b/>
      <sz val="11"/>
      <color theme="1"/>
      <name val="Calibri"/>
      <family val="2"/>
      <scheme val="minor"/>
    </font>
    <font>
      <b/>
      <sz val="8"/>
      <color indexed="81"/>
      <name val="Tahoma"/>
      <family val="2"/>
    </font>
    <font>
      <sz val="8"/>
      <color indexed="81"/>
      <name val="Tahoma"/>
      <family val="2"/>
    </font>
    <font>
      <u/>
      <sz val="8"/>
      <color indexed="81"/>
      <name val="Tahoma"/>
      <family val="2"/>
    </font>
    <font>
      <sz val="11"/>
      <color theme="1"/>
      <name val="Calibri"/>
      <family val="2"/>
      <scheme val="minor"/>
    </font>
    <font>
      <sz val="11"/>
      <color theme="0"/>
      <name val="Calibri"/>
      <family val="2"/>
      <scheme val="minor"/>
    </font>
    <font>
      <b/>
      <sz val="11"/>
      <color theme="0"/>
      <name val="Calibri"/>
      <family val="2"/>
      <scheme val="minor"/>
    </font>
    <font>
      <b/>
      <sz val="9"/>
      <color indexed="81"/>
      <name val="Tahoma"/>
      <charset val="1"/>
    </font>
    <font>
      <sz val="9"/>
      <color indexed="81"/>
      <name val="Tahoma"/>
      <family val="2"/>
    </font>
    <font>
      <sz val="9"/>
      <color indexed="81"/>
      <name val="Tahoma"/>
      <charset val="1"/>
    </font>
    <font>
      <sz val="11"/>
      <color theme="1"/>
      <name val="Calibri"/>
      <scheme val="minor"/>
    </font>
    <font>
      <b/>
      <sz val="9"/>
      <color indexed="81"/>
      <name val="Tahoma"/>
      <family val="2"/>
    </font>
  </fonts>
  <fills count="10">
    <fill>
      <patternFill patternType="none"/>
    </fill>
    <fill>
      <patternFill patternType="gray125"/>
    </fill>
    <fill>
      <patternFill patternType="solid">
        <fgColor theme="1" tint="0.49998474074526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tint="0.79998168889431442"/>
        <bgColor indexed="64"/>
      </patternFill>
    </fill>
    <fill>
      <patternFill patternType="solid">
        <fgColor theme="4" tint="-0.24994659260841701"/>
        <bgColor indexed="64"/>
      </patternFill>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12">
    <border>
      <left/>
      <right/>
      <top/>
      <bottom/>
      <diagonal/>
    </border>
    <border>
      <left style="thin">
        <color theme="0"/>
      </left>
      <right style="thin">
        <color theme="0"/>
      </right>
      <top style="thin">
        <color theme="0"/>
      </top>
      <bottom style="thin">
        <color theme="0"/>
      </bottom>
      <diagonal/>
    </border>
    <border>
      <left style="thin">
        <color theme="0"/>
      </left>
      <right/>
      <top/>
      <bottom/>
      <diagonal/>
    </border>
    <border>
      <left/>
      <right style="thin">
        <color theme="0"/>
      </right>
      <top/>
      <bottom style="thick">
        <color theme="0"/>
      </bottom>
      <diagonal/>
    </border>
    <border>
      <left/>
      <right/>
      <top/>
      <bottom style="thick">
        <color theme="0"/>
      </bottom>
      <diagonal/>
    </border>
    <border>
      <left/>
      <right style="thin">
        <color theme="0"/>
      </right>
      <top/>
      <bottom style="thin">
        <color theme="0"/>
      </bottom>
      <diagonal/>
    </border>
    <border>
      <left/>
      <right/>
      <top/>
      <bottom style="thin">
        <color theme="0"/>
      </bottom>
      <diagonal/>
    </border>
    <border>
      <left/>
      <right style="thin">
        <color theme="0"/>
      </right>
      <top/>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9">
    <xf numFmtId="0" fontId="0" fillId="0" borderId="0"/>
    <xf numFmtId="49" fontId="5" fillId="2" borderId="1" applyNumberFormat="0" applyFont="0" applyAlignment="0" applyProtection="0"/>
    <xf numFmtId="0" fontId="5" fillId="0" borderId="0" applyNumberFormat="0" applyFont="0" applyFill="0" applyBorder="0" applyAlignment="0" applyProtection="0"/>
    <xf numFmtId="0" fontId="5" fillId="0" borderId="0" applyNumberFormat="0" applyFont="0" applyBorder="0" applyAlignment="0" applyProtection="0"/>
    <xf numFmtId="49" fontId="5" fillId="5" borderId="1" applyNumberFormat="0" applyFont="0" applyAlignment="0" applyProtection="0"/>
    <xf numFmtId="49" fontId="5" fillId="4" borderId="1" applyNumberFormat="0" applyAlignment="0" applyProtection="0"/>
    <xf numFmtId="0" fontId="6" fillId="6" borderId="1" applyNumberFormat="0" applyAlignment="0" applyProtection="0"/>
    <xf numFmtId="164" fontId="5" fillId="3" borderId="1" applyNumberFormat="0" applyFont="0" applyAlignment="0" applyProtection="0"/>
    <xf numFmtId="49" fontId="5" fillId="5" borderId="1" applyNumberFormat="0" applyFont="0" applyAlignment="0" applyProtection="0"/>
  </cellStyleXfs>
  <cellXfs count="96">
    <xf numFmtId="0" fontId="0" fillId="0" borderId="0" xfId="0"/>
    <xf numFmtId="49" fontId="0" fillId="0" borderId="0" xfId="0" applyNumberFormat="1"/>
    <xf numFmtId="1" fontId="0" fillId="0" borderId="0" xfId="0" applyNumberFormat="1"/>
    <xf numFmtId="0" fontId="0" fillId="0" borderId="0" xfId="0" applyNumberFormat="1"/>
    <xf numFmtId="0" fontId="1" fillId="0" borderId="0" xfId="0" applyFont="1" applyAlignment="1">
      <alignment wrapText="1"/>
    </xf>
    <xf numFmtId="49" fontId="1" fillId="0" borderId="0" xfId="0" applyNumberFormat="1" applyFont="1" applyAlignment="1">
      <alignment wrapText="1"/>
    </xf>
    <xf numFmtId="164" fontId="0" fillId="0" borderId="0" xfId="0" applyNumberFormat="1"/>
    <xf numFmtId="0" fontId="0" fillId="0" borderId="0" xfId="0" applyAlignment="1">
      <alignment vertical="top" wrapText="1"/>
    </xf>
    <xf numFmtId="0" fontId="0" fillId="0" borderId="0" xfId="0" applyNumberFormat="1" applyAlignment="1">
      <alignment wrapText="1"/>
    </xf>
    <xf numFmtId="164" fontId="0" fillId="0" borderId="0" xfId="0" applyNumberFormat="1" applyAlignment="1">
      <alignment wrapText="1"/>
    </xf>
    <xf numFmtId="1" fontId="0" fillId="0" borderId="0" xfId="0" applyNumberFormat="1" applyAlignment="1">
      <alignment wrapText="1"/>
    </xf>
    <xf numFmtId="49" fontId="0" fillId="0" borderId="0" xfId="0" applyNumberFormat="1" applyAlignment="1">
      <alignment wrapText="1"/>
    </xf>
    <xf numFmtId="0" fontId="0" fillId="0" borderId="0" xfId="0" applyBorder="1"/>
    <xf numFmtId="0" fontId="0" fillId="0" borderId="0" xfId="0" applyAlignment="1">
      <alignment wrapText="1"/>
    </xf>
    <xf numFmtId="49" fontId="0" fillId="0" borderId="0" xfId="3" applyNumberFormat="1" applyFont="1"/>
    <xf numFmtId="0" fontId="0" fillId="5" borderId="1" xfId="4" applyNumberFormat="1" applyFont="1"/>
    <xf numFmtId="49" fontId="6" fillId="6" borderId="1" xfId="6" applyNumberFormat="1"/>
    <xf numFmtId="0" fontId="0" fillId="5" borderId="0" xfId="4" applyNumberFormat="1" applyFont="1" applyBorder="1"/>
    <xf numFmtId="0" fontId="0" fillId="2" borderId="0" xfId="1" applyNumberFormat="1" applyFont="1" applyBorder="1"/>
    <xf numFmtId="0" fontId="5" fillId="4" borderId="0" xfId="5" applyNumberFormat="1" applyBorder="1"/>
    <xf numFmtId="164" fontId="5" fillId="4" borderId="0" xfId="5" applyNumberFormat="1" applyBorder="1"/>
    <xf numFmtId="1" fontId="5" fillId="4" borderId="0" xfId="5" applyNumberFormat="1" applyBorder="1"/>
    <xf numFmtId="0" fontId="5" fillId="4" borderId="2" xfId="5" applyNumberFormat="1" applyBorder="1"/>
    <xf numFmtId="0" fontId="0" fillId="5" borderId="2" xfId="4" applyNumberFormat="1" applyFont="1" applyBorder="1"/>
    <xf numFmtId="0" fontId="6" fillId="6" borderId="0" xfId="6" applyBorder="1"/>
    <xf numFmtId="0" fontId="6" fillId="6" borderId="2" xfId="6" applyBorder="1"/>
    <xf numFmtId="0" fontId="0" fillId="3" borderId="0" xfId="7" applyNumberFormat="1" applyFont="1" applyBorder="1"/>
    <xf numFmtId="0" fontId="0" fillId="3" borderId="2" xfId="7" applyNumberFormat="1" applyFont="1" applyBorder="1"/>
    <xf numFmtId="0" fontId="0" fillId="2" borderId="2" xfId="1" applyNumberFormat="1" applyFont="1" applyBorder="1"/>
    <xf numFmtId="0" fontId="0" fillId="0" borderId="2" xfId="2" applyFont="1" applyBorder="1"/>
    <xf numFmtId="0" fontId="1" fillId="0" borderId="0" xfId="0" applyNumberFormat="1" applyFont="1"/>
    <xf numFmtId="4" fontId="0" fillId="0" borderId="0" xfId="0" applyNumberFormat="1"/>
    <xf numFmtId="4" fontId="0" fillId="0" borderId="0" xfId="0" applyNumberFormat="1" applyBorder="1"/>
    <xf numFmtId="0" fontId="5" fillId="4" borderId="1" xfId="5" applyNumberFormat="1"/>
    <xf numFmtId="0" fontId="5" fillId="4" borderId="1" xfId="5" applyNumberFormat="1" applyAlignment="1"/>
    <xf numFmtId="0" fontId="7" fillId="7" borderId="3" xfId="0" applyFont="1" applyFill="1" applyBorder="1"/>
    <xf numFmtId="0" fontId="7" fillId="7" borderId="4" xfId="0" applyFont="1" applyFill="1" applyBorder="1"/>
    <xf numFmtId="4" fontId="0" fillId="8" borderId="5" xfId="0" applyNumberFormat="1" applyFont="1" applyFill="1" applyBorder="1"/>
    <xf numFmtId="0" fontId="0" fillId="8" borderId="6" xfId="0" applyNumberFormat="1" applyFont="1" applyFill="1" applyBorder="1"/>
    <xf numFmtId="4" fontId="0" fillId="9" borderId="5" xfId="0" applyNumberFormat="1" applyFont="1" applyFill="1" applyBorder="1"/>
    <xf numFmtId="0" fontId="0" fillId="9" borderId="6" xfId="0" applyNumberFormat="1" applyFont="1" applyFill="1" applyBorder="1"/>
    <xf numFmtId="4" fontId="0" fillId="9" borderId="7" xfId="0" applyNumberFormat="1" applyFont="1" applyFill="1" applyBorder="1"/>
    <xf numFmtId="0" fontId="0" fillId="9" borderId="0" xfId="0" applyNumberFormat="1" applyFont="1" applyFill="1"/>
    <xf numFmtId="0" fontId="0" fillId="8" borderId="5" xfId="0" applyNumberFormat="1" applyFont="1" applyFill="1" applyBorder="1"/>
    <xf numFmtId="0" fontId="0" fillId="9" borderId="5" xfId="0" applyNumberFormat="1" applyFont="1" applyFill="1" applyBorder="1"/>
    <xf numFmtId="0" fontId="0" fillId="9" borderId="7" xfId="0" applyNumberFormat="1" applyFont="1" applyFill="1" applyBorder="1"/>
    <xf numFmtId="1" fontId="5" fillId="4" borderId="1" xfId="5" applyNumberFormat="1"/>
    <xf numFmtId="167" fontId="5" fillId="4" borderId="1" xfId="5" applyNumberFormat="1"/>
    <xf numFmtId="1" fontId="5" fillId="4" borderId="1" xfId="5" applyNumberFormat="1" applyAlignment="1"/>
    <xf numFmtId="167" fontId="5" fillId="4" borderId="1" xfId="5" applyNumberFormat="1" applyAlignment="1"/>
    <xf numFmtId="167" fontId="11" fillId="4" borderId="1" xfId="5" applyNumberFormat="1" applyFont="1" applyAlignment="1"/>
    <xf numFmtId="0" fontId="5" fillId="2" borderId="1" xfId="1" applyNumberFormat="1"/>
    <xf numFmtId="0" fontId="6" fillId="6" borderId="1" xfId="6" applyNumberFormat="1"/>
    <xf numFmtId="0" fontId="0" fillId="5" borderId="8" xfId="4" applyNumberFormat="1" applyFont="1" applyBorder="1"/>
    <xf numFmtId="0" fontId="0" fillId="5" borderId="9" xfId="4" applyNumberFormat="1" applyFont="1" applyBorder="1"/>
    <xf numFmtId="0" fontId="0" fillId="5" borderId="10" xfId="4" applyNumberFormat="1" applyFont="1" applyBorder="1"/>
    <xf numFmtId="0" fontId="0" fillId="3" borderId="8" xfId="7" applyNumberFormat="1" applyFont="1" applyBorder="1"/>
    <xf numFmtId="0" fontId="6" fillId="3" borderId="10" xfId="7" applyNumberFormat="1" applyFont="1" applyBorder="1"/>
    <xf numFmtId="0" fontId="5" fillId="2" borderId="8" xfId="1" applyNumberFormat="1" applyBorder="1"/>
    <xf numFmtId="0" fontId="5" fillId="2" borderId="10" xfId="1" applyNumberFormat="1" applyBorder="1"/>
    <xf numFmtId="0" fontId="5" fillId="4" borderId="8" xfId="5" applyNumberFormat="1" applyBorder="1"/>
    <xf numFmtId="0" fontId="5" fillId="4" borderId="9" xfId="5" applyNumberFormat="1" applyBorder="1"/>
    <xf numFmtId="0" fontId="0" fillId="3" borderId="1" xfId="7" applyNumberFormat="1" applyFont="1"/>
    <xf numFmtId="4" fontId="11" fillId="9" borderId="5" xfId="0" applyNumberFormat="1" applyFont="1" applyFill="1" applyBorder="1"/>
    <xf numFmtId="0" fontId="11" fillId="9" borderId="6" xfId="0" applyNumberFormat="1" applyFont="1" applyFill="1" applyBorder="1"/>
    <xf numFmtId="0" fontId="11" fillId="9" borderId="5" xfId="0" applyNumberFormat="1" applyFont="1" applyFill="1" applyBorder="1"/>
    <xf numFmtId="49" fontId="0" fillId="0" borderId="0" xfId="3" applyNumberFormat="1" applyFont="1" applyAlignment="1"/>
    <xf numFmtId="0" fontId="0" fillId="5" borderId="1" xfId="4" applyNumberFormat="1" applyFont="1" applyAlignment="1"/>
    <xf numFmtId="164" fontId="0" fillId="5" borderId="1" xfId="4" applyNumberFormat="1" applyFont="1" applyAlignment="1"/>
    <xf numFmtId="1" fontId="0" fillId="5" borderId="1" xfId="4" applyNumberFormat="1" applyFont="1" applyAlignment="1"/>
    <xf numFmtId="49" fontId="6" fillId="6" borderId="1" xfId="6" applyNumberFormat="1" applyAlignment="1"/>
    <xf numFmtId="0" fontId="6" fillId="6" borderId="1" xfId="6" applyNumberFormat="1" applyAlignment="1"/>
    <xf numFmtId="0" fontId="0" fillId="2" borderId="1" xfId="1" applyNumberFormat="1" applyFont="1" applyAlignment="1"/>
    <xf numFmtId="0" fontId="0" fillId="0" borderId="0" xfId="2" applyNumberFormat="1" applyFont="1" applyAlignment="1"/>
    <xf numFmtId="164" fontId="0" fillId="3" borderId="1" xfId="7" applyNumberFormat="1" applyFont="1" applyAlignment="1"/>
    <xf numFmtId="165" fontId="0" fillId="3" borderId="1" xfId="7" applyNumberFormat="1" applyFont="1" applyAlignment="1"/>
    <xf numFmtId="0" fontId="0" fillId="3" borderId="1" xfId="7" applyNumberFormat="1" applyFont="1" applyAlignment="1"/>
    <xf numFmtId="166" fontId="0" fillId="3" borderId="1" xfId="7" applyNumberFormat="1" applyFont="1" applyAlignment="1"/>
    <xf numFmtId="0" fontId="0" fillId="0" borderId="0" xfId="0" applyAlignment="1"/>
    <xf numFmtId="0" fontId="0" fillId="0" borderId="0" xfId="0" applyFill="1" applyAlignment="1"/>
    <xf numFmtId="1" fontId="11" fillId="4" borderId="1" xfId="5" applyNumberFormat="1" applyFont="1" applyAlignment="1"/>
    <xf numFmtId="49" fontId="0" fillId="0" borderId="0" xfId="3" applyNumberFormat="1" applyFont="1" applyBorder="1" applyAlignment="1"/>
    <xf numFmtId="0" fontId="0" fillId="5" borderId="11" xfId="4" applyNumberFormat="1" applyFont="1" applyBorder="1" applyAlignment="1"/>
    <xf numFmtId="164" fontId="0" fillId="5" borderId="11" xfId="4" applyNumberFormat="1" applyFont="1" applyBorder="1" applyAlignment="1"/>
    <xf numFmtId="1" fontId="0" fillId="5" borderId="11" xfId="4" applyNumberFormat="1" applyFont="1" applyBorder="1" applyAlignment="1"/>
    <xf numFmtId="49" fontId="6" fillId="6" borderId="11" xfId="6" applyNumberFormat="1" applyBorder="1" applyAlignment="1"/>
    <xf numFmtId="0" fontId="6" fillId="6" borderId="11" xfId="6" applyNumberFormat="1" applyBorder="1" applyAlignment="1"/>
    <xf numFmtId="164" fontId="0" fillId="3" borderId="11" xfId="7" applyNumberFormat="1" applyFont="1" applyBorder="1" applyAlignment="1"/>
    <xf numFmtId="165" fontId="0" fillId="3" borderId="11" xfId="7" applyNumberFormat="1" applyFont="1" applyBorder="1" applyAlignment="1"/>
    <xf numFmtId="0" fontId="0" fillId="3" borderId="11" xfId="7" applyNumberFormat="1" applyFont="1" applyBorder="1" applyAlignment="1"/>
    <xf numFmtId="166" fontId="0" fillId="3" borderId="11" xfId="7" applyNumberFormat="1" applyFont="1" applyBorder="1" applyAlignment="1"/>
    <xf numFmtId="1" fontId="11" fillId="4" borderId="11" xfId="5" applyNumberFormat="1" applyFont="1" applyBorder="1" applyAlignment="1"/>
    <xf numFmtId="167" fontId="11" fillId="4" borderId="11" xfId="5" applyNumberFormat="1" applyFont="1" applyBorder="1" applyAlignment="1"/>
    <xf numFmtId="167" fontId="5" fillId="4" borderId="11" xfId="5" applyNumberFormat="1" applyBorder="1" applyAlignment="1"/>
    <xf numFmtId="0" fontId="0" fillId="2" borderId="11" xfId="1" applyNumberFormat="1" applyFont="1" applyBorder="1" applyAlignment="1"/>
    <xf numFmtId="0" fontId="0" fillId="0" borderId="0" xfId="2" applyNumberFormat="1" applyFont="1" applyBorder="1" applyAlignment="1"/>
  </cellXfs>
  <cellStyles count="9">
    <cellStyle name="NodeXL Do Not Edit" xfId="1"/>
    <cellStyle name="NodeXL Graph Metric" xfId="5"/>
    <cellStyle name="NodeXL Graph Metric Separator" xfId="8"/>
    <cellStyle name="NodeXL Label" xfId="6"/>
    <cellStyle name="NodeXL Layout" xfId="7"/>
    <cellStyle name="NodeXL Other Column" xfId="2"/>
    <cellStyle name="NodeXL Required" xfId="3"/>
    <cellStyle name="NodeXL Visual Property" xfId="4"/>
    <cellStyle name="Normal" xfId="0" builtinId="0"/>
  </cellStyles>
  <dxfs count="88">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7" formatCode="0.00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7" formatCode="0.00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general" vertical="bottom" textRotation="0" wrapText="0" indent="0" justifyLastLine="0" shrinkToFit="0" readingOrder="0"/>
    </dxf>
    <dxf>
      <numFmt numFmtId="166" formatCode="#,##0.000"/>
      <alignment horizontal="general" vertical="bottom" textRotation="0" wrapText="0" indent="0" justifyLastLine="0" shrinkToFit="0" readingOrder="0"/>
    </dxf>
    <dxf>
      <numFmt numFmtId="166" formatCode="#,##0.000"/>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65" formatCode="#,##0.0"/>
      <alignment horizontal="general" vertical="bottom" textRotation="0" wrapText="0" indent="0" justifyLastLine="0" shrinkToFit="0" readingOrder="0"/>
    </dxf>
    <dxf>
      <numFmt numFmtId="165" formatCode="#,##0.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 formatCode="0"/>
      <alignment horizontal="general" vertical="bottom" textRotation="0" wrapText="0" indent="0" justifyLastLine="0" shrinkToFit="0" readingOrder="0"/>
    </dxf>
    <dxf>
      <numFmt numFmtId="164" formatCode="0.0"/>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dxf>
    <dxf>
      <font>
        <b/>
        <i val="0"/>
        <strike val="0"/>
        <condense val="0"/>
        <extend val="0"/>
        <outline val="0"/>
        <shadow val="0"/>
        <u val="none"/>
        <vertAlign val="baseline"/>
        <sz val="11"/>
        <color theme="1"/>
        <name val="Calibri"/>
        <scheme val="minor"/>
      </font>
      <alignment horizontal="general" vertical="bottom" textRotation="0" wrapText="1" relative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79998168889431442"/>
        </patternFill>
      </fill>
      <border diagonalUp="0" diagonalDown="0">
        <left/>
        <right/>
        <top/>
        <bottom style="thin">
          <color theme="0"/>
        </bottom>
        <vertical/>
        <horizontal/>
      </border>
    </dxf>
    <dxf>
      <font>
        <b val="0"/>
        <i val="0"/>
        <strike val="0"/>
        <condense val="0"/>
        <extend val="0"/>
        <outline val="0"/>
        <shadow val="0"/>
        <u val="none"/>
        <vertAlign val="baseline"/>
        <sz val="11"/>
        <color theme="1"/>
        <name val="Calibri"/>
        <scheme val="minor"/>
      </font>
      <numFmt numFmtId="4" formatCode="#,##0.00"/>
      <fill>
        <patternFill patternType="solid">
          <fgColor theme="4" tint="0.79998168889431442"/>
          <bgColor theme="4" tint="0.79998168889431442"/>
        </patternFill>
      </fill>
      <border diagonalUp="0" diagonalDown="0">
        <left/>
        <right style="thin">
          <color theme="0"/>
        </right>
        <top/>
        <bottom style="thin">
          <color theme="0"/>
        </bottom>
        <vertical/>
        <horizontal/>
      </border>
    </dxf>
    <dxf>
      <numFmt numFmtId="0" formatCode="General"/>
    </dxf>
    <dxf>
      <numFmt numFmtId="4" formatCode="#,##0.00"/>
    </dxf>
    <dxf>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numFmt numFmtId="30" formatCode="@"/>
    </dxf>
    <dxf>
      <numFmt numFmtId="30" formatCode="@"/>
    </dxf>
    <dxf>
      <numFmt numFmtId="30" formatCode="@"/>
    </dxf>
    <dxf>
      <numFmt numFmtId="30" formatCode="@"/>
    </dxf>
    <dxf>
      <numFmt numFmtId="167" formatCode="0.000"/>
    </dxf>
    <dxf>
      <numFmt numFmtId="167" formatCode="0.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0" formatCode="General"/>
    </dxf>
    <dxf>
      <font>
        <b val="0"/>
        <i val="0"/>
        <strike val="0"/>
        <condense val="0"/>
        <extend val="0"/>
        <outline val="0"/>
        <shadow val="0"/>
        <u val="none"/>
        <vertAlign val="baseline"/>
        <sz val="11"/>
        <color theme="1"/>
        <name val="Calibri"/>
        <scheme val="minor"/>
      </font>
      <numFmt numFmtId="0" formatCode="General"/>
    </dxf>
    <dxf>
      <numFmt numFmtId="30" formatCode="@"/>
    </dxf>
    <dxf>
      <font>
        <b val="0"/>
        <i val="0"/>
        <strike val="0"/>
        <condense val="0"/>
        <extend val="0"/>
        <outline val="0"/>
        <shadow val="0"/>
        <u val="none"/>
        <vertAlign val="baseline"/>
        <sz val="11"/>
        <color theme="1"/>
        <name val="Calibri"/>
        <scheme val="minor"/>
      </font>
      <numFmt numFmtId="0" formatCode="General"/>
    </dxf>
    <dxf>
      <numFmt numFmtId="0" formatCode="General"/>
    </dxf>
    <dxf>
      <numFmt numFmtId="0" formatCode="General"/>
    </dxf>
    <dxf>
      <numFmt numFmtId="30" formatCode="@"/>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font>
        <color theme="0"/>
      </font>
      <fill>
        <patternFill>
          <bgColor theme="4"/>
        </patternFill>
      </fill>
      <border>
        <left style="thin">
          <color theme="0"/>
        </left>
        <right style="thin">
          <color theme="0"/>
        </right>
        <top style="thin">
          <color theme="0"/>
        </top>
        <bottom style="thin">
          <color theme="0"/>
        </bottom>
        <vertical style="thin">
          <color theme="0"/>
        </vertical>
        <horizontal style="thin">
          <color theme="0"/>
        </horizontal>
      </border>
    </dxf>
    <dxf>
      <font>
        <b/>
        <i val="0"/>
      </font>
      <fill>
        <patternFill>
          <bgColor rgb="FFD7D7D7"/>
        </patternFill>
      </fill>
    </dxf>
    <dxf>
      <font>
        <b val="0"/>
        <i val="0"/>
      </font>
      <fill>
        <patternFill patternType="none">
          <bgColor indexed="65"/>
        </patternFill>
      </fill>
    </dxf>
  </dxfs>
  <tableStyles count="2" defaultTableStyle="TableStyleMedium9" defaultPivotStyle="PivotStyleLight16">
    <tableStyle name="MySqlDefault" pivot="0" table="0" count="2">
      <tableStyleElement type="wholeTable" dxfId="87"/>
      <tableStyleElement type="headerRow" dxfId="86"/>
    </tableStyle>
    <tableStyle name="NodeXL Table" pivot="0" count="1">
      <tableStyleElement type="headerRow" dxfId="8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Metrics'!$E$2</c:f>
              <c:strCache>
                <c:ptCount val="1"/>
                <c:pt idx="0">
                  <c:v>0</c:v>
                </c:pt>
              </c:strCache>
            </c:strRef>
          </c:tx>
          <c:spPr>
            <a:solidFill>
              <a:schemeClr val="accent1"/>
            </a:solidFill>
          </c:spPr>
          <c:invertIfNegative val="0"/>
          <c:cat>
            <c:numRef>
              <c:f>'Overall Metrics'!$D$2:$D$57</c:f>
              <c:numCache>
                <c:formatCode>#,##0.00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6">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cat>
          <c:val>
            <c:numRef>
              <c:f>'Overall Metrics'!$E$2:$E$57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0-7D19-4C57-97FF-A65622846C20}"/>
            </c:ext>
          </c:extLst>
        </c:ser>
        <c:dLbls>
          <c:showLegendKey val="0"/>
          <c:showVal val="0"/>
          <c:showCatName val="0"/>
          <c:showSerName val="0"/>
          <c:showPercent val="0"/>
          <c:showBubbleSize val="0"/>
        </c:dLbls>
        <c:gapWidth val="0"/>
        <c:axId val="-1073676496"/>
        <c:axId val="-1073671056"/>
      </c:barChart>
      <c:catAx>
        <c:axId val="-1073676496"/>
        <c:scaling>
          <c:orientation val="minMax"/>
        </c:scaling>
        <c:delete val="1"/>
        <c:axPos val="b"/>
        <c:title>
          <c:tx>
            <c:rich>
              <a:bodyPr/>
              <a:lstStyle/>
              <a:p>
                <a:pPr>
                  <a:defRPr/>
                </a:pPr>
                <a:r>
                  <a:rPr lang="en-US"/>
                  <a:t>Degree</a:t>
                </a:r>
              </a:p>
            </c:rich>
          </c:tx>
          <c:layout>
            <c:manualLayout>
              <c:xMode val="edge"/>
              <c:yMode val="edge"/>
              <c:x val="0.44107564559545148"/>
              <c:y val="0.83479536025738765"/>
            </c:manualLayout>
          </c:layout>
          <c:overlay val="0"/>
        </c:title>
        <c:numFmt formatCode="#,##0.00" sourceLinked="1"/>
        <c:majorTickMark val="out"/>
        <c:minorTickMark val="none"/>
        <c:tickLblPos val="none"/>
        <c:crossAx val="-1073671056"/>
        <c:crosses val="autoZero"/>
        <c:auto val="1"/>
        <c:lblAlgn val="ctr"/>
        <c:lblOffset val="100"/>
        <c:noMultiLvlLbl val="0"/>
      </c:catAx>
      <c:valAx>
        <c:axId val="-1073671056"/>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073676496"/>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Metrics'!$G$2</c:f>
              <c:strCache>
                <c:ptCount val="1"/>
                <c:pt idx="0">
                  <c:v>0</c:v>
                </c:pt>
              </c:strCache>
            </c:strRef>
          </c:tx>
          <c:spPr>
            <a:solidFill>
              <a:schemeClr val="accent1"/>
            </a:solidFill>
          </c:spPr>
          <c:invertIfNegative val="0"/>
          <c:cat>
            <c:numRef>
              <c:f>'Overall Metrics'!$F$2:$F$57</c:f>
              <c:numCache>
                <c:formatCode>#,##0.00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6">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cat>
          <c:val>
            <c:numRef>
              <c:f>'Overall Metrics'!$G$2:$G$57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0-CB12-40AA-B497-B121A6FD68EB}"/>
            </c:ext>
          </c:extLst>
        </c:ser>
        <c:dLbls>
          <c:showLegendKey val="0"/>
          <c:showVal val="0"/>
          <c:showCatName val="0"/>
          <c:showSerName val="0"/>
          <c:showPercent val="0"/>
          <c:showBubbleSize val="0"/>
        </c:dLbls>
        <c:gapWidth val="0"/>
        <c:axId val="-1073669424"/>
        <c:axId val="-1073668336"/>
      </c:barChart>
      <c:catAx>
        <c:axId val="-1073669424"/>
        <c:scaling>
          <c:orientation val="minMax"/>
        </c:scaling>
        <c:delete val="1"/>
        <c:axPos val="b"/>
        <c:title>
          <c:tx>
            <c:rich>
              <a:bodyPr/>
              <a:lstStyle/>
              <a:p>
                <a:pPr>
                  <a:defRPr/>
                </a:pPr>
                <a:r>
                  <a:rPr lang="en-US"/>
                  <a:t>In-Degree</a:t>
                </a:r>
              </a:p>
            </c:rich>
          </c:tx>
          <c:layout>
            <c:manualLayout>
              <c:xMode val="edge"/>
              <c:yMode val="edge"/>
              <c:x val="0.43425552624336278"/>
              <c:y val="0.81759105918211861"/>
            </c:manualLayout>
          </c:layout>
          <c:overlay val="0"/>
        </c:title>
        <c:numFmt formatCode="#,##0.00" sourceLinked="1"/>
        <c:majorTickMark val="out"/>
        <c:minorTickMark val="none"/>
        <c:tickLblPos val="none"/>
        <c:crossAx val="-1073668336"/>
        <c:crosses val="autoZero"/>
        <c:auto val="1"/>
        <c:lblAlgn val="ctr"/>
        <c:lblOffset val="100"/>
        <c:noMultiLvlLbl val="0"/>
      </c:catAx>
      <c:valAx>
        <c:axId val="-1073668336"/>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073669424"/>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Metrics'!$I$2</c:f>
              <c:strCache>
                <c:ptCount val="1"/>
                <c:pt idx="0">
                  <c:v>0</c:v>
                </c:pt>
              </c:strCache>
            </c:strRef>
          </c:tx>
          <c:spPr>
            <a:solidFill>
              <a:schemeClr val="accent1"/>
            </a:solidFill>
          </c:spPr>
          <c:invertIfNegative val="0"/>
          <c:cat>
            <c:numRef>
              <c:f>'Overall Metrics'!$H$2:$H$57</c:f>
              <c:numCache>
                <c:formatCode>#,##0.00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6">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cat>
          <c:val>
            <c:numRef>
              <c:f>'Overall Metrics'!$I$2:$I$57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0-95B7-4ABC-AED9-68507F2AE823}"/>
            </c:ext>
          </c:extLst>
        </c:ser>
        <c:dLbls>
          <c:showLegendKey val="0"/>
          <c:showVal val="0"/>
          <c:showCatName val="0"/>
          <c:showSerName val="0"/>
          <c:showPercent val="0"/>
          <c:showBubbleSize val="0"/>
        </c:dLbls>
        <c:gapWidth val="0"/>
        <c:axId val="-1073666160"/>
        <c:axId val="-1073665616"/>
      </c:barChart>
      <c:catAx>
        <c:axId val="-1073666160"/>
        <c:scaling>
          <c:orientation val="minMax"/>
        </c:scaling>
        <c:delete val="1"/>
        <c:axPos val="b"/>
        <c:title>
          <c:tx>
            <c:rich>
              <a:bodyPr/>
              <a:lstStyle/>
              <a:p>
                <a:pPr>
                  <a:defRPr/>
                </a:pPr>
                <a:r>
                  <a:rPr lang="en-US"/>
                  <a:t>Out-Degree</a:t>
                </a:r>
              </a:p>
            </c:rich>
          </c:tx>
          <c:layout>
            <c:manualLayout>
              <c:xMode val="edge"/>
              <c:yMode val="edge"/>
              <c:x val="0.41379516818709683"/>
              <c:y val="0.80898890864450268"/>
            </c:manualLayout>
          </c:layout>
          <c:overlay val="0"/>
        </c:title>
        <c:numFmt formatCode="#,##0.00" sourceLinked="1"/>
        <c:majorTickMark val="out"/>
        <c:minorTickMark val="none"/>
        <c:tickLblPos val="none"/>
        <c:crossAx val="-1073665616"/>
        <c:crosses val="autoZero"/>
        <c:auto val="1"/>
        <c:lblAlgn val="ctr"/>
        <c:lblOffset val="100"/>
        <c:noMultiLvlLbl val="0"/>
      </c:catAx>
      <c:valAx>
        <c:axId val="-1073665616"/>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073666160"/>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Metrics'!$K$2</c:f>
              <c:strCache>
                <c:ptCount val="1"/>
                <c:pt idx="0">
                  <c:v>0</c:v>
                </c:pt>
              </c:strCache>
            </c:strRef>
          </c:tx>
          <c:spPr>
            <a:solidFill>
              <a:schemeClr val="accent1"/>
            </a:solidFill>
          </c:spPr>
          <c:invertIfNegative val="0"/>
          <c:cat>
            <c:numRef>
              <c:f>'Overall Metrics'!$J$2:$J$57</c:f>
              <c:numCache>
                <c:formatCode>#,##0.00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6">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cat>
          <c:val>
            <c:numRef>
              <c:f>'Overall Metrics'!$K$2:$K$57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0-E029-4EBC-8CC5-2A9FCF210ED9}"/>
            </c:ext>
          </c:extLst>
        </c:ser>
        <c:dLbls>
          <c:showLegendKey val="0"/>
          <c:showVal val="0"/>
          <c:showCatName val="0"/>
          <c:showSerName val="0"/>
          <c:showPercent val="0"/>
          <c:showBubbleSize val="0"/>
        </c:dLbls>
        <c:gapWidth val="0"/>
        <c:axId val="-1073677584"/>
        <c:axId val="-1073677040"/>
      </c:barChart>
      <c:catAx>
        <c:axId val="-1073677584"/>
        <c:scaling>
          <c:orientation val="minMax"/>
        </c:scaling>
        <c:delete val="1"/>
        <c:axPos val="b"/>
        <c:title>
          <c:tx>
            <c:rich>
              <a:bodyPr/>
              <a:lstStyle/>
              <a:p>
                <a:pPr>
                  <a:defRPr/>
                </a:pPr>
                <a:r>
                  <a:rPr lang="en-US"/>
                  <a:t>Betweenness Centrality</a:t>
                </a:r>
              </a:p>
            </c:rich>
          </c:tx>
          <c:layout>
            <c:manualLayout>
              <c:xMode val="edge"/>
              <c:yMode val="edge"/>
              <c:x val="0.32728710116056114"/>
              <c:y val="0.82619320971975252"/>
            </c:manualLayout>
          </c:layout>
          <c:overlay val="0"/>
        </c:title>
        <c:numFmt formatCode="#,##0.00" sourceLinked="1"/>
        <c:majorTickMark val="out"/>
        <c:minorTickMark val="none"/>
        <c:tickLblPos val="none"/>
        <c:crossAx val="-1073677040"/>
        <c:crosses val="autoZero"/>
        <c:auto val="1"/>
        <c:lblAlgn val="ctr"/>
        <c:lblOffset val="100"/>
        <c:noMultiLvlLbl val="0"/>
      </c:catAx>
      <c:valAx>
        <c:axId val="-1073677040"/>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073677584"/>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Metrics'!$M$2</c:f>
              <c:strCache>
                <c:ptCount val="1"/>
                <c:pt idx="0">
                  <c:v>0</c:v>
                </c:pt>
              </c:strCache>
            </c:strRef>
          </c:tx>
          <c:spPr>
            <a:solidFill>
              <a:schemeClr val="accent1"/>
            </a:solidFill>
          </c:spPr>
          <c:invertIfNegative val="0"/>
          <c:cat>
            <c:numRef>
              <c:f>'Overall Metrics'!$L$2:$L$57</c:f>
              <c:numCache>
                <c:formatCode>#,##0.00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6">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cat>
          <c:val>
            <c:numRef>
              <c:f>'Overall Metrics'!$M$2:$M$57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0-495B-4FE1-8AEF-5F06D6A25B8D}"/>
            </c:ext>
          </c:extLst>
        </c:ser>
        <c:dLbls>
          <c:showLegendKey val="0"/>
          <c:showVal val="0"/>
          <c:showCatName val="0"/>
          <c:showSerName val="0"/>
          <c:showPercent val="0"/>
          <c:showBubbleSize val="0"/>
        </c:dLbls>
        <c:gapWidth val="0"/>
        <c:axId val="-1074045712"/>
        <c:axId val="-602835968"/>
      </c:barChart>
      <c:catAx>
        <c:axId val="-1074045712"/>
        <c:scaling>
          <c:orientation val="minMax"/>
        </c:scaling>
        <c:delete val="1"/>
        <c:axPos val="b"/>
        <c:title>
          <c:tx>
            <c:rich>
              <a:bodyPr/>
              <a:lstStyle/>
              <a:p>
                <a:pPr>
                  <a:defRPr/>
                </a:pPr>
                <a:r>
                  <a:rPr lang="en-US"/>
                  <a:t>Closeness Centrality</a:t>
                </a:r>
              </a:p>
            </c:rich>
          </c:tx>
          <c:layout>
            <c:manualLayout>
              <c:xMode val="edge"/>
              <c:yMode val="edge"/>
              <c:x val="0.35406086287408578"/>
              <c:y val="0.82619320971975252"/>
            </c:manualLayout>
          </c:layout>
          <c:overlay val="0"/>
        </c:title>
        <c:numFmt formatCode="#,##0.00" sourceLinked="1"/>
        <c:majorTickMark val="out"/>
        <c:minorTickMark val="none"/>
        <c:tickLblPos val="none"/>
        <c:crossAx val="-602835968"/>
        <c:crosses val="autoZero"/>
        <c:auto val="1"/>
        <c:lblAlgn val="ctr"/>
        <c:lblOffset val="100"/>
        <c:noMultiLvlLbl val="0"/>
      </c:catAx>
      <c:valAx>
        <c:axId val="-602835968"/>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1074045712"/>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Metrics'!$O$2</c:f>
              <c:strCache>
                <c:ptCount val="1"/>
                <c:pt idx="0">
                  <c:v>0</c:v>
                </c:pt>
              </c:strCache>
            </c:strRef>
          </c:tx>
          <c:spPr>
            <a:solidFill>
              <a:schemeClr val="accent1"/>
            </a:solidFill>
          </c:spPr>
          <c:invertIfNegative val="0"/>
          <c:cat>
            <c:numRef>
              <c:f>'Overall Metrics'!$N$2:$N$57</c:f>
              <c:numCache>
                <c:formatCode>#,##0.00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6">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cat>
          <c:val>
            <c:numRef>
              <c:f>'Overall Metrics'!$O$2:$O$57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0-8226-4E18-9FA0-BD65D45DB20B}"/>
            </c:ext>
          </c:extLst>
        </c:ser>
        <c:dLbls>
          <c:showLegendKey val="0"/>
          <c:showVal val="0"/>
          <c:showCatName val="0"/>
          <c:showSerName val="0"/>
          <c:showPercent val="0"/>
          <c:showBubbleSize val="0"/>
        </c:dLbls>
        <c:gapWidth val="0"/>
        <c:axId val="-602807680"/>
        <c:axId val="-602829984"/>
      </c:barChart>
      <c:catAx>
        <c:axId val="-602807680"/>
        <c:scaling>
          <c:orientation val="minMax"/>
        </c:scaling>
        <c:delete val="1"/>
        <c:axPos val="b"/>
        <c:title>
          <c:tx>
            <c:rich>
              <a:bodyPr/>
              <a:lstStyle/>
              <a:p>
                <a:pPr>
                  <a:defRPr/>
                </a:pPr>
                <a:r>
                  <a:rPr lang="en-US"/>
                  <a:t>Eigenvector</a:t>
                </a:r>
                <a:r>
                  <a:rPr lang="en-US" baseline="0"/>
                  <a:t> </a:t>
                </a:r>
                <a:r>
                  <a:rPr lang="en-US"/>
                  <a:t>Centrality</a:t>
                </a:r>
              </a:p>
            </c:rich>
          </c:tx>
          <c:layout>
            <c:manualLayout>
              <c:xMode val="edge"/>
              <c:yMode val="edge"/>
              <c:x val="0.33732726180313355"/>
              <c:y val="0.82619320971975252"/>
            </c:manualLayout>
          </c:layout>
          <c:overlay val="0"/>
        </c:title>
        <c:numFmt formatCode="#,##0.00" sourceLinked="1"/>
        <c:majorTickMark val="out"/>
        <c:minorTickMark val="none"/>
        <c:tickLblPos val="none"/>
        <c:crossAx val="-602829984"/>
        <c:crosses val="autoZero"/>
        <c:auto val="1"/>
        <c:lblAlgn val="ctr"/>
        <c:lblOffset val="100"/>
        <c:noMultiLvlLbl val="0"/>
      </c:catAx>
      <c:valAx>
        <c:axId val="-602829984"/>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602807680"/>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Metrics'!$S$2</c:f>
              <c:strCache>
                <c:ptCount val="1"/>
                <c:pt idx="0">
                  <c:v>0</c:v>
                </c:pt>
              </c:strCache>
            </c:strRef>
          </c:tx>
          <c:spPr>
            <a:solidFill>
              <a:schemeClr val="accent1"/>
            </a:solidFill>
          </c:spPr>
          <c:invertIfNegative val="0"/>
          <c:cat>
            <c:numRef>
              <c:f>'Overall Metrics'!$R$2:$R$57</c:f>
              <c:numCache>
                <c:formatCode>#,##0.00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6">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cat>
          <c:val>
            <c:numRef>
              <c:f>'Overall Metrics'!$S$2:$S$57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0-D21B-4E53-9D8A-466A475B2FE5}"/>
            </c:ext>
          </c:extLst>
        </c:ser>
        <c:dLbls>
          <c:showLegendKey val="0"/>
          <c:showVal val="0"/>
          <c:showCatName val="0"/>
          <c:showSerName val="0"/>
          <c:showPercent val="0"/>
          <c:showBubbleSize val="0"/>
        </c:dLbls>
        <c:gapWidth val="0"/>
        <c:axId val="-602828352"/>
        <c:axId val="-602837600"/>
      </c:barChart>
      <c:catAx>
        <c:axId val="-602828352"/>
        <c:scaling>
          <c:orientation val="minMax"/>
        </c:scaling>
        <c:delete val="1"/>
        <c:axPos val="b"/>
        <c:title>
          <c:tx>
            <c:rich>
              <a:bodyPr/>
              <a:lstStyle/>
              <a:p>
                <a:pPr>
                  <a:defRPr/>
                </a:pPr>
                <a:r>
                  <a:rPr lang="en-US"/>
                  <a:t>Clustering Coefficient</a:t>
                </a:r>
              </a:p>
            </c:rich>
          </c:tx>
          <c:layout>
            <c:manualLayout>
              <c:xMode val="edge"/>
              <c:yMode val="edge"/>
              <c:x val="0.33732726180313377"/>
              <c:y val="0.82619320971975252"/>
            </c:manualLayout>
          </c:layout>
          <c:overlay val="0"/>
        </c:title>
        <c:numFmt formatCode="#,##0.00" sourceLinked="1"/>
        <c:majorTickMark val="out"/>
        <c:minorTickMark val="none"/>
        <c:tickLblPos val="none"/>
        <c:crossAx val="-602837600"/>
        <c:crosses val="autoZero"/>
        <c:auto val="1"/>
        <c:lblAlgn val="ctr"/>
        <c:lblOffset val="100"/>
        <c:noMultiLvlLbl val="0"/>
      </c:catAx>
      <c:valAx>
        <c:axId val="-602837600"/>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602828352"/>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0"/>
          <c:tx>
            <c:strRef>
              <c:f>'Overall Metrics'!$Q$2</c:f>
              <c:strCache>
                <c:ptCount val="1"/>
                <c:pt idx="0">
                  <c:v>0</c:v>
                </c:pt>
              </c:strCache>
            </c:strRef>
          </c:tx>
          <c:spPr>
            <a:solidFill>
              <a:schemeClr val="accent1"/>
            </a:solidFill>
          </c:spPr>
          <c:invertIfNegative val="0"/>
          <c:cat>
            <c:numRef>
              <c:f>'Overall Metrics'!$R$2:$R$57</c:f>
              <c:numCache>
                <c:formatCode>#,##0.00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6">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cat>
          <c:val>
            <c:numRef>
              <c:f>'Overall Metrics'!$Q$2:$Q$57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0-527C-43E3-AFB3-D409D454CC8E}"/>
            </c:ext>
          </c:extLst>
        </c:ser>
        <c:dLbls>
          <c:showLegendKey val="0"/>
          <c:showVal val="0"/>
          <c:showCatName val="0"/>
          <c:showSerName val="0"/>
          <c:showPercent val="0"/>
          <c:showBubbleSize val="0"/>
        </c:dLbls>
        <c:gapWidth val="0"/>
        <c:axId val="-602825088"/>
        <c:axId val="-602831072"/>
      </c:barChart>
      <c:catAx>
        <c:axId val="-602825088"/>
        <c:scaling>
          <c:orientation val="minMax"/>
        </c:scaling>
        <c:delete val="1"/>
        <c:axPos val="b"/>
        <c:title>
          <c:tx>
            <c:rich>
              <a:bodyPr/>
              <a:lstStyle/>
              <a:p>
                <a:pPr>
                  <a:defRPr/>
                </a:pPr>
                <a:r>
                  <a:rPr lang="en-US"/>
                  <a:t>PageRank</a:t>
                </a:r>
              </a:p>
            </c:rich>
          </c:tx>
          <c:layout>
            <c:manualLayout>
              <c:xMode val="edge"/>
              <c:yMode val="edge"/>
              <c:x val="0.41764854694368031"/>
              <c:y val="0.82619320971975252"/>
            </c:manualLayout>
          </c:layout>
          <c:overlay val="0"/>
        </c:title>
        <c:numFmt formatCode="#,##0.00" sourceLinked="1"/>
        <c:majorTickMark val="out"/>
        <c:minorTickMark val="none"/>
        <c:tickLblPos val="none"/>
        <c:crossAx val="-602831072"/>
        <c:crosses val="autoZero"/>
        <c:auto val="1"/>
        <c:lblAlgn val="ctr"/>
        <c:lblOffset val="100"/>
        <c:noMultiLvlLbl val="0"/>
      </c:catAx>
      <c:valAx>
        <c:axId val="-602831072"/>
        <c:scaling>
          <c:orientation val="minMax"/>
        </c:scaling>
        <c:delete val="0"/>
        <c:axPos val="l"/>
        <c:majorGridlines/>
        <c:title>
          <c:tx>
            <c:rich>
              <a:bodyPr rot="-5400000" vert="horz"/>
              <a:lstStyle/>
              <a:p>
                <a:pPr>
                  <a:defRPr/>
                </a:pPr>
                <a:r>
                  <a:rPr lang="en-US"/>
                  <a:t>Frequency</a:t>
                </a:r>
              </a:p>
            </c:rich>
          </c:tx>
          <c:overlay val="0"/>
        </c:title>
        <c:numFmt formatCode="General" sourceLinked="1"/>
        <c:majorTickMark val="out"/>
        <c:minorTickMark val="none"/>
        <c:tickLblPos val="nextTo"/>
        <c:crossAx val="-602825088"/>
        <c:crosses val="autoZero"/>
        <c:crossBetween val="between"/>
      </c:valAx>
    </c:plotArea>
    <c:plotVisOnly val="0"/>
    <c:dispBlanksAs val="gap"/>
    <c:showDLblsOverMax val="0"/>
  </c:chart>
  <c:printSettings>
    <c:headerFooter/>
    <c:pageMargins b="0.75000000000001465" l="0.70000000000000062" r="0.70000000000000062" t="0.75000000000001465" header="0.30000000000000032" footer="0.30000000000000032"/>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7639579878386837E-3"/>
          <c:y val="8.0430855234004828E-3"/>
          <c:w val="0.99723592884220325"/>
          <c:h val="0.9839124654872371"/>
        </c:manualLayout>
      </c:layout>
      <c:barChart>
        <c:barDir val="col"/>
        <c:grouping val="clustered"/>
        <c:varyColors val="0"/>
        <c:ser>
          <c:idx val="1"/>
          <c:order val="0"/>
          <c:tx>
            <c:strRef>
              <c:f>'Overall Metrics'!$U$2</c:f>
              <c:strCache>
                <c:ptCount val="1"/>
                <c:pt idx="0">
                  <c:v>#REF!</c:v>
                </c:pt>
              </c:strCache>
            </c:strRef>
          </c:tx>
          <c:spPr>
            <a:solidFill>
              <a:schemeClr val="accent1"/>
            </a:solidFill>
          </c:spPr>
          <c:invertIfNegative val="0"/>
          <c:cat>
            <c:numRef>
              <c:f>'Overall Metrics'!$T$2:$T$57</c:f>
              <c:numCache>
                <c:formatCode>#,##0.00</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6">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cat>
          <c:val>
            <c:numRef>
              <c:f>'Overall Metrics'!$U$2:$U$57</c:f>
              <c:numCache>
                <c:formatCode>General</c:formatCode>
                <c:ptCount val="5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numCache>
            </c:numRef>
          </c:val>
          <c:extLst>
            <c:ext xmlns:c16="http://schemas.microsoft.com/office/drawing/2014/chart" uri="{C3380CC4-5D6E-409C-BE32-E72D297353CC}">
              <c16:uniqueId val="{00000000-37CC-4ECD-981A-C41A4A482AF9}"/>
            </c:ext>
          </c:extLst>
        </c:ser>
        <c:dLbls>
          <c:showLegendKey val="0"/>
          <c:showVal val="0"/>
          <c:showCatName val="0"/>
          <c:showSerName val="0"/>
          <c:showPercent val="0"/>
          <c:showBubbleSize val="0"/>
        </c:dLbls>
        <c:gapWidth val="0"/>
        <c:axId val="-602839232"/>
        <c:axId val="-602819104"/>
      </c:barChart>
      <c:catAx>
        <c:axId val="-602839232"/>
        <c:scaling>
          <c:orientation val="minMax"/>
        </c:scaling>
        <c:delete val="1"/>
        <c:axPos val="b"/>
        <c:numFmt formatCode="#,##0.00" sourceLinked="1"/>
        <c:majorTickMark val="out"/>
        <c:minorTickMark val="none"/>
        <c:tickLblPos val="none"/>
        <c:crossAx val="-602819104"/>
        <c:crosses val="autoZero"/>
        <c:auto val="1"/>
        <c:lblAlgn val="ctr"/>
        <c:lblOffset val="100"/>
        <c:noMultiLvlLbl val="0"/>
      </c:catAx>
      <c:valAx>
        <c:axId val="-602819104"/>
        <c:scaling>
          <c:orientation val="minMax"/>
        </c:scaling>
        <c:delete val="1"/>
        <c:axPos val="l"/>
        <c:numFmt formatCode="General" sourceLinked="1"/>
        <c:majorTickMark val="out"/>
        <c:minorTickMark val="none"/>
        <c:tickLblPos val="none"/>
        <c:crossAx val="-602839232"/>
        <c:crosses val="autoZero"/>
        <c:crossBetween val="between"/>
      </c:valAx>
      <c:spPr>
        <a:solidFill>
          <a:schemeClr val="bg1">
            <a:lumMod val="85000"/>
          </a:schemeClr>
        </a:solidFill>
        <a:ln>
          <a:noFill/>
        </a:ln>
      </c:spPr>
    </c:plotArea>
    <c:plotVisOnly val="0"/>
    <c:dispBlanksAs val="gap"/>
    <c:showDLblsOverMax val="0"/>
  </c:chart>
  <c:spPr>
    <a:noFill/>
    <a:ln>
      <a:noFill/>
    </a:ln>
  </c:spPr>
  <c:printSettings>
    <c:headerFooter/>
    <c:pageMargins b="0.75000000000001465" l="0.70000000000000062" r="0.70000000000000062" t="0.75000000000001465" header="0.30000000000000032" footer="0.30000000000000032"/>
    <c:pageSetup/>
  </c:printSettings>
</c:chartSpac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xdr:colOff>
      <xdr:row>46</xdr:row>
      <xdr:rowOff>38100</xdr:rowOff>
    </xdr:from>
    <xdr:to>
      <xdr:col>1</xdr:col>
      <xdr:colOff>918209</xdr:colOff>
      <xdr:row>53</xdr:row>
      <xdr:rowOff>180975</xdr:rowOff>
    </xdr:to>
    <xdr:graphicFrame macro="">
      <xdr:nvGraphicFramePr>
        <xdr:cNvPr id="2" name="DegreeHistogram">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xdr:colOff>
      <xdr:row>60</xdr:row>
      <xdr:rowOff>38100</xdr:rowOff>
    </xdr:from>
    <xdr:to>
      <xdr:col>1</xdr:col>
      <xdr:colOff>918209</xdr:colOff>
      <xdr:row>67</xdr:row>
      <xdr:rowOff>180975</xdr:rowOff>
    </xdr:to>
    <xdr:graphicFrame macro="">
      <xdr:nvGraphicFramePr>
        <xdr:cNvPr id="5" name="InDegreeHistogram">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74</xdr:row>
      <xdr:rowOff>28575</xdr:rowOff>
    </xdr:from>
    <xdr:to>
      <xdr:col>1</xdr:col>
      <xdr:colOff>918209</xdr:colOff>
      <xdr:row>81</xdr:row>
      <xdr:rowOff>171450</xdr:rowOff>
    </xdr:to>
    <xdr:graphicFrame macro="">
      <xdr:nvGraphicFramePr>
        <xdr:cNvPr id="4" name="OutDegreeHistogram">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88</xdr:row>
      <xdr:rowOff>9525</xdr:rowOff>
    </xdr:from>
    <xdr:to>
      <xdr:col>1</xdr:col>
      <xdr:colOff>918210</xdr:colOff>
      <xdr:row>95</xdr:row>
      <xdr:rowOff>152400</xdr:rowOff>
    </xdr:to>
    <xdr:graphicFrame macro="">
      <xdr:nvGraphicFramePr>
        <xdr:cNvPr id="6" name="BetweennessCentralityHistogram">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9525</xdr:colOff>
      <xdr:row>102</xdr:row>
      <xdr:rowOff>19050</xdr:rowOff>
    </xdr:from>
    <xdr:to>
      <xdr:col>2</xdr:col>
      <xdr:colOff>0</xdr:colOff>
      <xdr:row>109</xdr:row>
      <xdr:rowOff>161925</xdr:rowOff>
    </xdr:to>
    <xdr:graphicFrame macro="">
      <xdr:nvGraphicFramePr>
        <xdr:cNvPr id="7" name="ClosenessCentralityHistogram">
          <a:extLst>
            <a:ext uri="{FF2B5EF4-FFF2-40B4-BE49-F238E27FC236}">
              <a16:creationId xmlns:a16="http://schemas.microsoft.com/office/drawing/2014/main" id="{00000000-0008-0000-05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116</xdr:row>
      <xdr:rowOff>19050</xdr:rowOff>
    </xdr:from>
    <xdr:to>
      <xdr:col>1</xdr:col>
      <xdr:colOff>918210</xdr:colOff>
      <xdr:row>123</xdr:row>
      <xdr:rowOff>161925</xdr:rowOff>
    </xdr:to>
    <xdr:graphicFrame macro="">
      <xdr:nvGraphicFramePr>
        <xdr:cNvPr id="8" name="EigenvectorCentralityHistogram">
          <a:extLst>
            <a:ext uri="{FF2B5EF4-FFF2-40B4-BE49-F238E27FC236}">
              <a16:creationId xmlns:a16="http://schemas.microsoft.com/office/drawing/2014/main" id="{00000000-0008-0000-05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144</xdr:row>
      <xdr:rowOff>9525</xdr:rowOff>
    </xdr:from>
    <xdr:to>
      <xdr:col>1</xdr:col>
      <xdr:colOff>918210</xdr:colOff>
      <xdr:row>151</xdr:row>
      <xdr:rowOff>152400</xdr:rowOff>
    </xdr:to>
    <xdr:graphicFrame macro="">
      <xdr:nvGraphicFramePr>
        <xdr:cNvPr id="9" name="ClusteringCoefficientHistogram">
          <a:extLst>
            <a:ext uri="{FF2B5EF4-FFF2-40B4-BE49-F238E27FC236}">
              <a16:creationId xmlns:a16="http://schemas.microsoft.com/office/drawing/2014/main" id="{00000000-0008-0000-05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130</xdr:row>
      <xdr:rowOff>0</xdr:rowOff>
    </xdr:from>
    <xdr:to>
      <xdr:col>1</xdr:col>
      <xdr:colOff>918210</xdr:colOff>
      <xdr:row>137</xdr:row>
      <xdr:rowOff>142875</xdr:rowOff>
    </xdr:to>
    <xdr:graphicFrame macro="">
      <xdr:nvGraphicFramePr>
        <xdr:cNvPr id="10" name="ClusteringCoefficientHistogram">
          <a:extLst>
            <a:ext uri="{FF2B5EF4-FFF2-40B4-BE49-F238E27FC236}">
              <a16:creationId xmlns:a16="http://schemas.microsoft.com/office/drawing/2014/main" id="{00000000-0008-0000-05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17</xdr:col>
      <xdr:colOff>0</xdr:colOff>
      <xdr:row>1</xdr:row>
      <xdr:rowOff>0</xdr:rowOff>
    </xdr:from>
    <xdr:to>
      <xdr:col>22</xdr:col>
      <xdr:colOff>381000</xdr:colOff>
      <xdr:row>4</xdr:row>
      <xdr:rowOff>28575</xdr:rowOff>
    </xdr:to>
    <xdr:graphicFrame macro="">
      <xdr:nvGraphicFramePr>
        <xdr:cNvPr id="2" name="DynamicFilterHistogram">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id="1" name="Edges" displayName="Edges" ref="A1:C962" totalsRowShown="0" headerRowDxfId="84" dataDxfId="33">
  <autoFilter ref="A1:C962"/>
  <tableColumns count="3">
    <tableColumn id="1" name="Vertex 1" dataDxfId="2" dataCellStyle="NodeXL Required"/>
    <tableColumn id="2" name="Vertex 2" dataDxfId="1" dataCellStyle="NodeXL Required"/>
    <tableColumn id="15" name="Edge Weight" dataDxfId="0" dataCellStyle="Normal"/>
  </tableColumns>
  <tableStyleInfo name="NodeXL Table" showFirstColumn="0" showLastColumn="0" showRowStripes="0" showColumnStripes="0"/>
</table>
</file>

<file path=xl/tables/table2.xml><?xml version="1.0" encoding="utf-8"?>
<table xmlns="http://schemas.openxmlformats.org/spreadsheetml/2006/main" id="2" name="Vertices" displayName="Vertices" ref="A2:AC33" totalsRowShown="0" headerRowDxfId="83" dataDxfId="3">
  <autoFilter ref="A2:AC33"/>
  <tableColumns count="29">
    <tableColumn id="1" name="Vertex" dataDxfId="32" dataCellStyle="NodeXL Required"/>
    <tableColumn id="2" name="Color" dataDxfId="31" dataCellStyle="NodeXL Visual Property"/>
    <tableColumn id="5" name="Shape" dataDxfId="30" dataCellStyle="NodeXL Visual Property"/>
    <tableColumn id="6" name="Size" dataDxfId="29" dataCellStyle="NodeXL Visual Property"/>
    <tableColumn id="4" name="Opacity" dataDxfId="28" dataCellStyle="NodeXL Visual Property"/>
    <tableColumn id="7" name="Image File" dataDxfId="27" dataCellStyle="NodeXL Visual Property"/>
    <tableColumn id="3" name="Visibility" dataDxfId="26" dataCellStyle="NodeXL Visual Property"/>
    <tableColumn id="10" name="Label" dataDxfId="25" dataCellStyle="NodeXL Label"/>
    <tableColumn id="16" name="Label Fill Color" dataDxfId="24" dataCellStyle="NodeXL Label"/>
    <tableColumn id="9" name="Label Position" dataDxfId="23" dataCellStyle="NodeXL Label"/>
    <tableColumn id="8" name="Tooltip" dataDxfId="22" dataCellStyle="NodeXL Label"/>
    <tableColumn id="18" name="Layout Order" dataDxfId="21" dataCellStyle="NodeXL Layout"/>
    <tableColumn id="13" name="X" dataDxfId="20" dataCellStyle="NodeXL Layout"/>
    <tableColumn id="14" name="Y" dataDxfId="19" dataCellStyle="NodeXL Layout"/>
    <tableColumn id="12" name="Locked?" dataDxfId="18" dataCellStyle="NodeXL Layout"/>
    <tableColumn id="19" name="Polar R" dataDxfId="17" dataCellStyle="NodeXL Layout"/>
    <tableColumn id="20" name="Polar Angle" dataDxfId="16" dataCellStyle="NodeXL Layout"/>
    <tableColumn id="21" name="Degree" dataDxfId="15" dataCellStyle="NodeXL Graph Metric"/>
    <tableColumn id="22" name="In-Degree" dataDxfId="14" dataCellStyle="NodeXL Graph Metric"/>
    <tableColumn id="23" name="Out-Degree" dataDxfId="13" dataCellStyle="NodeXL Graph Metric"/>
    <tableColumn id="24" name="Betweenness Centrality" dataDxfId="12" dataCellStyle="NodeXL Graph Metric"/>
    <tableColumn id="25" name="Closeness Centrality" dataDxfId="11" dataCellStyle="NodeXL Graph Metric"/>
    <tableColumn id="26" name="Eigenvector Centrality" dataDxfId="10" dataCellStyle="NodeXL Graph Metric"/>
    <tableColumn id="15" name="PageRank" dataDxfId="9" dataCellStyle="NodeXL Graph Metric"/>
    <tableColumn id="27" name="Clustering Coefficient" dataDxfId="8" dataCellStyle="NodeXL Graph Metric"/>
    <tableColumn id="29" name="Reciprocated Vertex Pair Ratio" dataDxfId="7" dataCellStyle="NodeXL Graph Metric"/>
    <tableColumn id="11" name="ID" dataDxfId="6" dataCellStyle="NodeXL Do Not Edit"/>
    <tableColumn id="28" name="Dynamic Filter" dataDxfId="5" dataCellStyle="NodeXL Do Not Edit"/>
    <tableColumn id="17" name="Add Your Own Columns Here" dataDxfId="4" dataCellStyle="NodeXL Other Column"/>
  </tableColumns>
  <tableStyleInfo name="NodeXL Table" showFirstColumn="0" showLastColumn="0" showRowStripes="0" showColumnStripes="0"/>
</table>
</file>

<file path=xl/tables/table3.xml><?xml version="1.0" encoding="utf-8"?>
<table xmlns="http://schemas.openxmlformats.org/spreadsheetml/2006/main" id="4" name="Groups" displayName="Groups" ref="A2:X3" insertRow="1" totalsRowShown="0" headerRowDxfId="82">
  <autoFilter ref="A2:X3"/>
  <tableColumns count="24">
    <tableColumn id="1" name="Group" dataDxfId="81" dataCellStyle="NodeXL Required"/>
    <tableColumn id="2" name="Vertex Color" dataDxfId="80" dataCellStyle="NodeXL Visual Property"/>
    <tableColumn id="3" name="Vertex Shape" dataDxfId="79" dataCellStyle="NodeXL Visual Property"/>
    <tableColumn id="22" name="Visibility" dataDxfId="78" dataCellStyle="NodeXL Visual Property"/>
    <tableColumn id="4" name="Collapsed?" dataCellStyle="NodeXL Visual Property"/>
    <tableColumn id="18" name="Label" dataDxfId="77" dataCellStyle="NodeXL Label"/>
    <tableColumn id="20" name="Collapsed X" dataCellStyle="NodeXL Layout"/>
    <tableColumn id="21" name="Collapsed Y" dataCellStyle="NodeXL Layout"/>
    <tableColumn id="6" name="ID" dataDxfId="76" dataCellStyle="NodeXL Do Not Edit"/>
    <tableColumn id="19" name="Collapsed Properties" dataDxfId="75" dataCellStyle="NodeXL Do Not Edit"/>
    <tableColumn id="5" name="Vertices" dataDxfId="74" dataCellStyle="NodeXL Graph Metric"/>
    <tableColumn id="7" name="Unique Edges" dataDxfId="73" dataCellStyle="NodeXL Graph Metric"/>
    <tableColumn id="8" name="Edges With Duplicates" dataDxfId="72" dataCellStyle="NodeXL Graph Metric"/>
    <tableColumn id="9" name="Total Edges" dataDxfId="71" dataCellStyle="NodeXL Graph Metric"/>
    <tableColumn id="10" name="Self-Loops" dataDxfId="70" dataCellStyle="NodeXL Graph Metric"/>
    <tableColumn id="24" name="Reciprocated Vertex Pair Ratio" dataDxfId="69" dataCellStyle="NodeXL Graph Metric"/>
    <tableColumn id="25" name="Reciprocated Edge Ratio" dataDxfId="68" dataCellStyle="NodeXL Graph Metric"/>
    <tableColumn id="11" name="Connected Components" dataDxfId="67" dataCellStyle="NodeXL Graph Metric"/>
    <tableColumn id="12" name="Single-Vertex Connected Components" dataDxfId="66" dataCellStyle="NodeXL Graph Metric"/>
    <tableColumn id="13" name="Maximum Vertices in a Connected Component" dataDxfId="65" dataCellStyle="NodeXL Graph Metric"/>
    <tableColumn id="14" name="Maximum Edges in a Connected Component" dataDxfId="64" dataCellStyle="NodeXL Graph Metric"/>
    <tableColumn id="15" name="Maximum Geodesic Distance (Diameter)" dataDxfId="63" dataCellStyle="NodeXL Graph Metric"/>
    <tableColumn id="16" name="Average Geodesic Distance" dataDxfId="62" dataCellStyle="NodeXL Graph Metric"/>
    <tableColumn id="17" name="Graph Density" dataDxfId="61" dataCellStyle="NodeXL Graph Metric"/>
  </tableColumns>
  <tableStyleInfo name="NodeXL Table" showFirstColumn="0" showLastColumn="0" showRowStripes="1" showColumnStripes="0"/>
</table>
</file>

<file path=xl/tables/table4.xml><?xml version="1.0" encoding="utf-8"?>
<table xmlns="http://schemas.openxmlformats.org/spreadsheetml/2006/main" id="5" name="GroupVertices" displayName="GroupVertices" ref="A1:C2" totalsRowShown="0" headerRowDxfId="60" dataDxfId="59">
  <autoFilter ref="A1:C2"/>
  <tableColumns count="3">
    <tableColumn id="1" name="Group" dataDxfId="58"/>
    <tableColumn id="2" name="Vertex" dataDxfId="57"/>
    <tableColumn id="3" name="Vertex ID" dataDxfId="56"/>
  </tableColumns>
  <tableStyleInfo name="TableStyleMedium9" showFirstColumn="0" showLastColumn="0" showRowStripes="1" showColumnStripes="0"/>
</table>
</file>

<file path=xl/tables/table5.xml><?xml version="1.0" encoding="utf-8"?>
<table xmlns="http://schemas.openxmlformats.org/spreadsheetml/2006/main" id="6" name="OverallMetrics" displayName="OverallMetrics" ref="A1:B2" insertRow="1" totalsRowShown="0" dataCellStyle="NodeXL Graph Metric">
  <autoFilter ref="A1:B2"/>
  <tableColumns count="2">
    <tableColumn id="1" name="Graph Metric" dataDxfId="55" dataCellStyle="NodeXL Graph Metric"/>
    <tableColumn id="2" name="Value" dataDxfId="54" dataCellStyle="NodeXL Graph Metric"/>
  </tableColumns>
  <tableStyleInfo name="TableStyleMedium9" showFirstColumn="0" showLastColumn="0" showRowStripes="1" showColumnStripes="0"/>
</table>
</file>

<file path=xl/tables/table6.xml><?xml version="1.0" encoding="utf-8"?>
<table xmlns="http://schemas.openxmlformats.org/spreadsheetml/2006/main" id="3" name="HistogramBins" displayName="HistogramBins" ref="D1:U57" totalsRowShown="0">
  <autoFilter ref="D1:U57"/>
  <tableColumns count="18">
    <tableColumn id="1" name="Degree Bin" dataDxfId="53"/>
    <tableColumn id="2" name="Degree Frequency" dataDxfId="52">
      <calculatedColumnFormula>COUNTIF(Vertices[Degree], "&gt;= " &amp; D2) - COUNTIF(Vertices[Degree], "&gt;=" &amp; D3)</calculatedColumnFormula>
    </tableColumn>
    <tableColumn id="3" name="In-Degree Bin" dataDxfId="51"/>
    <tableColumn id="4" name="In-Degree Frequency" dataDxfId="50">
      <calculatedColumnFormula>COUNTIF(Vertices[In-Degree], "&gt;= " &amp; F2) - COUNTIF(Vertices[In-Degree], "&gt;=" &amp; F3)</calculatedColumnFormula>
    </tableColumn>
    <tableColumn id="5" name="Out-Degree Bin" dataDxfId="49"/>
    <tableColumn id="6" name="Out-Degree Frequency" dataDxfId="48">
      <calculatedColumnFormula>COUNTIF(Vertices[Out-Degree], "&gt;= " &amp; H2) - COUNTIF(Vertices[Out-Degree], "&gt;=" &amp; H3)</calculatedColumnFormula>
    </tableColumn>
    <tableColumn id="7" name="Betweenness Centrality Bin" dataDxfId="47"/>
    <tableColumn id="8" name="Betweenness Centrality Frequency" dataDxfId="46">
      <calculatedColumnFormula>COUNTIF(Vertices[Betweenness Centrality], "&gt;= " &amp; J2) - COUNTIF(Vertices[Betweenness Centrality], "&gt;=" &amp; J3)</calculatedColumnFormula>
    </tableColumn>
    <tableColumn id="9" name="Closeness Centrality Bin" dataDxfId="45"/>
    <tableColumn id="10" name="Closeness Centrality Frequency" dataDxfId="44">
      <calculatedColumnFormula>COUNTIF(Vertices[Closeness Centrality], "&gt;= " &amp; L2) - COUNTIF(Vertices[Closeness Centrality], "&gt;=" &amp; L3)</calculatedColumnFormula>
    </tableColumn>
    <tableColumn id="11" name="Eigenvector Centrality Bin" dataDxfId="43"/>
    <tableColumn id="12" name="Eigenvector Centrality Frequency" dataDxfId="42">
      <calculatedColumnFormula>COUNTIF(Vertices[Eigenvector Centrality], "&gt;= " &amp; N2) - COUNTIF(Vertices[Eigenvector Centrality], "&gt;=" &amp; N3)</calculatedColumnFormula>
    </tableColumn>
    <tableColumn id="18" name="PageRank Bin" dataDxfId="41"/>
    <tableColumn id="17" name="PageRank Frequency" dataDxfId="40">
      <calculatedColumnFormula>COUNTIF(Vertices[Eigenvector Centrality], "&gt;= " &amp; P2) - COUNTIF(Vertices[Eigenvector Centrality], "&gt;=" &amp; P3)</calculatedColumnFormula>
    </tableColumn>
    <tableColumn id="13" name="Clustering Coefficient Bin" dataDxfId="39"/>
    <tableColumn id="14" name="Clustering Coefficient Frequency" dataDxfId="38">
      <calculatedColumnFormula>COUNTIF(Vertices[Clustering Coefficient], "&gt;= " &amp; R2) - COUNTIF(Vertices[Clustering Coefficient], "&gt;=" &amp; R3)</calculatedColumnFormula>
    </tableColumn>
    <tableColumn id="15" name="Dynamic Filter Bin" dataDxfId="37"/>
    <tableColumn id="16" name="Dynamic Filter Frequency" dataDxfId="36">
      <calculatedColumnFormula>COUNTIF(Vertices[Clustering Coefficient], "&gt;= " &amp; T2) - COUNTIF(Vertices[Clustering Coefficient], "&gt;=" &amp; T3)</calculatedColumnFormula>
    </tableColumn>
  </tableColumns>
  <tableStyleInfo name="TableStyleMedium9" showFirstColumn="0" showLastColumn="0" showRowStripes="1" showColumnStripes="0"/>
</table>
</file>

<file path=xl/tables/table7.xml><?xml version="1.0" encoding="utf-8"?>
<table xmlns="http://schemas.openxmlformats.org/spreadsheetml/2006/main" id="15" name="HistogramProperties" displayName="HistogramProperties" ref="W1:X4" totalsRowShown="0">
  <autoFilter ref="W1:X4"/>
  <tableColumns count="2">
    <tableColumn id="1" name="Histogram Property"/>
    <tableColumn id="2" name="Value"/>
  </tableColumns>
  <tableStyleInfo name="TableStyleMedium9" showFirstColumn="0" showLastColumn="0" showRowStripes="1" showColumnStripes="0"/>
</table>
</file>

<file path=xl/tables/table8.xml><?xml version="1.0" encoding="utf-8"?>
<table xmlns="http://schemas.openxmlformats.org/spreadsheetml/2006/main" id="9" name="OverallReadabilityMetrics" displayName="OverallReadabilityMetrics" ref="A41:B42" insertRow="1" totalsRowShown="0" dataCellStyle="NodeXL Graph Metric">
  <autoFilter ref="A41:B42"/>
  <tableColumns count="2">
    <tableColumn id="1" name="Readability Metric" dataCellStyle="NodeXL Graph Metric"/>
    <tableColumn id="2" name="Value" dataCellStyle="NodeXL Graph Metric"/>
  </tableColumns>
  <tableStyleInfo name="TableStyleMedium9" showFirstColumn="0" showLastColumn="0" showRowStripes="1" showColumnStripes="0"/>
</table>
</file>

<file path=xl/tables/table9.xml><?xml version="1.0" encoding="utf-8"?>
<table xmlns="http://schemas.openxmlformats.org/spreadsheetml/2006/main" id="7" name="PerWorkbookSettings" displayName="PerWorkbookSettings" ref="J1:K8" totalsRowShown="0" headerRowDxfId="35">
  <autoFilter ref="J1:K8"/>
  <tableColumns count="2">
    <tableColumn id="1" name="Per-Workbook Setting"/>
    <tableColumn id="2" name="Value"/>
  </tableColumns>
  <tableStyleInfo name="TableStyleMedium9" showFirstColumn="0" showLastColumn="0" showRowStripes="1" showColumnStripes="0"/>
</table>
</file>

<file path=xl/tables/table10.xml><?xml version="1.0" encoding="utf-8"?>
<table xmlns="http://schemas.openxmlformats.org/spreadsheetml/2006/main" id="8" name="DynamicFilterSettings" displayName="DynamicFilterSettings" ref="M1:P2" totalsRowShown="0" headerRowDxfId="34">
  <autoFilter ref="M1:P2"/>
  <tableColumns count="4">
    <tableColumn id="1" name="Table Name"/>
    <tableColumn id="2" name="Column Name"/>
    <tableColumn id="3" name="Selected Minimum"/>
    <tableColumn id="4" name="Selected Maximum"/>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comments" Target="../comments5.xml"/><Relationship Id="rId3" Type="http://schemas.openxmlformats.org/officeDocument/2006/relationships/vmlDrawing" Target="../drawings/vmlDrawing5.vml"/><Relationship Id="rId7" Type="http://schemas.openxmlformats.org/officeDocument/2006/relationships/table" Target="../tables/table8.xml"/><Relationship Id="rId2" Type="http://schemas.openxmlformats.org/officeDocument/2006/relationships/drawing" Target="../drawings/drawing1.xml"/><Relationship Id="rId1" Type="http://schemas.openxmlformats.org/officeDocument/2006/relationships/printerSettings" Target="../printerSettings/printerSettings6.bin"/><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2.xml"/><Relationship Id="rId1" Type="http://schemas.openxmlformats.org/officeDocument/2006/relationships/printerSettings" Target="../printerSettings/printerSettings7.bin"/><Relationship Id="rId4"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M962"/>
  <sheetViews>
    <sheetView tabSelected="1" workbookViewId="0">
      <pane xSplit="2" ySplit="1" topLeftCell="C2" activePane="bottomRight" state="frozen"/>
      <selection pane="topRight" activeCell="C1" sqref="C1"/>
      <selection pane="bottomLeft" activeCell="A3" sqref="A3"/>
      <selection pane="bottomRight" activeCell="J16" sqref="J16"/>
    </sheetView>
  </sheetViews>
  <sheetFormatPr defaultRowHeight="15" x14ac:dyDescent="0.25"/>
  <cols>
    <col min="1" max="2" width="10.42578125" style="1" customWidth="1"/>
    <col min="3" max="3" width="9.7109375" bestFit="1" customWidth="1"/>
  </cols>
  <sheetData>
    <row r="1" spans="1:3" ht="30" customHeight="1" x14ac:dyDescent="0.25">
      <c r="A1" s="11" t="s">
        <v>0</v>
      </c>
      <c r="B1" s="11" t="s">
        <v>1</v>
      </c>
      <c r="C1" s="13" t="s">
        <v>172</v>
      </c>
    </row>
    <row r="2" spans="1:3" ht="15" customHeight="1" x14ac:dyDescent="0.25">
      <c r="A2" s="66" t="s">
        <v>173</v>
      </c>
      <c r="B2" s="66" t="s">
        <v>173</v>
      </c>
      <c r="C2" s="78">
        <v>32.78</v>
      </c>
    </row>
    <row r="3" spans="1:3" ht="15" customHeight="1" x14ac:dyDescent="0.25">
      <c r="A3" s="66" t="s">
        <v>173</v>
      </c>
      <c r="B3" s="66" t="s">
        <v>174</v>
      </c>
      <c r="C3" s="79">
        <v>5.6630000000000003</v>
      </c>
    </row>
    <row r="4" spans="1:3" x14ac:dyDescent="0.25">
      <c r="A4" s="66" t="s">
        <v>173</v>
      </c>
      <c r="B4" s="66" t="s">
        <v>175</v>
      </c>
      <c r="C4" s="79">
        <v>2.0365000000000002</v>
      </c>
    </row>
    <row r="5" spans="1:3" x14ac:dyDescent="0.25">
      <c r="A5" s="66" t="s">
        <v>173</v>
      </c>
      <c r="B5" s="66" t="s">
        <v>176</v>
      </c>
      <c r="C5" s="79">
        <v>10.260999999999999</v>
      </c>
    </row>
    <row r="6" spans="1:3" x14ac:dyDescent="0.25">
      <c r="A6" s="66" t="s">
        <v>173</v>
      </c>
      <c r="B6" s="66" t="s">
        <v>177</v>
      </c>
      <c r="C6" s="79">
        <v>3.9817999999999998</v>
      </c>
    </row>
    <row r="7" spans="1:3" x14ac:dyDescent="0.25">
      <c r="A7" s="66" t="s">
        <v>173</v>
      </c>
      <c r="B7" s="66" t="s">
        <v>178</v>
      </c>
      <c r="C7" s="79">
        <v>0.82537000000000005</v>
      </c>
    </row>
    <row r="8" spans="1:3" x14ac:dyDescent="0.25">
      <c r="A8" s="66" t="s">
        <v>173</v>
      </c>
      <c r="B8" s="66" t="s">
        <v>179</v>
      </c>
      <c r="C8" s="79">
        <v>3.617</v>
      </c>
    </row>
    <row r="9" spans="1:3" x14ac:dyDescent="0.25">
      <c r="A9" s="66" t="s">
        <v>173</v>
      </c>
      <c r="B9" s="66" t="s">
        <v>180</v>
      </c>
      <c r="C9" s="79">
        <v>1.6348</v>
      </c>
    </row>
    <row r="10" spans="1:3" x14ac:dyDescent="0.25">
      <c r="A10" s="66" t="s">
        <v>173</v>
      </c>
      <c r="B10" s="66" t="s">
        <v>181</v>
      </c>
      <c r="C10" s="79">
        <v>8.9106000000000005</v>
      </c>
    </row>
    <row r="11" spans="1:3" x14ac:dyDescent="0.25">
      <c r="A11" s="66" t="s">
        <v>173</v>
      </c>
      <c r="B11" s="66" t="s">
        <v>182</v>
      </c>
      <c r="C11" s="79">
        <v>5.3757000000000001</v>
      </c>
    </row>
    <row r="12" spans="1:3" x14ac:dyDescent="0.25">
      <c r="A12" s="66" t="s">
        <v>173</v>
      </c>
      <c r="B12" s="66" t="s">
        <v>183</v>
      </c>
      <c r="C12" s="79">
        <v>9.3018999999999998</v>
      </c>
    </row>
    <row r="13" spans="1:3" x14ac:dyDescent="0.25">
      <c r="A13" s="66" t="s">
        <v>173</v>
      </c>
      <c r="B13" s="66" t="s">
        <v>184</v>
      </c>
      <c r="C13" s="79">
        <v>4.0263999999999998</v>
      </c>
    </row>
    <row r="14" spans="1:3" x14ac:dyDescent="0.25">
      <c r="A14" s="66" t="s">
        <v>173</v>
      </c>
      <c r="B14" s="66" t="s">
        <v>185</v>
      </c>
      <c r="C14" s="79">
        <v>4.7454000000000001</v>
      </c>
    </row>
    <row r="15" spans="1:3" x14ac:dyDescent="0.25">
      <c r="A15" s="66" t="s">
        <v>173</v>
      </c>
      <c r="B15" s="66" t="s">
        <v>186</v>
      </c>
      <c r="C15" s="79">
        <v>4.6622000000000003</v>
      </c>
    </row>
    <row r="16" spans="1:3" x14ac:dyDescent="0.25">
      <c r="A16" s="66" t="s">
        <v>173</v>
      </c>
      <c r="B16" s="66" t="s">
        <v>187</v>
      </c>
      <c r="C16" s="79">
        <v>0.15861</v>
      </c>
    </row>
    <row r="17" spans="1:3" x14ac:dyDescent="0.25">
      <c r="A17" s="66" t="s">
        <v>173</v>
      </c>
      <c r="B17" s="66" t="s">
        <v>188</v>
      </c>
      <c r="C17" s="79">
        <v>0.54474</v>
      </c>
    </row>
    <row r="18" spans="1:3" x14ac:dyDescent="0.25">
      <c r="A18" s="66" t="s">
        <v>173</v>
      </c>
      <c r="B18" s="66" t="s">
        <v>189</v>
      </c>
      <c r="C18" s="79">
        <v>8.0708000000000002E-2</v>
      </c>
    </row>
    <row r="19" spans="1:3" x14ac:dyDescent="0.25">
      <c r="A19" s="66" t="s">
        <v>173</v>
      </c>
      <c r="B19" s="66" t="s">
        <v>190</v>
      </c>
      <c r="C19" s="79">
        <v>0.20760999999999999</v>
      </c>
    </row>
    <row r="20" spans="1:3" x14ac:dyDescent="0.25">
      <c r="A20" s="66" t="s">
        <v>173</v>
      </c>
      <c r="B20" s="66" t="s">
        <v>191</v>
      </c>
      <c r="C20" s="79">
        <v>4.9848000000000003E-2</v>
      </c>
    </row>
    <row r="21" spans="1:3" x14ac:dyDescent="0.25">
      <c r="A21" s="66" t="s">
        <v>173</v>
      </c>
      <c r="B21" s="66" t="s">
        <v>192</v>
      </c>
      <c r="C21" s="79">
        <v>8.4337999999999996E-2</v>
      </c>
    </row>
    <row r="22" spans="1:3" x14ac:dyDescent="0.25">
      <c r="A22" s="66" t="s">
        <v>173</v>
      </c>
      <c r="B22" s="66" t="s">
        <v>193</v>
      </c>
      <c r="C22" s="79">
        <v>2.2231999999999998</v>
      </c>
    </row>
    <row r="23" spans="1:3" x14ac:dyDescent="0.25">
      <c r="A23" s="66" t="s">
        <v>173</v>
      </c>
      <c r="B23" s="66" t="s">
        <v>194</v>
      </c>
      <c r="C23" s="79">
        <v>0.15518000000000001</v>
      </c>
    </row>
    <row r="24" spans="1:3" x14ac:dyDescent="0.25">
      <c r="A24" s="66" t="s">
        <v>173</v>
      </c>
      <c r="B24" s="66" t="s">
        <v>195</v>
      </c>
      <c r="C24" s="79">
        <v>3.6147</v>
      </c>
    </row>
    <row r="25" spans="1:3" x14ac:dyDescent="0.25">
      <c r="A25" s="66" t="s">
        <v>173</v>
      </c>
      <c r="B25" s="66" t="s">
        <v>196</v>
      </c>
      <c r="C25" s="79">
        <v>2.6507000000000001</v>
      </c>
    </row>
    <row r="26" spans="1:3" x14ac:dyDescent="0.25">
      <c r="A26" s="66" t="s">
        <v>173</v>
      </c>
      <c r="B26" s="66" t="s">
        <v>197</v>
      </c>
      <c r="C26" s="79">
        <v>3.1362000000000001</v>
      </c>
    </row>
    <row r="27" spans="1:3" x14ac:dyDescent="0.25">
      <c r="A27" s="66" t="s">
        <v>173</v>
      </c>
      <c r="B27" s="66" t="s">
        <v>198</v>
      </c>
      <c r="C27" s="79">
        <v>4.7979000000000003</v>
      </c>
    </row>
    <row r="28" spans="1:3" x14ac:dyDescent="0.25">
      <c r="A28" s="66" t="s">
        <v>173</v>
      </c>
      <c r="B28" s="66" t="s">
        <v>199</v>
      </c>
      <c r="C28" s="79">
        <v>1.5960000000000001</v>
      </c>
    </row>
    <row r="29" spans="1:3" x14ac:dyDescent="0.25">
      <c r="A29" s="66" t="s">
        <v>173</v>
      </c>
      <c r="B29" s="66" t="s">
        <v>200</v>
      </c>
      <c r="C29" s="79">
        <v>3.7505000000000002</v>
      </c>
    </row>
    <row r="30" spans="1:3" x14ac:dyDescent="0.25">
      <c r="A30" s="66" t="s">
        <v>173</v>
      </c>
      <c r="B30" s="66" t="s">
        <v>201</v>
      </c>
      <c r="C30" s="79">
        <v>2.3693</v>
      </c>
    </row>
    <row r="31" spans="1:3" x14ac:dyDescent="0.25">
      <c r="A31" s="66" t="s">
        <v>173</v>
      </c>
      <c r="B31" s="66" t="s">
        <v>202</v>
      </c>
      <c r="C31" s="79">
        <v>4.4653999999999998</v>
      </c>
    </row>
    <row r="32" spans="1:3" x14ac:dyDescent="0.25">
      <c r="A32" s="66" t="s">
        <v>173</v>
      </c>
      <c r="B32" s="66" t="s">
        <v>203</v>
      </c>
      <c r="C32" s="79">
        <v>7.2130999999999998</v>
      </c>
    </row>
    <row r="33" spans="1:3" x14ac:dyDescent="0.25">
      <c r="A33" s="66" t="s">
        <v>174</v>
      </c>
      <c r="B33" s="66" t="s">
        <v>173</v>
      </c>
      <c r="C33" s="79">
        <v>3.2532000000000001</v>
      </c>
    </row>
    <row r="34" spans="1:3" x14ac:dyDescent="0.25">
      <c r="A34" s="66" t="s">
        <v>175</v>
      </c>
      <c r="B34" s="66" t="s">
        <v>173</v>
      </c>
      <c r="C34" s="79">
        <v>2.8231999999999999</v>
      </c>
    </row>
    <row r="35" spans="1:3" x14ac:dyDescent="0.25">
      <c r="A35" s="66" t="s">
        <v>176</v>
      </c>
      <c r="B35" s="66" t="s">
        <v>173</v>
      </c>
      <c r="C35" s="79">
        <v>11.305</v>
      </c>
    </row>
    <row r="36" spans="1:3" x14ac:dyDescent="0.25">
      <c r="A36" s="66" t="s">
        <v>177</v>
      </c>
      <c r="B36" s="66" t="s">
        <v>173</v>
      </c>
      <c r="C36" s="79">
        <v>4.5449000000000002</v>
      </c>
    </row>
    <row r="37" spans="1:3" x14ac:dyDescent="0.25">
      <c r="A37" s="66" t="s">
        <v>178</v>
      </c>
      <c r="B37" s="66" t="s">
        <v>173</v>
      </c>
      <c r="C37" s="79">
        <v>6.2397</v>
      </c>
    </row>
    <row r="38" spans="1:3" x14ac:dyDescent="0.25">
      <c r="A38" s="66" t="s">
        <v>179</v>
      </c>
      <c r="B38" s="66" t="s">
        <v>173</v>
      </c>
      <c r="C38" s="79">
        <v>3.3443000000000001</v>
      </c>
    </row>
    <row r="39" spans="1:3" x14ac:dyDescent="0.25">
      <c r="A39" s="66" t="s">
        <v>180</v>
      </c>
      <c r="B39" s="66" t="s">
        <v>173</v>
      </c>
      <c r="C39" s="79">
        <v>1.6028</v>
      </c>
    </row>
    <row r="40" spans="1:3" x14ac:dyDescent="0.25">
      <c r="A40" s="66" t="s">
        <v>181</v>
      </c>
      <c r="B40" s="66" t="s">
        <v>173</v>
      </c>
      <c r="C40" s="79">
        <v>6.5589000000000004</v>
      </c>
    </row>
    <row r="41" spans="1:3" x14ac:dyDescent="0.25">
      <c r="A41" s="66" t="s">
        <v>182</v>
      </c>
      <c r="B41" s="66" t="s">
        <v>173</v>
      </c>
      <c r="C41" s="79">
        <v>2.6143999999999998</v>
      </c>
    </row>
    <row r="42" spans="1:3" x14ac:dyDescent="0.25">
      <c r="A42" s="66" t="s">
        <v>183</v>
      </c>
      <c r="B42" s="66" t="s">
        <v>173</v>
      </c>
      <c r="C42" s="79">
        <v>4.0720999999999998</v>
      </c>
    </row>
    <row r="43" spans="1:3" x14ac:dyDescent="0.25">
      <c r="A43" s="66" t="s">
        <v>184</v>
      </c>
      <c r="B43" s="66" t="s">
        <v>173</v>
      </c>
      <c r="C43" s="79">
        <v>5.2876000000000003</v>
      </c>
    </row>
    <row r="44" spans="1:3" x14ac:dyDescent="0.25">
      <c r="A44" s="66" t="s">
        <v>185</v>
      </c>
      <c r="B44" s="66" t="s">
        <v>173</v>
      </c>
      <c r="C44" s="79">
        <v>7.726</v>
      </c>
    </row>
    <row r="45" spans="1:3" x14ac:dyDescent="0.25">
      <c r="A45" s="66" t="s">
        <v>186</v>
      </c>
      <c r="B45" s="66" t="s">
        <v>173</v>
      </c>
      <c r="C45" s="79">
        <v>2.6478000000000002</v>
      </c>
    </row>
    <row r="46" spans="1:3" x14ac:dyDescent="0.25">
      <c r="A46" s="66" t="s">
        <v>187</v>
      </c>
      <c r="B46" s="66" t="s">
        <v>173</v>
      </c>
      <c r="C46" s="79">
        <v>6.7636000000000002E-2</v>
      </c>
    </row>
    <row r="47" spans="1:3" x14ac:dyDescent="0.25">
      <c r="A47" s="66" t="s">
        <v>188</v>
      </c>
      <c r="B47" s="66" t="s">
        <v>173</v>
      </c>
      <c r="C47" s="79">
        <v>0.31922</v>
      </c>
    </row>
    <row r="48" spans="1:3" x14ac:dyDescent="0.25">
      <c r="A48" s="66" t="s">
        <v>189</v>
      </c>
      <c r="B48" s="66" t="s">
        <v>173</v>
      </c>
      <c r="C48" s="79">
        <v>1.7592E-2</v>
      </c>
    </row>
    <row r="49" spans="1:3" x14ac:dyDescent="0.25">
      <c r="A49" s="66" t="s">
        <v>190</v>
      </c>
      <c r="B49" s="66" t="s">
        <v>173</v>
      </c>
      <c r="C49" s="79">
        <v>7.1012000000000006E-2</v>
      </c>
    </row>
    <row r="50" spans="1:3" x14ac:dyDescent="0.25">
      <c r="A50" s="66" t="s">
        <v>191</v>
      </c>
      <c r="B50" s="66" t="s">
        <v>173</v>
      </c>
      <c r="C50" s="79">
        <v>9.0773999999999994E-2</v>
      </c>
    </row>
    <row r="51" spans="1:3" x14ac:dyDescent="0.25">
      <c r="A51" s="66" t="s">
        <v>192</v>
      </c>
      <c r="B51" s="66" t="s">
        <v>173</v>
      </c>
      <c r="C51" s="79">
        <v>4.1974999999999998E-2</v>
      </c>
    </row>
    <row r="52" spans="1:3" x14ac:dyDescent="0.25">
      <c r="A52" s="66" t="s">
        <v>193</v>
      </c>
      <c r="B52" s="66" t="s">
        <v>173</v>
      </c>
      <c r="C52" s="79">
        <v>0.42716999999999999</v>
      </c>
    </row>
    <row r="53" spans="1:3" x14ac:dyDescent="0.25">
      <c r="A53" s="66" t="s">
        <v>194</v>
      </c>
      <c r="B53" s="66" t="s">
        <v>173</v>
      </c>
      <c r="C53" s="79">
        <v>4.7267000000000003E-3</v>
      </c>
    </row>
    <row r="54" spans="1:3" x14ac:dyDescent="0.25">
      <c r="A54" s="66" t="s">
        <v>195</v>
      </c>
      <c r="B54" s="66" t="s">
        <v>173</v>
      </c>
      <c r="C54" s="79">
        <v>1.8526</v>
      </c>
    </row>
    <row r="55" spans="1:3" x14ac:dyDescent="0.25">
      <c r="A55" s="66" t="s">
        <v>196</v>
      </c>
      <c r="B55" s="66" t="s">
        <v>173</v>
      </c>
      <c r="C55" s="79">
        <v>0.22445000000000001</v>
      </c>
    </row>
    <row r="56" spans="1:3" x14ac:dyDescent="0.25">
      <c r="A56" s="66" t="s">
        <v>197</v>
      </c>
      <c r="B56" s="66" t="s">
        <v>173</v>
      </c>
      <c r="C56" s="79">
        <v>1.3673</v>
      </c>
    </row>
    <row r="57" spans="1:3" x14ac:dyDescent="0.25">
      <c r="A57" s="66" t="s">
        <v>198</v>
      </c>
      <c r="B57" s="66" t="s">
        <v>173</v>
      </c>
      <c r="C57" s="79">
        <v>0.45044000000000001</v>
      </c>
    </row>
    <row r="58" spans="1:3" x14ac:dyDescent="0.25">
      <c r="A58" s="66" t="s">
        <v>199</v>
      </c>
      <c r="B58" s="66" t="s">
        <v>173</v>
      </c>
      <c r="C58" s="79">
        <v>0.10972</v>
      </c>
    </row>
    <row r="59" spans="1:3" x14ac:dyDescent="0.25">
      <c r="A59" s="66" t="s">
        <v>200</v>
      </c>
      <c r="B59" s="66" t="s">
        <v>173</v>
      </c>
      <c r="C59" s="79">
        <v>0.19905999999999999</v>
      </c>
    </row>
    <row r="60" spans="1:3" x14ac:dyDescent="0.25">
      <c r="A60" s="66" t="s">
        <v>201</v>
      </c>
      <c r="B60" s="66" t="s">
        <v>173</v>
      </c>
      <c r="C60" s="79">
        <v>1.8666</v>
      </c>
    </row>
    <row r="61" spans="1:3" x14ac:dyDescent="0.25">
      <c r="A61" s="66" t="s">
        <v>202</v>
      </c>
      <c r="B61" s="66" t="s">
        <v>173</v>
      </c>
      <c r="C61" s="79">
        <v>1.6619999999999999</v>
      </c>
    </row>
    <row r="62" spans="1:3" x14ac:dyDescent="0.25">
      <c r="A62" s="66" t="s">
        <v>203</v>
      </c>
      <c r="B62" s="66" t="s">
        <v>173</v>
      </c>
      <c r="C62" s="79">
        <v>11.428000000000001</v>
      </c>
    </row>
    <row r="63" spans="1:3" x14ac:dyDescent="0.25">
      <c r="A63" s="66" t="s">
        <v>174</v>
      </c>
      <c r="B63" s="66" t="s">
        <v>174</v>
      </c>
      <c r="C63" s="79">
        <v>22.530999999999999</v>
      </c>
    </row>
    <row r="64" spans="1:3" x14ac:dyDescent="0.25">
      <c r="A64" s="66" t="s">
        <v>174</v>
      </c>
      <c r="B64" s="66" t="s">
        <v>175</v>
      </c>
      <c r="C64" s="79">
        <v>1.474</v>
      </c>
    </row>
    <row r="65" spans="1:3" x14ac:dyDescent="0.25">
      <c r="A65" s="66" t="s">
        <v>174</v>
      </c>
      <c r="B65" s="66" t="s">
        <v>176</v>
      </c>
      <c r="C65" s="79">
        <v>4.3795000000000002</v>
      </c>
    </row>
    <row r="66" spans="1:3" x14ac:dyDescent="0.25">
      <c r="A66" s="66" t="s">
        <v>174</v>
      </c>
      <c r="B66" s="66" t="s">
        <v>177</v>
      </c>
      <c r="C66" s="79">
        <v>3.6850000000000001</v>
      </c>
    </row>
    <row r="67" spans="1:3" x14ac:dyDescent="0.25">
      <c r="A67" s="66" t="s">
        <v>174</v>
      </c>
      <c r="B67" s="66" t="s">
        <v>178</v>
      </c>
      <c r="C67" s="79">
        <v>1.7897000000000001</v>
      </c>
    </row>
    <row r="68" spans="1:3" x14ac:dyDescent="0.25">
      <c r="A68" s="66" t="s">
        <v>174</v>
      </c>
      <c r="B68" s="66" t="s">
        <v>179</v>
      </c>
      <c r="C68" s="79">
        <v>2.95</v>
      </c>
    </row>
    <row r="69" spans="1:3" x14ac:dyDescent="0.25">
      <c r="A69" s="66" t="s">
        <v>174</v>
      </c>
      <c r="B69" s="66" t="s">
        <v>180</v>
      </c>
      <c r="C69" s="79">
        <v>0.82077999999999995</v>
      </c>
    </row>
    <row r="70" spans="1:3" x14ac:dyDescent="0.25">
      <c r="A70" s="66" t="s">
        <v>174</v>
      </c>
      <c r="B70" s="66" t="s">
        <v>181</v>
      </c>
      <c r="C70" s="79">
        <v>5.4126000000000003</v>
      </c>
    </row>
    <row r="71" spans="1:3" x14ac:dyDescent="0.25">
      <c r="A71" s="66" t="s">
        <v>174</v>
      </c>
      <c r="B71" s="66" t="s">
        <v>182</v>
      </c>
      <c r="C71" s="79">
        <v>6.0777000000000001</v>
      </c>
    </row>
    <row r="72" spans="1:3" x14ac:dyDescent="0.25">
      <c r="A72" s="66" t="s">
        <v>174</v>
      </c>
      <c r="B72" s="66" t="s">
        <v>183</v>
      </c>
      <c r="C72" s="79">
        <v>3.7486999999999999</v>
      </c>
    </row>
    <row r="73" spans="1:3" x14ac:dyDescent="0.25">
      <c r="A73" s="66" t="s">
        <v>174</v>
      </c>
      <c r="B73" s="66" t="s">
        <v>184</v>
      </c>
      <c r="C73" s="79">
        <v>2.1299000000000001</v>
      </c>
    </row>
    <row r="74" spans="1:3" x14ac:dyDescent="0.25">
      <c r="A74" s="66" t="s">
        <v>174</v>
      </c>
      <c r="B74" s="66" t="s">
        <v>185</v>
      </c>
      <c r="C74" s="79">
        <v>4.335</v>
      </c>
    </row>
    <row r="75" spans="1:3" x14ac:dyDescent="0.25">
      <c r="A75" s="66" t="s">
        <v>174</v>
      </c>
      <c r="B75" s="66" t="s">
        <v>186</v>
      </c>
      <c r="C75" s="79">
        <v>2.7101000000000002</v>
      </c>
    </row>
    <row r="76" spans="1:3" x14ac:dyDescent="0.25">
      <c r="A76" s="66" t="s">
        <v>174</v>
      </c>
      <c r="B76" s="66" t="s">
        <v>187</v>
      </c>
      <c r="C76" s="79">
        <v>9.3660999999999994E-2</v>
      </c>
    </row>
    <row r="77" spans="1:3" x14ac:dyDescent="0.25">
      <c r="A77" s="66" t="s">
        <v>174</v>
      </c>
      <c r="B77" s="66" t="s">
        <v>188</v>
      </c>
      <c r="C77" s="79">
        <v>0.58343</v>
      </c>
    </row>
    <row r="78" spans="1:3" x14ac:dyDescent="0.25">
      <c r="A78" s="66" t="s">
        <v>174</v>
      </c>
      <c r="B78" s="66" t="s">
        <v>189</v>
      </c>
      <c r="C78" s="79">
        <v>3.0164E-2</v>
      </c>
    </row>
    <row r="79" spans="1:3" x14ac:dyDescent="0.25">
      <c r="A79" s="66" t="s">
        <v>174</v>
      </c>
      <c r="B79" s="66" t="s">
        <v>190</v>
      </c>
      <c r="C79" s="79">
        <v>0.10344</v>
      </c>
    </row>
    <row r="80" spans="1:3" x14ac:dyDescent="0.25">
      <c r="A80" s="66" t="s">
        <v>174</v>
      </c>
      <c r="B80" s="66" t="s">
        <v>191</v>
      </c>
      <c r="C80" s="79">
        <v>0.24035000000000001</v>
      </c>
    </row>
    <row r="81" spans="1:3" x14ac:dyDescent="0.25">
      <c r="A81" s="66" t="s">
        <v>174</v>
      </c>
      <c r="B81" s="66" t="s">
        <v>192</v>
      </c>
      <c r="C81" s="79">
        <v>6.8718000000000001E-2</v>
      </c>
    </row>
    <row r="82" spans="1:3" x14ac:dyDescent="0.25">
      <c r="A82" s="66" t="s">
        <v>174</v>
      </c>
      <c r="B82" s="66" t="s">
        <v>193</v>
      </c>
      <c r="C82" s="79">
        <v>0.75226999999999999</v>
      </c>
    </row>
    <row r="83" spans="1:3" x14ac:dyDescent="0.25">
      <c r="A83" s="66" t="s">
        <v>174</v>
      </c>
      <c r="B83" s="66" t="s">
        <v>194</v>
      </c>
      <c r="C83" s="79">
        <v>0.73573999999999995</v>
      </c>
    </row>
    <row r="84" spans="1:3" x14ac:dyDescent="0.25">
      <c r="A84" s="66" t="s">
        <v>174</v>
      </c>
      <c r="B84" s="66" t="s">
        <v>195</v>
      </c>
      <c r="C84" s="79">
        <v>2.2183000000000002</v>
      </c>
    </row>
    <row r="85" spans="1:3" x14ac:dyDescent="0.25">
      <c r="A85" s="66" t="s">
        <v>174</v>
      </c>
      <c r="B85" s="66" t="s">
        <v>196</v>
      </c>
      <c r="C85" s="79">
        <v>1.7454000000000001</v>
      </c>
    </row>
    <row r="86" spans="1:3" x14ac:dyDescent="0.25">
      <c r="A86" s="66" t="s">
        <v>174</v>
      </c>
      <c r="B86" s="66" t="s">
        <v>197</v>
      </c>
      <c r="C86" s="79">
        <v>2.3571</v>
      </c>
    </row>
    <row r="87" spans="1:3" x14ac:dyDescent="0.25">
      <c r="A87" s="66" t="s">
        <v>174</v>
      </c>
      <c r="B87" s="66" t="s">
        <v>198</v>
      </c>
      <c r="C87" s="79">
        <v>3.8258000000000001</v>
      </c>
    </row>
    <row r="88" spans="1:3" x14ac:dyDescent="0.25">
      <c r="A88" s="66" t="s">
        <v>174</v>
      </c>
      <c r="B88" s="66" t="s">
        <v>199</v>
      </c>
      <c r="C88" s="79">
        <v>0.55839000000000005</v>
      </c>
    </row>
    <row r="89" spans="1:3" x14ac:dyDescent="0.25">
      <c r="A89" s="66" t="s">
        <v>174</v>
      </c>
      <c r="B89" s="66" t="s">
        <v>200</v>
      </c>
      <c r="C89" s="79">
        <v>2.0383</v>
      </c>
    </row>
    <row r="90" spans="1:3" x14ac:dyDescent="0.25">
      <c r="A90" s="66" t="s">
        <v>174</v>
      </c>
      <c r="B90" s="66" t="s">
        <v>201</v>
      </c>
      <c r="C90" s="79">
        <v>1.3895999999999999</v>
      </c>
    </row>
    <row r="91" spans="1:3" x14ac:dyDescent="0.25">
      <c r="A91" s="66" t="s">
        <v>174</v>
      </c>
      <c r="B91" s="66" t="s">
        <v>202</v>
      </c>
      <c r="C91" s="79">
        <v>4.5041000000000002</v>
      </c>
    </row>
    <row r="92" spans="1:3" x14ac:dyDescent="0.25">
      <c r="A92" s="66" t="s">
        <v>174</v>
      </c>
      <c r="B92" s="66" t="s">
        <v>203</v>
      </c>
      <c r="C92" s="79">
        <v>6.1829000000000001</v>
      </c>
    </row>
    <row r="93" spans="1:3" x14ac:dyDescent="0.25">
      <c r="A93" s="66" t="s">
        <v>175</v>
      </c>
      <c r="B93" s="66" t="s">
        <v>174</v>
      </c>
      <c r="C93" s="79">
        <v>2.5983000000000001</v>
      </c>
    </row>
    <row r="94" spans="1:3" x14ac:dyDescent="0.25">
      <c r="A94" s="66" t="s">
        <v>176</v>
      </c>
      <c r="B94" s="66" t="s">
        <v>174</v>
      </c>
      <c r="C94" s="79">
        <v>9.3591999999999995</v>
      </c>
    </row>
    <row r="95" spans="1:3" x14ac:dyDescent="0.25">
      <c r="A95" s="66" t="s">
        <v>177</v>
      </c>
      <c r="B95" s="66" t="s">
        <v>174</v>
      </c>
      <c r="C95" s="79">
        <v>4.6835000000000004</v>
      </c>
    </row>
    <row r="96" spans="1:3" x14ac:dyDescent="0.25">
      <c r="A96" s="66" t="s">
        <v>178</v>
      </c>
      <c r="B96" s="66" t="s">
        <v>174</v>
      </c>
      <c r="C96" s="79">
        <v>5.3613</v>
      </c>
    </row>
    <row r="97" spans="1:3" x14ac:dyDescent="0.25">
      <c r="A97" s="66" t="s">
        <v>179</v>
      </c>
      <c r="B97" s="66" t="s">
        <v>174</v>
      </c>
      <c r="C97" s="79">
        <v>3.3946000000000001</v>
      </c>
    </row>
    <row r="98" spans="1:3" x14ac:dyDescent="0.25">
      <c r="A98" s="66" t="s">
        <v>180</v>
      </c>
      <c r="B98" s="66" t="s">
        <v>174</v>
      </c>
      <c r="C98" s="79">
        <v>1.4809000000000001</v>
      </c>
    </row>
    <row r="99" spans="1:3" x14ac:dyDescent="0.25">
      <c r="A99" s="66" t="s">
        <v>181</v>
      </c>
      <c r="B99" s="66" t="s">
        <v>174</v>
      </c>
      <c r="C99" s="79">
        <v>6.3029999999999999</v>
      </c>
    </row>
    <row r="100" spans="1:3" x14ac:dyDescent="0.25">
      <c r="A100" s="66" t="s">
        <v>182</v>
      </c>
      <c r="B100" s="66" t="s">
        <v>174</v>
      </c>
      <c r="C100" s="79">
        <v>2.8378999999999999</v>
      </c>
    </row>
    <row r="101" spans="1:3" x14ac:dyDescent="0.25">
      <c r="A101" s="66" t="s">
        <v>183</v>
      </c>
      <c r="B101" s="66" t="s">
        <v>174</v>
      </c>
      <c r="C101" s="79">
        <v>3.1869000000000001</v>
      </c>
    </row>
    <row r="102" spans="1:3" x14ac:dyDescent="0.25">
      <c r="A102" s="66" t="s">
        <v>184</v>
      </c>
      <c r="B102" s="66" t="s">
        <v>174</v>
      </c>
      <c r="C102" s="79">
        <v>4.4385000000000003</v>
      </c>
    </row>
    <row r="103" spans="1:3" x14ac:dyDescent="0.25">
      <c r="A103" s="66" t="s">
        <v>185</v>
      </c>
      <c r="B103" s="66" t="s">
        <v>174</v>
      </c>
      <c r="C103" s="79">
        <v>7.5063000000000004</v>
      </c>
    </row>
    <row r="104" spans="1:3" x14ac:dyDescent="0.25">
      <c r="A104" s="66" t="s">
        <v>186</v>
      </c>
      <c r="B104" s="66" t="s">
        <v>174</v>
      </c>
      <c r="C104" s="79">
        <v>1.9219999999999999</v>
      </c>
    </row>
    <row r="105" spans="1:3" x14ac:dyDescent="0.25">
      <c r="A105" s="66" t="s">
        <v>187</v>
      </c>
      <c r="B105" s="66" t="s">
        <v>174</v>
      </c>
      <c r="C105" s="79">
        <v>7.1156999999999998E-2</v>
      </c>
    </row>
    <row r="106" spans="1:3" x14ac:dyDescent="0.25">
      <c r="A106" s="66" t="s">
        <v>188</v>
      </c>
      <c r="B106" s="66" t="s">
        <v>174</v>
      </c>
      <c r="C106" s="79">
        <v>0.21995000000000001</v>
      </c>
    </row>
    <row r="107" spans="1:3" x14ac:dyDescent="0.25">
      <c r="A107" s="66" t="s">
        <v>189</v>
      </c>
      <c r="B107" s="66" t="s">
        <v>174</v>
      </c>
      <c r="C107" s="79">
        <v>1.1681E-2</v>
      </c>
    </row>
    <row r="108" spans="1:3" x14ac:dyDescent="0.25">
      <c r="A108" s="66" t="s">
        <v>190</v>
      </c>
      <c r="B108" s="66" t="s">
        <v>174</v>
      </c>
      <c r="C108" s="79">
        <v>0.11922000000000001</v>
      </c>
    </row>
    <row r="109" spans="1:3" x14ac:dyDescent="0.25">
      <c r="A109" s="66" t="s">
        <v>191</v>
      </c>
      <c r="B109" s="66" t="s">
        <v>174</v>
      </c>
      <c r="C109" s="79">
        <v>8.7823999999999999E-2</v>
      </c>
    </row>
    <row r="110" spans="1:3" x14ac:dyDescent="0.25">
      <c r="A110" s="66" t="s">
        <v>192</v>
      </c>
      <c r="B110" s="66" t="s">
        <v>174</v>
      </c>
      <c r="C110" s="79">
        <v>4.9997E-2</v>
      </c>
    </row>
    <row r="111" spans="1:3" x14ac:dyDescent="0.25">
      <c r="A111" s="66" t="s">
        <v>193</v>
      </c>
      <c r="B111" s="66" t="s">
        <v>174</v>
      </c>
      <c r="C111" s="79">
        <v>0.59230000000000005</v>
      </c>
    </row>
    <row r="112" spans="1:3" x14ac:dyDescent="0.25">
      <c r="A112" s="66" t="s">
        <v>194</v>
      </c>
      <c r="B112" s="66" t="s">
        <v>174</v>
      </c>
      <c r="C112" s="79">
        <v>8.2471999999999997E-3</v>
      </c>
    </row>
    <row r="113" spans="1:3" x14ac:dyDescent="0.25">
      <c r="A113" s="66" t="s">
        <v>195</v>
      </c>
      <c r="B113" s="66" t="s">
        <v>174</v>
      </c>
      <c r="C113" s="79">
        <v>1.5692999999999999</v>
      </c>
    </row>
    <row r="114" spans="1:3" x14ac:dyDescent="0.25">
      <c r="A114" s="66" t="s">
        <v>196</v>
      </c>
      <c r="B114" s="66" t="s">
        <v>174</v>
      </c>
      <c r="C114" s="79">
        <v>0.28282000000000002</v>
      </c>
    </row>
    <row r="115" spans="1:3" x14ac:dyDescent="0.25">
      <c r="A115" s="66" t="s">
        <v>197</v>
      </c>
      <c r="B115" s="66" t="s">
        <v>174</v>
      </c>
      <c r="C115" s="79">
        <v>1.3272999999999999</v>
      </c>
    </row>
    <row r="116" spans="1:3" x14ac:dyDescent="0.25">
      <c r="A116" s="66" t="s">
        <v>198</v>
      </c>
      <c r="B116" s="66" t="s">
        <v>174</v>
      </c>
      <c r="C116" s="79">
        <v>0.36599999999999999</v>
      </c>
    </row>
    <row r="117" spans="1:3" x14ac:dyDescent="0.25">
      <c r="A117" s="66" t="s">
        <v>199</v>
      </c>
      <c r="B117" s="66" t="s">
        <v>174</v>
      </c>
      <c r="C117" s="79">
        <v>6.1061999999999998E-2</v>
      </c>
    </row>
    <row r="118" spans="1:3" x14ac:dyDescent="0.25">
      <c r="A118" s="66" t="s">
        <v>200</v>
      </c>
      <c r="B118" s="66" t="s">
        <v>174</v>
      </c>
      <c r="C118" s="79">
        <v>0.18626000000000001</v>
      </c>
    </row>
    <row r="119" spans="1:3" x14ac:dyDescent="0.25">
      <c r="A119" s="66" t="s">
        <v>201</v>
      </c>
      <c r="B119" s="66" t="s">
        <v>174</v>
      </c>
      <c r="C119" s="79">
        <v>1.716</v>
      </c>
    </row>
    <row r="120" spans="1:3" x14ac:dyDescent="0.25">
      <c r="A120" s="66" t="s">
        <v>202</v>
      </c>
      <c r="B120" s="66" t="s">
        <v>174</v>
      </c>
      <c r="C120" s="79">
        <v>1.7373000000000001</v>
      </c>
    </row>
    <row r="121" spans="1:3" x14ac:dyDescent="0.25">
      <c r="A121" s="66" t="s">
        <v>203</v>
      </c>
      <c r="B121" s="66" t="s">
        <v>174</v>
      </c>
      <c r="C121" s="79">
        <v>10.327</v>
      </c>
    </row>
    <row r="122" spans="1:3" x14ac:dyDescent="0.25">
      <c r="A122" s="66" t="s">
        <v>175</v>
      </c>
      <c r="B122" s="66" t="s">
        <v>175</v>
      </c>
      <c r="C122" s="79">
        <v>69.953000000000003</v>
      </c>
    </row>
    <row r="123" spans="1:3" x14ac:dyDescent="0.25">
      <c r="A123" s="66" t="s">
        <v>175</v>
      </c>
      <c r="B123" s="66" t="s">
        <v>176</v>
      </c>
      <c r="C123" s="79">
        <v>2.266</v>
      </c>
    </row>
    <row r="124" spans="1:3" x14ac:dyDescent="0.25">
      <c r="A124" s="66" t="s">
        <v>175</v>
      </c>
      <c r="B124" s="66" t="s">
        <v>177</v>
      </c>
      <c r="C124" s="79">
        <v>2.4691999999999998</v>
      </c>
    </row>
    <row r="125" spans="1:3" x14ac:dyDescent="0.25">
      <c r="A125" s="66" t="s">
        <v>175</v>
      </c>
      <c r="B125" s="66" t="s">
        <v>178</v>
      </c>
      <c r="C125" s="79">
        <v>2.3529</v>
      </c>
    </row>
    <row r="126" spans="1:3" x14ac:dyDescent="0.25">
      <c r="A126" s="66" t="s">
        <v>175</v>
      </c>
      <c r="B126" s="66" t="s">
        <v>179</v>
      </c>
      <c r="C126" s="79">
        <v>3.4085000000000001</v>
      </c>
    </row>
    <row r="127" spans="1:3" x14ac:dyDescent="0.25">
      <c r="A127" s="66" t="s">
        <v>175</v>
      </c>
      <c r="B127" s="66" t="s">
        <v>180</v>
      </c>
      <c r="C127" s="79">
        <v>2.0255999999999998</v>
      </c>
    </row>
    <row r="128" spans="1:3" x14ac:dyDescent="0.25">
      <c r="A128" s="66" t="s">
        <v>175</v>
      </c>
      <c r="B128" s="66" t="s">
        <v>181</v>
      </c>
      <c r="C128" s="79">
        <v>2.1042000000000001</v>
      </c>
    </row>
    <row r="129" spans="1:3" x14ac:dyDescent="0.25">
      <c r="A129" s="66" t="s">
        <v>175</v>
      </c>
      <c r="B129" s="66" t="s">
        <v>182</v>
      </c>
      <c r="C129" s="79">
        <v>2.13</v>
      </c>
    </row>
    <row r="130" spans="1:3" x14ac:dyDescent="0.25">
      <c r="A130" s="66" t="s">
        <v>175</v>
      </c>
      <c r="B130" s="66" t="s">
        <v>183</v>
      </c>
      <c r="C130" s="79">
        <v>2.0162</v>
      </c>
    </row>
    <row r="131" spans="1:3" x14ac:dyDescent="0.25">
      <c r="A131" s="66" t="s">
        <v>175</v>
      </c>
      <c r="B131" s="66" t="s">
        <v>184</v>
      </c>
      <c r="C131" s="79">
        <v>1.3988</v>
      </c>
    </row>
    <row r="132" spans="1:3" x14ac:dyDescent="0.25">
      <c r="A132" s="66" t="s">
        <v>175</v>
      </c>
      <c r="B132" s="66" t="s">
        <v>185</v>
      </c>
      <c r="C132" s="79">
        <v>3.1926000000000001</v>
      </c>
    </row>
    <row r="133" spans="1:3" x14ac:dyDescent="0.25">
      <c r="A133" s="66" t="s">
        <v>175</v>
      </c>
      <c r="B133" s="66" t="s">
        <v>186</v>
      </c>
      <c r="C133" s="79">
        <v>1.5531999999999999</v>
      </c>
    </row>
    <row r="134" spans="1:3" x14ac:dyDescent="0.25">
      <c r="A134" s="66" t="s">
        <v>175</v>
      </c>
      <c r="B134" s="66" t="s">
        <v>187</v>
      </c>
      <c r="C134" s="79">
        <v>0.55627000000000004</v>
      </c>
    </row>
    <row r="135" spans="1:3" x14ac:dyDescent="0.25">
      <c r="A135" s="66" t="s">
        <v>175</v>
      </c>
      <c r="B135" s="66" t="s">
        <v>188</v>
      </c>
      <c r="C135" s="79">
        <v>0.55845999999999996</v>
      </c>
    </row>
    <row r="136" spans="1:3" x14ac:dyDescent="0.25">
      <c r="A136" s="66" t="s">
        <v>175</v>
      </c>
      <c r="B136" s="66" t="s">
        <v>189</v>
      </c>
      <c r="C136" s="79">
        <v>0.22653000000000001</v>
      </c>
    </row>
    <row r="137" spans="1:3" x14ac:dyDescent="0.25">
      <c r="A137" s="66" t="s">
        <v>175</v>
      </c>
      <c r="B137" s="66" t="s">
        <v>190</v>
      </c>
      <c r="C137" s="79">
        <v>2.2522E-2</v>
      </c>
    </row>
    <row r="138" spans="1:3" x14ac:dyDescent="0.25">
      <c r="A138" s="66" t="s">
        <v>175</v>
      </c>
      <c r="B138" s="66" t="s">
        <v>191</v>
      </c>
      <c r="C138" s="79">
        <v>0.15740999999999999</v>
      </c>
    </row>
    <row r="139" spans="1:3" x14ac:dyDescent="0.25">
      <c r="A139" s="66" t="s">
        <v>175</v>
      </c>
      <c r="B139" s="66" t="s">
        <v>192</v>
      </c>
      <c r="C139" s="79">
        <v>7.4413000000000007E-2</v>
      </c>
    </row>
    <row r="140" spans="1:3" x14ac:dyDescent="0.25">
      <c r="A140" s="66" t="s">
        <v>175</v>
      </c>
      <c r="B140" s="66" t="s">
        <v>193</v>
      </c>
      <c r="C140" s="79">
        <v>3.5928</v>
      </c>
    </row>
    <row r="141" spans="1:3" x14ac:dyDescent="0.25">
      <c r="A141" s="66" t="s">
        <v>175</v>
      </c>
      <c r="B141" s="66" t="s">
        <v>194</v>
      </c>
      <c r="C141" s="79">
        <v>0.66700999999999999</v>
      </c>
    </row>
    <row r="142" spans="1:3" x14ac:dyDescent="0.25">
      <c r="A142" s="66" t="s">
        <v>175</v>
      </c>
      <c r="B142" s="66" t="s">
        <v>195</v>
      </c>
      <c r="C142" s="79">
        <v>2.1572</v>
      </c>
    </row>
    <row r="143" spans="1:3" x14ac:dyDescent="0.25">
      <c r="A143" s="66" t="s">
        <v>175</v>
      </c>
      <c r="B143" s="66" t="s">
        <v>196</v>
      </c>
      <c r="C143" s="79">
        <v>3.5091999999999999</v>
      </c>
    </row>
    <row r="144" spans="1:3" x14ac:dyDescent="0.25">
      <c r="A144" s="66" t="s">
        <v>175</v>
      </c>
      <c r="B144" s="66" t="s">
        <v>197</v>
      </c>
      <c r="C144" s="79">
        <v>2.7292000000000001</v>
      </c>
    </row>
    <row r="145" spans="1:3" x14ac:dyDescent="0.25">
      <c r="A145" s="66" t="s">
        <v>175</v>
      </c>
      <c r="B145" s="66" t="s">
        <v>198</v>
      </c>
      <c r="C145" s="79">
        <v>3.0139</v>
      </c>
    </row>
    <row r="146" spans="1:3" x14ac:dyDescent="0.25">
      <c r="A146" s="66" t="s">
        <v>175</v>
      </c>
      <c r="B146" s="66" t="s">
        <v>199</v>
      </c>
      <c r="C146" s="79">
        <v>1.8142</v>
      </c>
    </row>
    <row r="147" spans="1:3" x14ac:dyDescent="0.25">
      <c r="A147" s="66" t="s">
        <v>175</v>
      </c>
      <c r="B147" s="66" t="s">
        <v>200</v>
      </c>
      <c r="C147" s="79">
        <v>2.0785</v>
      </c>
    </row>
    <row r="148" spans="1:3" x14ac:dyDescent="0.25">
      <c r="A148" s="66" t="s">
        <v>175</v>
      </c>
      <c r="B148" s="66" t="s">
        <v>201</v>
      </c>
      <c r="C148" s="79">
        <v>2.2414000000000001</v>
      </c>
    </row>
    <row r="149" spans="1:3" x14ac:dyDescent="0.25">
      <c r="A149" s="66" t="s">
        <v>175</v>
      </c>
      <c r="B149" s="66" t="s">
        <v>202</v>
      </c>
      <c r="C149" s="79">
        <v>2.6833999999999998</v>
      </c>
    </row>
    <row r="150" spans="1:3" x14ac:dyDescent="0.25">
      <c r="A150" s="66" t="s">
        <v>175</v>
      </c>
      <c r="B150" s="66" t="s">
        <v>203</v>
      </c>
      <c r="C150" s="79">
        <v>2.9302999999999999</v>
      </c>
    </row>
    <row r="151" spans="1:3" x14ac:dyDescent="0.25">
      <c r="A151" s="66" t="s">
        <v>176</v>
      </c>
      <c r="B151" s="66" t="s">
        <v>175</v>
      </c>
      <c r="C151" s="79">
        <v>3.5657999999999999</v>
      </c>
    </row>
    <row r="152" spans="1:3" x14ac:dyDescent="0.25">
      <c r="A152" s="66" t="s">
        <v>177</v>
      </c>
      <c r="B152" s="66" t="s">
        <v>175</v>
      </c>
      <c r="C152" s="79">
        <v>2.1211000000000002</v>
      </c>
    </row>
    <row r="153" spans="1:3" x14ac:dyDescent="0.25">
      <c r="A153" s="66" t="s">
        <v>178</v>
      </c>
      <c r="B153" s="66" t="s">
        <v>175</v>
      </c>
      <c r="C153" s="79">
        <v>2.4348999999999998</v>
      </c>
    </row>
    <row r="154" spans="1:3" x14ac:dyDescent="0.25">
      <c r="A154" s="66" t="s">
        <v>179</v>
      </c>
      <c r="B154" s="66" t="s">
        <v>175</v>
      </c>
      <c r="C154" s="79">
        <v>0.67027000000000003</v>
      </c>
    </row>
    <row r="155" spans="1:3" x14ac:dyDescent="0.25">
      <c r="A155" s="66" t="s">
        <v>180</v>
      </c>
      <c r="B155" s="66" t="s">
        <v>175</v>
      </c>
      <c r="C155" s="79">
        <v>0.80522000000000005</v>
      </c>
    </row>
    <row r="156" spans="1:3" x14ac:dyDescent="0.25">
      <c r="A156" s="66" t="s">
        <v>181</v>
      </c>
      <c r="B156" s="66" t="s">
        <v>175</v>
      </c>
      <c r="C156" s="79">
        <v>2.6840000000000002</v>
      </c>
    </row>
    <row r="157" spans="1:3" x14ac:dyDescent="0.25">
      <c r="A157" s="66" t="s">
        <v>182</v>
      </c>
      <c r="B157" s="66" t="s">
        <v>175</v>
      </c>
      <c r="C157" s="79">
        <v>0.88758000000000004</v>
      </c>
    </row>
    <row r="158" spans="1:3" x14ac:dyDescent="0.25">
      <c r="A158" s="66" t="s">
        <v>183</v>
      </c>
      <c r="B158" s="66" t="s">
        <v>175</v>
      </c>
      <c r="C158" s="79">
        <v>1.2932999999999999</v>
      </c>
    </row>
    <row r="159" spans="1:3" x14ac:dyDescent="0.25">
      <c r="A159" s="66" t="s">
        <v>184</v>
      </c>
      <c r="B159" s="66" t="s">
        <v>175</v>
      </c>
      <c r="C159" s="79">
        <v>1.1934</v>
      </c>
    </row>
    <row r="160" spans="1:3" x14ac:dyDescent="0.25">
      <c r="A160" s="66" t="s">
        <v>185</v>
      </c>
      <c r="B160" s="66" t="s">
        <v>175</v>
      </c>
      <c r="C160" s="79">
        <v>2.5329999999999999</v>
      </c>
    </row>
    <row r="161" spans="1:3" x14ac:dyDescent="0.25">
      <c r="A161" s="66" t="s">
        <v>186</v>
      </c>
      <c r="B161" s="66" t="s">
        <v>175</v>
      </c>
      <c r="C161" s="79">
        <v>0.96714</v>
      </c>
    </row>
    <row r="162" spans="1:3" x14ac:dyDescent="0.25">
      <c r="A162" s="66" t="s">
        <v>187</v>
      </c>
      <c r="B162" s="66" t="s">
        <v>175</v>
      </c>
      <c r="C162" s="79">
        <v>1.3867000000000001E-2</v>
      </c>
    </row>
    <row r="163" spans="1:3" x14ac:dyDescent="0.25">
      <c r="A163" s="66" t="s">
        <v>188</v>
      </c>
      <c r="B163" s="66" t="s">
        <v>175</v>
      </c>
      <c r="C163" s="79">
        <v>0.12897</v>
      </c>
    </row>
    <row r="164" spans="1:3" x14ac:dyDescent="0.25">
      <c r="A164" s="66" t="s">
        <v>189</v>
      </c>
      <c r="B164" s="66" t="s">
        <v>175</v>
      </c>
      <c r="C164" s="79">
        <v>3.5313999999999998E-2</v>
      </c>
    </row>
    <row r="165" spans="1:3" x14ac:dyDescent="0.25">
      <c r="A165" s="66" t="s">
        <v>190</v>
      </c>
      <c r="B165" s="66" t="s">
        <v>175</v>
      </c>
      <c r="C165" s="79">
        <v>8.0398999999999998E-2</v>
      </c>
    </row>
    <row r="166" spans="1:3" x14ac:dyDescent="0.25">
      <c r="A166" s="66" t="s">
        <v>191</v>
      </c>
      <c r="B166" s="66" t="s">
        <v>175</v>
      </c>
      <c r="C166" s="79">
        <v>2.5943999999999998E-2</v>
      </c>
    </row>
    <row r="167" spans="1:3" x14ac:dyDescent="0.25">
      <c r="A167" s="66" t="s">
        <v>192</v>
      </c>
      <c r="B167" s="66" t="s">
        <v>175</v>
      </c>
      <c r="C167" s="79">
        <v>0.16653999999999999</v>
      </c>
    </row>
    <row r="168" spans="1:3" x14ac:dyDescent="0.25">
      <c r="A168" s="66" t="s">
        <v>193</v>
      </c>
      <c r="B168" s="66" t="s">
        <v>175</v>
      </c>
      <c r="C168" s="79">
        <v>0.28399999999999997</v>
      </c>
    </row>
    <row r="169" spans="1:3" x14ac:dyDescent="0.25">
      <c r="A169" s="66" t="s">
        <v>194</v>
      </c>
      <c r="B169" s="66" t="s">
        <v>175</v>
      </c>
      <c r="C169" s="79">
        <v>0.11214</v>
      </c>
    </row>
    <row r="170" spans="1:3" x14ac:dyDescent="0.25">
      <c r="A170" s="66" t="s">
        <v>195</v>
      </c>
      <c r="B170" s="66" t="s">
        <v>175</v>
      </c>
      <c r="C170" s="79">
        <v>0.23247999999999999</v>
      </c>
    </row>
    <row r="171" spans="1:3" x14ac:dyDescent="0.25">
      <c r="A171" s="66" t="s">
        <v>196</v>
      </c>
      <c r="B171" s="66" t="s">
        <v>175</v>
      </c>
      <c r="C171" s="79">
        <v>0.1147</v>
      </c>
    </row>
    <row r="172" spans="1:3" x14ac:dyDescent="0.25">
      <c r="A172" s="66" t="s">
        <v>197</v>
      </c>
      <c r="B172" s="66" t="s">
        <v>175</v>
      </c>
      <c r="C172" s="79">
        <v>0.42236000000000001</v>
      </c>
    </row>
    <row r="173" spans="1:3" x14ac:dyDescent="0.25">
      <c r="A173" s="66" t="s">
        <v>198</v>
      </c>
      <c r="B173" s="66" t="s">
        <v>175</v>
      </c>
      <c r="C173" s="79">
        <v>0.11242000000000001</v>
      </c>
    </row>
    <row r="174" spans="1:3" x14ac:dyDescent="0.25">
      <c r="A174" s="66" t="s">
        <v>199</v>
      </c>
      <c r="B174" s="66" t="s">
        <v>175</v>
      </c>
      <c r="C174" s="79">
        <v>9.0676999999999994E-2</v>
      </c>
    </row>
    <row r="175" spans="1:3" x14ac:dyDescent="0.25">
      <c r="A175" s="66" t="s">
        <v>200</v>
      </c>
      <c r="B175" s="66" t="s">
        <v>175</v>
      </c>
      <c r="C175" s="79">
        <v>9.4192999999999999E-2</v>
      </c>
    </row>
    <row r="176" spans="1:3" x14ac:dyDescent="0.25">
      <c r="A176" s="66" t="s">
        <v>201</v>
      </c>
      <c r="B176" s="66" t="s">
        <v>175</v>
      </c>
      <c r="C176" s="79">
        <v>0.53327999999999998</v>
      </c>
    </row>
    <row r="177" spans="1:3" x14ac:dyDescent="0.25">
      <c r="A177" s="66" t="s">
        <v>202</v>
      </c>
      <c r="B177" s="66" t="s">
        <v>175</v>
      </c>
      <c r="C177" s="79">
        <v>0.75097999999999998</v>
      </c>
    </row>
    <row r="178" spans="1:3" x14ac:dyDescent="0.25">
      <c r="A178" s="66" t="s">
        <v>203</v>
      </c>
      <c r="B178" s="66" t="s">
        <v>175</v>
      </c>
      <c r="C178" s="79">
        <v>4.1822999999999997</v>
      </c>
    </row>
    <row r="179" spans="1:3" x14ac:dyDescent="0.25">
      <c r="A179" s="66" t="s">
        <v>176</v>
      </c>
      <c r="B179" s="66" t="s">
        <v>176</v>
      </c>
      <c r="C179" s="79">
        <v>37.322000000000003</v>
      </c>
    </row>
    <row r="180" spans="1:3" x14ac:dyDescent="0.25">
      <c r="A180" s="66" t="s">
        <v>176</v>
      </c>
      <c r="B180" s="66" t="s">
        <v>177</v>
      </c>
      <c r="C180" s="79">
        <v>7.4198000000000004</v>
      </c>
    </row>
    <row r="181" spans="1:3" x14ac:dyDescent="0.25">
      <c r="A181" s="66" t="s">
        <v>176</v>
      </c>
      <c r="B181" s="66" t="s">
        <v>178</v>
      </c>
      <c r="C181" s="79">
        <v>3.0268000000000002</v>
      </c>
    </row>
    <row r="182" spans="1:3" x14ac:dyDescent="0.25">
      <c r="A182" s="66" t="s">
        <v>176</v>
      </c>
      <c r="B182" s="66" t="s">
        <v>179</v>
      </c>
      <c r="C182" s="79">
        <v>6.9391999999999996</v>
      </c>
    </row>
    <row r="183" spans="1:3" x14ac:dyDescent="0.25">
      <c r="A183" s="66" t="s">
        <v>176</v>
      </c>
      <c r="B183" s="66" t="s">
        <v>180</v>
      </c>
      <c r="C183" s="79">
        <v>3.3815</v>
      </c>
    </row>
    <row r="184" spans="1:3" x14ac:dyDescent="0.25">
      <c r="A184" s="66" t="s">
        <v>176</v>
      </c>
      <c r="B184" s="66" t="s">
        <v>181</v>
      </c>
      <c r="C184" s="79">
        <v>16.106000000000002</v>
      </c>
    </row>
    <row r="185" spans="1:3" x14ac:dyDescent="0.25">
      <c r="A185" s="66" t="s">
        <v>176</v>
      </c>
      <c r="B185" s="66" t="s">
        <v>182</v>
      </c>
      <c r="C185" s="79">
        <v>9.4429999999999996</v>
      </c>
    </row>
    <row r="186" spans="1:3" x14ac:dyDescent="0.25">
      <c r="A186" s="66" t="s">
        <v>176</v>
      </c>
      <c r="B186" s="66" t="s">
        <v>183</v>
      </c>
      <c r="C186" s="79">
        <v>11.944000000000001</v>
      </c>
    </row>
    <row r="187" spans="1:3" x14ac:dyDescent="0.25">
      <c r="A187" s="66" t="s">
        <v>176</v>
      </c>
      <c r="B187" s="66" t="s">
        <v>184</v>
      </c>
      <c r="C187" s="79">
        <v>7.1970000000000001</v>
      </c>
    </row>
    <row r="188" spans="1:3" x14ac:dyDescent="0.25">
      <c r="A188" s="66" t="s">
        <v>176</v>
      </c>
      <c r="B188" s="66" t="s">
        <v>185</v>
      </c>
      <c r="C188" s="79">
        <v>7.4989999999999997</v>
      </c>
    </row>
    <row r="189" spans="1:3" x14ac:dyDescent="0.25">
      <c r="A189" s="66" t="s">
        <v>176</v>
      </c>
      <c r="B189" s="66" t="s">
        <v>186</v>
      </c>
      <c r="C189" s="79">
        <v>6.3177000000000003</v>
      </c>
    </row>
    <row r="190" spans="1:3" x14ac:dyDescent="0.25">
      <c r="A190" s="66" t="s">
        <v>176</v>
      </c>
      <c r="B190" s="66" t="s">
        <v>187</v>
      </c>
      <c r="C190" s="79">
        <v>0.79005999999999998</v>
      </c>
    </row>
    <row r="191" spans="1:3" x14ac:dyDescent="0.25">
      <c r="A191" s="66" t="s">
        <v>176</v>
      </c>
      <c r="B191" s="66" t="s">
        <v>188</v>
      </c>
      <c r="C191" s="79">
        <v>1.1471</v>
      </c>
    </row>
    <row r="192" spans="1:3" x14ac:dyDescent="0.25">
      <c r="A192" s="66" t="s">
        <v>176</v>
      </c>
      <c r="B192" s="66" t="s">
        <v>189</v>
      </c>
      <c r="C192" s="79">
        <v>0.15593000000000001</v>
      </c>
    </row>
    <row r="193" spans="1:3" x14ac:dyDescent="0.25">
      <c r="A193" s="66" t="s">
        <v>176</v>
      </c>
      <c r="B193" s="66" t="s">
        <v>190</v>
      </c>
      <c r="C193" s="79">
        <v>0.14921000000000001</v>
      </c>
    </row>
    <row r="194" spans="1:3" x14ac:dyDescent="0.25">
      <c r="A194" s="66" t="s">
        <v>176</v>
      </c>
      <c r="B194" s="66" t="s">
        <v>191</v>
      </c>
      <c r="C194" s="79">
        <v>6.7701999999999998E-2</v>
      </c>
    </row>
    <row r="195" spans="1:3" x14ac:dyDescent="0.25">
      <c r="A195" s="66" t="s">
        <v>176</v>
      </c>
      <c r="B195" s="66" t="s">
        <v>192</v>
      </c>
      <c r="C195" s="79">
        <v>0.18009</v>
      </c>
    </row>
    <row r="196" spans="1:3" x14ac:dyDescent="0.25">
      <c r="A196" s="66" t="s">
        <v>176</v>
      </c>
      <c r="B196" s="66" t="s">
        <v>193</v>
      </c>
      <c r="C196" s="79">
        <v>1.9576</v>
      </c>
    </row>
    <row r="197" spans="1:3" x14ac:dyDescent="0.25">
      <c r="A197" s="66" t="s">
        <v>176</v>
      </c>
      <c r="B197" s="66" t="s">
        <v>194</v>
      </c>
      <c r="C197" s="79">
        <v>0.75985999999999998</v>
      </c>
    </row>
    <row r="198" spans="1:3" x14ac:dyDescent="0.25">
      <c r="A198" s="66" t="s">
        <v>176</v>
      </c>
      <c r="B198" s="66" t="s">
        <v>195</v>
      </c>
      <c r="C198" s="79">
        <v>5.4317000000000002</v>
      </c>
    </row>
    <row r="199" spans="1:3" x14ac:dyDescent="0.25">
      <c r="A199" s="66" t="s">
        <v>176</v>
      </c>
      <c r="B199" s="66" t="s">
        <v>196</v>
      </c>
      <c r="C199" s="79">
        <v>3.4152</v>
      </c>
    </row>
    <row r="200" spans="1:3" x14ac:dyDescent="0.25">
      <c r="A200" s="66" t="s">
        <v>176</v>
      </c>
      <c r="B200" s="66" t="s">
        <v>197</v>
      </c>
      <c r="C200" s="79">
        <v>3.3944000000000001</v>
      </c>
    </row>
    <row r="201" spans="1:3" x14ac:dyDescent="0.25">
      <c r="A201" s="66" t="s">
        <v>176</v>
      </c>
      <c r="B201" s="66" t="s">
        <v>198</v>
      </c>
      <c r="C201" s="79">
        <v>7.2713000000000001</v>
      </c>
    </row>
    <row r="202" spans="1:3" x14ac:dyDescent="0.25">
      <c r="A202" s="66" t="s">
        <v>176</v>
      </c>
      <c r="B202" s="66" t="s">
        <v>199</v>
      </c>
      <c r="C202" s="79">
        <v>0.94806999999999997</v>
      </c>
    </row>
    <row r="203" spans="1:3" x14ac:dyDescent="0.25">
      <c r="A203" s="66" t="s">
        <v>176</v>
      </c>
      <c r="B203" s="66" t="s">
        <v>200</v>
      </c>
      <c r="C203" s="79">
        <v>4.3129999999999997</v>
      </c>
    </row>
    <row r="204" spans="1:3" x14ac:dyDescent="0.25">
      <c r="A204" s="66" t="s">
        <v>176</v>
      </c>
      <c r="B204" s="66" t="s">
        <v>201</v>
      </c>
      <c r="C204" s="79">
        <v>3.2421000000000002</v>
      </c>
    </row>
    <row r="205" spans="1:3" x14ac:dyDescent="0.25">
      <c r="A205" s="66" t="s">
        <v>176</v>
      </c>
      <c r="B205" s="66" t="s">
        <v>202</v>
      </c>
      <c r="C205" s="79">
        <v>5.3997000000000002</v>
      </c>
    </row>
    <row r="206" spans="1:3" x14ac:dyDescent="0.25">
      <c r="A206" s="66" t="s">
        <v>176</v>
      </c>
      <c r="B206" s="66" t="s">
        <v>203</v>
      </c>
      <c r="C206" s="79">
        <v>11.782999999999999</v>
      </c>
    </row>
    <row r="207" spans="1:3" x14ac:dyDescent="0.25">
      <c r="A207" s="66" t="s">
        <v>177</v>
      </c>
      <c r="B207" s="66" t="s">
        <v>176</v>
      </c>
      <c r="C207" s="79">
        <v>3.0333000000000001</v>
      </c>
    </row>
    <row r="208" spans="1:3" x14ac:dyDescent="0.25">
      <c r="A208" s="66" t="s">
        <v>178</v>
      </c>
      <c r="B208" s="66" t="s">
        <v>176</v>
      </c>
      <c r="C208" s="79">
        <v>5.0860000000000003</v>
      </c>
    </row>
    <row r="209" spans="1:3" x14ac:dyDescent="0.25">
      <c r="A209" s="66" t="s">
        <v>179</v>
      </c>
      <c r="B209" s="66" t="s">
        <v>176</v>
      </c>
      <c r="C209" s="79">
        <v>2.456</v>
      </c>
    </row>
    <row r="210" spans="1:3" x14ac:dyDescent="0.25">
      <c r="A210" s="66" t="s">
        <v>180</v>
      </c>
      <c r="B210" s="66" t="s">
        <v>176</v>
      </c>
      <c r="C210" s="79">
        <v>1.2054</v>
      </c>
    </row>
    <row r="211" spans="1:3" x14ac:dyDescent="0.25">
      <c r="A211" s="66" t="s">
        <v>181</v>
      </c>
      <c r="B211" s="66" t="s">
        <v>176</v>
      </c>
      <c r="C211" s="79">
        <v>5.1859000000000002</v>
      </c>
    </row>
    <row r="212" spans="1:3" x14ac:dyDescent="0.25">
      <c r="A212" s="66" t="s">
        <v>182</v>
      </c>
      <c r="B212" s="66" t="s">
        <v>176</v>
      </c>
      <c r="C212" s="79">
        <v>2.0114999999999998</v>
      </c>
    </row>
    <row r="213" spans="1:3" x14ac:dyDescent="0.25">
      <c r="A213" s="66" t="s">
        <v>183</v>
      </c>
      <c r="B213" s="66" t="s">
        <v>176</v>
      </c>
      <c r="C213" s="79">
        <v>2.5785</v>
      </c>
    </row>
    <row r="214" spans="1:3" x14ac:dyDescent="0.25">
      <c r="A214" s="66" t="s">
        <v>184</v>
      </c>
      <c r="B214" s="66" t="s">
        <v>176</v>
      </c>
      <c r="C214" s="79">
        <v>3.2812999999999999</v>
      </c>
    </row>
    <row r="215" spans="1:3" x14ac:dyDescent="0.25">
      <c r="A215" s="66" t="s">
        <v>185</v>
      </c>
      <c r="B215" s="66" t="s">
        <v>176</v>
      </c>
      <c r="C215" s="79">
        <v>5.2903000000000002</v>
      </c>
    </row>
    <row r="216" spans="1:3" x14ac:dyDescent="0.25">
      <c r="A216" s="66" t="s">
        <v>186</v>
      </c>
      <c r="B216" s="66" t="s">
        <v>176</v>
      </c>
      <c r="C216" s="79">
        <v>2.1267</v>
      </c>
    </row>
    <row r="217" spans="1:3" x14ac:dyDescent="0.25">
      <c r="A217" s="66" t="s">
        <v>187</v>
      </c>
      <c r="B217" s="66" t="s">
        <v>176</v>
      </c>
      <c r="C217" s="79">
        <v>4.7972000000000001E-2</v>
      </c>
    </row>
    <row r="218" spans="1:3" x14ac:dyDescent="0.25">
      <c r="A218" s="66" t="s">
        <v>188</v>
      </c>
      <c r="B218" s="66" t="s">
        <v>176</v>
      </c>
      <c r="C218" s="79">
        <v>0.18398</v>
      </c>
    </row>
    <row r="219" spans="1:3" x14ac:dyDescent="0.25">
      <c r="A219" s="66" t="s">
        <v>189</v>
      </c>
      <c r="B219" s="66" t="s">
        <v>176</v>
      </c>
      <c r="C219" s="79">
        <v>1.4321E-2</v>
      </c>
    </row>
    <row r="220" spans="1:3" x14ac:dyDescent="0.25">
      <c r="A220" s="66" t="s">
        <v>190</v>
      </c>
      <c r="B220" s="66" t="s">
        <v>176</v>
      </c>
      <c r="C220" s="79">
        <v>2.8986999999999999E-2</v>
      </c>
    </row>
    <row r="221" spans="1:3" x14ac:dyDescent="0.25">
      <c r="A221" s="66" t="s">
        <v>191</v>
      </c>
      <c r="B221" s="66" t="s">
        <v>176</v>
      </c>
      <c r="C221" s="79">
        <v>4.6094000000000003E-2</v>
      </c>
    </row>
    <row r="222" spans="1:3" x14ac:dyDescent="0.25">
      <c r="A222" s="66" t="s">
        <v>192</v>
      </c>
      <c r="B222" s="66" t="s">
        <v>176</v>
      </c>
      <c r="C222" s="79">
        <v>3.4703999999999999E-2</v>
      </c>
    </row>
    <row r="223" spans="1:3" x14ac:dyDescent="0.25">
      <c r="A223" s="66" t="s">
        <v>193</v>
      </c>
      <c r="B223" s="66" t="s">
        <v>176</v>
      </c>
      <c r="C223" s="79">
        <v>0.31664999999999999</v>
      </c>
    </row>
    <row r="224" spans="1:3" x14ac:dyDescent="0.25">
      <c r="A224" s="66" t="s">
        <v>194</v>
      </c>
      <c r="B224" s="66" t="s">
        <v>176</v>
      </c>
      <c r="C224" s="79">
        <v>1.0527E-2</v>
      </c>
    </row>
    <row r="225" spans="1:3" x14ac:dyDescent="0.25">
      <c r="A225" s="66" t="s">
        <v>195</v>
      </c>
      <c r="B225" s="66" t="s">
        <v>176</v>
      </c>
      <c r="C225" s="79">
        <v>1.1335999999999999</v>
      </c>
    </row>
    <row r="226" spans="1:3" x14ac:dyDescent="0.25">
      <c r="A226" s="66" t="s">
        <v>196</v>
      </c>
      <c r="B226" s="66" t="s">
        <v>176</v>
      </c>
      <c r="C226" s="79">
        <v>0.11459999999999999</v>
      </c>
    </row>
    <row r="227" spans="1:3" x14ac:dyDescent="0.25">
      <c r="A227" s="66" t="s">
        <v>197</v>
      </c>
      <c r="B227" s="66" t="s">
        <v>176</v>
      </c>
      <c r="C227" s="79">
        <v>0.88812999999999998</v>
      </c>
    </row>
    <row r="228" spans="1:3" x14ac:dyDescent="0.25">
      <c r="A228" s="66" t="s">
        <v>198</v>
      </c>
      <c r="B228" s="66" t="s">
        <v>176</v>
      </c>
      <c r="C228" s="79">
        <v>0.17921999999999999</v>
      </c>
    </row>
    <row r="229" spans="1:3" x14ac:dyDescent="0.25">
      <c r="A229" s="66" t="s">
        <v>199</v>
      </c>
      <c r="B229" s="66" t="s">
        <v>176</v>
      </c>
      <c r="C229" s="79">
        <v>7.0260000000000003E-2</v>
      </c>
    </row>
    <row r="230" spans="1:3" x14ac:dyDescent="0.25">
      <c r="A230" s="66" t="s">
        <v>200</v>
      </c>
      <c r="B230" s="66" t="s">
        <v>176</v>
      </c>
      <c r="C230" s="79">
        <v>0.13730000000000001</v>
      </c>
    </row>
    <row r="231" spans="1:3" x14ac:dyDescent="0.25">
      <c r="A231" s="66" t="s">
        <v>201</v>
      </c>
      <c r="B231" s="66" t="s">
        <v>176</v>
      </c>
      <c r="C231" s="79">
        <v>1.3678999999999999</v>
      </c>
    </row>
    <row r="232" spans="1:3" x14ac:dyDescent="0.25">
      <c r="A232" s="66" t="s">
        <v>202</v>
      </c>
      <c r="B232" s="66" t="s">
        <v>176</v>
      </c>
      <c r="C232" s="79">
        <v>0.98468999999999995</v>
      </c>
    </row>
    <row r="233" spans="1:3" x14ac:dyDescent="0.25">
      <c r="A233" s="66" t="s">
        <v>203</v>
      </c>
      <c r="B233" s="66" t="s">
        <v>176</v>
      </c>
      <c r="C233" s="79">
        <v>7.9579000000000004</v>
      </c>
    </row>
    <row r="234" spans="1:3" x14ac:dyDescent="0.25">
      <c r="A234" s="66" t="s">
        <v>177</v>
      </c>
      <c r="B234" s="66" t="s">
        <v>177</v>
      </c>
      <c r="C234" s="79">
        <v>40.469000000000001</v>
      </c>
    </row>
    <row r="235" spans="1:3" x14ac:dyDescent="0.25">
      <c r="A235" s="66" t="s">
        <v>177</v>
      </c>
      <c r="B235" s="66" t="s">
        <v>178</v>
      </c>
      <c r="C235" s="79">
        <v>2.5583</v>
      </c>
    </row>
    <row r="236" spans="1:3" x14ac:dyDescent="0.25">
      <c r="A236" s="66" t="s">
        <v>177</v>
      </c>
      <c r="B236" s="66" t="s">
        <v>179</v>
      </c>
      <c r="C236" s="79">
        <v>9.5018999999999991</v>
      </c>
    </row>
    <row r="237" spans="1:3" x14ac:dyDescent="0.25">
      <c r="A237" s="66" t="s">
        <v>177</v>
      </c>
      <c r="B237" s="66" t="s">
        <v>180</v>
      </c>
      <c r="C237" s="79">
        <v>2.1499000000000001</v>
      </c>
    </row>
    <row r="238" spans="1:3" x14ac:dyDescent="0.25">
      <c r="A238" s="66" t="s">
        <v>177</v>
      </c>
      <c r="B238" s="66" t="s">
        <v>181</v>
      </c>
      <c r="C238" s="79">
        <v>5.2760999999999996</v>
      </c>
    </row>
    <row r="239" spans="1:3" x14ac:dyDescent="0.25">
      <c r="A239" s="66" t="s">
        <v>177</v>
      </c>
      <c r="B239" s="66" t="s">
        <v>182</v>
      </c>
      <c r="C239" s="79">
        <v>4.4516999999999998</v>
      </c>
    </row>
    <row r="240" spans="1:3" x14ac:dyDescent="0.25">
      <c r="A240" s="66" t="s">
        <v>177</v>
      </c>
      <c r="B240" s="66" t="s">
        <v>183</v>
      </c>
      <c r="C240" s="79">
        <v>5.1100000000000003</v>
      </c>
    </row>
    <row r="241" spans="1:3" x14ac:dyDescent="0.25">
      <c r="A241" s="66" t="s">
        <v>177</v>
      </c>
      <c r="B241" s="66" t="s">
        <v>184</v>
      </c>
      <c r="C241" s="79">
        <v>3.2214999999999998</v>
      </c>
    </row>
    <row r="242" spans="1:3" x14ac:dyDescent="0.25">
      <c r="A242" s="66" t="s">
        <v>177</v>
      </c>
      <c r="B242" s="66" t="s">
        <v>185</v>
      </c>
      <c r="C242" s="79">
        <v>10.585000000000001</v>
      </c>
    </row>
    <row r="243" spans="1:3" x14ac:dyDescent="0.25">
      <c r="A243" s="66" t="s">
        <v>177</v>
      </c>
      <c r="B243" s="66" t="s">
        <v>186</v>
      </c>
      <c r="C243" s="79">
        <v>5.6856999999999998</v>
      </c>
    </row>
    <row r="244" spans="1:3" x14ac:dyDescent="0.25">
      <c r="A244" s="66" t="s">
        <v>177</v>
      </c>
      <c r="B244" s="66" t="s">
        <v>187</v>
      </c>
      <c r="C244" s="79">
        <v>0.16233</v>
      </c>
    </row>
    <row r="245" spans="1:3" x14ac:dyDescent="0.25">
      <c r="A245" s="66" t="s">
        <v>177</v>
      </c>
      <c r="B245" s="66" t="s">
        <v>188</v>
      </c>
      <c r="C245" s="79">
        <v>2.3734999999999999</v>
      </c>
    </row>
    <row r="246" spans="1:3" x14ac:dyDescent="0.25">
      <c r="A246" s="66" t="s">
        <v>177</v>
      </c>
      <c r="B246" s="66" t="s">
        <v>189</v>
      </c>
      <c r="C246" s="79">
        <v>9.2747999999999997E-2</v>
      </c>
    </row>
    <row r="247" spans="1:3" x14ac:dyDescent="0.25">
      <c r="A247" s="66" t="s">
        <v>177</v>
      </c>
      <c r="B247" s="66" t="s">
        <v>190</v>
      </c>
      <c r="C247" s="79">
        <v>6.1385000000000002E-2</v>
      </c>
    </row>
    <row r="248" spans="1:3" x14ac:dyDescent="0.25">
      <c r="A248" s="66" t="s">
        <v>177</v>
      </c>
      <c r="B248" s="66" t="s">
        <v>191</v>
      </c>
      <c r="C248" s="79">
        <v>6.7124000000000003E-2</v>
      </c>
    </row>
    <row r="249" spans="1:3" x14ac:dyDescent="0.25">
      <c r="A249" s="66" t="s">
        <v>177</v>
      </c>
      <c r="B249" s="66" t="s">
        <v>192</v>
      </c>
      <c r="C249" s="79">
        <v>0.15368999999999999</v>
      </c>
    </row>
    <row r="250" spans="1:3" x14ac:dyDescent="0.25">
      <c r="A250" s="66" t="s">
        <v>177</v>
      </c>
      <c r="B250" s="66" t="s">
        <v>193</v>
      </c>
      <c r="C250" s="79">
        <v>1.0903</v>
      </c>
    </row>
    <row r="251" spans="1:3" x14ac:dyDescent="0.25">
      <c r="A251" s="66" t="s">
        <v>177</v>
      </c>
      <c r="B251" s="66" t="s">
        <v>194</v>
      </c>
      <c r="C251" s="79">
        <v>1.2979000000000001</v>
      </c>
    </row>
    <row r="252" spans="1:3" x14ac:dyDescent="0.25">
      <c r="A252" s="66" t="s">
        <v>177</v>
      </c>
      <c r="B252" s="66" t="s">
        <v>195</v>
      </c>
      <c r="C252" s="79">
        <v>1.4726999999999999</v>
      </c>
    </row>
    <row r="253" spans="1:3" x14ac:dyDescent="0.25">
      <c r="A253" s="66" t="s">
        <v>177</v>
      </c>
      <c r="B253" s="66" t="s">
        <v>196</v>
      </c>
      <c r="C253" s="79">
        <v>2.0030999999999999</v>
      </c>
    </row>
    <row r="254" spans="1:3" x14ac:dyDescent="0.25">
      <c r="A254" s="66" t="s">
        <v>177</v>
      </c>
      <c r="B254" s="66" t="s">
        <v>197</v>
      </c>
      <c r="C254" s="79">
        <v>2.8083</v>
      </c>
    </row>
    <row r="255" spans="1:3" x14ac:dyDescent="0.25">
      <c r="A255" s="66" t="s">
        <v>177</v>
      </c>
      <c r="B255" s="66" t="s">
        <v>198</v>
      </c>
      <c r="C255" s="79">
        <v>5.1928999999999998</v>
      </c>
    </row>
    <row r="256" spans="1:3" x14ac:dyDescent="0.25">
      <c r="A256" s="66" t="s">
        <v>177</v>
      </c>
      <c r="B256" s="66" t="s">
        <v>199</v>
      </c>
      <c r="C256" s="79">
        <v>1.109</v>
      </c>
    </row>
    <row r="257" spans="1:3" x14ac:dyDescent="0.25">
      <c r="A257" s="66" t="s">
        <v>177</v>
      </c>
      <c r="B257" s="66" t="s">
        <v>200</v>
      </c>
      <c r="C257" s="79">
        <v>1.3</v>
      </c>
    </row>
    <row r="258" spans="1:3" x14ac:dyDescent="0.25">
      <c r="A258" s="66" t="s">
        <v>177</v>
      </c>
      <c r="B258" s="66" t="s">
        <v>201</v>
      </c>
      <c r="C258" s="79">
        <v>1.7031000000000001</v>
      </c>
    </row>
    <row r="259" spans="1:3" x14ac:dyDescent="0.25">
      <c r="A259" s="66" t="s">
        <v>177</v>
      </c>
      <c r="B259" s="66" t="s">
        <v>202</v>
      </c>
      <c r="C259" s="79">
        <v>8.3772000000000002</v>
      </c>
    </row>
    <row r="260" spans="1:3" x14ac:dyDescent="0.25">
      <c r="A260" s="66" t="s">
        <v>177</v>
      </c>
      <c r="B260" s="66" t="s">
        <v>203</v>
      </c>
      <c r="C260" s="79">
        <v>6.4457000000000004</v>
      </c>
    </row>
    <row r="261" spans="1:3" x14ac:dyDescent="0.25">
      <c r="A261" s="66" t="s">
        <v>178</v>
      </c>
      <c r="B261" s="66" t="s">
        <v>177</v>
      </c>
      <c r="C261" s="79">
        <v>4.359</v>
      </c>
    </row>
    <row r="262" spans="1:3" x14ac:dyDescent="0.25">
      <c r="A262" s="66" t="s">
        <v>179</v>
      </c>
      <c r="B262" s="66" t="s">
        <v>177</v>
      </c>
      <c r="C262" s="79">
        <v>1.694</v>
      </c>
    </row>
    <row r="263" spans="1:3" x14ac:dyDescent="0.25">
      <c r="A263" s="66" t="s">
        <v>180</v>
      </c>
      <c r="B263" s="66" t="s">
        <v>177</v>
      </c>
      <c r="C263" s="79">
        <v>1.3996999999999999</v>
      </c>
    </row>
    <row r="264" spans="1:3" x14ac:dyDescent="0.25">
      <c r="A264" s="66" t="s">
        <v>181</v>
      </c>
      <c r="B264" s="66" t="s">
        <v>177</v>
      </c>
      <c r="C264" s="79">
        <v>4.2153</v>
      </c>
    </row>
    <row r="265" spans="1:3" x14ac:dyDescent="0.25">
      <c r="A265" s="66" t="s">
        <v>182</v>
      </c>
      <c r="B265" s="66" t="s">
        <v>177</v>
      </c>
      <c r="C265" s="79">
        <v>1.5362</v>
      </c>
    </row>
    <row r="266" spans="1:3" x14ac:dyDescent="0.25">
      <c r="A266" s="66" t="s">
        <v>183</v>
      </c>
      <c r="B266" s="66" t="s">
        <v>177</v>
      </c>
      <c r="C266" s="79">
        <v>2.4411</v>
      </c>
    </row>
    <row r="267" spans="1:3" x14ac:dyDescent="0.25">
      <c r="A267" s="66" t="s">
        <v>184</v>
      </c>
      <c r="B267" s="66" t="s">
        <v>177</v>
      </c>
      <c r="C267" s="79">
        <v>3.6139000000000001</v>
      </c>
    </row>
    <row r="268" spans="1:3" x14ac:dyDescent="0.25">
      <c r="A268" s="66" t="s">
        <v>185</v>
      </c>
      <c r="B268" s="66" t="s">
        <v>177</v>
      </c>
      <c r="C268" s="79">
        <v>8.2675999999999998</v>
      </c>
    </row>
    <row r="269" spans="1:3" x14ac:dyDescent="0.25">
      <c r="A269" s="66" t="s">
        <v>186</v>
      </c>
      <c r="B269" s="66" t="s">
        <v>177</v>
      </c>
      <c r="C269" s="79">
        <v>1.0176000000000001</v>
      </c>
    </row>
    <row r="270" spans="1:3" x14ac:dyDescent="0.25">
      <c r="A270" s="66" t="s">
        <v>187</v>
      </c>
      <c r="B270" s="66" t="s">
        <v>177</v>
      </c>
      <c r="C270" s="79">
        <v>8.2558999999999994E-2</v>
      </c>
    </row>
    <row r="271" spans="1:3" x14ac:dyDescent="0.25">
      <c r="A271" s="66" t="s">
        <v>188</v>
      </c>
      <c r="B271" s="66" t="s">
        <v>177</v>
      </c>
      <c r="C271" s="79">
        <v>0.23399</v>
      </c>
    </row>
    <row r="272" spans="1:3" x14ac:dyDescent="0.25">
      <c r="A272" s="66" t="s">
        <v>189</v>
      </c>
      <c r="B272" s="66" t="s">
        <v>177</v>
      </c>
      <c r="C272" s="79">
        <v>5.6286000000000003E-2</v>
      </c>
    </row>
    <row r="273" spans="1:3" x14ac:dyDescent="0.25">
      <c r="A273" s="66" t="s">
        <v>190</v>
      </c>
      <c r="B273" s="66" t="s">
        <v>177</v>
      </c>
      <c r="C273" s="79">
        <v>3.0890999999999998E-2</v>
      </c>
    </row>
    <row r="274" spans="1:3" x14ac:dyDescent="0.25">
      <c r="A274" s="66" t="s">
        <v>191</v>
      </c>
      <c r="B274" s="66" t="s">
        <v>177</v>
      </c>
      <c r="C274" s="79">
        <v>5.1548999999999998E-2</v>
      </c>
    </row>
    <row r="275" spans="1:3" x14ac:dyDescent="0.25">
      <c r="A275" s="66" t="s">
        <v>192</v>
      </c>
      <c r="B275" s="66" t="s">
        <v>177</v>
      </c>
      <c r="C275" s="79">
        <v>5.9447E-2</v>
      </c>
    </row>
    <row r="276" spans="1:3" x14ac:dyDescent="0.25">
      <c r="A276" s="66" t="s">
        <v>193</v>
      </c>
      <c r="B276" s="66" t="s">
        <v>177</v>
      </c>
      <c r="C276" s="79">
        <v>0.36479</v>
      </c>
    </row>
    <row r="277" spans="1:3" x14ac:dyDescent="0.25">
      <c r="A277" s="66" t="s">
        <v>194</v>
      </c>
      <c r="B277" s="66" t="s">
        <v>177</v>
      </c>
      <c r="C277" s="79">
        <v>4.0677999999999999E-2</v>
      </c>
    </row>
    <row r="278" spans="1:3" x14ac:dyDescent="0.25">
      <c r="A278" s="66" t="s">
        <v>195</v>
      </c>
      <c r="B278" s="66" t="s">
        <v>177</v>
      </c>
      <c r="C278" s="79">
        <v>0.92479999999999996</v>
      </c>
    </row>
    <row r="279" spans="1:3" x14ac:dyDescent="0.25">
      <c r="A279" s="66" t="s">
        <v>196</v>
      </c>
      <c r="B279" s="66" t="s">
        <v>177</v>
      </c>
      <c r="C279" s="79">
        <v>0.30758999999999997</v>
      </c>
    </row>
    <row r="280" spans="1:3" x14ac:dyDescent="0.25">
      <c r="A280" s="66" t="s">
        <v>197</v>
      </c>
      <c r="B280" s="66" t="s">
        <v>177</v>
      </c>
      <c r="C280" s="79">
        <v>0.88399000000000005</v>
      </c>
    </row>
    <row r="281" spans="1:3" x14ac:dyDescent="0.25">
      <c r="A281" s="66" t="s">
        <v>198</v>
      </c>
      <c r="B281" s="66" t="s">
        <v>177</v>
      </c>
      <c r="C281" s="79">
        <v>0.15407000000000001</v>
      </c>
    </row>
    <row r="282" spans="1:3" x14ac:dyDescent="0.25">
      <c r="A282" s="66" t="s">
        <v>199</v>
      </c>
      <c r="B282" s="66" t="s">
        <v>177</v>
      </c>
      <c r="C282" s="79">
        <v>8.9491999999999992E-3</v>
      </c>
    </row>
    <row r="283" spans="1:3" x14ac:dyDescent="0.25">
      <c r="A283" s="66" t="s">
        <v>200</v>
      </c>
      <c r="B283" s="66" t="s">
        <v>177</v>
      </c>
      <c r="C283" s="79">
        <v>0.16730999999999999</v>
      </c>
    </row>
    <row r="284" spans="1:3" x14ac:dyDescent="0.25">
      <c r="A284" s="66" t="s">
        <v>201</v>
      </c>
      <c r="B284" s="66" t="s">
        <v>177</v>
      </c>
      <c r="C284" s="79">
        <v>1.2901</v>
      </c>
    </row>
    <row r="285" spans="1:3" x14ac:dyDescent="0.25">
      <c r="A285" s="66" t="s">
        <v>202</v>
      </c>
      <c r="B285" s="66" t="s">
        <v>177</v>
      </c>
      <c r="C285" s="79">
        <v>0.90920999999999996</v>
      </c>
    </row>
    <row r="286" spans="1:3" x14ac:dyDescent="0.25">
      <c r="A286" s="66" t="s">
        <v>203</v>
      </c>
      <c r="B286" s="66" t="s">
        <v>177</v>
      </c>
      <c r="C286" s="79">
        <v>7.8650000000000002</v>
      </c>
    </row>
    <row r="287" spans="1:3" x14ac:dyDescent="0.25">
      <c r="A287" s="66" t="s">
        <v>178</v>
      </c>
      <c r="B287" s="66" t="s">
        <v>178</v>
      </c>
      <c r="C287" s="79">
        <v>75.296000000000006</v>
      </c>
    </row>
    <row r="288" spans="1:3" x14ac:dyDescent="0.25">
      <c r="A288" s="66" t="s">
        <v>178</v>
      </c>
      <c r="B288" s="66" t="s">
        <v>179</v>
      </c>
      <c r="C288" s="79">
        <v>8.1167999999999996</v>
      </c>
    </row>
    <row r="289" spans="1:3" x14ac:dyDescent="0.25">
      <c r="A289" s="66" t="s">
        <v>178</v>
      </c>
      <c r="B289" s="66" t="s">
        <v>180</v>
      </c>
      <c r="C289" s="79">
        <v>3.5550999999999999</v>
      </c>
    </row>
    <row r="290" spans="1:3" x14ac:dyDescent="0.25">
      <c r="A290" s="66" t="s">
        <v>178</v>
      </c>
      <c r="B290" s="66" t="s">
        <v>181</v>
      </c>
      <c r="C290" s="79">
        <v>2.8692000000000002</v>
      </c>
    </row>
    <row r="291" spans="1:3" x14ac:dyDescent="0.25">
      <c r="A291" s="66" t="s">
        <v>178</v>
      </c>
      <c r="B291" s="66" t="s">
        <v>182</v>
      </c>
      <c r="C291" s="79">
        <v>4.1372</v>
      </c>
    </row>
    <row r="292" spans="1:3" x14ac:dyDescent="0.25">
      <c r="A292" s="66" t="s">
        <v>178</v>
      </c>
      <c r="B292" s="66" t="s">
        <v>183</v>
      </c>
      <c r="C292" s="79">
        <v>2.5691000000000002</v>
      </c>
    </row>
    <row r="293" spans="1:3" x14ac:dyDescent="0.25">
      <c r="A293" s="66" t="s">
        <v>178</v>
      </c>
      <c r="B293" s="66" t="s">
        <v>184</v>
      </c>
      <c r="C293" s="79">
        <v>2.5451999999999999</v>
      </c>
    </row>
    <row r="294" spans="1:3" x14ac:dyDescent="0.25">
      <c r="A294" s="66" t="s">
        <v>178</v>
      </c>
      <c r="B294" s="66" t="s">
        <v>185</v>
      </c>
      <c r="C294" s="79">
        <v>7.8479999999999999</v>
      </c>
    </row>
    <row r="295" spans="1:3" x14ac:dyDescent="0.25">
      <c r="A295" s="66" t="s">
        <v>178</v>
      </c>
      <c r="B295" s="66" t="s">
        <v>186</v>
      </c>
      <c r="C295" s="79">
        <v>5.4416000000000002</v>
      </c>
    </row>
    <row r="296" spans="1:3" x14ac:dyDescent="0.25">
      <c r="A296" s="66" t="s">
        <v>178</v>
      </c>
      <c r="B296" s="66" t="s">
        <v>187</v>
      </c>
      <c r="C296" s="79">
        <v>0.25794</v>
      </c>
    </row>
    <row r="297" spans="1:3" x14ac:dyDescent="0.25">
      <c r="A297" s="66" t="s">
        <v>178</v>
      </c>
      <c r="B297" s="66" t="s">
        <v>188</v>
      </c>
      <c r="C297" s="79">
        <v>2.2336</v>
      </c>
    </row>
    <row r="298" spans="1:3" x14ac:dyDescent="0.25">
      <c r="A298" s="66" t="s">
        <v>178</v>
      </c>
      <c r="B298" s="66" t="s">
        <v>189</v>
      </c>
      <c r="C298" s="79">
        <v>0.25999</v>
      </c>
    </row>
    <row r="299" spans="1:3" x14ac:dyDescent="0.25">
      <c r="A299" s="66" t="s">
        <v>178</v>
      </c>
      <c r="B299" s="66" t="s">
        <v>190</v>
      </c>
      <c r="C299" s="79">
        <v>0.87297000000000002</v>
      </c>
    </row>
    <row r="300" spans="1:3" x14ac:dyDescent="0.25">
      <c r="A300" s="66" t="s">
        <v>178</v>
      </c>
      <c r="B300" s="66" t="s">
        <v>191</v>
      </c>
      <c r="C300" s="79">
        <v>0.17541999999999999</v>
      </c>
    </row>
    <row r="301" spans="1:3" x14ac:dyDescent="0.25">
      <c r="A301" s="66" t="s">
        <v>178</v>
      </c>
      <c r="B301" s="66" t="s">
        <v>192</v>
      </c>
      <c r="C301" s="79">
        <v>0.55813999999999997</v>
      </c>
    </row>
    <row r="302" spans="1:3" x14ac:dyDescent="0.25">
      <c r="A302" s="66" t="s">
        <v>178</v>
      </c>
      <c r="B302" s="66" t="s">
        <v>193</v>
      </c>
      <c r="C302" s="79">
        <v>4.2582000000000004</v>
      </c>
    </row>
    <row r="303" spans="1:3" x14ac:dyDescent="0.25">
      <c r="A303" s="66" t="s">
        <v>178</v>
      </c>
      <c r="B303" s="66" t="s">
        <v>194</v>
      </c>
      <c r="C303" s="79">
        <v>0.61119999999999997</v>
      </c>
    </row>
    <row r="304" spans="1:3" x14ac:dyDescent="0.25">
      <c r="A304" s="66" t="s">
        <v>178</v>
      </c>
      <c r="B304" s="66" t="s">
        <v>195</v>
      </c>
      <c r="C304" s="79">
        <v>4.3204000000000002</v>
      </c>
    </row>
    <row r="305" spans="1:3" x14ac:dyDescent="0.25">
      <c r="A305" s="66" t="s">
        <v>178</v>
      </c>
      <c r="B305" s="66" t="s">
        <v>196</v>
      </c>
      <c r="C305" s="79">
        <v>3.9137</v>
      </c>
    </row>
    <row r="306" spans="1:3" x14ac:dyDescent="0.25">
      <c r="A306" s="66" t="s">
        <v>178</v>
      </c>
      <c r="B306" s="66" t="s">
        <v>197</v>
      </c>
      <c r="C306" s="79">
        <v>6.9012000000000002</v>
      </c>
    </row>
    <row r="307" spans="1:3" x14ac:dyDescent="0.25">
      <c r="A307" s="66" t="s">
        <v>178</v>
      </c>
      <c r="B307" s="66" t="s">
        <v>198</v>
      </c>
      <c r="C307" s="79">
        <v>4.2820999999999998</v>
      </c>
    </row>
    <row r="308" spans="1:3" x14ac:dyDescent="0.25">
      <c r="A308" s="66" t="s">
        <v>178</v>
      </c>
      <c r="B308" s="66" t="s">
        <v>199</v>
      </c>
      <c r="C308" s="79">
        <v>5.3067000000000002</v>
      </c>
    </row>
    <row r="309" spans="1:3" x14ac:dyDescent="0.25">
      <c r="A309" s="66" t="s">
        <v>178</v>
      </c>
      <c r="B309" s="66" t="s">
        <v>200</v>
      </c>
      <c r="C309" s="79">
        <v>3.4626999999999999</v>
      </c>
    </row>
    <row r="310" spans="1:3" x14ac:dyDescent="0.25">
      <c r="A310" s="66" t="s">
        <v>178</v>
      </c>
      <c r="B310" s="66" t="s">
        <v>201</v>
      </c>
      <c r="C310" s="79">
        <v>4.9317000000000002</v>
      </c>
    </row>
    <row r="311" spans="1:3" x14ac:dyDescent="0.25">
      <c r="A311" s="66" t="s">
        <v>178</v>
      </c>
      <c r="B311" s="66" t="s">
        <v>202</v>
      </c>
      <c r="C311" s="79">
        <v>5.7685000000000004</v>
      </c>
    </row>
    <row r="312" spans="1:3" x14ac:dyDescent="0.25">
      <c r="A312" s="66" t="s">
        <v>178</v>
      </c>
      <c r="B312" s="66" t="s">
        <v>203</v>
      </c>
      <c r="C312" s="79">
        <v>5.7374000000000001</v>
      </c>
    </row>
    <row r="313" spans="1:3" x14ac:dyDescent="0.25">
      <c r="A313" s="66" t="s">
        <v>179</v>
      </c>
      <c r="B313" s="66" t="s">
        <v>178</v>
      </c>
      <c r="C313" s="79">
        <v>0.87309999999999999</v>
      </c>
    </row>
    <row r="314" spans="1:3" x14ac:dyDescent="0.25">
      <c r="A314" s="66" t="s">
        <v>180</v>
      </c>
      <c r="B314" s="66" t="s">
        <v>178</v>
      </c>
      <c r="C314" s="79">
        <v>1.0488999999999999</v>
      </c>
    </row>
    <row r="315" spans="1:3" x14ac:dyDescent="0.25">
      <c r="A315" s="66" t="s">
        <v>181</v>
      </c>
      <c r="B315" s="66" t="s">
        <v>178</v>
      </c>
      <c r="C315" s="79">
        <v>0.87700999999999996</v>
      </c>
    </row>
    <row r="316" spans="1:3" x14ac:dyDescent="0.25">
      <c r="A316" s="66" t="s">
        <v>182</v>
      </c>
      <c r="B316" s="66" t="s">
        <v>178</v>
      </c>
      <c r="C316" s="79">
        <v>0.18645999999999999</v>
      </c>
    </row>
    <row r="317" spans="1:3" x14ac:dyDescent="0.25">
      <c r="A317" s="66" t="s">
        <v>183</v>
      </c>
      <c r="B317" s="66" t="s">
        <v>178</v>
      </c>
      <c r="C317" s="79">
        <v>0.76002000000000003</v>
      </c>
    </row>
    <row r="318" spans="1:3" x14ac:dyDescent="0.25">
      <c r="A318" s="66" t="s">
        <v>184</v>
      </c>
      <c r="B318" s="66" t="s">
        <v>178</v>
      </c>
      <c r="C318" s="79">
        <v>0.73858999999999997</v>
      </c>
    </row>
    <row r="319" spans="1:3" x14ac:dyDescent="0.25">
      <c r="A319" s="66" t="s">
        <v>185</v>
      </c>
      <c r="B319" s="66" t="s">
        <v>178</v>
      </c>
      <c r="C319" s="79">
        <v>3.9895</v>
      </c>
    </row>
    <row r="320" spans="1:3" x14ac:dyDescent="0.25">
      <c r="A320" s="66" t="s">
        <v>186</v>
      </c>
      <c r="B320" s="66" t="s">
        <v>178</v>
      </c>
      <c r="C320" s="79">
        <v>0.20682</v>
      </c>
    </row>
    <row r="321" spans="1:3" x14ac:dyDescent="0.25">
      <c r="A321" s="66" t="s">
        <v>187</v>
      </c>
      <c r="B321" s="66" t="s">
        <v>178</v>
      </c>
      <c r="C321" s="79">
        <v>0.11451</v>
      </c>
    </row>
    <row r="322" spans="1:3" x14ac:dyDescent="0.25">
      <c r="A322" s="66" t="s">
        <v>188</v>
      </c>
      <c r="B322" s="66" t="s">
        <v>178</v>
      </c>
      <c r="C322" s="79">
        <v>3.2306000000000001E-2</v>
      </c>
    </row>
    <row r="323" spans="1:3" x14ac:dyDescent="0.25">
      <c r="A323" s="66" t="s">
        <v>189</v>
      </c>
      <c r="B323" s="66" t="s">
        <v>178</v>
      </c>
      <c r="C323" s="79">
        <v>3.0096999999999999E-2</v>
      </c>
    </row>
    <row r="324" spans="1:3" x14ac:dyDescent="0.25">
      <c r="A324" s="66" t="s">
        <v>190</v>
      </c>
      <c r="B324" s="66" t="s">
        <v>178</v>
      </c>
      <c r="C324" s="79">
        <v>4.3290000000000002E-2</v>
      </c>
    </row>
    <row r="325" spans="1:3" x14ac:dyDescent="0.25">
      <c r="A325" s="66" t="s">
        <v>191</v>
      </c>
      <c r="B325" s="66" t="s">
        <v>178</v>
      </c>
      <c r="C325" s="79">
        <v>3.4048000000000002E-2</v>
      </c>
    </row>
    <row r="326" spans="1:3" x14ac:dyDescent="0.25">
      <c r="A326" s="66" t="s">
        <v>192</v>
      </c>
      <c r="B326" s="66" t="s">
        <v>178</v>
      </c>
      <c r="C326" s="79">
        <v>7.7826000000000006E-2</v>
      </c>
    </row>
    <row r="327" spans="1:3" x14ac:dyDescent="0.25">
      <c r="A327" s="66" t="s">
        <v>193</v>
      </c>
      <c r="B327" s="66" t="s">
        <v>178</v>
      </c>
      <c r="C327" s="79">
        <v>3.3760999999999999E-2</v>
      </c>
    </row>
    <row r="328" spans="1:3" x14ac:dyDescent="0.25">
      <c r="A328" s="66" t="s">
        <v>194</v>
      </c>
      <c r="B328" s="66" t="s">
        <v>178</v>
      </c>
      <c r="C328" s="79">
        <v>0.13522000000000001</v>
      </c>
    </row>
    <row r="329" spans="1:3" x14ac:dyDescent="0.25">
      <c r="A329" s="66" t="s">
        <v>195</v>
      </c>
      <c r="B329" s="66" t="s">
        <v>178</v>
      </c>
      <c r="C329" s="79">
        <v>0.18171999999999999</v>
      </c>
    </row>
    <row r="330" spans="1:3" x14ac:dyDescent="0.25">
      <c r="A330" s="66" t="s">
        <v>196</v>
      </c>
      <c r="B330" s="66" t="s">
        <v>178</v>
      </c>
      <c r="C330" s="79">
        <v>0.25962000000000002</v>
      </c>
    </row>
    <row r="331" spans="1:3" x14ac:dyDescent="0.25">
      <c r="A331" s="66" t="s">
        <v>197</v>
      </c>
      <c r="B331" s="66" t="s">
        <v>178</v>
      </c>
      <c r="C331" s="79">
        <v>0.53288999999999997</v>
      </c>
    </row>
    <row r="332" spans="1:3" x14ac:dyDescent="0.25">
      <c r="A332" s="66" t="s">
        <v>198</v>
      </c>
      <c r="B332" s="66" t="s">
        <v>178</v>
      </c>
      <c r="C332" s="79">
        <v>0.21692</v>
      </c>
    </row>
    <row r="333" spans="1:3" x14ac:dyDescent="0.25">
      <c r="A333" s="66" t="s">
        <v>199</v>
      </c>
      <c r="B333" s="66" t="s">
        <v>178</v>
      </c>
      <c r="C333" s="79">
        <v>9.9617999999999998E-2</v>
      </c>
    </row>
    <row r="334" spans="1:3" x14ac:dyDescent="0.25">
      <c r="A334" s="66" t="s">
        <v>200</v>
      </c>
      <c r="B334" s="66" t="s">
        <v>178</v>
      </c>
      <c r="C334" s="79">
        <v>9.6314999999999998E-2</v>
      </c>
    </row>
    <row r="335" spans="1:3" x14ac:dyDescent="0.25">
      <c r="A335" s="66" t="s">
        <v>201</v>
      </c>
      <c r="B335" s="66" t="s">
        <v>178</v>
      </c>
      <c r="C335" s="79">
        <v>0.55595000000000006</v>
      </c>
    </row>
    <row r="336" spans="1:3" x14ac:dyDescent="0.25">
      <c r="A336" s="66" t="s">
        <v>202</v>
      </c>
      <c r="B336" s="66" t="s">
        <v>178</v>
      </c>
      <c r="C336" s="79">
        <v>0.12642999999999999</v>
      </c>
    </row>
    <row r="337" spans="1:3" x14ac:dyDescent="0.25">
      <c r="A337" s="66" t="s">
        <v>203</v>
      </c>
      <c r="B337" s="66" t="s">
        <v>178</v>
      </c>
      <c r="C337" s="79">
        <v>2.8995000000000002</v>
      </c>
    </row>
    <row r="338" spans="1:3" x14ac:dyDescent="0.25">
      <c r="A338" s="66" t="s">
        <v>179</v>
      </c>
      <c r="B338" s="66" t="s">
        <v>179</v>
      </c>
      <c r="C338" s="79">
        <v>31.771000000000001</v>
      </c>
    </row>
    <row r="339" spans="1:3" x14ac:dyDescent="0.25">
      <c r="A339" s="66" t="s">
        <v>179</v>
      </c>
      <c r="B339" s="66" t="s">
        <v>180</v>
      </c>
      <c r="C339" s="79">
        <v>2.1467000000000001</v>
      </c>
    </row>
    <row r="340" spans="1:3" x14ac:dyDescent="0.25">
      <c r="A340" s="66" t="s">
        <v>179</v>
      </c>
      <c r="B340" s="66" t="s">
        <v>181</v>
      </c>
      <c r="C340" s="79">
        <v>4.4476000000000004</v>
      </c>
    </row>
    <row r="341" spans="1:3" x14ac:dyDescent="0.25">
      <c r="A341" s="66" t="s">
        <v>179</v>
      </c>
      <c r="B341" s="66" t="s">
        <v>182</v>
      </c>
      <c r="C341" s="79">
        <v>4.6729000000000003</v>
      </c>
    </row>
    <row r="342" spans="1:3" x14ac:dyDescent="0.25">
      <c r="A342" s="66" t="s">
        <v>179</v>
      </c>
      <c r="B342" s="66" t="s">
        <v>183</v>
      </c>
      <c r="C342" s="79">
        <v>6.758</v>
      </c>
    </row>
    <row r="343" spans="1:3" x14ac:dyDescent="0.25">
      <c r="A343" s="66" t="s">
        <v>179</v>
      </c>
      <c r="B343" s="66" t="s">
        <v>184</v>
      </c>
      <c r="C343" s="79">
        <v>3.3279000000000001</v>
      </c>
    </row>
    <row r="344" spans="1:3" x14ac:dyDescent="0.25">
      <c r="A344" s="66" t="s">
        <v>179</v>
      </c>
      <c r="B344" s="66" t="s">
        <v>185</v>
      </c>
      <c r="C344" s="79">
        <v>3.3984000000000001</v>
      </c>
    </row>
    <row r="345" spans="1:3" x14ac:dyDescent="0.25">
      <c r="A345" s="66" t="s">
        <v>179</v>
      </c>
      <c r="B345" s="66" t="s">
        <v>186</v>
      </c>
      <c r="C345" s="79">
        <v>2.8839999999999999</v>
      </c>
    </row>
    <row r="346" spans="1:3" x14ac:dyDescent="0.25">
      <c r="A346" s="66" t="s">
        <v>179</v>
      </c>
      <c r="B346" s="66" t="s">
        <v>187</v>
      </c>
      <c r="C346" s="79">
        <v>0.2011</v>
      </c>
    </row>
    <row r="347" spans="1:3" x14ac:dyDescent="0.25">
      <c r="A347" s="66" t="s">
        <v>179</v>
      </c>
      <c r="B347" s="66" t="s">
        <v>188</v>
      </c>
      <c r="C347" s="79">
        <v>0.66425999999999996</v>
      </c>
    </row>
    <row r="348" spans="1:3" x14ac:dyDescent="0.25">
      <c r="A348" s="66" t="s">
        <v>179</v>
      </c>
      <c r="B348" s="66" t="s">
        <v>189</v>
      </c>
      <c r="C348" s="79">
        <v>0.11854000000000001</v>
      </c>
    </row>
    <row r="349" spans="1:3" x14ac:dyDescent="0.25">
      <c r="A349" s="66" t="s">
        <v>179</v>
      </c>
      <c r="B349" s="66" t="s">
        <v>190</v>
      </c>
      <c r="C349" s="79">
        <v>0.13417000000000001</v>
      </c>
    </row>
    <row r="350" spans="1:3" x14ac:dyDescent="0.25">
      <c r="A350" s="66" t="s">
        <v>179</v>
      </c>
      <c r="B350" s="66" t="s">
        <v>191</v>
      </c>
      <c r="C350" s="79">
        <v>5.5418000000000002E-2</v>
      </c>
    </row>
    <row r="351" spans="1:3" x14ac:dyDescent="0.25">
      <c r="A351" s="66" t="s">
        <v>179</v>
      </c>
      <c r="B351" s="66" t="s">
        <v>192</v>
      </c>
      <c r="C351" s="79">
        <v>2.1454000000000001E-2</v>
      </c>
    </row>
    <row r="352" spans="1:3" x14ac:dyDescent="0.25">
      <c r="A352" s="66" t="s">
        <v>179</v>
      </c>
      <c r="B352" s="66" t="s">
        <v>193</v>
      </c>
      <c r="C352" s="79">
        <v>0.36509999999999998</v>
      </c>
    </row>
    <row r="353" spans="1:3" x14ac:dyDescent="0.25">
      <c r="A353" s="66" t="s">
        <v>179</v>
      </c>
      <c r="B353" s="66" t="s">
        <v>194</v>
      </c>
      <c r="C353" s="79">
        <v>0.32031999999999999</v>
      </c>
    </row>
    <row r="354" spans="1:3" x14ac:dyDescent="0.25">
      <c r="A354" s="66" t="s">
        <v>179</v>
      </c>
      <c r="B354" s="66" t="s">
        <v>195</v>
      </c>
      <c r="C354" s="79">
        <v>0.74926999999999999</v>
      </c>
    </row>
    <row r="355" spans="1:3" x14ac:dyDescent="0.25">
      <c r="A355" s="66" t="s">
        <v>179</v>
      </c>
      <c r="B355" s="66" t="s">
        <v>196</v>
      </c>
      <c r="C355" s="79">
        <v>1.2394000000000001</v>
      </c>
    </row>
    <row r="356" spans="1:3" x14ac:dyDescent="0.25">
      <c r="A356" s="66" t="s">
        <v>179</v>
      </c>
      <c r="B356" s="66" t="s">
        <v>197</v>
      </c>
      <c r="C356" s="79">
        <v>1.3347</v>
      </c>
    </row>
    <row r="357" spans="1:3" x14ac:dyDescent="0.25">
      <c r="A357" s="66" t="s">
        <v>179</v>
      </c>
      <c r="B357" s="66" t="s">
        <v>198</v>
      </c>
      <c r="C357" s="79">
        <v>3.6017999999999999</v>
      </c>
    </row>
    <row r="358" spans="1:3" x14ac:dyDescent="0.25">
      <c r="A358" s="66" t="s">
        <v>179</v>
      </c>
      <c r="B358" s="66" t="s">
        <v>199</v>
      </c>
      <c r="C358" s="79">
        <v>0.55830999999999997</v>
      </c>
    </row>
    <row r="359" spans="1:3" x14ac:dyDescent="0.25">
      <c r="A359" s="66" t="s">
        <v>179</v>
      </c>
      <c r="B359" s="66" t="s">
        <v>200</v>
      </c>
      <c r="C359" s="79">
        <v>1.0988</v>
      </c>
    </row>
    <row r="360" spans="1:3" x14ac:dyDescent="0.25">
      <c r="A360" s="66" t="s">
        <v>179</v>
      </c>
      <c r="B360" s="66" t="s">
        <v>201</v>
      </c>
      <c r="C360" s="79">
        <v>1.3596999999999999</v>
      </c>
    </row>
    <row r="361" spans="1:3" x14ac:dyDescent="0.25">
      <c r="A361" s="66" t="s">
        <v>179</v>
      </c>
      <c r="B361" s="66" t="s">
        <v>202</v>
      </c>
      <c r="C361" s="79">
        <v>4.5374999999999996</v>
      </c>
    </row>
    <row r="362" spans="1:3" x14ac:dyDescent="0.25">
      <c r="A362" s="66" t="s">
        <v>179</v>
      </c>
      <c r="B362" s="66" t="s">
        <v>203</v>
      </c>
      <c r="C362" s="79">
        <v>3.2496999999999998</v>
      </c>
    </row>
    <row r="363" spans="1:3" x14ac:dyDescent="0.25">
      <c r="A363" s="66" t="s">
        <v>180</v>
      </c>
      <c r="B363" s="66" t="s">
        <v>179</v>
      </c>
      <c r="C363" s="79">
        <v>1.1125</v>
      </c>
    </row>
    <row r="364" spans="1:3" x14ac:dyDescent="0.25">
      <c r="A364" s="66" t="s">
        <v>181</v>
      </c>
      <c r="B364" s="66" t="s">
        <v>179</v>
      </c>
      <c r="C364" s="79">
        <v>4.8638000000000003</v>
      </c>
    </row>
    <row r="365" spans="1:3" x14ac:dyDescent="0.25">
      <c r="A365" s="66" t="s">
        <v>182</v>
      </c>
      <c r="B365" s="66" t="s">
        <v>179</v>
      </c>
      <c r="C365" s="79">
        <v>2.3191999999999999</v>
      </c>
    </row>
    <row r="366" spans="1:3" x14ac:dyDescent="0.25">
      <c r="A366" s="66" t="s">
        <v>183</v>
      </c>
      <c r="B366" s="66" t="s">
        <v>179</v>
      </c>
      <c r="C366" s="79">
        <v>2.4581</v>
      </c>
    </row>
    <row r="367" spans="1:3" x14ac:dyDescent="0.25">
      <c r="A367" s="66" t="s">
        <v>184</v>
      </c>
      <c r="B367" s="66" t="s">
        <v>179</v>
      </c>
      <c r="C367" s="79">
        <v>3.6391</v>
      </c>
    </row>
    <row r="368" spans="1:3" x14ac:dyDescent="0.25">
      <c r="A368" s="66" t="s">
        <v>185</v>
      </c>
      <c r="B368" s="66" t="s">
        <v>179</v>
      </c>
      <c r="C368" s="79">
        <v>5.3676000000000004</v>
      </c>
    </row>
    <row r="369" spans="1:3" x14ac:dyDescent="0.25">
      <c r="A369" s="66" t="s">
        <v>186</v>
      </c>
      <c r="B369" s="66" t="s">
        <v>179</v>
      </c>
      <c r="C369" s="79">
        <v>0.94098000000000004</v>
      </c>
    </row>
    <row r="370" spans="1:3" x14ac:dyDescent="0.25">
      <c r="A370" s="66" t="s">
        <v>187</v>
      </c>
      <c r="B370" s="66" t="s">
        <v>179</v>
      </c>
      <c r="C370" s="79">
        <v>3.5711E-2</v>
      </c>
    </row>
    <row r="371" spans="1:3" x14ac:dyDescent="0.25">
      <c r="A371" s="66" t="s">
        <v>188</v>
      </c>
      <c r="B371" s="66" t="s">
        <v>179</v>
      </c>
      <c r="C371" s="79">
        <v>0.30254999999999999</v>
      </c>
    </row>
    <row r="372" spans="1:3" x14ac:dyDescent="0.25">
      <c r="A372" s="66" t="s">
        <v>189</v>
      </c>
      <c r="B372" s="66" t="s">
        <v>179</v>
      </c>
      <c r="C372" s="79">
        <v>4.7220999999999999E-2</v>
      </c>
    </row>
    <row r="373" spans="1:3" x14ac:dyDescent="0.25">
      <c r="A373" s="66" t="s">
        <v>190</v>
      </c>
      <c r="B373" s="66" t="s">
        <v>179</v>
      </c>
      <c r="C373" s="79">
        <v>4.9126000000000003E-2</v>
      </c>
    </row>
    <row r="374" spans="1:3" x14ac:dyDescent="0.25">
      <c r="A374" s="66" t="s">
        <v>191</v>
      </c>
      <c r="B374" s="66" t="s">
        <v>179</v>
      </c>
      <c r="C374" s="79">
        <v>9.2713000000000004E-2</v>
      </c>
    </row>
    <row r="375" spans="1:3" x14ac:dyDescent="0.25">
      <c r="A375" s="66" t="s">
        <v>192</v>
      </c>
      <c r="B375" s="66" t="s">
        <v>179</v>
      </c>
      <c r="C375" s="79">
        <v>4.5824999999999998E-2</v>
      </c>
    </row>
    <row r="376" spans="1:3" x14ac:dyDescent="0.25">
      <c r="A376" s="66" t="s">
        <v>193</v>
      </c>
      <c r="B376" s="66" t="s">
        <v>179</v>
      </c>
      <c r="C376" s="79">
        <v>0.33356999999999998</v>
      </c>
    </row>
    <row r="377" spans="1:3" x14ac:dyDescent="0.25">
      <c r="A377" s="66" t="s">
        <v>194</v>
      </c>
      <c r="B377" s="66" t="s">
        <v>179</v>
      </c>
      <c r="C377" s="79">
        <v>3.2487000000000002E-2</v>
      </c>
    </row>
    <row r="378" spans="1:3" x14ac:dyDescent="0.25">
      <c r="A378" s="66" t="s">
        <v>195</v>
      </c>
      <c r="B378" s="66" t="s">
        <v>179</v>
      </c>
      <c r="C378" s="79">
        <v>1.1438999999999999</v>
      </c>
    </row>
    <row r="379" spans="1:3" x14ac:dyDescent="0.25">
      <c r="A379" s="66" t="s">
        <v>196</v>
      </c>
      <c r="B379" s="66" t="s">
        <v>179</v>
      </c>
      <c r="C379" s="79">
        <v>0.17832000000000001</v>
      </c>
    </row>
    <row r="380" spans="1:3" x14ac:dyDescent="0.25">
      <c r="A380" s="66" t="s">
        <v>197</v>
      </c>
      <c r="B380" s="66" t="s">
        <v>179</v>
      </c>
      <c r="C380" s="79">
        <v>1.2662</v>
      </c>
    </row>
    <row r="381" spans="1:3" x14ac:dyDescent="0.25">
      <c r="A381" s="66" t="s">
        <v>198</v>
      </c>
      <c r="B381" s="66" t="s">
        <v>179</v>
      </c>
      <c r="C381" s="79">
        <v>0.22252</v>
      </c>
    </row>
    <row r="382" spans="1:3" x14ac:dyDescent="0.25">
      <c r="A382" s="66" t="s">
        <v>199</v>
      </c>
      <c r="B382" s="66" t="s">
        <v>179</v>
      </c>
      <c r="C382" s="79">
        <v>1.5292999999999999E-2</v>
      </c>
    </row>
    <row r="383" spans="1:3" x14ac:dyDescent="0.25">
      <c r="A383" s="66" t="s">
        <v>200</v>
      </c>
      <c r="B383" s="66" t="s">
        <v>179</v>
      </c>
      <c r="C383" s="79">
        <v>7.7774999999999997E-3</v>
      </c>
    </row>
    <row r="384" spans="1:3" x14ac:dyDescent="0.25">
      <c r="A384" s="66" t="s">
        <v>201</v>
      </c>
      <c r="B384" s="66" t="s">
        <v>179</v>
      </c>
      <c r="C384" s="79">
        <v>1.8532</v>
      </c>
    </row>
    <row r="385" spans="1:3" x14ac:dyDescent="0.25">
      <c r="A385" s="66" t="s">
        <v>202</v>
      </c>
      <c r="B385" s="66" t="s">
        <v>179</v>
      </c>
      <c r="C385" s="79">
        <v>0.76995000000000002</v>
      </c>
    </row>
    <row r="386" spans="1:3" x14ac:dyDescent="0.25">
      <c r="A386" s="66" t="s">
        <v>203</v>
      </c>
      <c r="B386" s="66" t="s">
        <v>179</v>
      </c>
      <c r="C386" s="79">
        <v>6.5982000000000003</v>
      </c>
    </row>
    <row r="387" spans="1:3" x14ac:dyDescent="0.25">
      <c r="A387" s="66" t="s">
        <v>180</v>
      </c>
      <c r="B387" s="66" t="s">
        <v>180</v>
      </c>
      <c r="C387" s="79">
        <v>67.099000000000004</v>
      </c>
    </row>
    <row r="388" spans="1:3" x14ac:dyDescent="0.25">
      <c r="A388" s="66" t="s">
        <v>180</v>
      </c>
      <c r="B388" s="66" t="s">
        <v>181</v>
      </c>
      <c r="C388" s="79">
        <v>2.0884999999999998</v>
      </c>
    </row>
    <row r="389" spans="1:3" x14ac:dyDescent="0.25">
      <c r="A389" s="66" t="s">
        <v>180</v>
      </c>
      <c r="B389" s="66" t="s">
        <v>182</v>
      </c>
      <c r="C389" s="79">
        <v>1.9974000000000001</v>
      </c>
    </row>
    <row r="390" spans="1:3" x14ac:dyDescent="0.25">
      <c r="A390" s="66" t="s">
        <v>180</v>
      </c>
      <c r="B390" s="66" t="s">
        <v>183</v>
      </c>
      <c r="C390" s="79">
        <v>2.8632</v>
      </c>
    </row>
    <row r="391" spans="1:3" x14ac:dyDescent="0.25">
      <c r="A391" s="66" t="s">
        <v>180</v>
      </c>
      <c r="B391" s="66" t="s">
        <v>184</v>
      </c>
      <c r="C391" s="79">
        <v>1.9995000000000001</v>
      </c>
    </row>
    <row r="392" spans="1:3" x14ac:dyDescent="0.25">
      <c r="A392" s="66" t="s">
        <v>180</v>
      </c>
      <c r="B392" s="66" t="s">
        <v>185</v>
      </c>
      <c r="C392" s="79">
        <v>2.6408999999999998</v>
      </c>
    </row>
    <row r="393" spans="1:3" x14ac:dyDescent="0.25">
      <c r="A393" s="66" t="s">
        <v>180</v>
      </c>
      <c r="B393" s="66" t="s">
        <v>186</v>
      </c>
      <c r="C393" s="79">
        <v>1.8761000000000001</v>
      </c>
    </row>
    <row r="394" spans="1:3" x14ac:dyDescent="0.25">
      <c r="A394" s="66" t="s">
        <v>180</v>
      </c>
      <c r="B394" s="66" t="s">
        <v>187</v>
      </c>
      <c r="C394" s="79">
        <v>0.19556999999999999</v>
      </c>
    </row>
    <row r="395" spans="1:3" x14ac:dyDescent="0.25">
      <c r="A395" s="66" t="s">
        <v>180</v>
      </c>
      <c r="B395" s="66" t="s">
        <v>188</v>
      </c>
      <c r="C395" s="79">
        <v>0.53108999999999995</v>
      </c>
    </row>
    <row r="396" spans="1:3" x14ac:dyDescent="0.25">
      <c r="A396" s="66" t="s">
        <v>180</v>
      </c>
      <c r="B396" s="66" t="s">
        <v>189</v>
      </c>
      <c r="C396" s="79">
        <v>0.15051</v>
      </c>
    </row>
    <row r="397" spans="1:3" x14ac:dyDescent="0.25">
      <c r="A397" s="66" t="s">
        <v>180</v>
      </c>
      <c r="B397" s="66" t="s">
        <v>190</v>
      </c>
      <c r="C397" s="79">
        <v>0.11516999999999999</v>
      </c>
    </row>
    <row r="398" spans="1:3" x14ac:dyDescent="0.25">
      <c r="A398" s="66" t="s">
        <v>180</v>
      </c>
      <c r="B398" s="66" t="s">
        <v>191</v>
      </c>
      <c r="C398" s="79">
        <v>2.1964000000000001E-2</v>
      </c>
    </row>
    <row r="399" spans="1:3" x14ac:dyDescent="0.25">
      <c r="A399" s="66" t="s">
        <v>180</v>
      </c>
      <c r="B399" s="66" t="s">
        <v>192</v>
      </c>
      <c r="C399" s="79">
        <v>0.16442999999999999</v>
      </c>
    </row>
    <row r="400" spans="1:3" x14ac:dyDescent="0.25">
      <c r="A400" s="66" t="s">
        <v>180</v>
      </c>
      <c r="B400" s="66" t="s">
        <v>193</v>
      </c>
      <c r="C400" s="79">
        <v>0.96296999999999999</v>
      </c>
    </row>
    <row r="401" spans="1:3" x14ac:dyDescent="0.25">
      <c r="A401" s="66" t="s">
        <v>180</v>
      </c>
      <c r="B401" s="66" t="s">
        <v>194</v>
      </c>
      <c r="C401" s="79">
        <v>1.1415999999999999</v>
      </c>
    </row>
    <row r="402" spans="1:3" x14ac:dyDescent="0.25">
      <c r="A402" s="66" t="s">
        <v>180</v>
      </c>
      <c r="B402" s="66" t="s">
        <v>195</v>
      </c>
      <c r="C402" s="79">
        <v>0.65488000000000002</v>
      </c>
    </row>
    <row r="403" spans="1:3" x14ac:dyDescent="0.25">
      <c r="A403" s="66" t="s">
        <v>180</v>
      </c>
      <c r="B403" s="66" t="s">
        <v>196</v>
      </c>
      <c r="C403" s="79">
        <v>0.67567999999999995</v>
      </c>
    </row>
    <row r="404" spans="1:3" x14ac:dyDescent="0.25">
      <c r="A404" s="66" t="s">
        <v>180</v>
      </c>
      <c r="B404" s="66" t="s">
        <v>197</v>
      </c>
      <c r="C404" s="79">
        <v>0.69974000000000003</v>
      </c>
    </row>
    <row r="405" spans="1:3" x14ac:dyDescent="0.25">
      <c r="A405" s="66" t="s">
        <v>180</v>
      </c>
      <c r="B405" s="66" t="s">
        <v>198</v>
      </c>
      <c r="C405" s="79">
        <v>2.8016999999999999</v>
      </c>
    </row>
    <row r="406" spans="1:3" x14ac:dyDescent="0.25">
      <c r="A406" s="66" t="s">
        <v>180</v>
      </c>
      <c r="B406" s="66" t="s">
        <v>199</v>
      </c>
      <c r="C406" s="79">
        <v>1.6220000000000001</v>
      </c>
    </row>
    <row r="407" spans="1:3" x14ac:dyDescent="0.25">
      <c r="A407" s="66" t="s">
        <v>180</v>
      </c>
      <c r="B407" s="66" t="s">
        <v>200</v>
      </c>
      <c r="C407" s="79">
        <v>0.67088999999999999</v>
      </c>
    </row>
    <row r="408" spans="1:3" x14ac:dyDescent="0.25">
      <c r="A408" s="66" t="s">
        <v>180</v>
      </c>
      <c r="B408" s="66" t="s">
        <v>201</v>
      </c>
      <c r="C408" s="79">
        <v>0.76195999999999997</v>
      </c>
    </row>
    <row r="409" spans="1:3" x14ac:dyDescent="0.25">
      <c r="A409" s="66" t="s">
        <v>180</v>
      </c>
      <c r="B409" s="66" t="s">
        <v>202</v>
      </c>
      <c r="C409" s="79">
        <v>2.6703999999999999</v>
      </c>
    </row>
    <row r="410" spans="1:3" x14ac:dyDescent="0.25">
      <c r="A410" s="66" t="s">
        <v>180</v>
      </c>
      <c r="B410" s="66" t="s">
        <v>203</v>
      </c>
      <c r="C410" s="79">
        <v>1.2754000000000001</v>
      </c>
    </row>
    <row r="411" spans="1:3" x14ac:dyDescent="0.25">
      <c r="A411" s="66" t="s">
        <v>181</v>
      </c>
      <c r="B411" s="66" t="s">
        <v>180</v>
      </c>
      <c r="C411" s="79">
        <v>2.1217000000000001</v>
      </c>
    </row>
    <row r="412" spans="1:3" x14ac:dyDescent="0.25">
      <c r="A412" s="66" t="s">
        <v>182</v>
      </c>
      <c r="B412" s="66" t="s">
        <v>180</v>
      </c>
      <c r="C412" s="79">
        <v>1.3364</v>
      </c>
    </row>
    <row r="413" spans="1:3" x14ac:dyDescent="0.25">
      <c r="A413" s="66" t="s">
        <v>183</v>
      </c>
      <c r="B413" s="66" t="s">
        <v>180</v>
      </c>
      <c r="C413" s="79">
        <v>1.3493999999999999</v>
      </c>
    </row>
    <row r="414" spans="1:3" x14ac:dyDescent="0.25">
      <c r="A414" s="66" t="s">
        <v>184</v>
      </c>
      <c r="B414" s="66" t="s">
        <v>180</v>
      </c>
      <c r="C414" s="79">
        <v>1.2271000000000001</v>
      </c>
    </row>
    <row r="415" spans="1:3" x14ac:dyDescent="0.25">
      <c r="A415" s="66" t="s">
        <v>185</v>
      </c>
      <c r="B415" s="66" t="s">
        <v>180</v>
      </c>
      <c r="C415" s="79">
        <v>2.0933999999999999</v>
      </c>
    </row>
    <row r="416" spans="1:3" x14ac:dyDescent="0.25">
      <c r="A416" s="66" t="s">
        <v>186</v>
      </c>
      <c r="B416" s="66" t="s">
        <v>180</v>
      </c>
      <c r="C416" s="79">
        <v>1.0448999999999999</v>
      </c>
    </row>
    <row r="417" spans="1:3" x14ac:dyDescent="0.25">
      <c r="A417" s="66" t="s">
        <v>187</v>
      </c>
      <c r="B417" s="66" t="s">
        <v>180</v>
      </c>
      <c r="C417" s="79">
        <v>9.4263999999999997E-3</v>
      </c>
    </row>
    <row r="418" spans="1:3" x14ac:dyDescent="0.25">
      <c r="A418" s="66" t="s">
        <v>188</v>
      </c>
      <c r="B418" s="66" t="s">
        <v>180</v>
      </c>
      <c r="C418" s="79">
        <v>0.29415999999999998</v>
      </c>
    </row>
    <row r="419" spans="1:3" x14ac:dyDescent="0.25">
      <c r="A419" s="66" t="s">
        <v>189</v>
      </c>
      <c r="B419" s="66" t="s">
        <v>180</v>
      </c>
      <c r="C419" s="79">
        <v>7.5837000000000002E-2</v>
      </c>
    </row>
    <row r="420" spans="1:3" x14ac:dyDescent="0.25">
      <c r="A420" s="66" t="s">
        <v>190</v>
      </c>
      <c r="B420" s="66" t="s">
        <v>180</v>
      </c>
      <c r="C420" s="79">
        <v>8.8535000000000003E-2</v>
      </c>
    </row>
    <row r="421" spans="1:3" x14ac:dyDescent="0.25">
      <c r="A421" s="66" t="s">
        <v>191</v>
      </c>
      <c r="B421" s="66" t="s">
        <v>180</v>
      </c>
      <c r="C421" s="79">
        <v>5.5548E-2</v>
      </c>
    </row>
    <row r="422" spans="1:3" x14ac:dyDescent="0.25">
      <c r="A422" s="66" t="s">
        <v>192</v>
      </c>
      <c r="B422" s="66" t="s">
        <v>180</v>
      </c>
      <c r="C422" s="79">
        <v>5.4330999999999997E-3</v>
      </c>
    </row>
    <row r="423" spans="1:3" x14ac:dyDescent="0.25">
      <c r="A423" s="66" t="s">
        <v>193</v>
      </c>
      <c r="B423" s="66" t="s">
        <v>180</v>
      </c>
      <c r="C423" s="79">
        <v>0.17945</v>
      </c>
    </row>
    <row r="424" spans="1:3" x14ac:dyDescent="0.25">
      <c r="A424" s="66" t="s">
        <v>194</v>
      </c>
      <c r="B424" s="66" t="s">
        <v>180</v>
      </c>
      <c r="C424" s="79">
        <v>0.13849</v>
      </c>
    </row>
    <row r="425" spans="1:3" x14ac:dyDescent="0.25">
      <c r="A425" s="66" t="s">
        <v>195</v>
      </c>
      <c r="B425" s="66" t="s">
        <v>180</v>
      </c>
      <c r="C425" s="79">
        <v>0.33354</v>
      </c>
    </row>
    <row r="426" spans="1:3" x14ac:dyDescent="0.25">
      <c r="A426" s="66" t="s">
        <v>196</v>
      </c>
      <c r="B426" s="66" t="s">
        <v>180</v>
      </c>
      <c r="C426" s="79">
        <v>0.14330000000000001</v>
      </c>
    </row>
    <row r="427" spans="1:3" x14ac:dyDescent="0.25">
      <c r="A427" s="66" t="s">
        <v>197</v>
      </c>
      <c r="B427" s="66" t="s">
        <v>180</v>
      </c>
      <c r="C427" s="79">
        <v>0.69711999999999996</v>
      </c>
    </row>
    <row r="428" spans="1:3" x14ac:dyDescent="0.25">
      <c r="A428" s="66" t="s">
        <v>198</v>
      </c>
      <c r="B428" s="66" t="s">
        <v>180</v>
      </c>
      <c r="C428" s="79">
        <v>5.4783999999999999E-2</v>
      </c>
    </row>
    <row r="429" spans="1:3" x14ac:dyDescent="0.25">
      <c r="A429" s="66" t="s">
        <v>199</v>
      </c>
      <c r="B429" s="66" t="s">
        <v>180</v>
      </c>
      <c r="C429" s="79">
        <v>7.6206999999999997E-2</v>
      </c>
    </row>
    <row r="430" spans="1:3" x14ac:dyDescent="0.25">
      <c r="A430" s="66" t="s">
        <v>200</v>
      </c>
      <c r="B430" s="66" t="s">
        <v>180</v>
      </c>
      <c r="C430" s="79">
        <v>0.27897</v>
      </c>
    </row>
    <row r="431" spans="1:3" x14ac:dyDescent="0.25">
      <c r="A431" s="66" t="s">
        <v>201</v>
      </c>
      <c r="B431" s="66" t="s">
        <v>180</v>
      </c>
      <c r="C431" s="79">
        <v>0.66559000000000001</v>
      </c>
    </row>
    <row r="432" spans="1:3" x14ac:dyDescent="0.25">
      <c r="A432" s="66" t="s">
        <v>202</v>
      </c>
      <c r="B432" s="66" t="s">
        <v>180</v>
      </c>
      <c r="C432" s="79">
        <v>0.12373000000000001</v>
      </c>
    </row>
    <row r="433" spans="1:3" x14ac:dyDescent="0.25">
      <c r="A433" s="66" t="s">
        <v>203</v>
      </c>
      <c r="B433" s="66" t="s">
        <v>180</v>
      </c>
      <c r="C433" s="79">
        <v>4.7933000000000003</v>
      </c>
    </row>
    <row r="434" spans="1:3" x14ac:dyDescent="0.25">
      <c r="A434" s="66" t="s">
        <v>181</v>
      </c>
      <c r="B434" s="66" t="s">
        <v>181</v>
      </c>
      <c r="C434" s="79">
        <v>32.918999999999997</v>
      </c>
    </row>
    <row r="435" spans="1:3" x14ac:dyDescent="0.25">
      <c r="A435" s="66" t="s">
        <v>181</v>
      </c>
      <c r="B435" s="66" t="s">
        <v>182</v>
      </c>
      <c r="C435" s="79">
        <v>7.8079999999999998</v>
      </c>
    </row>
    <row r="436" spans="1:3" x14ac:dyDescent="0.25">
      <c r="A436" s="66" t="s">
        <v>181</v>
      </c>
      <c r="B436" s="66" t="s">
        <v>183</v>
      </c>
      <c r="C436" s="79">
        <v>8.3352000000000004</v>
      </c>
    </row>
    <row r="437" spans="1:3" x14ac:dyDescent="0.25">
      <c r="A437" s="66" t="s">
        <v>181</v>
      </c>
      <c r="B437" s="66" t="s">
        <v>184</v>
      </c>
      <c r="C437" s="79">
        <v>4.9476000000000004</v>
      </c>
    </row>
    <row r="438" spans="1:3" x14ac:dyDescent="0.25">
      <c r="A438" s="66" t="s">
        <v>181</v>
      </c>
      <c r="B438" s="66" t="s">
        <v>185</v>
      </c>
      <c r="C438" s="79">
        <v>3.7145999999999999</v>
      </c>
    </row>
    <row r="439" spans="1:3" x14ac:dyDescent="0.25">
      <c r="A439" s="66" t="s">
        <v>181</v>
      </c>
      <c r="B439" s="66" t="s">
        <v>186</v>
      </c>
      <c r="C439" s="79">
        <v>2.7494999999999998</v>
      </c>
    </row>
    <row r="440" spans="1:3" x14ac:dyDescent="0.25">
      <c r="A440" s="66" t="s">
        <v>181</v>
      </c>
      <c r="B440" s="66" t="s">
        <v>187</v>
      </c>
      <c r="C440" s="79">
        <v>0.71304999999999996</v>
      </c>
    </row>
    <row r="441" spans="1:3" x14ac:dyDescent="0.25">
      <c r="A441" s="66" t="s">
        <v>181</v>
      </c>
      <c r="B441" s="66" t="s">
        <v>188</v>
      </c>
      <c r="C441" s="79">
        <v>0.80889999999999995</v>
      </c>
    </row>
    <row r="442" spans="1:3" x14ac:dyDescent="0.25">
      <c r="A442" s="66" t="s">
        <v>181</v>
      </c>
      <c r="B442" s="66" t="s">
        <v>189</v>
      </c>
      <c r="C442" s="79">
        <v>0.10872999999999999</v>
      </c>
    </row>
    <row r="443" spans="1:3" x14ac:dyDescent="0.25">
      <c r="A443" s="66" t="s">
        <v>181</v>
      </c>
      <c r="B443" s="66" t="s">
        <v>190</v>
      </c>
      <c r="C443" s="79">
        <v>6.8295999999999996E-2</v>
      </c>
    </row>
    <row r="444" spans="1:3" x14ac:dyDescent="0.25">
      <c r="A444" s="66" t="s">
        <v>181</v>
      </c>
      <c r="B444" s="66" t="s">
        <v>191</v>
      </c>
      <c r="C444" s="79">
        <v>4.2694999999999997E-2</v>
      </c>
    </row>
    <row r="445" spans="1:3" x14ac:dyDescent="0.25">
      <c r="A445" s="66" t="s">
        <v>181</v>
      </c>
      <c r="B445" s="66" t="s">
        <v>192</v>
      </c>
      <c r="C445" s="79">
        <v>0.19696</v>
      </c>
    </row>
    <row r="446" spans="1:3" x14ac:dyDescent="0.25">
      <c r="A446" s="66" t="s">
        <v>181</v>
      </c>
      <c r="B446" s="66" t="s">
        <v>193</v>
      </c>
      <c r="C446" s="79">
        <v>1.8329</v>
      </c>
    </row>
    <row r="447" spans="1:3" x14ac:dyDescent="0.25">
      <c r="A447" s="66" t="s">
        <v>181</v>
      </c>
      <c r="B447" s="66" t="s">
        <v>194</v>
      </c>
      <c r="C447" s="79">
        <v>1.0488999999999999</v>
      </c>
    </row>
    <row r="448" spans="1:3" x14ac:dyDescent="0.25">
      <c r="A448" s="66" t="s">
        <v>181</v>
      </c>
      <c r="B448" s="66" t="s">
        <v>195</v>
      </c>
      <c r="C448" s="79">
        <v>2.8416000000000001</v>
      </c>
    </row>
    <row r="449" spans="1:3" x14ac:dyDescent="0.25">
      <c r="A449" s="66" t="s">
        <v>181</v>
      </c>
      <c r="B449" s="66" t="s">
        <v>196</v>
      </c>
      <c r="C449" s="79">
        <v>3.1739999999999999</v>
      </c>
    </row>
    <row r="450" spans="1:3" x14ac:dyDescent="0.25">
      <c r="A450" s="66" t="s">
        <v>181</v>
      </c>
      <c r="B450" s="66" t="s">
        <v>197</v>
      </c>
      <c r="C450" s="79">
        <v>2.7766000000000002</v>
      </c>
    </row>
    <row r="451" spans="1:3" x14ac:dyDescent="0.25">
      <c r="A451" s="66" t="s">
        <v>181</v>
      </c>
      <c r="B451" s="66" t="s">
        <v>198</v>
      </c>
      <c r="C451" s="79">
        <v>4.5320999999999998</v>
      </c>
    </row>
    <row r="452" spans="1:3" x14ac:dyDescent="0.25">
      <c r="A452" s="66" t="s">
        <v>181</v>
      </c>
      <c r="B452" s="66" t="s">
        <v>199</v>
      </c>
      <c r="C452" s="79">
        <v>1.2539</v>
      </c>
    </row>
    <row r="453" spans="1:3" x14ac:dyDescent="0.25">
      <c r="A453" s="66" t="s">
        <v>181</v>
      </c>
      <c r="B453" s="66" t="s">
        <v>200</v>
      </c>
      <c r="C453" s="79">
        <v>1.4906999999999999</v>
      </c>
    </row>
    <row r="454" spans="1:3" x14ac:dyDescent="0.25">
      <c r="A454" s="66" t="s">
        <v>181</v>
      </c>
      <c r="B454" s="66" t="s">
        <v>201</v>
      </c>
      <c r="C454" s="79">
        <v>1.7254</v>
      </c>
    </row>
    <row r="455" spans="1:3" x14ac:dyDescent="0.25">
      <c r="A455" s="66" t="s">
        <v>181</v>
      </c>
      <c r="B455" s="66" t="s">
        <v>202</v>
      </c>
      <c r="C455" s="79">
        <v>3.6547000000000001</v>
      </c>
    </row>
    <row r="456" spans="1:3" x14ac:dyDescent="0.25">
      <c r="A456" s="66" t="s">
        <v>181</v>
      </c>
      <c r="B456" s="66" t="s">
        <v>203</v>
      </c>
      <c r="C456" s="79">
        <v>4.9442000000000004</v>
      </c>
    </row>
    <row r="457" spans="1:3" x14ac:dyDescent="0.25">
      <c r="A457" s="66" t="s">
        <v>182</v>
      </c>
      <c r="B457" s="66" t="s">
        <v>181</v>
      </c>
      <c r="C457" s="79">
        <v>1.2222</v>
      </c>
    </row>
    <row r="458" spans="1:3" x14ac:dyDescent="0.25">
      <c r="A458" s="66" t="s">
        <v>183</v>
      </c>
      <c r="B458" s="66" t="s">
        <v>181</v>
      </c>
      <c r="C458" s="79">
        <v>1.4886999999999999</v>
      </c>
    </row>
    <row r="459" spans="1:3" x14ac:dyDescent="0.25">
      <c r="A459" s="66" t="s">
        <v>184</v>
      </c>
      <c r="B459" s="66" t="s">
        <v>181</v>
      </c>
      <c r="C459" s="79">
        <v>2.2667999999999999</v>
      </c>
    </row>
    <row r="460" spans="1:3" x14ac:dyDescent="0.25">
      <c r="A460" s="66" t="s">
        <v>185</v>
      </c>
      <c r="B460" s="66" t="s">
        <v>181</v>
      </c>
      <c r="C460" s="79">
        <v>3.9857</v>
      </c>
    </row>
    <row r="461" spans="1:3" x14ac:dyDescent="0.25">
      <c r="A461" s="66" t="s">
        <v>186</v>
      </c>
      <c r="B461" s="66" t="s">
        <v>181</v>
      </c>
      <c r="C461" s="79">
        <v>1.1111</v>
      </c>
    </row>
    <row r="462" spans="1:3" x14ac:dyDescent="0.25">
      <c r="A462" s="66" t="s">
        <v>187</v>
      </c>
      <c r="B462" s="66" t="s">
        <v>181</v>
      </c>
      <c r="C462" s="79">
        <v>9.6909999999999996E-2</v>
      </c>
    </row>
    <row r="463" spans="1:3" x14ac:dyDescent="0.25">
      <c r="A463" s="66" t="s">
        <v>188</v>
      </c>
      <c r="B463" s="66" t="s">
        <v>181</v>
      </c>
      <c r="C463" s="79">
        <v>0.16703000000000001</v>
      </c>
    </row>
    <row r="464" spans="1:3" x14ac:dyDescent="0.25">
      <c r="A464" s="66" t="s">
        <v>189</v>
      </c>
      <c r="B464" s="66" t="s">
        <v>181</v>
      </c>
      <c r="C464" s="79">
        <v>1.4245000000000001E-2</v>
      </c>
    </row>
    <row r="465" spans="1:3" x14ac:dyDescent="0.25">
      <c r="A465" s="66" t="s">
        <v>190</v>
      </c>
      <c r="B465" s="66" t="s">
        <v>181</v>
      </c>
      <c r="C465" s="79">
        <v>9.2300999999999998E-3</v>
      </c>
    </row>
    <row r="466" spans="1:3" x14ac:dyDescent="0.25">
      <c r="A466" s="66" t="s">
        <v>191</v>
      </c>
      <c r="B466" s="66" t="s">
        <v>181</v>
      </c>
      <c r="C466" s="79">
        <v>8.9491999999999992E-3</v>
      </c>
    </row>
    <row r="467" spans="1:3" x14ac:dyDescent="0.25">
      <c r="A467" s="66" t="s">
        <v>192</v>
      </c>
      <c r="B467" s="66" t="s">
        <v>181</v>
      </c>
      <c r="C467" s="79">
        <v>3.0665000000000001E-2</v>
      </c>
    </row>
    <row r="468" spans="1:3" x14ac:dyDescent="0.25">
      <c r="A468" s="66" t="s">
        <v>193</v>
      </c>
      <c r="B468" s="66" t="s">
        <v>181</v>
      </c>
      <c r="C468" s="79">
        <v>0.11025</v>
      </c>
    </row>
    <row r="469" spans="1:3" x14ac:dyDescent="0.25">
      <c r="A469" s="66" t="s">
        <v>194</v>
      </c>
      <c r="B469" s="66" t="s">
        <v>181</v>
      </c>
      <c r="C469" s="79">
        <v>6.6451000000000001E-3</v>
      </c>
    </row>
    <row r="470" spans="1:3" x14ac:dyDescent="0.25">
      <c r="A470" s="66" t="s">
        <v>195</v>
      </c>
      <c r="B470" s="66" t="s">
        <v>181</v>
      </c>
      <c r="C470" s="79">
        <v>0.75029999999999997</v>
      </c>
    </row>
    <row r="471" spans="1:3" x14ac:dyDescent="0.25">
      <c r="A471" s="66" t="s">
        <v>196</v>
      </c>
      <c r="B471" s="66" t="s">
        <v>181</v>
      </c>
      <c r="C471" s="79">
        <v>0.19853000000000001</v>
      </c>
    </row>
    <row r="472" spans="1:3" x14ac:dyDescent="0.25">
      <c r="A472" s="66" t="s">
        <v>197</v>
      </c>
      <c r="B472" s="66" t="s">
        <v>181</v>
      </c>
      <c r="C472" s="79">
        <v>0.66127000000000002</v>
      </c>
    </row>
    <row r="473" spans="1:3" x14ac:dyDescent="0.25">
      <c r="A473" s="66" t="s">
        <v>198</v>
      </c>
      <c r="B473" s="66" t="s">
        <v>181</v>
      </c>
      <c r="C473" s="79">
        <v>0.10073</v>
      </c>
    </row>
    <row r="474" spans="1:3" x14ac:dyDescent="0.25">
      <c r="A474" s="66" t="s">
        <v>199</v>
      </c>
      <c r="B474" s="66" t="s">
        <v>181</v>
      </c>
      <c r="C474" s="79">
        <v>4.5964999999999999E-2</v>
      </c>
    </row>
    <row r="475" spans="1:3" x14ac:dyDescent="0.25">
      <c r="A475" s="66" t="s">
        <v>200</v>
      </c>
      <c r="B475" s="66" t="s">
        <v>181</v>
      </c>
      <c r="C475" s="79">
        <v>1.9998999999999999E-2</v>
      </c>
    </row>
    <row r="476" spans="1:3" x14ac:dyDescent="0.25">
      <c r="A476" s="66" t="s">
        <v>201</v>
      </c>
      <c r="B476" s="66" t="s">
        <v>181</v>
      </c>
      <c r="C476" s="79">
        <v>1.0029999999999999</v>
      </c>
    </row>
    <row r="477" spans="1:3" x14ac:dyDescent="0.25">
      <c r="A477" s="66" t="s">
        <v>202</v>
      </c>
      <c r="B477" s="66" t="s">
        <v>181</v>
      </c>
      <c r="C477" s="79">
        <v>0.59458</v>
      </c>
    </row>
    <row r="478" spans="1:3" x14ac:dyDescent="0.25">
      <c r="A478" s="66" t="s">
        <v>203</v>
      </c>
      <c r="B478" s="66" t="s">
        <v>181</v>
      </c>
      <c r="C478" s="79">
        <v>5.9732000000000003</v>
      </c>
    </row>
    <row r="479" spans="1:3" x14ac:dyDescent="0.25">
      <c r="A479" s="66" t="s">
        <v>182</v>
      </c>
      <c r="B479" s="66" t="s">
        <v>182</v>
      </c>
      <c r="C479" s="79">
        <v>32.752000000000002</v>
      </c>
    </row>
    <row r="480" spans="1:3" x14ac:dyDescent="0.25">
      <c r="A480" s="66" t="s">
        <v>182</v>
      </c>
      <c r="B480" s="66" t="s">
        <v>183</v>
      </c>
      <c r="C480" s="79">
        <v>5.1478999999999999</v>
      </c>
    </row>
    <row r="481" spans="1:3" x14ac:dyDescent="0.25">
      <c r="A481" s="66" t="s">
        <v>182</v>
      </c>
      <c r="B481" s="66" t="s">
        <v>184</v>
      </c>
      <c r="C481" s="79">
        <v>3.1052</v>
      </c>
    </row>
    <row r="482" spans="1:3" x14ac:dyDescent="0.25">
      <c r="A482" s="66" t="s">
        <v>182</v>
      </c>
      <c r="B482" s="66" t="s">
        <v>185</v>
      </c>
      <c r="C482" s="79">
        <v>1.4837</v>
      </c>
    </row>
    <row r="483" spans="1:3" x14ac:dyDescent="0.25">
      <c r="A483" s="66" t="s">
        <v>182</v>
      </c>
      <c r="B483" s="66" t="s">
        <v>186</v>
      </c>
      <c r="C483" s="79">
        <v>2.3441999999999998</v>
      </c>
    </row>
    <row r="484" spans="1:3" x14ac:dyDescent="0.25">
      <c r="A484" s="66" t="s">
        <v>182</v>
      </c>
      <c r="B484" s="66" t="s">
        <v>187</v>
      </c>
      <c r="C484" s="79">
        <v>0.29403000000000001</v>
      </c>
    </row>
    <row r="485" spans="1:3" x14ac:dyDescent="0.25">
      <c r="A485" s="66" t="s">
        <v>182</v>
      </c>
      <c r="B485" s="66" t="s">
        <v>188</v>
      </c>
      <c r="C485" s="79">
        <v>0.58284999999999998</v>
      </c>
    </row>
    <row r="486" spans="1:3" x14ac:dyDescent="0.25">
      <c r="A486" s="66" t="s">
        <v>182</v>
      </c>
      <c r="B486" s="66" t="s">
        <v>189</v>
      </c>
      <c r="C486" s="79">
        <v>5.6571999999999997E-2</v>
      </c>
    </row>
    <row r="487" spans="1:3" x14ac:dyDescent="0.25">
      <c r="A487" s="66" t="s">
        <v>182</v>
      </c>
      <c r="B487" s="66" t="s">
        <v>190</v>
      </c>
      <c r="C487" s="79">
        <v>0.26153999999999999</v>
      </c>
    </row>
    <row r="488" spans="1:3" x14ac:dyDescent="0.25">
      <c r="A488" s="66" t="s">
        <v>182</v>
      </c>
      <c r="B488" s="66" t="s">
        <v>191</v>
      </c>
      <c r="C488" s="79">
        <v>3.9483999999999998E-2</v>
      </c>
    </row>
    <row r="489" spans="1:3" x14ac:dyDescent="0.25">
      <c r="A489" s="66" t="s">
        <v>182</v>
      </c>
      <c r="B489" s="66" t="s">
        <v>192</v>
      </c>
      <c r="C489" s="79">
        <v>0.14951</v>
      </c>
    </row>
    <row r="490" spans="1:3" x14ac:dyDescent="0.25">
      <c r="A490" s="66" t="s">
        <v>182</v>
      </c>
      <c r="B490" s="66" t="s">
        <v>193</v>
      </c>
      <c r="C490" s="79">
        <v>0.77875000000000005</v>
      </c>
    </row>
    <row r="491" spans="1:3" x14ac:dyDescent="0.25">
      <c r="A491" s="66" t="s">
        <v>182</v>
      </c>
      <c r="B491" s="66" t="s">
        <v>194</v>
      </c>
      <c r="C491" s="79">
        <v>0.43674000000000002</v>
      </c>
    </row>
    <row r="492" spans="1:3" x14ac:dyDescent="0.25">
      <c r="A492" s="66" t="s">
        <v>182</v>
      </c>
      <c r="B492" s="66" t="s">
        <v>195</v>
      </c>
      <c r="C492" s="79">
        <v>1.0832999999999999</v>
      </c>
    </row>
    <row r="493" spans="1:3" x14ac:dyDescent="0.25">
      <c r="A493" s="66" t="s">
        <v>182</v>
      </c>
      <c r="B493" s="66" t="s">
        <v>196</v>
      </c>
      <c r="C493" s="79">
        <v>1.2818000000000001</v>
      </c>
    </row>
    <row r="494" spans="1:3" x14ac:dyDescent="0.25">
      <c r="A494" s="66" t="s">
        <v>182</v>
      </c>
      <c r="B494" s="66" t="s">
        <v>197</v>
      </c>
      <c r="C494" s="79">
        <v>1.0646</v>
      </c>
    </row>
    <row r="495" spans="1:3" x14ac:dyDescent="0.25">
      <c r="A495" s="66" t="s">
        <v>182</v>
      </c>
      <c r="B495" s="66" t="s">
        <v>198</v>
      </c>
      <c r="C495" s="79">
        <v>3.2484000000000002</v>
      </c>
    </row>
    <row r="496" spans="1:3" x14ac:dyDescent="0.25">
      <c r="A496" s="66" t="s">
        <v>182</v>
      </c>
      <c r="B496" s="66" t="s">
        <v>199</v>
      </c>
      <c r="C496" s="79">
        <v>0.32679000000000002</v>
      </c>
    </row>
    <row r="497" spans="1:3" x14ac:dyDescent="0.25">
      <c r="A497" s="66" t="s">
        <v>182</v>
      </c>
      <c r="B497" s="66" t="s">
        <v>200</v>
      </c>
      <c r="C497" s="79">
        <v>0.66605000000000003</v>
      </c>
    </row>
    <row r="498" spans="1:3" x14ac:dyDescent="0.25">
      <c r="A498" s="66" t="s">
        <v>182</v>
      </c>
      <c r="B498" s="66" t="s">
        <v>201</v>
      </c>
      <c r="C498" s="79">
        <v>1.4611000000000001</v>
      </c>
    </row>
    <row r="499" spans="1:3" x14ac:dyDescent="0.25">
      <c r="A499" s="66" t="s">
        <v>182</v>
      </c>
      <c r="B499" s="66" t="s">
        <v>202</v>
      </c>
      <c r="C499" s="79">
        <v>3.2334000000000001</v>
      </c>
    </row>
    <row r="500" spans="1:3" x14ac:dyDescent="0.25">
      <c r="A500" s="66" t="s">
        <v>182</v>
      </c>
      <c r="B500" s="66" t="s">
        <v>203</v>
      </c>
      <c r="C500" s="79">
        <v>3.915</v>
      </c>
    </row>
    <row r="501" spans="1:3" x14ac:dyDescent="0.25">
      <c r="A501" s="66" t="s">
        <v>183</v>
      </c>
      <c r="B501" s="66" t="s">
        <v>182</v>
      </c>
      <c r="C501" s="79">
        <v>1.8769</v>
      </c>
    </row>
    <row r="502" spans="1:3" x14ac:dyDescent="0.25">
      <c r="A502" s="66" t="s">
        <v>184</v>
      </c>
      <c r="B502" s="66" t="s">
        <v>182</v>
      </c>
      <c r="C502" s="79">
        <v>2.7524999999999999</v>
      </c>
    </row>
    <row r="503" spans="1:3" x14ac:dyDescent="0.25">
      <c r="A503" s="66" t="s">
        <v>185</v>
      </c>
      <c r="B503" s="66" t="s">
        <v>182</v>
      </c>
      <c r="C503" s="79">
        <v>4.1496000000000004</v>
      </c>
    </row>
    <row r="504" spans="1:3" x14ac:dyDescent="0.25">
      <c r="A504" s="66" t="s">
        <v>186</v>
      </c>
      <c r="B504" s="66" t="s">
        <v>182</v>
      </c>
      <c r="C504" s="79">
        <v>1.2013</v>
      </c>
    </row>
    <row r="505" spans="1:3" x14ac:dyDescent="0.25">
      <c r="A505" s="66" t="s">
        <v>187</v>
      </c>
      <c r="B505" s="66" t="s">
        <v>182</v>
      </c>
      <c r="C505" s="79">
        <v>8.3237000000000005E-2</v>
      </c>
    </row>
    <row r="506" spans="1:3" x14ac:dyDescent="0.25">
      <c r="A506" s="66" t="s">
        <v>188</v>
      </c>
      <c r="B506" s="66" t="s">
        <v>182</v>
      </c>
      <c r="C506" s="79">
        <v>0.28517999999999999</v>
      </c>
    </row>
    <row r="507" spans="1:3" x14ac:dyDescent="0.25">
      <c r="A507" s="66" t="s">
        <v>189</v>
      </c>
      <c r="B507" s="66" t="s">
        <v>182</v>
      </c>
      <c r="C507" s="79">
        <v>5.3123999999999998E-2</v>
      </c>
    </row>
    <row r="508" spans="1:3" x14ac:dyDescent="0.25">
      <c r="A508" s="66" t="s">
        <v>190</v>
      </c>
      <c r="B508" s="66" t="s">
        <v>182</v>
      </c>
      <c r="C508" s="79">
        <v>3.1331999999999999E-2</v>
      </c>
    </row>
    <row r="509" spans="1:3" x14ac:dyDescent="0.25">
      <c r="A509" s="66" t="s">
        <v>191</v>
      </c>
      <c r="B509" s="66" t="s">
        <v>182</v>
      </c>
      <c r="C509" s="79">
        <v>5.5203000000000002E-2</v>
      </c>
    </row>
    <row r="510" spans="1:3" x14ac:dyDescent="0.25">
      <c r="A510" s="66" t="s">
        <v>192</v>
      </c>
      <c r="B510" s="66" t="s">
        <v>182</v>
      </c>
      <c r="C510" s="79">
        <v>3.6482000000000001E-2</v>
      </c>
    </row>
    <row r="511" spans="1:3" x14ac:dyDescent="0.25">
      <c r="A511" s="66" t="s">
        <v>193</v>
      </c>
      <c r="B511" s="66" t="s">
        <v>182</v>
      </c>
      <c r="C511" s="79">
        <v>0.37847999999999998</v>
      </c>
    </row>
    <row r="512" spans="1:3" x14ac:dyDescent="0.25">
      <c r="A512" s="66" t="s">
        <v>194</v>
      </c>
      <c r="B512" s="66" t="s">
        <v>182</v>
      </c>
      <c r="C512" s="79">
        <v>1.2356999999999999E-3</v>
      </c>
    </row>
    <row r="513" spans="1:3" x14ac:dyDescent="0.25">
      <c r="A513" s="66" t="s">
        <v>195</v>
      </c>
      <c r="B513" s="66" t="s">
        <v>182</v>
      </c>
      <c r="C513" s="79">
        <v>0.93562999999999996</v>
      </c>
    </row>
    <row r="514" spans="1:3" x14ac:dyDescent="0.25">
      <c r="A514" s="66" t="s">
        <v>196</v>
      </c>
      <c r="B514" s="66" t="s">
        <v>182</v>
      </c>
      <c r="C514" s="79">
        <v>0.22453999999999999</v>
      </c>
    </row>
    <row r="515" spans="1:3" x14ac:dyDescent="0.25">
      <c r="A515" s="66" t="s">
        <v>197</v>
      </c>
      <c r="B515" s="66" t="s">
        <v>182</v>
      </c>
      <c r="C515" s="79">
        <v>0.93847999999999998</v>
      </c>
    </row>
    <row r="516" spans="1:3" x14ac:dyDescent="0.25">
      <c r="A516" s="66" t="s">
        <v>198</v>
      </c>
      <c r="B516" s="66" t="s">
        <v>182</v>
      </c>
      <c r="C516" s="79">
        <v>0.13618</v>
      </c>
    </row>
    <row r="517" spans="1:3" x14ac:dyDescent="0.25">
      <c r="A517" s="66" t="s">
        <v>199</v>
      </c>
      <c r="B517" s="66" t="s">
        <v>182</v>
      </c>
      <c r="C517" s="79">
        <v>1.1247E-2</v>
      </c>
    </row>
    <row r="518" spans="1:3" x14ac:dyDescent="0.25">
      <c r="A518" s="66" t="s">
        <v>200</v>
      </c>
      <c r="B518" s="66" t="s">
        <v>182</v>
      </c>
      <c r="C518" s="79">
        <v>0.15067</v>
      </c>
    </row>
    <row r="519" spans="1:3" x14ac:dyDescent="0.25">
      <c r="A519" s="66" t="s">
        <v>201</v>
      </c>
      <c r="B519" s="66" t="s">
        <v>182</v>
      </c>
      <c r="C519" s="79">
        <v>0.68233999999999995</v>
      </c>
    </row>
    <row r="520" spans="1:3" x14ac:dyDescent="0.25">
      <c r="A520" s="66" t="s">
        <v>202</v>
      </c>
      <c r="B520" s="66" t="s">
        <v>182</v>
      </c>
      <c r="C520" s="79">
        <v>0.64295000000000002</v>
      </c>
    </row>
    <row r="521" spans="1:3" x14ac:dyDescent="0.25">
      <c r="A521" s="66" t="s">
        <v>203</v>
      </c>
      <c r="B521" s="66" t="s">
        <v>182</v>
      </c>
      <c r="C521" s="79">
        <v>6.5278999999999998</v>
      </c>
    </row>
    <row r="522" spans="1:3" x14ac:dyDescent="0.25">
      <c r="A522" s="66" t="s">
        <v>183</v>
      </c>
      <c r="B522" s="66" t="s">
        <v>183</v>
      </c>
      <c r="C522" s="79">
        <v>33.47</v>
      </c>
    </row>
    <row r="523" spans="1:3" x14ac:dyDescent="0.25">
      <c r="A523" s="66" t="s">
        <v>183</v>
      </c>
      <c r="B523" s="66" t="s">
        <v>184</v>
      </c>
      <c r="C523" s="79">
        <v>5.1055999999999999</v>
      </c>
    </row>
    <row r="524" spans="1:3" x14ac:dyDescent="0.25">
      <c r="A524" s="66" t="s">
        <v>183</v>
      </c>
      <c r="B524" s="66" t="s">
        <v>185</v>
      </c>
      <c r="C524" s="79">
        <v>3.7726000000000002</v>
      </c>
    </row>
    <row r="525" spans="1:3" x14ac:dyDescent="0.25">
      <c r="A525" s="66" t="s">
        <v>183</v>
      </c>
      <c r="B525" s="66" t="s">
        <v>186</v>
      </c>
      <c r="C525" s="79">
        <v>2.8976000000000002</v>
      </c>
    </row>
    <row r="526" spans="1:3" x14ac:dyDescent="0.25">
      <c r="A526" s="66" t="s">
        <v>183</v>
      </c>
      <c r="B526" s="66" t="s">
        <v>187</v>
      </c>
      <c r="C526" s="79">
        <v>9.2154E-2</v>
      </c>
    </row>
    <row r="527" spans="1:3" x14ac:dyDescent="0.25">
      <c r="A527" s="66" t="s">
        <v>183</v>
      </c>
      <c r="B527" s="66" t="s">
        <v>188</v>
      </c>
      <c r="C527" s="79">
        <v>0.75214000000000003</v>
      </c>
    </row>
    <row r="528" spans="1:3" x14ac:dyDescent="0.25">
      <c r="A528" s="66" t="s">
        <v>183</v>
      </c>
      <c r="B528" s="66" t="s">
        <v>189</v>
      </c>
      <c r="C528" s="79">
        <v>0.11663</v>
      </c>
    </row>
    <row r="529" spans="1:3" x14ac:dyDescent="0.25">
      <c r="A529" s="66" t="s">
        <v>183</v>
      </c>
      <c r="B529" s="66" t="s">
        <v>190</v>
      </c>
      <c r="C529" s="79">
        <v>0.22669</v>
      </c>
    </row>
    <row r="530" spans="1:3" x14ac:dyDescent="0.25">
      <c r="A530" s="66" t="s">
        <v>183</v>
      </c>
      <c r="B530" s="66" t="s">
        <v>191</v>
      </c>
      <c r="C530" s="79">
        <v>0.70659000000000005</v>
      </c>
    </row>
    <row r="531" spans="1:3" x14ac:dyDescent="0.25">
      <c r="A531" s="66" t="s">
        <v>183</v>
      </c>
      <c r="B531" s="66" t="s">
        <v>192</v>
      </c>
      <c r="C531" s="79">
        <v>0.16683000000000001</v>
      </c>
    </row>
    <row r="532" spans="1:3" x14ac:dyDescent="0.25">
      <c r="A532" s="66" t="s">
        <v>183</v>
      </c>
      <c r="B532" s="66" t="s">
        <v>193</v>
      </c>
      <c r="C532" s="79">
        <v>0.96948999999999996</v>
      </c>
    </row>
    <row r="533" spans="1:3" x14ac:dyDescent="0.25">
      <c r="A533" s="66" t="s">
        <v>183</v>
      </c>
      <c r="B533" s="66" t="s">
        <v>194</v>
      </c>
      <c r="C533" s="79">
        <v>0.59811000000000003</v>
      </c>
    </row>
    <row r="534" spans="1:3" x14ac:dyDescent="0.25">
      <c r="A534" s="66" t="s">
        <v>183</v>
      </c>
      <c r="B534" s="66" t="s">
        <v>195</v>
      </c>
      <c r="C534" s="79">
        <v>1.4670000000000001</v>
      </c>
    </row>
    <row r="535" spans="1:3" x14ac:dyDescent="0.25">
      <c r="A535" s="66" t="s">
        <v>183</v>
      </c>
      <c r="B535" s="66" t="s">
        <v>196</v>
      </c>
      <c r="C535" s="79">
        <v>1.274</v>
      </c>
    </row>
    <row r="536" spans="1:3" x14ac:dyDescent="0.25">
      <c r="A536" s="66" t="s">
        <v>183</v>
      </c>
      <c r="B536" s="66" t="s">
        <v>197</v>
      </c>
      <c r="C536" s="79">
        <v>1.1172</v>
      </c>
    </row>
    <row r="537" spans="1:3" x14ac:dyDescent="0.25">
      <c r="A537" s="66" t="s">
        <v>183</v>
      </c>
      <c r="B537" s="66" t="s">
        <v>198</v>
      </c>
      <c r="C537" s="79">
        <v>3.9134000000000002</v>
      </c>
    </row>
    <row r="538" spans="1:3" x14ac:dyDescent="0.25">
      <c r="A538" s="66" t="s">
        <v>183</v>
      </c>
      <c r="B538" s="66" t="s">
        <v>199</v>
      </c>
      <c r="C538" s="79">
        <v>0.95760000000000001</v>
      </c>
    </row>
    <row r="539" spans="1:3" x14ac:dyDescent="0.25">
      <c r="A539" s="66" t="s">
        <v>183</v>
      </c>
      <c r="B539" s="66" t="s">
        <v>200</v>
      </c>
      <c r="C539" s="79">
        <v>0.81859999999999999</v>
      </c>
    </row>
    <row r="540" spans="1:3" x14ac:dyDescent="0.25">
      <c r="A540" s="66" t="s">
        <v>183</v>
      </c>
      <c r="B540" s="66" t="s">
        <v>201</v>
      </c>
      <c r="C540" s="79">
        <v>1.6908000000000001</v>
      </c>
    </row>
    <row r="541" spans="1:3" x14ac:dyDescent="0.25">
      <c r="A541" s="66" t="s">
        <v>183</v>
      </c>
      <c r="B541" s="66" t="s">
        <v>202</v>
      </c>
      <c r="C541" s="79">
        <v>3.7010000000000001</v>
      </c>
    </row>
    <row r="542" spans="1:3" x14ac:dyDescent="0.25">
      <c r="A542" s="66" t="s">
        <v>183</v>
      </c>
      <c r="B542" s="66" t="s">
        <v>203</v>
      </c>
      <c r="C542" s="79">
        <v>3.3996</v>
      </c>
    </row>
    <row r="543" spans="1:3" x14ac:dyDescent="0.25">
      <c r="A543" s="66" t="s">
        <v>184</v>
      </c>
      <c r="B543" s="66" t="s">
        <v>183</v>
      </c>
      <c r="C543" s="79">
        <v>1.8969</v>
      </c>
    </row>
    <row r="544" spans="1:3" x14ac:dyDescent="0.25">
      <c r="A544" s="66" t="s">
        <v>185</v>
      </c>
      <c r="B544" s="66" t="s">
        <v>183</v>
      </c>
      <c r="C544" s="79">
        <v>1.7902</v>
      </c>
    </row>
    <row r="545" spans="1:3" x14ac:dyDescent="0.25">
      <c r="A545" s="66" t="s">
        <v>186</v>
      </c>
      <c r="B545" s="66" t="s">
        <v>183</v>
      </c>
      <c r="C545" s="79">
        <v>0.51549999999999996</v>
      </c>
    </row>
    <row r="546" spans="1:3" x14ac:dyDescent="0.25">
      <c r="A546" s="66" t="s">
        <v>187</v>
      </c>
      <c r="B546" s="66" t="s">
        <v>183</v>
      </c>
      <c r="C546" s="79">
        <v>4.836E-2</v>
      </c>
    </row>
    <row r="547" spans="1:3" x14ac:dyDescent="0.25">
      <c r="A547" s="66" t="s">
        <v>188</v>
      </c>
      <c r="B547" s="66" t="s">
        <v>183</v>
      </c>
      <c r="C547" s="79">
        <v>1.1126E-2</v>
      </c>
    </row>
    <row r="548" spans="1:3" x14ac:dyDescent="0.25">
      <c r="A548" s="66" t="s">
        <v>189</v>
      </c>
      <c r="B548" s="66" t="s">
        <v>183</v>
      </c>
      <c r="C548" s="79">
        <v>8.5690000000000002E-3</v>
      </c>
    </row>
    <row r="549" spans="1:3" x14ac:dyDescent="0.25">
      <c r="A549" s="66" t="s">
        <v>190</v>
      </c>
      <c r="B549" s="66" t="s">
        <v>183</v>
      </c>
      <c r="C549" s="79">
        <v>2.5815000000000001E-2</v>
      </c>
    </row>
    <row r="550" spans="1:3" x14ac:dyDescent="0.25">
      <c r="A550" s="66" t="s">
        <v>191</v>
      </c>
      <c r="B550" s="66" t="s">
        <v>183</v>
      </c>
      <c r="C550" s="79">
        <v>1.0766E-2</v>
      </c>
    </row>
    <row r="551" spans="1:3" x14ac:dyDescent="0.25">
      <c r="A551" s="66" t="s">
        <v>192</v>
      </c>
      <c r="B551" s="66" t="s">
        <v>183</v>
      </c>
      <c r="C551" s="79">
        <v>1.7757999999999999E-2</v>
      </c>
    </row>
    <row r="552" spans="1:3" x14ac:dyDescent="0.25">
      <c r="A552" s="66" t="s">
        <v>193</v>
      </c>
      <c r="B552" s="66" t="s">
        <v>183</v>
      </c>
      <c r="C552" s="79">
        <v>7.5552999999999995E-2</v>
      </c>
    </row>
    <row r="553" spans="1:3" x14ac:dyDescent="0.25">
      <c r="A553" s="66" t="s">
        <v>194</v>
      </c>
      <c r="B553" s="66" t="s">
        <v>183</v>
      </c>
      <c r="C553" s="79">
        <v>1.0770999999999999E-2</v>
      </c>
    </row>
    <row r="554" spans="1:3" x14ac:dyDescent="0.25">
      <c r="A554" s="66" t="s">
        <v>195</v>
      </c>
      <c r="B554" s="66" t="s">
        <v>183</v>
      </c>
      <c r="C554" s="79">
        <v>0.41209000000000001</v>
      </c>
    </row>
    <row r="555" spans="1:3" x14ac:dyDescent="0.25">
      <c r="A555" s="66" t="s">
        <v>196</v>
      </c>
      <c r="B555" s="66" t="s">
        <v>183</v>
      </c>
      <c r="C555" s="79">
        <v>6.1182E-2</v>
      </c>
    </row>
    <row r="556" spans="1:3" x14ac:dyDescent="0.25">
      <c r="A556" s="66" t="s">
        <v>197</v>
      </c>
      <c r="B556" s="66" t="s">
        <v>183</v>
      </c>
      <c r="C556" s="79">
        <v>0.20363000000000001</v>
      </c>
    </row>
    <row r="557" spans="1:3" x14ac:dyDescent="0.25">
      <c r="A557" s="66" t="s">
        <v>198</v>
      </c>
      <c r="B557" s="66" t="s">
        <v>183</v>
      </c>
      <c r="C557" s="79">
        <v>3.7711000000000001E-2</v>
      </c>
    </row>
    <row r="558" spans="1:3" x14ac:dyDescent="0.25">
      <c r="A558" s="66" t="s">
        <v>199</v>
      </c>
      <c r="B558" s="66" t="s">
        <v>183</v>
      </c>
      <c r="C558" s="79">
        <v>8.0249999999999991E-3</v>
      </c>
    </row>
    <row r="559" spans="1:3" x14ac:dyDescent="0.25">
      <c r="A559" s="66" t="s">
        <v>200</v>
      </c>
      <c r="B559" s="66" t="s">
        <v>183</v>
      </c>
      <c r="C559" s="79">
        <v>6.4523999999999996E-3</v>
      </c>
    </row>
    <row r="560" spans="1:3" x14ac:dyDescent="0.25">
      <c r="A560" s="66" t="s">
        <v>201</v>
      </c>
      <c r="B560" s="66" t="s">
        <v>183</v>
      </c>
      <c r="C560" s="79">
        <v>0.52156999999999998</v>
      </c>
    </row>
    <row r="561" spans="1:3" x14ac:dyDescent="0.25">
      <c r="A561" s="66" t="s">
        <v>202</v>
      </c>
      <c r="B561" s="66" t="s">
        <v>183</v>
      </c>
      <c r="C561" s="79">
        <v>0.19181000000000001</v>
      </c>
    </row>
    <row r="562" spans="1:3" x14ac:dyDescent="0.25">
      <c r="A562" s="66" t="s">
        <v>203</v>
      </c>
      <c r="B562" s="66" t="s">
        <v>183</v>
      </c>
      <c r="C562" s="79">
        <v>2.8824999999999998</v>
      </c>
    </row>
    <row r="563" spans="1:3" x14ac:dyDescent="0.25">
      <c r="A563" s="66" t="s">
        <v>184</v>
      </c>
      <c r="B563" s="66" t="s">
        <v>184</v>
      </c>
      <c r="C563" s="79">
        <v>53.386000000000003</v>
      </c>
    </row>
    <row r="564" spans="1:3" x14ac:dyDescent="0.25">
      <c r="A564" s="66" t="s">
        <v>184</v>
      </c>
      <c r="B564" s="66" t="s">
        <v>185</v>
      </c>
      <c r="C564" s="79">
        <v>3.5525000000000002</v>
      </c>
    </row>
    <row r="565" spans="1:3" x14ac:dyDescent="0.25">
      <c r="A565" s="66" t="s">
        <v>184</v>
      </c>
      <c r="B565" s="66" t="s">
        <v>186</v>
      </c>
      <c r="C565" s="79">
        <v>3.9312</v>
      </c>
    </row>
    <row r="566" spans="1:3" x14ac:dyDescent="0.25">
      <c r="A566" s="66" t="s">
        <v>184</v>
      </c>
      <c r="B566" s="66" t="s">
        <v>187</v>
      </c>
      <c r="C566" s="79">
        <v>0.47699999999999998</v>
      </c>
    </row>
    <row r="567" spans="1:3" x14ac:dyDescent="0.25">
      <c r="A567" s="66" t="s">
        <v>184</v>
      </c>
      <c r="B567" s="66" t="s">
        <v>188</v>
      </c>
      <c r="C567" s="79">
        <v>1.1906000000000001</v>
      </c>
    </row>
    <row r="568" spans="1:3" x14ac:dyDescent="0.25">
      <c r="A568" s="66" t="s">
        <v>184</v>
      </c>
      <c r="B568" s="66" t="s">
        <v>189</v>
      </c>
      <c r="C568" s="79">
        <v>0.27707999999999999</v>
      </c>
    </row>
    <row r="569" spans="1:3" x14ac:dyDescent="0.25">
      <c r="A569" s="66" t="s">
        <v>184</v>
      </c>
      <c r="B569" s="66" t="s">
        <v>190</v>
      </c>
      <c r="C569" s="79">
        <v>0.24265999999999999</v>
      </c>
    </row>
    <row r="570" spans="1:3" x14ac:dyDescent="0.25">
      <c r="A570" s="66" t="s">
        <v>184</v>
      </c>
      <c r="B570" s="66" t="s">
        <v>191</v>
      </c>
      <c r="C570" s="79">
        <v>0.26600000000000001</v>
      </c>
    </row>
    <row r="571" spans="1:3" x14ac:dyDescent="0.25">
      <c r="A571" s="66" t="s">
        <v>184</v>
      </c>
      <c r="B571" s="66" t="s">
        <v>192</v>
      </c>
      <c r="C571" s="79">
        <v>0.16324</v>
      </c>
    </row>
    <row r="572" spans="1:3" x14ac:dyDescent="0.25">
      <c r="A572" s="66" t="s">
        <v>184</v>
      </c>
      <c r="B572" s="66" t="s">
        <v>193</v>
      </c>
      <c r="C572" s="79">
        <v>1.0495000000000001</v>
      </c>
    </row>
    <row r="573" spans="1:3" x14ac:dyDescent="0.25">
      <c r="A573" s="66" t="s">
        <v>184</v>
      </c>
      <c r="B573" s="66" t="s">
        <v>194</v>
      </c>
      <c r="C573" s="79">
        <v>0.20041</v>
      </c>
    </row>
    <row r="574" spans="1:3" x14ac:dyDescent="0.25">
      <c r="A574" s="66" t="s">
        <v>184</v>
      </c>
      <c r="B574" s="66" t="s">
        <v>195</v>
      </c>
      <c r="C574" s="79">
        <v>1.5857000000000001</v>
      </c>
    </row>
    <row r="575" spans="1:3" x14ac:dyDescent="0.25">
      <c r="A575" s="66" t="s">
        <v>184</v>
      </c>
      <c r="B575" s="66" t="s">
        <v>196</v>
      </c>
      <c r="C575" s="79">
        <v>1.2713000000000001</v>
      </c>
    </row>
    <row r="576" spans="1:3" x14ac:dyDescent="0.25">
      <c r="A576" s="66" t="s">
        <v>184</v>
      </c>
      <c r="B576" s="66" t="s">
        <v>197</v>
      </c>
      <c r="C576" s="79">
        <v>2.6379999999999999</v>
      </c>
    </row>
    <row r="577" spans="1:3" x14ac:dyDescent="0.25">
      <c r="A577" s="66" t="s">
        <v>184</v>
      </c>
      <c r="B577" s="66" t="s">
        <v>198</v>
      </c>
      <c r="C577" s="79">
        <v>4.1257999999999999</v>
      </c>
    </row>
    <row r="578" spans="1:3" x14ac:dyDescent="0.25">
      <c r="A578" s="66" t="s">
        <v>184</v>
      </c>
      <c r="B578" s="66" t="s">
        <v>199</v>
      </c>
      <c r="C578" s="79">
        <v>0.37776999999999999</v>
      </c>
    </row>
    <row r="579" spans="1:3" x14ac:dyDescent="0.25">
      <c r="A579" s="66" t="s">
        <v>184</v>
      </c>
      <c r="B579" s="66" t="s">
        <v>200</v>
      </c>
      <c r="C579" s="79">
        <v>1.8163</v>
      </c>
    </row>
    <row r="580" spans="1:3" x14ac:dyDescent="0.25">
      <c r="A580" s="66" t="s">
        <v>184</v>
      </c>
      <c r="B580" s="66" t="s">
        <v>201</v>
      </c>
      <c r="C580" s="79">
        <v>2.2551999999999999</v>
      </c>
    </row>
    <row r="581" spans="1:3" x14ac:dyDescent="0.25">
      <c r="A581" s="66" t="s">
        <v>184</v>
      </c>
      <c r="B581" s="66" t="s">
        <v>202</v>
      </c>
      <c r="C581" s="79">
        <v>4.4530000000000003</v>
      </c>
    </row>
    <row r="582" spans="1:3" x14ac:dyDescent="0.25">
      <c r="A582" s="66" t="s">
        <v>184</v>
      </c>
      <c r="B582" s="66" t="s">
        <v>203</v>
      </c>
      <c r="C582" s="79">
        <v>3.5815000000000001</v>
      </c>
    </row>
    <row r="583" spans="1:3" x14ac:dyDescent="0.25">
      <c r="A583" s="66" t="s">
        <v>185</v>
      </c>
      <c r="B583" s="66" t="s">
        <v>184</v>
      </c>
      <c r="C583" s="79">
        <v>2.3296999999999999</v>
      </c>
    </row>
    <row r="584" spans="1:3" x14ac:dyDescent="0.25">
      <c r="A584" s="66" t="s">
        <v>186</v>
      </c>
      <c r="B584" s="66" t="s">
        <v>184</v>
      </c>
      <c r="C584" s="79">
        <v>0.66485000000000005</v>
      </c>
    </row>
    <row r="585" spans="1:3" x14ac:dyDescent="0.25">
      <c r="A585" s="66" t="s">
        <v>187</v>
      </c>
      <c r="B585" s="66" t="s">
        <v>184</v>
      </c>
      <c r="C585" s="79">
        <v>8.0451999999999996E-2</v>
      </c>
    </row>
    <row r="586" spans="1:3" x14ac:dyDescent="0.25">
      <c r="A586" s="66" t="s">
        <v>188</v>
      </c>
      <c r="B586" s="66" t="s">
        <v>184</v>
      </c>
      <c r="C586" s="79">
        <v>3.9084000000000001E-2</v>
      </c>
    </row>
    <row r="587" spans="1:3" x14ac:dyDescent="0.25">
      <c r="A587" s="66" t="s">
        <v>189</v>
      </c>
      <c r="B587" s="66" t="s">
        <v>184</v>
      </c>
      <c r="C587" s="79">
        <v>6.2113000000000002E-2</v>
      </c>
    </row>
    <row r="588" spans="1:3" x14ac:dyDescent="0.25">
      <c r="A588" s="66" t="s">
        <v>190</v>
      </c>
      <c r="B588" s="66" t="s">
        <v>184</v>
      </c>
      <c r="C588" s="79">
        <v>1.7437999999999999E-2</v>
      </c>
    </row>
    <row r="589" spans="1:3" x14ac:dyDescent="0.25">
      <c r="A589" s="66" t="s">
        <v>191</v>
      </c>
      <c r="B589" s="66" t="s">
        <v>184</v>
      </c>
      <c r="C589" s="79">
        <v>2.6453000000000001E-2</v>
      </c>
    </row>
    <row r="590" spans="1:3" x14ac:dyDescent="0.25">
      <c r="A590" s="66" t="s">
        <v>192</v>
      </c>
      <c r="B590" s="66" t="s">
        <v>184</v>
      </c>
      <c r="C590" s="79">
        <v>1.5624000000000001E-2</v>
      </c>
    </row>
    <row r="591" spans="1:3" x14ac:dyDescent="0.25">
      <c r="A591" s="66" t="s">
        <v>193</v>
      </c>
      <c r="B591" s="66" t="s">
        <v>184</v>
      </c>
      <c r="C591" s="79">
        <v>3.6832999999999998E-2</v>
      </c>
    </row>
    <row r="592" spans="1:3" x14ac:dyDescent="0.25">
      <c r="A592" s="66" t="s">
        <v>194</v>
      </c>
      <c r="B592" s="66" t="s">
        <v>184</v>
      </c>
      <c r="C592" s="79">
        <v>2.1090999999999999E-2</v>
      </c>
    </row>
    <row r="593" spans="1:3" x14ac:dyDescent="0.25">
      <c r="A593" s="66" t="s">
        <v>195</v>
      </c>
      <c r="B593" s="66" t="s">
        <v>184</v>
      </c>
      <c r="C593" s="79">
        <v>0.15611</v>
      </c>
    </row>
    <row r="594" spans="1:3" x14ac:dyDescent="0.25">
      <c r="A594" s="66" t="s">
        <v>196</v>
      </c>
      <c r="B594" s="66" t="s">
        <v>184</v>
      </c>
      <c r="C594" s="79">
        <v>5.9992999999999998E-2</v>
      </c>
    </row>
    <row r="595" spans="1:3" x14ac:dyDescent="0.25">
      <c r="A595" s="66" t="s">
        <v>197</v>
      </c>
      <c r="B595" s="66" t="s">
        <v>184</v>
      </c>
      <c r="C595" s="79">
        <v>0.38490000000000002</v>
      </c>
    </row>
    <row r="596" spans="1:3" x14ac:dyDescent="0.25">
      <c r="A596" s="66" t="s">
        <v>198</v>
      </c>
      <c r="B596" s="66" t="s">
        <v>184</v>
      </c>
      <c r="C596" s="79">
        <v>9.6973000000000004E-2</v>
      </c>
    </row>
    <row r="597" spans="1:3" x14ac:dyDescent="0.25">
      <c r="A597" s="66" t="s">
        <v>199</v>
      </c>
      <c r="B597" s="66" t="s">
        <v>184</v>
      </c>
      <c r="C597" s="79">
        <v>3.4027000000000002E-2</v>
      </c>
    </row>
    <row r="598" spans="1:3" x14ac:dyDescent="0.25">
      <c r="A598" s="66" t="s">
        <v>200</v>
      </c>
      <c r="B598" s="66" t="s">
        <v>184</v>
      </c>
      <c r="C598" s="79">
        <v>7.3410999999999997E-3</v>
      </c>
    </row>
    <row r="599" spans="1:3" x14ac:dyDescent="0.25">
      <c r="A599" s="66" t="s">
        <v>201</v>
      </c>
      <c r="B599" s="66" t="s">
        <v>184</v>
      </c>
      <c r="C599" s="79">
        <v>0.37112000000000001</v>
      </c>
    </row>
    <row r="600" spans="1:3" x14ac:dyDescent="0.25">
      <c r="A600" s="66" t="s">
        <v>202</v>
      </c>
      <c r="B600" s="66" t="s">
        <v>184</v>
      </c>
      <c r="C600" s="79">
        <v>4.5074999999999997E-2</v>
      </c>
    </row>
    <row r="601" spans="1:3" x14ac:dyDescent="0.25">
      <c r="A601" s="66" t="s">
        <v>203</v>
      </c>
      <c r="B601" s="66" t="s">
        <v>184</v>
      </c>
      <c r="C601" s="79">
        <v>3.1602000000000001</v>
      </c>
    </row>
    <row r="602" spans="1:3" x14ac:dyDescent="0.25">
      <c r="A602" s="66" t="s">
        <v>185</v>
      </c>
      <c r="B602" s="66" t="s">
        <v>185</v>
      </c>
      <c r="C602" s="79">
        <v>34.179000000000002</v>
      </c>
    </row>
    <row r="603" spans="1:3" x14ac:dyDescent="0.25">
      <c r="A603" s="66" t="s">
        <v>185</v>
      </c>
      <c r="B603" s="66" t="s">
        <v>186</v>
      </c>
      <c r="C603" s="79">
        <v>4.0663</v>
      </c>
    </row>
    <row r="604" spans="1:3" x14ac:dyDescent="0.25">
      <c r="A604" s="66" t="s">
        <v>185</v>
      </c>
      <c r="B604" s="66" t="s">
        <v>187</v>
      </c>
      <c r="C604" s="79">
        <v>0.34682000000000002</v>
      </c>
    </row>
    <row r="605" spans="1:3" x14ac:dyDescent="0.25">
      <c r="A605" s="66" t="s">
        <v>185</v>
      </c>
      <c r="B605" s="66" t="s">
        <v>188</v>
      </c>
      <c r="C605" s="79">
        <v>1.4843999999999999</v>
      </c>
    </row>
    <row r="606" spans="1:3" x14ac:dyDescent="0.25">
      <c r="A606" s="66" t="s">
        <v>185</v>
      </c>
      <c r="B606" s="66" t="s">
        <v>189</v>
      </c>
      <c r="C606" s="79">
        <v>2.1246000000000001E-2</v>
      </c>
    </row>
    <row r="607" spans="1:3" x14ac:dyDescent="0.25">
      <c r="A607" s="66" t="s">
        <v>185</v>
      </c>
      <c r="B607" s="66" t="s">
        <v>190</v>
      </c>
      <c r="C607" s="79">
        <v>2.6055999999999999E-2</v>
      </c>
    </row>
    <row r="608" spans="1:3" x14ac:dyDescent="0.25">
      <c r="A608" s="66" t="s">
        <v>185</v>
      </c>
      <c r="B608" s="66" t="s">
        <v>191</v>
      </c>
      <c r="C608" s="79">
        <v>0.13536000000000001</v>
      </c>
    </row>
    <row r="609" spans="1:3" x14ac:dyDescent="0.25">
      <c r="A609" s="66" t="s">
        <v>185</v>
      </c>
      <c r="B609" s="66" t="s">
        <v>192</v>
      </c>
      <c r="C609" s="79">
        <v>0.17080000000000001</v>
      </c>
    </row>
    <row r="610" spans="1:3" x14ac:dyDescent="0.25">
      <c r="A610" s="66" t="s">
        <v>185</v>
      </c>
      <c r="B610" s="66" t="s">
        <v>193</v>
      </c>
      <c r="C610" s="79">
        <v>3.7101000000000002</v>
      </c>
    </row>
    <row r="611" spans="1:3" x14ac:dyDescent="0.25">
      <c r="A611" s="66" t="s">
        <v>185</v>
      </c>
      <c r="B611" s="66" t="s">
        <v>194</v>
      </c>
      <c r="C611" s="79">
        <v>0.38862999999999998</v>
      </c>
    </row>
    <row r="612" spans="1:3" x14ac:dyDescent="0.25">
      <c r="A612" s="66" t="s">
        <v>185</v>
      </c>
      <c r="B612" s="66" t="s">
        <v>195</v>
      </c>
      <c r="C612" s="79">
        <v>3.8283999999999998</v>
      </c>
    </row>
    <row r="613" spans="1:3" x14ac:dyDescent="0.25">
      <c r="A613" s="66" t="s">
        <v>185</v>
      </c>
      <c r="B613" s="66" t="s">
        <v>196</v>
      </c>
      <c r="C613" s="79">
        <v>3.8191999999999999</v>
      </c>
    </row>
    <row r="614" spans="1:3" x14ac:dyDescent="0.25">
      <c r="A614" s="66" t="s">
        <v>185</v>
      </c>
      <c r="B614" s="66" t="s">
        <v>197</v>
      </c>
      <c r="C614" s="79">
        <v>4.7866999999999997</v>
      </c>
    </row>
    <row r="615" spans="1:3" x14ac:dyDescent="0.25">
      <c r="A615" s="66" t="s">
        <v>185</v>
      </c>
      <c r="B615" s="66" t="s">
        <v>198</v>
      </c>
      <c r="C615" s="79">
        <v>6.6504000000000003</v>
      </c>
    </row>
    <row r="616" spans="1:3" x14ac:dyDescent="0.25">
      <c r="A616" s="66" t="s">
        <v>185</v>
      </c>
      <c r="B616" s="66" t="s">
        <v>199</v>
      </c>
      <c r="C616" s="79">
        <v>2.4033000000000002</v>
      </c>
    </row>
    <row r="617" spans="1:3" x14ac:dyDescent="0.25">
      <c r="A617" s="66" t="s">
        <v>185</v>
      </c>
      <c r="B617" s="66" t="s">
        <v>200</v>
      </c>
      <c r="C617" s="79">
        <v>4.3079000000000001</v>
      </c>
    </row>
    <row r="618" spans="1:3" x14ac:dyDescent="0.25">
      <c r="A618" s="66" t="s">
        <v>185</v>
      </c>
      <c r="B618" s="66" t="s">
        <v>201</v>
      </c>
      <c r="C618" s="79">
        <v>2.3163</v>
      </c>
    </row>
    <row r="619" spans="1:3" x14ac:dyDescent="0.25">
      <c r="A619" s="66" t="s">
        <v>185</v>
      </c>
      <c r="B619" s="66" t="s">
        <v>202</v>
      </c>
      <c r="C619" s="79">
        <v>5.5818000000000003</v>
      </c>
    </row>
    <row r="620" spans="1:3" x14ac:dyDescent="0.25">
      <c r="A620" s="66" t="s">
        <v>185</v>
      </c>
      <c r="B620" s="66" t="s">
        <v>203</v>
      </c>
      <c r="C620" s="79">
        <v>9.7535000000000007</v>
      </c>
    </row>
    <row r="621" spans="1:3" x14ac:dyDescent="0.25">
      <c r="A621" s="66" t="s">
        <v>186</v>
      </c>
      <c r="B621" s="66" t="s">
        <v>185</v>
      </c>
      <c r="C621" s="79">
        <v>0.89217999999999997</v>
      </c>
    </row>
    <row r="622" spans="1:3" x14ac:dyDescent="0.25">
      <c r="A622" s="66" t="s">
        <v>187</v>
      </c>
      <c r="B622" s="66" t="s">
        <v>185</v>
      </c>
      <c r="C622" s="79">
        <v>1.4799E-2</v>
      </c>
    </row>
    <row r="623" spans="1:3" x14ac:dyDescent="0.25">
      <c r="A623" s="66" t="s">
        <v>188</v>
      </c>
      <c r="B623" s="66" t="s">
        <v>185</v>
      </c>
      <c r="C623" s="79">
        <v>7.7812000000000006E-2</v>
      </c>
    </row>
    <row r="624" spans="1:3" x14ac:dyDescent="0.25">
      <c r="A624" s="66" t="s">
        <v>189</v>
      </c>
      <c r="B624" s="66" t="s">
        <v>185</v>
      </c>
      <c r="C624" s="79">
        <v>5.8713999999999997E-3</v>
      </c>
    </row>
    <row r="625" spans="1:3" x14ac:dyDescent="0.25">
      <c r="A625" s="66" t="s">
        <v>190</v>
      </c>
      <c r="B625" s="66" t="s">
        <v>185</v>
      </c>
      <c r="C625" s="79">
        <v>3.5718E-2</v>
      </c>
    </row>
    <row r="626" spans="1:3" x14ac:dyDescent="0.25">
      <c r="A626" s="66" t="s">
        <v>191</v>
      </c>
      <c r="B626" s="66" t="s">
        <v>185</v>
      </c>
      <c r="C626" s="79">
        <v>0.12382</v>
      </c>
    </row>
    <row r="627" spans="1:3" x14ac:dyDescent="0.25">
      <c r="A627" s="66" t="s">
        <v>192</v>
      </c>
      <c r="B627" s="66" t="s">
        <v>185</v>
      </c>
      <c r="C627" s="79">
        <v>5.5677999999999998E-2</v>
      </c>
    </row>
    <row r="628" spans="1:3" x14ac:dyDescent="0.25">
      <c r="A628" s="66" t="s">
        <v>193</v>
      </c>
      <c r="B628" s="66" t="s">
        <v>185</v>
      </c>
      <c r="C628" s="79">
        <v>0.26826</v>
      </c>
    </row>
    <row r="629" spans="1:3" x14ac:dyDescent="0.25">
      <c r="A629" s="66" t="s">
        <v>194</v>
      </c>
      <c r="B629" s="66" t="s">
        <v>185</v>
      </c>
      <c r="C629" s="79">
        <v>4.3944999999999998E-2</v>
      </c>
    </row>
    <row r="630" spans="1:3" x14ac:dyDescent="0.25">
      <c r="A630" s="66" t="s">
        <v>195</v>
      </c>
      <c r="B630" s="66" t="s">
        <v>185</v>
      </c>
      <c r="C630" s="79">
        <v>0.72890999999999995</v>
      </c>
    </row>
    <row r="631" spans="1:3" x14ac:dyDescent="0.25">
      <c r="A631" s="66" t="s">
        <v>196</v>
      </c>
      <c r="B631" s="66" t="s">
        <v>185</v>
      </c>
      <c r="C631" s="79">
        <v>0.15207000000000001</v>
      </c>
    </row>
    <row r="632" spans="1:3" x14ac:dyDescent="0.25">
      <c r="A632" s="66" t="s">
        <v>197</v>
      </c>
      <c r="B632" s="66" t="s">
        <v>185</v>
      </c>
      <c r="C632" s="79">
        <v>0.91176000000000001</v>
      </c>
    </row>
    <row r="633" spans="1:3" x14ac:dyDescent="0.25">
      <c r="A633" s="66" t="s">
        <v>198</v>
      </c>
      <c r="B633" s="66" t="s">
        <v>185</v>
      </c>
      <c r="C633" s="79">
        <v>0.11224000000000001</v>
      </c>
    </row>
    <row r="634" spans="1:3" x14ac:dyDescent="0.25">
      <c r="A634" s="66" t="s">
        <v>199</v>
      </c>
      <c r="B634" s="66" t="s">
        <v>185</v>
      </c>
      <c r="C634" s="79">
        <v>0.14827000000000001</v>
      </c>
    </row>
    <row r="635" spans="1:3" x14ac:dyDescent="0.25">
      <c r="A635" s="66" t="s">
        <v>200</v>
      </c>
      <c r="B635" s="66" t="s">
        <v>185</v>
      </c>
      <c r="C635" s="79">
        <v>0.14684</v>
      </c>
    </row>
    <row r="636" spans="1:3" x14ac:dyDescent="0.25">
      <c r="A636" s="66" t="s">
        <v>201</v>
      </c>
      <c r="B636" s="66" t="s">
        <v>185</v>
      </c>
      <c r="C636" s="79">
        <v>0.80959999999999999</v>
      </c>
    </row>
    <row r="637" spans="1:3" x14ac:dyDescent="0.25">
      <c r="A637" s="66" t="s">
        <v>202</v>
      </c>
      <c r="B637" s="66" t="s">
        <v>185</v>
      </c>
      <c r="C637" s="79">
        <v>1.0991</v>
      </c>
    </row>
    <row r="638" spans="1:3" x14ac:dyDescent="0.25">
      <c r="A638" s="66" t="s">
        <v>203</v>
      </c>
      <c r="B638" s="66" t="s">
        <v>185</v>
      </c>
      <c r="C638" s="79">
        <v>3.4260999999999999</v>
      </c>
    </row>
    <row r="639" spans="1:3" x14ac:dyDescent="0.25">
      <c r="A639" s="66" t="s">
        <v>186</v>
      </c>
      <c r="B639" s="66" t="s">
        <v>186</v>
      </c>
      <c r="C639" s="79">
        <v>46.600999999999999</v>
      </c>
    </row>
    <row r="640" spans="1:3" x14ac:dyDescent="0.25">
      <c r="A640" s="66" t="s">
        <v>186</v>
      </c>
      <c r="B640" s="66" t="s">
        <v>187</v>
      </c>
      <c r="C640" s="79">
        <v>0.14682000000000001</v>
      </c>
    </row>
    <row r="641" spans="1:3" x14ac:dyDescent="0.25">
      <c r="A641" s="66" t="s">
        <v>186</v>
      </c>
      <c r="B641" s="66" t="s">
        <v>188</v>
      </c>
      <c r="C641" s="79">
        <v>0.59814000000000001</v>
      </c>
    </row>
    <row r="642" spans="1:3" x14ac:dyDescent="0.25">
      <c r="A642" s="66" t="s">
        <v>186</v>
      </c>
      <c r="B642" s="66" t="s">
        <v>189</v>
      </c>
      <c r="C642" s="79">
        <v>0.21029999999999999</v>
      </c>
    </row>
    <row r="643" spans="1:3" x14ac:dyDescent="0.25">
      <c r="A643" s="66" t="s">
        <v>186</v>
      </c>
      <c r="B643" s="66" t="s">
        <v>190</v>
      </c>
      <c r="C643" s="79">
        <v>0.30526999999999999</v>
      </c>
    </row>
    <row r="644" spans="1:3" x14ac:dyDescent="0.25">
      <c r="A644" s="66" t="s">
        <v>186</v>
      </c>
      <c r="B644" s="66" t="s">
        <v>191</v>
      </c>
      <c r="C644" s="79">
        <v>8.1123000000000001E-2</v>
      </c>
    </row>
    <row r="645" spans="1:3" x14ac:dyDescent="0.25">
      <c r="A645" s="66" t="s">
        <v>186</v>
      </c>
      <c r="B645" s="66" t="s">
        <v>192</v>
      </c>
      <c r="C645" s="79">
        <v>4.4089000000000003E-2</v>
      </c>
    </row>
    <row r="646" spans="1:3" x14ac:dyDescent="0.25">
      <c r="A646" s="66" t="s">
        <v>186</v>
      </c>
      <c r="B646" s="66" t="s">
        <v>193</v>
      </c>
      <c r="C646" s="79">
        <v>0.59297</v>
      </c>
    </row>
    <row r="647" spans="1:3" x14ac:dyDescent="0.25">
      <c r="A647" s="66" t="s">
        <v>186</v>
      </c>
      <c r="B647" s="66" t="s">
        <v>194</v>
      </c>
      <c r="C647" s="79">
        <v>0.25962000000000002</v>
      </c>
    </row>
    <row r="648" spans="1:3" x14ac:dyDescent="0.25">
      <c r="A648" s="66" t="s">
        <v>186</v>
      </c>
      <c r="B648" s="66" t="s">
        <v>195</v>
      </c>
      <c r="C648" s="79">
        <v>1.3671</v>
      </c>
    </row>
    <row r="649" spans="1:3" x14ac:dyDescent="0.25">
      <c r="A649" s="66" t="s">
        <v>186</v>
      </c>
      <c r="B649" s="66" t="s">
        <v>196</v>
      </c>
      <c r="C649" s="79">
        <v>1.7572000000000001</v>
      </c>
    </row>
    <row r="650" spans="1:3" x14ac:dyDescent="0.25">
      <c r="A650" s="66" t="s">
        <v>186</v>
      </c>
      <c r="B650" s="66" t="s">
        <v>197</v>
      </c>
      <c r="C650" s="79">
        <v>1.9154</v>
      </c>
    </row>
    <row r="651" spans="1:3" x14ac:dyDescent="0.25">
      <c r="A651" s="66" t="s">
        <v>186</v>
      </c>
      <c r="B651" s="66" t="s">
        <v>198</v>
      </c>
      <c r="C651" s="79">
        <v>1.7058</v>
      </c>
    </row>
    <row r="652" spans="1:3" x14ac:dyDescent="0.25">
      <c r="A652" s="66" t="s">
        <v>186</v>
      </c>
      <c r="B652" s="66" t="s">
        <v>199</v>
      </c>
      <c r="C652" s="79">
        <v>0.76785000000000003</v>
      </c>
    </row>
    <row r="653" spans="1:3" x14ac:dyDescent="0.25">
      <c r="A653" s="66" t="s">
        <v>186</v>
      </c>
      <c r="B653" s="66" t="s">
        <v>200</v>
      </c>
      <c r="C653" s="79">
        <v>0.75234000000000001</v>
      </c>
    </row>
    <row r="654" spans="1:3" x14ac:dyDescent="0.25">
      <c r="A654" s="66" t="s">
        <v>186</v>
      </c>
      <c r="B654" s="66" t="s">
        <v>201</v>
      </c>
      <c r="C654" s="79">
        <v>1.9509000000000001</v>
      </c>
    </row>
    <row r="655" spans="1:3" x14ac:dyDescent="0.25">
      <c r="A655" s="66" t="s">
        <v>186</v>
      </c>
      <c r="B655" s="66" t="s">
        <v>202</v>
      </c>
      <c r="C655" s="79">
        <v>1.6323000000000001</v>
      </c>
    </row>
    <row r="656" spans="1:3" x14ac:dyDescent="0.25">
      <c r="A656" s="66" t="s">
        <v>186</v>
      </c>
      <c r="B656" s="66" t="s">
        <v>203</v>
      </c>
      <c r="C656" s="79">
        <v>3.1034999999999999</v>
      </c>
    </row>
    <row r="657" spans="1:3" x14ac:dyDescent="0.25">
      <c r="A657" s="66" t="s">
        <v>187</v>
      </c>
      <c r="B657" s="66" t="s">
        <v>186</v>
      </c>
      <c r="C657" s="79">
        <v>0.11337</v>
      </c>
    </row>
    <row r="658" spans="1:3" x14ac:dyDescent="0.25">
      <c r="A658" s="66" t="s">
        <v>188</v>
      </c>
      <c r="B658" s="66" t="s">
        <v>186</v>
      </c>
      <c r="C658" s="79">
        <v>0.22847999999999999</v>
      </c>
    </row>
    <row r="659" spans="1:3" x14ac:dyDescent="0.25">
      <c r="A659" s="66" t="s">
        <v>189</v>
      </c>
      <c r="B659" s="66" t="s">
        <v>186</v>
      </c>
      <c r="C659" s="79">
        <v>4.3616000000000002E-2</v>
      </c>
    </row>
    <row r="660" spans="1:3" x14ac:dyDescent="0.25">
      <c r="A660" s="66" t="s">
        <v>190</v>
      </c>
      <c r="B660" s="66" t="s">
        <v>186</v>
      </c>
      <c r="C660" s="79">
        <v>4.1313000000000002E-2</v>
      </c>
    </row>
    <row r="661" spans="1:3" x14ac:dyDescent="0.25">
      <c r="A661" s="66" t="s">
        <v>191</v>
      </c>
      <c r="B661" s="66" t="s">
        <v>186</v>
      </c>
      <c r="C661" s="79">
        <v>3.6568999999999997E-2</v>
      </c>
    </row>
    <row r="662" spans="1:3" x14ac:dyDescent="0.25">
      <c r="A662" s="66" t="s">
        <v>192</v>
      </c>
      <c r="B662" s="66" t="s">
        <v>186</v>
      </c>
      <c r="C662" s="79">
        <v>8.4189E-3</v>
      </c>
    </row>
    <row r="663" spans="1:3" x14ac:dyDescent="0.25">
      <c r="A663" s="66" t="s">
        <v>193</v>
      </c>
      <c r="B663" s="66" t="s">
        <v>186</v>
      </c>
      <c r="C663" s="79">
        <v>0.127</v>
      </c>
    </row>
    <row r="664" spans="1:3" x14ac:dyDescent="0.25">
      <c r="A664" s="66" t="s">
        <v>194</v>
      </c>
      <c r="B664" s="66" t="s">
        <v>186</v>
      </c>
      <c r="C664" s="79">
        <v>3.2191999999999998E-2</v>
      </c>
    </row>
    <row r="665" spans="1:3" x14ac:dyDescent="0.25">
      <c r="A665" s="66" t="s">
        <v>195</v>
      </c>
      <c r="B665" s="66" t="s">
        <v>186</v>
      </c>
      <c r="C665" s="79">
        <v>0.36262</v>
      </c>
    </row>
    <row r="666" spans="1:3" x14ac:dyDescent="0.25">
      <c r="A666" s="66" t="s">
        <v>196</v>
      </c>
      <c r="B666" s="66" t="s">
        <v>186</v>
      </c>
      <c r="C666" s="79">
        <v>0.26588000000000001</v>
      </c>
    </row>
    <row r="667" spans="1:3" x14ac:dyDescent="0.25">
      <c r="A667" s="66" t="s">
        <v>197</v>
      </c>
      <c r="B667" s="66" t="s">
        <v>186</v>
      </c>
      <c r="C667" s="79">
        <v>0.35238999999999998</v>
      </c>
    </row>
    <row r="668" spans="1:3" x14ac:dyDescent="0.25">
      <c r="A668" s="66" t="s">
        <v>198</v>
      </c>
      <c r="B668" s="66" t="s">
        <v>186</v>
      </c>
      <c r="C668" s="79">
        <v>2.8202000000000001E-2</v>
      </c>
    </row>
    <row r="669" spans="1:3" x14ac:dyDescent="0.25">
      <c r="A669" s="66" t="s">
        <v>199</v>
      </c>
      <c r="B669" s="66" t="s">
        <v>186</v>
      </c>
      <c r="C669" s="79">
        <v>4.1738999999999998E-2</v>
      </c>
    </row>
    <row r="670" spans="1:3" x14ac:dyDescent="0.25">
      <c r="A670" s="66" t="s">
        <v>200</v>
      </c>
      <c r="B670" s="66" t="s">
        <v>186</v>
      </c>
      <c r="C670" s="79">
        <v>6.4820000000000003E-2</v>
      </c>
    </row>
    <row r="671" spans="1:3" x14ac:dyDescent="0.25">
      <c r="A671" s="66" t="s">
        <v>201</v>
      </c>
      <c r="B671" s="66" t="s">
        <v>186</v>
      </c>
      <c r="C671" s="79">
        <v>0.87283999999999995</v>
      </c>
    </row>
    <row r="672" spans="1:3" x14ac:dyDescent="0.25">
      <c r="A672" s="66" t="s">
        <v>202</v>
      </c>
      <c r="B672" s="66" t="s">
        <v>186</v>
      </c>
      <c r="C672" s="79">
        <v>0.52876000000000001</v>
      </c>
    </row>
    <row r="673" spans="1:3" x14ac:dyDescent="0.25">
      <c r="A673" s="66" t="s">
        <v>203</v>
      </c>
      <c r="B673" s="66" t="s">
        <v>186</v>
      </c>
      <c r="C673" s="79">
        <v>3.1316000000000002</v>
      </c>
    </row>
    <row r="674" spans="1:3" x14ac:dyDescent="0.25">
      <c r="A674" s="66" t="s">
        <v>187</v>
      </c>
      <c r="B674" s="66" t="s">
        <v>187</v>
      </c>
      <c r="C674" s="79">
        <v>94.242000000000004</v>
      </c>
    </row>
    <row r="675" spans="1:3" x14ac:dyDescent="0.25">
      <c r="A675" s="66" t="s">
        <v>187</v>
      </c>
      <c r="B675" s="66" t="s">
        <v>188</v>
      </c>
      <c r="C675" s="79">
        <v>0.33856000000000003</v>
      </c>
    </row>
    <row r="676" spans="1:3" x14ac:dyDescent="0.25">
      <c r="A676" s="66" t="s">
        <v>187</v>
      </c>
      <c r="B676" s="66" t="s">
        <v>189</v>
      </c>
      <c r="C676" s="79">
        <v>2.2690999999999999E-2</v>
      </c>
    </row>
    <row r="677" spans="1:3" x14ac:dyDescent="0.25">
      <c r="A677" s="66" t="s">
        <v>187</v>
      </c>
      <c r="B677" s="66" t="s">
        <v>190</v>
      </c>
      <c r="C677" s="79">
        <v>5.1130000000000002E-2</v>
      </c>
    </row>
    <row r="678" spans="1:3" x14ac:dyDescent="0.25">
      <c r="A678" s="66" t="s">
        <v>187</v>
      </c>
      <c r="B678" s="66" t="s">
        <v>191</v>
      </c>
      <c r="C678" s="79">
        <v>0.10413</v>
      </c>
    </row>
    <row r="679" spans="1:3" x14ac:dyDescent="0.25">
      <c r="A679" s="66" t="s">
        <v>187</v>
      </c>
      <c r="B679" s="66" t="s">
        <v>192</v>
      </c>
      <c r="C679" s="79">
        <v>6.4327999999999996E-2</v>
      </c>
    </row>
    <row r="680" spans="1:3" x14ac:dyDescent="0.25">
      <c r="A680" s="66" t="s">
        <v>187</v>
      </c>
      <c r="B680" s="66" t="s">
        <v>193</v>
      </c>
      <c r="C680" s="79">
        <v>0.38908999999999999</v>
      </c>
    </row>
    <row r="681" spans="1:3" x14ac:dyDescent="0.25">
      <c r="A681" s="66" t="s">
        <v>187</v>
      </c>
      <c r="B681" s="66" t="s">
        <v>194</v>
      </c>
      <c r="C681" s="79">
        <v>0.11996</v>
      </c>
    </row>
    <row r="682" spans="1:3" x14ac:dyDescent="0.25">
      <c r="A682" s="66" t="s">
        <v>187</v>
      </c>
      <c r="B682" s="66" t="s">
        <v>195</v>
      </c>
      <c r="C682" s="79">
        <v>0.33279999999999998</v>
      </c>
    </row>
    <row r="683" spans="1:3" x14ac:dyDescent="0.25">
      <c r="A683" s="66" t="s">
        <v>187</v>
      </c>
      <c r="B683" s="66" t="s">
        <v>196</v>
      </c>
      <c r="C683" s="79">
        <v>9.2591000000000007E-2</v>
      </c>
    </row>
    <row r="684" spans="1:3" x14ac:dyDescent="0.25">
      <c r="A684" s="66" t="s">
        <v>187</v>
      </c>
      <c r="B684" s="66" t="s">
        <v>197</v>
      </c>
      <c r="C684" s="79">
        <v>0.20005999999999999</v>
      </c>
    </row>
    <row r="685" spans="1:3" x14ac:dyDescent="0.25">
      <c r="A685" s="66" t="s">
        <v>187</v>
      </c>
      <c r="B685" s="66" t="s">
        <v>198</v>
      </c>
      <c r="C685" s="79">
        <v>3.4964000000000002E-2</v>
      </c>
    </row>
    <row r="686" spans="1:3" x14ac:dyDescent="0.25">
      <c r="A686" s="66" t="s">
        <v>187</v>
      </c>
      <c r="B686" s="66" t="s">
        <v>199</v>
      </c>
      <c r="C686" s="79">
        <v>9.5758999999999997E-2</v>
      </c>
    </row>
    <row r="687" spans="1:3" x14ac:dyDescent="0.25">
      <c r="A687" s="66" t="s">
        <v>187</v>
      </c>
      <c r="B687" s="66" t="s">
        <v>200</v>
      </c>
      <c r="C687" s="79">
        <v>0.22167999999999999</v>
      </c>
    </row>
    <row r="688" spans="1:3" x14ac:dyDescent="0.25">
      <c r="A688" s="66" t="s">
        <v>187</v>
      </c>
      <c r="B688" s="66" t="s">
        <v>201</v>
      </c>
      <c r="C688" s="79">
        <v>0.32577</v>
      </c>
    </row>
    <row r="689" spans="1:3" x14ac:dyDescent="0.25">
      <c r="A689" s="66" t="s">
        <v>187</v>
      </c>
      <c r="B689" s="66" t="s">
        <v>202</v>
      </c>
      <c r="C689" s="79">
        <v>0.65217999999999998</v>
      </c>
    </row>
    <row r="690" spans="1:3" x14ac:dyDescent="0.25">
      <c r="A690" s="66" t="s">
        <v>187</v>
      </c>
      <c r="B690" s="66" t="s">
        <v>203</v>
      </c>
      <c r="C690" s="79">
        <v>4.5731000000000001E-2</v>
      </c>
    </row>
    <row r="691" spans="1:3" x14ac:dyDescent="0.25">
      <c r="A691" s="66" t="s">
        <v>188</v>
      </c>
      <c r="B691" s="66" t="s">
        <v>187</v>
      </c>
      <c r="C691" s="79">
        <v>7.9617999999999994E-2</v>
      </c>
    </row>
    <row r="692" spans="1:3" x14ac:dyDescent="0.25">
      <c r="A692" s="66" t="s">
        <v>189</v>
      </c>
      <c r="B692" s="66" t="s">
        <v>187</v>
      </c>
      <c r="C692" s="79">
        <v>7.0760000000000003E-2</v>
      </c>
    </row>
    <row r="693" spans="1:3" x14ac:dyDescent="0.25">
      <c r="A693" s="66" t="s">
        <v>190</v>
      </c>
      <c r="B693" s="66" t="s">
        <v>187</v>
      </c>
      <c r="C693" s="79">
        <v>1.2128E-2</v>
      </c>
    </row>
    <row r="694" spans="1:3" x14ac:dyDescent="0.25">
      <c r="A694" s="66" t="s">
        <v>191</v>
      </c>
      <c r="B694" s="66" t="s">
        <v>187</v>
      </c>
      <c r="C694" s="79">
        <v>1.9935999999999999E-3</v>
      </c>
    </row>
    <row r="695" spans="1:3" x14ac:dyDescent="0.25">
      <c r="A695" s="66" t="s">
        <v>192</v>
      </c>
      <c r="B695" s="66" t="s">
        <v>187</v>
      </c>
      <c r="C695" s="79">
        <v>1.0493000000000001E-2</v>
      </c>
    </row>
    <row r="696" spans="1:3" x14ac:dyDescent="0.25">
      <c r="A696" s="66" t="s">
        <v>193</v>
      </c>
      <c r="B696" s="66" t="s">
        <v>187</v>
      </c>
      <c r="C696" s="79">
        <v>1.9598999999999998E-2</v>
      </c>
    </row>
    <row r="697" spans="1:3" x14ac:dyDescent="0.25">
      <c r="A697" s="66" t="s">
        <v>194</v>
      </c>
      <c r="B697" s="66" t="s">
        <v>187</v>
      </c>
      <c r="C697" s="79">
        <v>5.4538000000000003E-2</v>
      </c>
    </row>
    <row r="698" spans="1:3" x14ac:dyDescent="0.25">
      <c r="A698" s="66" t="s">
        <v>195</v>
      </c>
      <c r="B698" s="66" t="s">
        <v>187</v>
      </c>
      <c r="C698" s="79">
        <v>6.7528000000000005E-2</v>
      </c>
    </row>
    <row r="699" spans="1:3" x14ac:dyDescent="0.25">
      <c r="A699" s="66" t="s">
        <v>196</v>
      </c>
      <c r="B699" s="66" t="s">
        <v>187</v>
      </c>
      <c r="C699" s="79">
        <v>0.22101999999999999</v>
      </c>
    </row>
    <row r="700" spans="1:3" x14ac:dyDescent="0.25">
      <c r="A700" s="66" t="s">
        <v>197</v>
      </c>
      <c r="B700" s="66" t="s">
        <v>187</v>
      </c>
      <c r="C700" s="79">
        <v>7.8751000000000002E-2</v>
      </c>
    </row>
    <row r="701" spans="1:3" x14ac:dyDescent="0.25">
      <c r="A701" s="66" t="s">
        <v>198</v>
      </c>
      <c r="B701" s="66" t="s">
        <v>187</v>
      </c>
      <c r="C701" s="79">
        <v>2.6751000000000001E-3</v>
      </c>
    </row>
    <row r="702" spans="1:3" x14ac:dyDescent="0.25">
      <c r="A702" s="66" t="s">
        <v>199</v>
      </c>
      <c r="B702" s="66" t="s">
        <v>187</v>
      </c>
      <c r="C702" s="79">
        <v>1.787E-2</v>
      </c>
    </row>
    <row r="703" spans="1:3" x14ac:dyDescent="0.25">
      <c r="A703" s="66" t="s">
        <v>200</v>
      </c>
      <c r="B703" s="66" t="s">
        <v>187</v>
      </c>
      <c r="C703" s="79">
        <v>0.15556</v>
      </c>
    </row>
    <row r="704" spans="1:3" x14ac:dyDescent="0.25">
      <c r="A704" s="66" t="s">
        <v>201</v>
      </c>
      <c r="B704" s="66" t="s">
        <v>187</v>
      </c>
      <c r="C704" s="79">
        <v>6.7957000000000004E-2</v>
      </c>
    </row>
    <row r="705" spans="1:3" x14ac:dyDescent="0.25">
      <c r="A705" s="66" t="s">
        <v>202</v>
      </c>
      <c r="B705" s="66" t="s">
        <v>187</v>
      </c>
      <c r="C705" s="79">
        <v>0.15314</v>
      </c>
    </row>
    <row r="706" spans="1:3" x14ac:dyDescent="0.25">
      <c r="A706" s="66" t="s">
        <v>203</v>
      </c>
      <c r="B706" s="66" t="s">
        <v>187</v>
      </c>
      <c r="C706" s="79">
        <v>0.25929999999999997</v>
      </c>
    </row>
    <row r="707" spans="1:3" x14ac:dyDescent="0.25">
      <c r="A707" s="66" t="s">
        <v>188</v>
      </c>
      <c r="B707" s="66" t="s">
        <v>188</v>
      </c>
      <c r="C707" s="79">
        <v>82.682000000000002</v>
      </c>
    </row>
    <row r="708" spans="1:3" x14ac:dyDescent="0.25">
      <c r="A708" s="66" t="s">
        <v>188</v>
      </c>
      <c r="B708" s="66" t="s">
        <v>189</v>
      </c>
      <c r="C708" s="79">
        <v>0.21301</v>
      </c>
    </row>
    <row r="709" spans="1:3" x14ac:dyDescent="0.25">
      <c r="A709" s="66" t="s">
        <v>188</v>
      </c>
      <c r="B709" s="66" t="s">
        <v>190</v>
      </c>
      <c r="C709" s="79">
        <v>0.25140000000000001</v>
      </c>
    </row>
    <row r="710" spans="1:3" x14ac:dyDescent="0.25">
      <c r="A710" s="66" t="s">
        <v>188</v>
      </c>
      <c r="B710" s="66" t="s">
        <v>191</v>
      </c>
      <c r="C710" s="79">
        <v>3.3746999999999999E-2</v>
      </c>
    </row>
    <row r="711" spans="1:3" x14ac:dyDescent="0.25">
      <c r="A711" s="66" t="s">
        <v>188</v>
      </c>
      <c r="B711" s="66" t="s">
        <v>192</v>
      </c>
      <c r="C711" s="79">
        <v>0.44681999999999999</v>
      </c>
    </row>
    <row r="712" spans="1:3" x14ac:dyDescent="0.25">
      <c r="A712" s="66" t="s">
        <v>188</v>
      </c>
      <c r="B712" s="66" t="s">
        <v>193</v>
      </c>
      <c r="C712" s="79">
        <v>9.1893000000000002E-2</v>
      </c>
    </row>
    <row r="713" spans="1:3" x14ac:dyDescent="0.25">
      <c r="A713" s="66" t="s">
        <v>188</v>
      </c>
      <c r="B713" s="66" t="s">
        <v>194</v>
      </c>
      <c r="C713" s="79">
        <v>0.32117000000000001</v>
      </c>
    </row>
    <row r="714" spans="1:3" x14ac:dyDescent="0.25">
      <c r="A714" s="66" t="s">
        <v>188</v>
      </c>
      <c r="B714" s="66" t="s">
        <v>195</v>
      </c>
      <c r="C714" s="79">
        <v>0.18115000000000001</v>
      </c>
    </row>
    <row r="715" spans="1:3" x14ac:dyDescent="0.25">
      <c r="A715" s="66" t="s">
        <v>188</v>
      </c>
      <c r="B715" s="66" t="s">
        <v>196</v>
      </c>
      <c r="C715" s="79">
        <v>9.2924000000000007E-2</v>
      </c>
    </row>
    <row r="716" spans="1:3" x14ac:dyDescent="0.25">
      <c r="A716" s="66" t="s">
        <v>188</v>
      </c>
      <c r="B716" s="66" t="s">
        <v>197</v>
      </c>
      <c r="C716" s="79">
        <v>3.1511999999999998E-2</v>
      </c>
    </row>
    <row r="717" spans="1:3" x14ac:dyDescent="0.25">
      <c r="A717" s="66" t="s">
        <v>188</v>
      </c>
      <c r="B717" s="66" t="s">
        <v>198</v>
      </c>
      <c r="C717" s="79">
        <v>0.18259</v>
      </c>
    </row>
    <row r="718" spans="1:3" x14ac:dyDescent="0.25">
      <c r="A718" s="66" t="s">
        <v>188</v>
      </c>
      <c r="B718" s="66" t="s">
        <v>199</v>
      </c>
      <c r="C718" s="79">
        <v>5.5357999999999997E-2</v>
      </c>
    </row>
    <row r="719" spans="1:3" x14ac:dyDescent="0.25">
      <c r="A719" s="66" t="s">
        <v>188</v>
      </c>
      <c r="B719" s="66" t="s">
        <v>200</v>
      </c>
      <c r="C719" s="79">
        <v>0.42709999999999998</v>
      </c>
    </row>
    <row r="720" spans="1:3" x14ac:dyDescent="0.25">
      <c r="A720" s="66" t="s">
        <v>188</v>
      </c>
      <c r="B720" s="66" t="s">
        <v>201</v>
      </c>
      <c r="C720" s="79">
        <v>0.18368000000000001</v>
      </c>
    </row>
    <row r="721" spans="1:3" x14ac:dyDescent="0.25">
      <c r="A721" s="66" t="s">
        <v>188</v>
      </c>
      <c r="B721" s="66" t="s">
        <v>202</v>
      </c>
      <c r="C721" s="79">
        <v>0.25228</v>
      </c>
    </row>
    <row r="722" spans="1:3" x14ac:dyDescent="0.25">
      <c r="A722" s="66" t="s">
        <v>188</v>
      </c>
      <c r="B722" s="66" t="s">
        <v>203</v>
      </c>
      <c r="C722" s="79">
        <v>0.19686999999999999</v>
      </c>
    </row>
    <row r="723" spans="1:3" x14ac:dyDescent="0.25">
      <c r="A723" s="66" t="s">
        <v>189</v>
      </c>
      <c r="B723" s="66" t="s">
        <v>188</v>
      </c>
      <c r="C723" s="79">
        <v>8.6149000000000003E-2</v>
      </c>
    </row>
    <row r="724" spans="1:3" x14ac:dyDescent="0.25">
      <c r="A724" s="66" t="s">
        <v>190</v>
      </c>
      <c r="B724" s="66" t="s">
        <v>188</v>
      </c>
      <c r="C724" s="79">
        <v>7.6026999999999997E-2</v>
      </c>
    </row>
    <row r="725" spans="1:3" x14ac:dyDescent="0.25">
      <c r="A725" s="66" t="s">
        <v>191</v>
      </c>
      <c r="B725" s="66" t="s">
        <v>188</v>
      </c>
      <c r="C725" s="79">
        <v>6.4611E-3</v>
      </c>
    </row>
    <row r="726" spans="1:3" x14ac:dyDescent="0.25">
      <c r="A726" s="66" t="s">
        <v>192</v>
      </c>
      <c r="B726" s="66" t="s">
        <v>188</v>
      </c>
      <c r="C726" s="79">
        <v>3.1438000000000001E-2</v>
      </c>
    </row>
    <row r="727" spans="1:3" x14ac:dyDescent="0.25">
      <c r="A727" s="66" t="s">
        <v>193</v>
      </c>
      <c r="B727" s="66" t="s">
        <v>188</v>
      </c>
      <c r="C727" s="79">
        <v>5.3303000000000003E-2</v>
      </c>
    </row>
    <row r="728" spans="1:3" x14ac:dyDescent="0.25">
      <c r="A728" s="66" t="s">
        <v>194</v>
      </c>
      <c r="B728" s="66" t="s">
        <v>188</v>
      </c>
      <c r="C728" s="79">
        <v>0.10679</v>
      </c>
    </row>
    <row r="729" spans="1:3" x14ac:dyDescent="0.25">
      <c r="A729" s="66" t="s">
        <v>195</v>
      </c>
      <c r="B729" s="66" t="s">
        <v>188</v>
      </c>
      <c r="C729" s="79">
        <v>0.67457</v>
      </c>
    </row>
    <row r="730" spans="1:3" x14ac:dyDescent="0.25">
      <c r="A730" s="66" t="s">
        <v>196</v>
      </c>
      <c r="B730" s="66" t="s">
        <v>188</v>
      </c>
      <c r="C730" s="79">
        <v>0.21257999999999999</v>
      </c>
    </row>
    <row r="731" spans="1:3" x14ac:dyDescent="0.25">
      <c r="A731" s="66" t="s">
        <v>197</v>
      </c>
      <c r="B731" s="66" t="s">
        <v>188</v>
      </c>
      <c r="C731" s="79">
        <v>0.34171000000000001</v>
      </c>
    </row>
    <row r="732" spans="1:3" x14ac:dyDescent="0.25">
      <c r="A732" s="66" t="s">
        <v>198</v>
      </c>
      <c r="B732" s="66" t="s">
        <v>188</v>
      </c>
      <c r="C732" s="79">
        <v>2.4582E-2</v>
      </c>
    </row>
    <row r="733" spans="1:3" x14ac:dyDescent="0.25">
      <c r="A733" s="66" t="s">
        <v>199</v>
      </c>
      <c r="B733" s="66" t="s">
        <v>188</v>
      </c>
      <c r="C733" s="79">
        <v>4.0939000000000003E-2</v>
      </c>
    </row>
    <row r="734" spans="1:3" x14ac:dyDescent="0.25">
      <c r="A734" s="66" t="s">
        <v>200</v>
      </c>
      <c r="B734" s="66" t="s">
        <v>188</v>
      </c>
      <c r="C734" s="79">
        <v>0.13972999999999999</v>
      </c>
    </row>
    <row r="735" spans="1:3" x14ac:dyDescent="0.25">
      <c r="A735" s="66" t="s">
        <v>201</v>
      </c>
      <c r="B735" s="66" t="s">
        <v>188</v>
      </c>
      <c r="C735" s="79">
        <v>0.30414000000000002</v>
      </c>
    </row>
    <row r="736" spans="1:3" x14ac:dyDescent="0.25">
      <c r="A736" s="66" t="s">
        <v>202</v>
      </c>
      <c r="B736" s="66" t="s">
        <v>188</v>
      </c>
      <c r="C736" s="79">
        <v>7.1584999999999996E-2</v>
      </c>
    </row>
    <row r="737" spans="1:3" x14ac:dyDescent="0.25">
      <c r="A737" s="66" t="s">
        <v>203</v>
      </c>
      <c r="B737" s="66" t="s">
        <v>188</v>
      </c>
      <c r="C737" s="79">
        <v>0.75673000000000001</v>
      </c>
    </row>
    <row r="738" spans="1:3" x14ac:dyDescent="0.25">
      <c r="A738" s="66" t="s">
        <v>189</v>
      </c>
      <c r="B738" s="66" t="s">
        <v>189</v>
      </c>
      <c r="C738" s="79">
        <v>96.951999999999998</v>
      </c>
    </row>
    <row r="739" spans="1:3" x14ac:dyDescent="0.25">
      <c r="A739" s="66" t="s">
        <v>189</v>
      </c>
      <c r="B739" s="66" t="s">
        <v>190</v>
      </c>
      <c r="C739" s="79">
        <v>5.2782000000000003E-3</v>
      </c>
    </row>
    <row r="740" spans="1:3" x14ac:dyDescent="0.25">
      <c r="A740" s="66" t="s">
        <v>189</v>
      </c>
      <c r="B740" s="66" t="s">
        <v>191</v>
      </c>
      <c r="C740" s="79">
        <v>7.3195999999999999E-3</v>
      </c>
    </row>
    <row r="741" spans="1:3" x14ac:dyDescent="0.25">
      <c r="A741" s="66" t="s">
        <v>189</v>
      </c>
      <c r="B741" s="66" t="s">
        <v>192</v>
      </c>
      <c r="C741" s="79">
        <v>0.22058</v>
      </c>
    </row>
    <row r="742" spans="1:3" x14ac:dyDescent="0.25">
      <c r="A742" s="66" t="s">
        <v>189</v>
      </c>
      <c r="B742" s="66" t="s">
        <v>193</v>
      </c>
      <c r="C742" s="79">
        <v>2.8804E-2</v>
      </c>
    </row>
    <row r="743" spans="1:3" x14ac:dyDescent="0.25">
      <c r="A743" s="66" t="s">
        <v>189</v>
      </c>
      <c r="B743" s="66" t="s">
        <v>194</v>
      </c>
      <c r="C743" s="79">
        <v>0.24116000000000001</v>
      </c>
    </row>
    <row r="744" spans="1:3" x14ac:dyDescent="0.25">
      <c r="A744" s="66" t="s">
        <v>189</v>
      </c>
      <c r="B744" s="66" t="s">
        <v>195</v>
      </c>
      <c r="C744" s="79">
        <v>6.8500000000000005E-2</v>
      </c>
    </row>
    <row r="745" spans="1:3" x14ac:dyDescent="0.25">
      <c r="A745" s="66" t="s">
        <v>189</v>
      </c>
      <c r="B745" s="66" t="s">
        <v>196</v>
      </c>
      <c r="C745" s="79">
        <v>8.3943000000000004E-2</v>
      </c>
    </row>
    <row r="746" spans="1:3" x14ac:dyDescent="0.25">
      <c r="A746" s="66" t="s">
        <v>189</v>
      </c>
      <c r="B746" s="66" t="s">
        <v>197</v>
      </c>
      <c r="C746" s="79">
        <v>5.6563000000000002E-2</v>
      </c>
    </row>
    <row r="747" spans="1:3" x14ac:dyDescent="0.25">
      <c r="A747" s="66" t="s">
        <v>189</v>
      </c>
      <c r="B747" s="66" t="s">
        <v>198</v>
      </c>
      <c r="C747" s="79">
        <v>9.6364000000000005E-2</v>
      </c>
    </row>
    <row r="748" spans="1:3" x14ac:dyDescent="0.25">
      <c r="A748" s="66" t="s">
        <v>189</v>
      </c>
      <c r="B748" s="66" t="s">
        <v>199</v>
      </c>
      <c r="C748" s="79">
        <v>0.11298</v>
      </c>
    </row>
    <row r="749" spans="1:3" x14ac:dyDescent="0.25">
      <c r="A749" s="66" t="s">
        <v>189</v>
      </c>
      <c r="B749" s="66" t="s">
        <v>200</v>
      </c>
      <c r="C749" s="79">
        <v>0.55401999999999996</v>
      </c>
    </row>
    <row r="750" spans="1:3" x14ac:dyDescent="0.25">
      <c r="A750" s="66" t="s">
        <v>189</v>
      </c>
      <c r="B750" s="66" t="s">
        <v>201</v>
      </c>
      <c r="C750" s="79">
        <v>0.18187999999999999</v>
      </c>
    </row>
    <row r="751" spans="1:3" x14ac:dyDescent="0.25">
      <c r="A751" s="66" t="s">
        <v>189</v>
      </c>
      <c r="B751" s="66" t="s">
        <v>202</v>
      </c>
      <c r="C751" s="79">
        <v>0.15956000000000001</v>
      </c>
    </row>
    <row r="752" spans="1:3" x14ac:dyDescent="0.25">
      <c r="A752" s="66" t="s">
        <v>189</v>
      </c>
      <c r="B752" s="66" t="s">
        <v>203</v>
      </c>
      <c r="C752" s="79">
        <v>0.12009</v>
      </c>
    </row>
    <row r="753" spans="1:3" x14ac:dyDescent="0.25">
      <c r="A753" s="66" t="s">
        <v>190</v>
      </c>
      <c r="B753" s="66" t="s">
        <v>189</v>
      </c>
      <c r="C753" s="79">
        <v>0.10808</v>
      </c>
    </row>
    <row r="754" spans="1:3" x14ac:dyDescent="0.25">
      <c r="A754" s="66" t="s">
        <v>191</v>
      </c>
      <c r="B754" s="66" t="s">
        <v>189</v>
      </c>
      <c r="C754" s="79">
        <v>9.4786999999999996E-3</v>
      </c>
    </row>
    <row r="755" spans="1:3" x14ac:dyDescent="0.25">
      <c r="A755" s="66" t="s">
        <v>192</v>
      </c>
      <c r="B755" s="66" t="s">
        <v>189</v>
      </c>
      <c r="C755" s="79">
        <v>8.5197999999999996E-2</v>
      </c>
    </row>
    <row r="756" spans="1:3" x14ac:dyDescent="0.25">
      <c r="A756" s="66" t="s">
        <v>193</v>
      </c>
      <c r="B756" s="66" t="s">
        <v>189</v>
      </c>
      <c r="C756" s="79">
        <v>0.1128</v>
      </c>
    </row>
    <row r="757" spans="1:3" x14ac:dyDescent="0.25">
      <c r="A757" s="66" t="s">
        <v>194</v>
      </c>
      <c r="B757" s="66" t="s">
        <v>189</v>
      </c>
      <c r="C757" s="79">
        <v>5.7525E-2</v>
      </c>
    </row>
    <row r="758" spans="1:3" x14ac:dyDescent="0.25">
      <c r="A758" s="66" t="s">
        <v>195</v>
      </c>
      <c r="B758" s="66" t="s">
        <v>189</v>
      </c>
      <c r="C758" s="79">
        <v>0.14699000000000001</v>
      </c>
    </row>
    <row r="759" spans="1:3" x14ac:dyDescent="0.25">
      <c r="A759" s="66" t="s">
        <v>196</v>
      </c>
      <c r="B759" s="66" t="s">
        <v>189</v>
      </c>
      <c r="C759" s="79">
        <v>3.6617999999999998E-2</v>
      </c>
    </row>
    <row r="760" spans="1:3" x14ac:dyDescent="0.25">
      <c r="A760" s="66" t="s">
        <v>197</v>
      </c>
      <c r="B760" s="66" t="s">
        <v>189</v>
      </c>
      <c r="C760" s="79">
        <v>2.8386999999999999E-2</v>
      </c>
    </row>
    <row r="761" spans="1:3" x14ac:dyDescent="0.25">
      <c r="A761" s="66" t="s">
        <v>198</v>
      </c>
      <c r="B761" s="66" t="s">
        <v>189</v>
      </c>
      <c r="C761" s="79">
        <v>3.2460999999999997E-2</v>
      </c>
    </row>
    <row r="762" spans="1:3" x14ac:dyDescent="0.25">
      <c r="A762" s="66" t="s">
        <v>199</v>
      </c>
      <c r="B762" s="66" t="s">
        <v>189</v>
      </c>
      <c r="C762" s="79">
        <v>2.8768999999999999E-2</v>
      </c>
    </row>
    <row r="763" spans="1:3" x14ac:dyDescent="0.25">
      <c r="A763" s="66" t="s">
        <v>200</v>
      </c>
      <c r="B763" s="66" t="s">
        <v>189</v>
      </c>
      <c r="C763" s="79">
        <v>3.9281999999999997E-2</v>
      </c>
    </row>
    <row r="764" spans="1:3" x14ac:dyDescent="0.25">
      <c r="A764" s="66" t="s">
        <v>201</v>
      </c>
      <c r="B764" s="66" t="s">
        <v>189</v>
      </c>
      <c r="C764" s="79">
        <v>2.5798000000000001E-2</v>
      </c>
    </row>
    <row r="765" spans="1:3" x14ac:dyDescent="0.25">
      <c r="A765" s="66" t="s">
        <v>202</v>
      </c>
      <c r="B765" s="66" t="s">
        <v>189</v>
      </c>
      <c r="C765" s="79">
        <v>6.8157999999999996E-2</v>
      </c>
    </row>
    <row r="766" spans="1:3" x14ac:dyDescent="0.25">
      <c r="A766" s="66" t="s">
        <v>203</v>
      </c>
      <c r="B766" s="66" t="s">
        <v>189</v>
      </c>
      <c r="C766" s="79">
        <v>0.12726999999999999</v>
      </c>
    </row>
    <row r="767" spans="1:3" x14ac:dyDescent="0.25">
      <c r="A767" s="66" t="s">
        <v>190</v>
      </c>
      <c r="B767" s="66" t="s">
        <v>190</v>
      </c>
      <c r="C767" s="79">
        <v>95.649000000000001</v>
      </c>
    </row>
    <row r="768" spans="1:3" x14ac:dyDescent="0.25">
      <c r="A768" s="66" t="s">
        <v>190</v>
      </c>
      <c r="B768" s="66" t="s">
        <v>191</v>
      </c>
      <c r="C768" s="79">
        <v>3.5097000000000001E-3</v>
      </c>
    </row>
    <row r="769" spans="1:3" x14ac:dyDescent="0.25">
      <c r="A769" s="66" t="s">
        <v>190</v>
      </c>
      <c r="B769" s="66" t="s">
        <v>192</v>
      </c>
      <c r="C769" s="79">
        <v>0.10389</v>
      </c>
    </row>
    <row r="770" spans="1:3" x14ac:dyDescent="0.25">
      <c r="A770" s="66" t="s">
        <v>190</v>
      </c>
      <c r="B770" s="66" t="s">
        <v>193</v>
      </c>
      <c r="C770" s="79">
        <v>0.14951999999999999</v>
      </c>
    </row>
    <row r="771" spans="1:3" x14ac:dyDescent="0.25">
      <c r="A771" s="66" t="s">
        <v>190</v>
      </c>
      <c r="B771" s="66" t="s">
        <v>194</v>
      </c>
      <c r="C771" s="79">
        <v>0.51956000000000002</v>
      </c>
    </row>
    <row r="772" spans="1:3" x14ac:dyDescent="0.25">
      <c r="A772" s="66" t="s">
        <v>190</v>
      </c>
      <c r="B772" s="66" t="s">
        <v>195</v>
      </c>
      <c r="C772" s="79">
        <v>0.21013000000000001</v>
      </c>
    </row>
    <row r="773" spans="1:3" x14ac:dyDescent="0.25">
      <c r="A773" s="66" t="s">
        <v>190</v>
      </c>
      <c r="B773" s="66" t="s">
        <v>196</v>
      </c>
      <c r="C773" s="79">
        <v>0.34684999999999999</v>
      </c>
    </row>
    <row r="774" spans="1:3" x14ac:dyDescent="0.25">
      <c r="A774" s="66" t="s">
        <v>190</v>
      </c>
      <c r="B774" s="66" t="s">
        <v>197</v>
      </c>
      <c r="C774" s="79">
        <v>0.17488999999999999</v>
      </c>
    </row>
    <row r="775" spans="1:3" x14ac:dyDescent="0.25">
      <c r="A775" s="66" t="s">
        <v>190</v>
      </c>
      <c r="B775" s="66" t="s">
        <v>198</v>
      </c>
      <c r="C775" s="79">
        <v>0.15187999999999999</v>
      </c>
    </row>
    <row r="776" spans="1:3" x14ac:dyDescent="0.25">
      <c r="A776" s="66" t="s">
        <v>190</v>
      </c>
      <c r="B776" s="66" t="s">
        <v>199</v>
      </c>
      <c r="C776" s="79">
        <v>3.1109999999999999E-2</v>
      </c>
    </row>
    <row r="777" spans="1:3" x14ac:dyDescent="0.25">
      <c r="A777" s="66" t="s">
        <v>190</v>
      </c>
      <c r="B777" s="66" t="s">
        <v>200</v>
      </c>
      <c r="C777" s="79">
        <v>0.20577000000000001</v>
      </c>
    </row>
    <row r="778" spans="1:3" x14ac:dyDescent="0.25">
      <c r="A778" s="66" t="s">
        <v>190</v>
      </c>
      <c r="B778" s="66" t="s">
        <v>201</v>
      </c>
      <c r="C778" s="79">
        <v>0.1749</v>
      </c>
    </row>
    <row r="779" spans="1:3" x14ac:dyDescent="0.25">
      <c r="A779" s="66" t="s">
        <v>190</v>
      </c>
      <c r="B779" s="66" t="s">
        <v>202</v>
      </c>
      <c r="C779" s="79">
        <v>8.3780999999999994E-2</v>
      </c>
    </row>
    <row r="780" spans="1:3" x14ac:dyDescent="0.25">
      <c r="A780" s="66" t="s">
        <v>190</v>
      </c>
      <c r="B780" s="66" t="s">
        <v>203</v>
      </c>
      <c r="C780" s="79">
        <v>5.3656000000000002E-2</v>
      </c>
    </row>
    <row r="781" spans="1:3" x14ac:dyDescent="0.25">
      <c r="A781" s="66" t="s">
        <v>191</v>
      </c>
      <c r="B781" s="66" t="s">
        <v>190</v>
      </c>
      <c r="C781" s="79">
        <v>9.6057999999999994E-3</v>
      </c>
    </row>
    <row r="782" spans="1:3" x14ac:dyDescent="0.25">
      <c r="A782" s="66" t="s">
        <v>192</v>
      </c>
      <c r="B782" s="66" t="s">
        <v>190</v>
      </c>
      <c r="C782" s="79">
        <v>7.3679999999999995E-2</v>
      </c>
    </row>
    <row r="783" spans="1:3" x14ac:dyDescent="0.25">
      <c r="A783" s="66" t="s">
        <v>193</v>
      </c>
      <c r="B783" s="66" t="s">
        <v>190</v>
      </c>
      <c r="C783" s="79">
        <v>4.8139000000000001E-2</v>
      </c>
    </row>
    <row r="784" spans="1:3" x14ac:dyDescent="0.25">
      <c r="A784" s="66" t="s">
        <v>194</v>
      </c>
      <c r="B784" s="66" t="s">
        <v>190</v>
      </c>
      <c r="C784" s="79">
        <v>0.15689</v>
      </c>
    </row>
    <row r="785" spans="1:3" x14ac:dyDescent="0.25">
      <c r="A785" s="66" t="s">
        <v>195</v>
      </c>
      <c r="B785" s="66" t="s">
        <v>190</v>
      </c>
      <c r="C785" s="79">
        <v>6.1758000000000004E-3</v>
      </c>
    </row>
    <row r="786" spans="1:3" x14ac:dyDescent="0.25">
      <c r="A786" s="66" t="s">
        <v>196</v>
      </c>
      <c r="B786" s="66" t="s">
        <v>190</v>
      </c>
      <c r="C786" s="79">
        <v>0.11232</v>
      </c>
    </row>
    <row r="787" spans="1:3" x14ac:dyDescent="0.25">
      <c r="A787" s="66" t="s">
        <v>197</v>
      </c>
      <c r="B787" s="66" t="s">
        <v>190</v>
      </c>
      <c r="C787" s="79">
        <v>0.12981000000000001</v>
      </c>
    </row>
    <row r="788" spans="1:3" x14ac:dyDescent="0.25">
      <c r="A788" s="66" t="s">
        <v>198</v>
      </c>
      <c r="B788" s="66" t="s">
        <v>190</v>
      </c>
      <c r="C788" s="79">
        <v>3.5671000000000001E-2</v>
      </c>
    </row>
    <row r="789" spans="1:3" x14ac:dyDescent="0.25">
      <c r="A789" s="66" t="s">
        <v>199</v>
      </c>
      <c r="B789" s="66" t="s">
        <v>190</v>
      </c>
      <c r="C789" s="79">
        <v>4.0566999999999999E-2</v>
      </c>
    </row>
    <row r="790" spans="1:3" x14ac:dyDescent="0.25">
      <c r="A790" s="66" t="s">
        <v>200</v>
      </c>
      <c r="B790" s="66" t="s">
        <v>190</v>
      </c>
      <c r="C790" s="79">
        <v>6.5009999999999998E-2</v>
      </c>
    </row>
    <row r="791" spans="1:3" x14ac:dyDescent="0.25">
      <c r="A791" s="66" t="s">
        <v>201</v>
      </c>
      <c r="B791" s="66" t="s">
        <v>190</v>
      </c>
      <c r="C791" s="79">
        <v>0.16464000000000001</v>
      </c>
    </row>
    <row r="792" spans="1:3" x14ac:dyDescent="0.25">
      <c r="A792" s="66" t="s">
        <v>202</v>
      </c>
      <c r="B792" s="66" t="s">
        <v>190</v>
      </c>
      <c r="C792" s="79">
        <v>0.29391</v>
      </c>
    </row>
    <row r="793" spans="1:3" x14ac:dyDescent="0.25">
      <c r="A793" s="66" t="s">
        <v>203</v>
      </c>
      <c r="B793" s="66" t="s">
        <v>190</v>
      </c>
      <c r="C793" s="79">
        <v>0.10938000000000001</v>
      </c>
    </row>
    <row r="794" spans="1:3" x14ac:dyDescent="0.25">
      <c r="A794" s="66" t="s">
        <v>191</v>
      </c>
      <c r="B794" s="66" t="s">
        <v>191</v>
      </c>
      <c r="C794" s="79">
        <v>97.349000000000004</v>
      </c>
    </row>
    <row r="795" spans="1:3" x14ac:dyDescent="0.25">
      <c r="A795" s="66" t="s">
        <v>191</v>
      </c>
      <c r="B795" s="66" t="s">
        <v>192</v>
      </c>
      <c r="C795" s="79">
        <v>0.22983999999999999</v>
      </c>
    </row>
    <row r="796" spans="1:3" x14ac:dyDescent="0.25">
      <c r="A796" s="66" t="s">
        <v>191</v>
      </c>
      <c r="B796" s="66" t="s">
        <v>193</v>
      </c>
      <c r="C796" s="79">
        <v>8.1236000000000003E-2</v>
      </c>
    </row>
    <row r="797" spans="1:3" x14ac:dyDescent="0.25">
      <c r="A797" s="66" t="s">
        <v>191</v>
      </c>
      <c r="B797" s="66" t="s">
        <v>194</v>
      </c>
      <c r="C797" s="79">
        <v>0.1012</v>
      </c>
    </row>
    <row r="798" spans="1:3" x14ac:dyDescent="0.25">
      <c r="A798" s="66" t="s">
        <v>191</v>
      </c>
      <c r="B798" s="66" t="s">
        <v>195</v>
      </c>
      <c r="C798" s="79">
        <v>9.1495000000000007E-2</v>
      </c>
    </row>
    <row r="799" spans="1:3" x14ac:dyDescent="0.25">
      <c r="A799" s="66" t="s">
        <v>191</v>
      </c>
      <c r="B799" s="66" t="s">
        <v>196</v>
      </c>
      <c r="C799" s="79">
        <v>5.3220999999999997E-2</v>
      </c>
    </row>
    <row r="800" spans="1:3" x14ac:dyDescent="0.25">
      <c r="A800" s="66" t="s">
        <v>191</v>
      </c>
      <c r="B800" s="66" t="s">
        <v>197</v>
      </c>
      <c r="C800" s="79">
        <v>0.92806</v>
      </c>
    </row>
    <row r="801" spans="1:3" x14ac:dyDescent="0.25">
      <c r="A801" s="66" t="s">
        <v>191</v>
      </c>
      <c r="B801" s="66" t="s">
        <v>198</v>
      </c>
      <c r="C801" s="79">
        <v>1.7715000000000002E-2</v>
      </c>
    </row>
    <row r="802" spans="1:3" x14ac:dyDescent="0.25">
      <c r="A802" s="66" t="s">
        <v>191</v>
      </c>
      <c r="B802" s="66" t="s">
        <v>199</v>
      </c>
      <c r="C802" s="79">
        <v>0.29582000000000003</v>
      </c>
    </row>
    <row r="803" spans="1:3" x14ac:dyDescent="0.25">
      <c r="A803" s="66" t="s">
        <v>191</v>
      </c>
      <c r="B803" s="66" t="s">
        <v>200</v>
      </c>
      <c r="C803" s="79">
        <v>4.5918E-2</v>
      </c>
    </row>
    <row r="804" spans="1:3" x14ac:dyDescent="0.25">
      <c r="A804" s="66" t="s">
        <v>191</v>
      </c>
      <c r="B804" s="66" t="s">
        <v>201</v>
      </c>
      <c r="C804" s="79">
        <v>8.6666000000000007E-2</v>
      </c>
    </row>
    <row r="805" spans="1:3" x14ac:dyDescent="0.25">
      <c r="A805" s="66" t="s">
        <v>191</v>
      </c>
      <c r="B805" s="66" t="s">
        <v>202</v>
      </c>
      <c r="C805" s="79">
        <v>9.5659999999999995E-2</v>
      </c>
    </row>
    <row r="806" spans="1:3" x14ac:dyDescent="0.25">
      <c r="A806" s="66" t="s">
        <v>191</v>
      </c>
      <c r="B806" s="66" t="s">
        <v>203</v>
      </c>
      <c r="C806" s="79">
        <v>6.0628000000000001E-2</v>
      </c>
    </row>
    <row r="807" spans="1:3" x14ac:dyDescent="0.25">
      <c r="A807" s="66" t="s">
        <v>192</v>
      </c>
      <c r="B807" s="66" t="s">
        <v>191</v>
      </c>
      <c r="C807" s="79">
        <v>2.8381999999999999E-3</v>
      </c>
    </row>
    <row r="808" spans="1:3" x14ac:dyDescent="0.25">
      <c r="A808" s="66" t="s">
        <v>193</v>
      </c>
      <c r="B808" s="66" t="s">
        <v>191</v>
      </c>
      <c r="C808" s="79">
        <v>1.2796E-2</v>
      </c>
    </row>
    <row r="809" spans="1:3" x14ac:dyDescent="0.25">
      <c r="A809" s="66" t="s">
        <v>194</v>
      </c>
      <c r="B809" s="66" t="s">
        <v>191</v>
      </c>
      <c r="C809" s="79">
        <v>5.6594999999999996E-3</v>
      </c>
    </row>
    <row r="810" spans="1:3" x14ac:dyDescent="0.25">
      <c r="A810" s="66" t="s">
        <v>195</v>
      </c>
      <c r="B810" s="66" t="s">
        <v>191</v>
      </c>
      <c r="C810" s="79">
        <v>0.11283</v>
      </c>
    </row>
    <row r="811" spans="1:3" x14ac:dyDescent="0.25">
      <c r="A811" s="66" t="s">
        <v>196</v>
      </c>
      <c r="B811" s="66" t="s">
        <v>191</v>
      </c>
      <c r="C811" s="79">
        <v>1.7056999999999999E-2</v>
      </c>
    </row>
    <row r="812" spans="1:3" x14ac:dyDescent="0.25">
      <c r="A812" s="66" t="s">
        <v>197</v>
      </c>
      <c r="B812" s="66" t="s">
        <v>191</v>
      </c>
      <c r="C812" s="79">
        <v>1.8935E-2</v>
      </c>
    </row>
    <row r="813" spans="1:3" x14ac:dyDescent="0.25">
      <c r="A813" s="66" t="s">
        <v>198</v>
      </c>
      <c r="B813" s="66" t="s">
        <v>191</v>
      </c>
      <c r="C813" s="79">
        <v>2.5252E-2</v>
      </c>
    </row>
    <row r="814" spans="1:3" x14ac:dyDescent="0.25">
      <c r="A814" s="66" t="s">
        <v>199</v>
      </c>
      <c r="B814" s="66" t="s">
        <v>191</v>
      </c>
      <c r="C814" s="79">
        <v>2.2290000000000001E-3</v>
      </c>
    </row>
    <row r="815" spans="1:3" x14ac:dyDescent="0.25">
      <c r="A815" s="66" t="s">
        <v>200</v>
      </c>
      <c r="B815" s="66" t="s">
        <v>191</v>
      </c>
      <c r="C815" s="79">
        <v>3.8294000000000002E-2</v>
      </c>
    </row>
    <row r="816" spans="1:3" x14ac:dyDescent="0.25">
      <c r="A816" s="66" t="s">
        <v>201</v>
      </c>
      <c r="B816" s="66" t="s">
        <v>191</v>
      </c>
      <c r="C816" s="79">
        <v>1.5566999999999999E-2</v>
      </c>
    </row>
    <row r="817" spans="1:3" x14ac:dyDescent="0.25">
      <c r="A817" s="66" t="s">
        <v>202</v>
      </c>
      <c r="B817" s="66" t="s">
        <v>191</v>
      </c>
      <c r="C817" s="79">
        <v>8.9015999999999998E-2</v>
      </c>
    </row>
    <row r="818" spans="1:3" x14ac:dyDescent="0.25">
      <c r="A818" s="66" t="s">
        <v>203</v>
      </c>
      <c r="B818" s="66" t="s">
        <v>191</v>
      </c>
      <c r="C818" s="79">
        <v>5.5759000000000003E-2</v>
      </c>
    </row>
    <row r="819" spans="1:3" x14ac:dyDescent="0.25">
      <c r="A819" s="66" t="s">
        <v>192</v>
      </c>
      <c r="B819" s="66" t="s">
        <v>192</v>
      </c>
      <c r="C819" s="79">
        <v>96.004999999999995</v>
      </c>
    </row>
    <row r="820" spans="1:3" x14ac:dyDescent="0.25">
      <c r="A820" s="66" t="s">
        <v>192</v>
      </c>
      <c r="B820" s="66" t="s">
        <v>193</v>
      </c>
      <c r="C820" s="79">
        <v>3.6331000000000002E-2</v>
      </c>
    </row>
    <row r="821" spans="1:3" x14ac:dyDescent="0.25">
      <c r="A821" s="66" t="s">
        <v>192</v>
      </c>
      <c r="B821" s="66" t="s">
        <v>194</v>
      </c>
      <c r="C821" s="79">
        <v>0.19087999999999999</v>
      </c>
    </row>
    <row r="822" spans="1:3" x14ac:dyDescent="0.25">
      <c r="A822" s="66" t="s">
        <v>192</v>
      </c>
      <c r="B822" s="66" t="s">
        <v>195</v>
      </c>
      <c r="C822" s="79">
        <v>9.8598000000000005E-2</v>
      </c>
    </row>
    <row r="823" spans="1:3" x14ac:dyDescent="0.25">
      <c r="A823" s="66" t="s">
        <v>192</v>
      </c>
      <c r="B823" s="66" t="s">
        <v>196</v>
      </c>
      <c r="C823" s="79">
        <v>6.3829999999999998E-2</v>
      </c>
    </row>
    <row r="824" spans="1:3" x14ac:dyDescent="0.25">
      <c r="A824" s="66" t="s">
        <v>192</v>
      </c>
      <c r="B824" s="66" t="s">
        <v>197</v>
      </c>
      <c r="C824" s="79">
        <v>1.4756E-2</v>
      </c>
    </row>
    <row r="825" spans="1:3" x14ac:dyDescent="0.25">
      <c r="A825" s="66" t="s">
        <v>192</v>
      </c>
      <c r="B825" s="66" t="s">
        <v>198</v>
      </c>
      <c r="C825" s="79">
        <v>9.4770999999999994E-2</v>
      </c>
    </row>
    <row r="826" spans="1:3" x14ac:dyDescent="0.25">
      <c r="A826" s="66" t="s">
        <v>192</v>
      </c>
      <c r="B826" s="66" t="s">
        <v>199</v>
      </c>
      <c r="C826" s="79">
        <v>1.4256E-2</v>
      </c>
    </row>
    <row r="827" spans="1:3" x14ac:dyDescent="0.25">
      <c r="A827" s="66" t="s">
        <v>192</v>
      </c>
      <c r="B827" s="66" t="s">
        <v>200</v>
      </c>
      <c r="C827" s="79">
        <v>8.3469000000000002E-2</v>
      </c>
    </row>
    <row r="828" spans="1:3" x14ac:dyDescent="0.25">
      <c r="A828" s="66" t="s">
        <v>192</v>
      </c>
      <c r="B828" s="66" t="s">
        <v>201</v>
      </c>
      <c r="C828" s="79">
        <v>0.12299</v>
      </c>
    </row>
    <row r="829" spans="1:3" x14ac:dyDescent="0.25">
      <c r="A829" s="66" t="s">
        <v>192</v>
      </c>
      <c r="B829" s="66" t="s">
        <v>202</v>
      </c>
      <c r="C829" s="79">
        <v>3.5610000000000003E-2</v>
      </c>
    </row>
    <row r="830" spans="1:3" x14ac:dyDescent="0.25">
      <c r="A830" s="66" t="s">
        <v>192</v>
      </c>
      <c r="B830" s="66" t="s">
        <v>203</v>
      </c>
      <c r="C830" s="79">
        <v>1.3434E-2</v>
      </c>
    </row>
    <row r="831" spans="1:3" x14ac:dyDescent="0.25">
      <c r="A831" s="66" t="s">
        <v>193</v>
      </c>
      <c r="B831" s="66" t="s">
        <v>192</v>
      </c>
      <c r="C831" s="79">
        <v>3.8454000000000002E-2</v>
      </c>
    </row>
    <row r="832" spans="1:3" x14ac:dyDescent="0.25">
      <c r="A832" s="66" t="s">
        <v>194</v>
      </c>
      <c r="B832" s="66" t="s">
        <v>192</v>
      </c>
      <c r="C832" s="79">
        <v>2.5194000000000001E-2</v>
      </c>
    </row>
    <row r="833" spans="1:3" x14ac:dyDescent="0.25">
      <c r="A833" s="66" t="s">
        <v>195</v>
      </c>
      <c r="B833" s="66" t="s">
        <v>192</v>
      </c>
      <c r="C833" s="79">
        <v>1.1609E-2</v>
      </c>
    </row>
    <row r="834" spans="1:3" x14ac:dyDescent="0.25">
      <c r="A834" s="66" t="s">
        <v>196</v>
      </c>
      <c r="B834" s="66" t="s">
        <v>192</v>
      </c>
      <c r="C834" s="79">
        <v>5.543E-2</v>
      </c>
    </row>
    <row r="835" spans="1:3" x14ac:dyDescent="0.25">
      <c r="A835" s="66" t="s">
        <v>197</v>
      </c>
      <c r="B835" s="66" t="s">
        <v>192</v>
      </c>
      <c r="C835" s="79">
        <v>1.9762999999999999E-2</v>
      </c>
    </row>
    <row r="836" spans="1:3" x14ac:dyDescent="0.25">
      <c r="A836" s="66" t="s">
        <v>198</v>
      </c>
      <c r="B836" s="66" t="s">
        <v>192</v>
      </c>
      <c r="C836" s="79">
        <v>4.8655999999999998E-2</v>
      </c>
    </row>
    <row r="837" spans="1:3" x14ac:dyDescent="0.25">
      <c r="A837" s="66" t="s">
        <v>199</v>
      </c>
      <c r="B837" s="66" t="s">
        <v>192</v>
      </c>
      <c r="C837" s="79">
        <v>3.5358000000000001E-2</v>
      </c>
    </row>
    <row r="838" spans="1:3" x14ac:dyDescent="0.25">
      <c r="A838" s="66" t="s">
        <v>200</v>
      </c>
      <c r="B838" s="66" t="s">
        <v>192</v>
      </c>
      <c r="C838" s="79">
        <v>4.4625999999999999E-2</v>
      </c>
    </row>
    <row r="839" spans="1:3" x14ac:dyDescent="0.25">
      <c r="A839" s="66" t="s">
        <v>201</v>
      </c>
      <c r="B839" s="66" t="s">
        <v>192</v>
      </c>
      <c r="C839" s="79">
        <v>1.9703999999999999E-2</v>
      </c>
    </row>
    <row r="840" spans="1:3" x14ac:dyDescent="0.25">
      <c r="A840" s="66" t="s">
        <v>202</v>
      </c>
      <c r="B840" s="66" t="s">
        <v>192</v>
      </c>
      <c r="C840" s="79">
        <v>0.22417999999999999</v>
      </c>
    </row>
    <row r="841" spans="1:3" x14ac:dyDescent="0.25">
      <c r="A841" s="66" t="s">
        <v>203</v>
      </c>
      <c r="B841" s="66" t="s">
        <v>192</v>
      </c>
      <c r="C841" s="79">
        <v>0.20971999999999999</v>
      </c>
    </row>
    <row r="842" spans="1:3" x14ac:dyDescent="0.25">
      <c r="A842" s="66" t="s">
        <v>193</v>
      </c>
      <c r="B842" s="66" t="s">
        <v>193</v>
      </c>
      <c r="C842" s="79">
        <v>68.248999999999995</v>
      </c>
    </row>
    <row r="843" spans="1:3" x14ac:dyDescent="0.25">
      <c r="A843" s="66" t="s">
        <v>193</v>
      </c>
      <c r="B843" s="66" t="s">
        <v>194</v>
      </c>
      <c r="C843" s="79">
        <v>0.13764999999999999</v>
      </c>
    </row>
    <row r="844" spans="1:3" x14ac:dyDescent="0.25">
      <c r="A844" s="66" t="s">
        <v>193</v>
      </c>
      <c r="B844" s="66" t="s">
        <v>195</v>
      </c>
      <c r="C844" s="79">
        <v>1.6601999999999999</v>
      </c>
    </row>
    <row r="845" spans="1:3" x14ac:dyDescent="0.25">
      <c r="A845" s="66" t="s">
        <v>193</v>
      </c>
      <c r="B845" s="66" t="s">
        <v>196</v>
      </c>
      <c r="C845" s="79">
        <v>5.2792000000000003</v>
      </c>
    </row>
    <row r="846" spans="1:3" x14ac:dyDescent="0.25">
      <c r="A846" s="66" t="s">
        <v>193</v>
      </c>
      <c r="B846" s="66" t="s">
        <v>197</v>
      </c>
      <c r="C846" s="79">
        <v>10.853</v>
      </c>
    </row>
    <row r="847" spans="1:3" x14ac:dyDescent="0.25">
      <c r="A847" s="66" t="s">
        <v>193</v>
      </c>
      <c r="B847" s="66" t="s">
        <v>198</v>
      </c>
      <c r="C847" s="79">
        <v>1.3939999999999999</v>
      </c>
    </row>
    <row r="848" spans="1:3" x14ac:dyDescent="0.25">
      <c r="A848" s="66" t="s">
        <v>193</v>
      </c>
      <c r="B848" s="66" t="s">
        <v>199</v>
      </c>
      <c r="C848" s="79">
        <v>4.7065000000000001</v>
      </c>
    </row>
    <row r="849" spans="1:3" x14ac:dyDescent="0.25">
      <c r="A849" s="66" t="s">
        <v>193</v>
      </c>
      <c r="B849" s="66" t="s">
        <v>200</v>
      </c>
      <c r="C849" s="79">
        <v>2.2665000000000002</v>
      </c>
    </row>
    <row r="850" spans="1:3" x14ac:dyDescent="0.25">
      <c r="A850" s="66" t="s">
        <v>193</v>
      </c>
      <c r="B850" s="66" t="s">
        <v>201</v>
      </c>
      <c r="C850" s="79">
        <v>2.1871999999999998</v>
      </c>
    </row>
    <row r="851" spans="1:3" x14ac:dyDescent="0.25">
      <c r="A851" s="66" t="s">
        <v>193</v>
      </c>
      <c r="B851" s="66" t="s">
        <v>202</v>
      </c>
      <c r="C851" s="79">
        <v>2.7833999999999999</v>
      </c>
    </row>
    <row r="852" spans="1:3" x14ac:dyDescent="0.25">
      <c r="A852" s="66" t="s">
        <v>193</v>
      </c>
      <c r="B852" s="66" t="s">
        <v>203</v>
      </c>
      <c r="C852" s="79">
        <v>1.1165</v>
      </c>
    </row>
    <row r="853" spans="1:3" x14ac:dyDescent="0.25">
      <c r="A853" s="66" t="s">
        <v>194</v>
      </c>
      <c r="B853" s="66" t="s">
        <v>193</v>
      </c>
      <c r="C853" s="79">
        <v>1.9245999999999999E-2</v>
      </c>
    </row>
    <row r="854" spans="1:3" x14ac:dyDescent="0.25">
      <c r="A854" s="66" t="s">
        <v>195</v>
      </c>
      <c r="B854" s="66" t="s">
        <v>193</v>
      </c>
      <c r="C854" s="79">
        <v>1.5024</v>
      </c>
    </row>
    <row r="855" spans="1:3" x14ac:dyDescent="0.25">
      <c r="A855" s="66" t="s">
        <v>196</v>
      </c>
      <c r="B855" s="66" t="s">
        <v>193</v>
      </c>
      <c r="C855" s="79">
        <v>0.82523000000000002</v>
      </c>
    </row>
    <row r="856" spans="1:3" x14ac:dyDescent="0.25">
      <c r="A856" s="66" t="s">
        <v>197</v>
      </c>
      <c r="B856" s="66" t="s">
        <v>193</v>
      </c>
      <c r="C856" s="79">
        <v>0.47699999999999998</v>
      </c>
    </row>
    <row r="857" spans="1:3" x14ac:dyDescent="0.25">
      <c r="A857" s="66" t="s">
        <v>198</v>
      </c>
      <c r="B857" s="66" t="s">
        <v>193</v>
      </c>
      <c r="C857" s="79">
        <v>0.21498999999999999</v>
      </c>
    </row>
    <row r="858" spans="1:3" x14ac:dyDescent="0.25">
      <c r="A858" s="66" t="s">
        <v>199</v>
      </c>
      <c r="B858" s="66" t="s">
        <v>193</v>
      </c>
      <c r="C858" s="79">
        <v>0.24343000000000001</v>
      </c>
    </row>
    <row r="859" spans="1:3" x14ac:dyDescent="0.25">
      <c r="A859" s="66" t="s">
        <v>200</v>
      </c>
      <c r="B859" s="66" t="s">
        <v>193</v>
      </c>
      <c r="C859" s="79">
        <v>0.32121</v>
      </c>
    </row>
    <row r="860" spans="1:3" x14ac:dyDescent="0.25">
      <c r="A860" s="66" t="s">
        <v>201</v>
      </c>
      <c r="B860" s="66" t="s">
        <v>193</v>
      </c>
      <c r="C860" s="79">
        <v>0.11373</v>
      </c>
    </row>
    <row r="861" spans="1:3" x14ac:dyDescent="0.25">
      <c r="A861" s="66" t="s">
        <v>202</v>
      </c>
      <c r="B861" s="66" t="s">
        <v>193</v>
      </c>
      <c r="C861" s="79">
        <v>0.32557000000000003</v>
      </c>
    </row>
    <row r="862" spans="1:3" x14ac:dyDescent="0.25">
      <c r="A862" s="66" t="s">
        <v>203</v>
      </c>
      <c r="B862" s="66" t="s">
        <v>193</v>
      </c>
      <c r="C862" s="79">
        <v>2.7953999999999999</v>
      </c>
    </row>
    <row r="863" spans="1:3" x14ac:dyDescent="0.25">
      <c r="A863" s="66" t="s">
        <v>194</v>
      </c>
      <c r="B863" s="66" t="s">
        <v>194</v>
      </c>
      <c r="C863" s="79">
        <v>88.221999999999994</v>
      </c>
    </row>
    <row r="864" spans="1:3" x14ac:dyDescent="0.25">
      <c r="A864" s="66" t="s">
        <v>194</v>
      </c>
      <c r="B864" s="66" t="s">
        <v>195</v>
      </c>
      <c r="C864" s="79">
        <v>3.0939000000000001E-2</v>
      </c>
    </row>
    <row r="865" spans="1:3" x14ac:dyDescent="0.25">
      <c r="A865" s="66" t="s">
        <v>194</v>
      </c>
      <c r="B865" s="66" t="s">
        <v>196</v>
      </c>
      <c r="C865" s="79">
        <v>5.1562999999999998E-2</v>
      </c>
    </row>
    <row r="866" spans="1:3" x14ac:dyDescent="0.25">
      <c r="A866" s="66" t="s">
        <v>194</v>
      </c>
      <c r="B866" s="66" t="s">
        <v>197</v>
      </c>
      <c r="C866" s="79">
        <v>0.25852000000000003</v>
      </c>
    </row>
    <row r="867" spans="1:3" x14ac:dyDescent="0.25">
      <c r="A867" s="66" t="s">
        <v>194</v>
      </c>
      <c r="B867" s="66" t="s">
        <v>198</v>
      </c>
      <c r="C867" s="79">
        <v>0.17519000000000001</v>
      </c>
    </row>
    <row r="868" spans="1:3" x14ac:dyDescent="0.25">
      <c r="A868" s="66" t="s">
        <v>194</v>
      </c>
      <c r="B868" s="66" t="s">
        <v>199</v>
      </c>
      <c r="C868" s="79">
        <v>2.1018999999999999E-2</v>
      </c>
    </row>
    <row r="869" spans="1:3" x14ac:dyDescent="0.25">
      <c r="A869" s="66" t="s">
        <v>194</v>
      </c>
      <c r="B869" s="66" t="s">
        <v>200</v>
      </c>
      <c r="C869" s="79">
        <v>5.3004000000000003E-2</v>
      </c>
    </row>
    <row r="870" spans="1:3" x14ac:dyDescent="0.25">
      <c r="A870" s="66" t="s">
        <v>194</v>
      </c>
      <c r="B870" s="66" t="s">
        <v>201</v>
      </c>
      <c r="C870" s="79">
        <v>7.6593999999999995E-2</v>
      </c>
    </row>
    <row r="871" spans="1:3" x14ac:dyDescent="0.25">
      <c r="A871" s="66" t="s">
        <v>194</v>
      </c>
      <c r="B871" s="66" t="s">
        <v>202</v>
      </c>
      <c r="C871" s="79">
        <v>1.9934E-2</v>
      </c>
    </row>
    <row r="872" spans="1:3" x14ac:dyDescent="0.25">
      <c r="A872" s="66" t="s">
        <v>194</v>
      </c>
      <c r="B872" s="66" t="s">
        <v>203</v>
      </c>
      <c r="C872" s="79">
        <v>5.2601999999999996E-3</v>
      </c>
    </row>
    <row r="873" spans="1:3" x14ac:dyDescent="0.25">
      <c r="A873" s="66" t="s">
        <v>195</v>
      </c>
      <c r="B873" s="66" t="s">
        <v>194</v>
      </c>
      <c r="C873" s="79">
        <v>0.17973</v>
      </c>
    </row>
    <row r="874" spans="1:3" x14ac:dyDescent="0.25">
      <c r="A874" s="66" t="s">
        <v>196</v>
      </c>
      <c r="B874" s="66" t="s">
        <v>194</v>
      </c>
      <c r="C874" s="79">
        <v>2.0067999999999999E-2</v>
      </c>
    </row>
    <row r="875" spans="1:3" x14ac:dyDescent="0.25">
      <c r="A875" s="66" t="s">
        <v>197</v>
      </c>
      <c r="B875" s="66" t="s">
        <v>194</v>
      </c>
      <c r="C875" s="79">
        <v>5.7939999999999998E-2</v>
      </c>
    </row>
    <row r="876" spans="1:3" x14ac:dyDescent="0.25">
      <c r="A876" s="66" t="s">
        <v>198</v>
      </c>
      <c r="B876" s="66" t="s">
        <v>194</v>
      </c>
      <c r="C876" s="79">
        <v>0.18068000000000001</v>
      </c>
    </row>
    <row r="877" spans="1:3" x14ac:dyDescent="0.25">
      <c r="A877" s="66" t="s">
        <v>199</v>
      </c>
      <c r="B877" s="66" t="s">
        <v>194</v>
      </c>
      <c r="C877" s="79">
        <v>8.6655999999999997E-2</v>
      </c>
    </row>
    <row r="878" spans="1:3" x14ac:dyDescent="0.25">
      <c r="A878" s="66" t="s">
        <v>200</v>
      </c>
      <c r="B878" s="66" t="s">
        <v>194</v>
      </c>
      <c r="C878" s="79">
        <v>0.20086000000000001</v>
      </c>
    </row>
    <row r="879" spans="1:3" x14ac:dyDescent="0.25">
      <c r="A879" s="66" t="s">
        <v>201</v>
      </c>
      <c r="B879" s="66" t="s">
        <v>194</v>
      </c>
      <c r="C879" s="79">
        <v>0.24251</v>
      </c>
    </row>
    <row r="880" spans="1:3" x14ac:dyDescent="0.25">
      <c r="A880" s="66" t="s">
        <v>202</v>
      </c>
      <c r="B880" s="66" t="s">
        <v>194</v>
      </c>
      <c r="C880" s="79">
        <v>5.0444000000000003E-2</v>
      </c>
    </row>
    <row r="881" spans="1:3" x14ac:dyDescent="0.25">
      <c r="A881" s="66" t="s">
        <v>203</v>
      </c>
      <c r="B881" s="66" t="s">
        <v>194</v>
      </c>
      <c r="C881" s="79">
        <v>0.50631000000000004</v>
      </c>
    </row>
    <row r="882" spans="1:3" x14ac:dyDescent="0.25">
      <c r="A882" s="66" t="s">
        <v>195</v>
      </c>
      <c r="B882" s="66" t="s">
        <v>195</v>
      </c>
      <c r="C882" s="79">
        <v>56.448</v>
      </c>
    </row>
    <row r="883" spans="1:3" x14ac:dyDescent="0.25">
      <c r="A883" s="66" t="s">
        <v>195</v>
      </c>
      <c r="B883" s="66" t="s">
        <v>196</v>
      </c>
      <c r="C883" s="79">
        <v>1.7406999999999999</v>
      </c>
    </row>
    <row r="884" spans="1:3" x14ac:dyDescent="0.25">
      <c r="A884" s="66" t="s">
        <v>195</v>
      </c>
      <c r="B884" s="66" t="s">
        <v>197</v>
      </c>
      <c r="C884" s="79">
        <v>3.9586000000000001</v>
      </c>
    </row>
    <row r="885" spans="1:3" x14ac:dyDescent="0.25">
      <c r="A885" s="66" t="s">
        <v>195</v>
      </c>
      <c r="B885" s="66" t="s">
        <v>198</v>
      </c>
      <c r="C885" s="79">
        <v>0.86853000000000002</v>
      </c>
    </row>
    <row r="886" spans="1:3" x14ac:dyDescent="0.25">
      <c r="A886" s="66" t="s">
        <v>195</v>
      </c>
      <c r="B886" s="66" t="s">
        <v>199</v>
      </c>
      <c r="C886" s="79">
        <v>1.9944999999999999</v>
      </c>
    </row>
    <row r="887" spans="1:3" x14ac:dyDescent="0.25">
      <c r="A887" s="66" t="s">
        <v>195</v>
      </c>
      <c r="B887" s="66" t="s">
        <v>200</v>
      </c>
      <c r="C887" s="79">
        <v>6.3823999999999996</v>
      </c>
    </row>
    <row r="888" spans="1:3" x14ac:dyDescent="0.25">
      <c r="A888" s="66" t="s">
        <v>195</v>
      </c>
      <c r="B888" s="66" t="s">
        <v>201</v>
      </c>
      <c r="C888" s="79">
        <v>2.7808000000000002</v>
      </c>
    </row>
    <row r="889" spans="1:3" x14ac:dyDescent="0.25">
      <c r="A889" s="66" t="s">
        <v>195</v>
      </c>
      <c r="B889" s="66" t="s">
        <v>202</v>
      </c>
      <c r="C889" s="79">
        <v>4.5284000000000004</v>
      </c>
    </row>
    <row r="890" spans="1:3" x14ac:dyDescent="0.25">
      <c r="A890" s="66" t="s">
        <v>195</v>
      </c>
      <c r="B890" s="66" t="s">
        <v>203</v>
      </c>
      <c r="C890" s="79">
        <v>2.0998999999999999</v>
      </c>
    </row>
    <row r="891" spans="1:3" x14ac:dyDescent="0.25">
      <c r="A891" s="66" t="s">
        <v>196</v>
      </c>
      <c r="B891" s="66" t="s">
        <v>195</v>
      </c>
      <c r="C891" s="79">
        <v>0.35232999999999998</v>
      </c>
    </row>
    <row r="892" spans="1:3" x14ac:dyDescent="0.25">
      <c r="A892" s="66" t="s">
        <v>197</v>
      </c>
      <c r="B892" s="66" t="s">
        <v>195</v>
      </c>
      <c r="C892" s="79">
        <v>1.0105999999999999</v>
      </c>
    </row>
    <row r="893" spans="1:3" x14ac:dyDescent="0.25">
      <c r="A893" s="66" t="s">
        <v>198</v>
      </c>
      <c r="B893" s="66" t="s">
        <v>195</v>
      </c>
      <c r="C893" s="79">
        <v>0.14052000000000001</v>
      </c>
    </row>
    <row r="894" spans="1:3" x14ac:dyDescent="0.25">
      <c r="A894" s="66" t="s">
        <v>199</v>
      </c>
      <c r="B894" s="66" t="s">
        <v>195</v>
      </c>
      <c r="C894" s="79">
        <v>0.10327</v>
      </c>
    </row>
    <row r="895" spans="1:3" x14ac:dyDescent="0.25">
      <c r="A895" s="66" t="s">
        <v>200</v>
      </c>
      <c r="B895" s="66" t="s">
        <v>195</v>
      </c>
      <c r="C895" s="79">
        <v>0.74817</v>
      </c>
    </row>
    <row r="896" spans="1:3" x14ac:dyDescent="0.25">
      <c r="A896" s="66" t="s">
        <v>201</v>
      </c>
      <c r="B896" s="66" t="s">
        <v>195</v>
      </c>
      <c r="C896" s="79">
        <v>0.67071000000000003</v>
      </c>
    </row>
    <row r="897" spans="1:3" x14ac:dyDescent="0.25">
      <c r="A897" s="66" t="s">
        <v>202</v>
      </c>
      <c r="B897" s="66" t="s">
        <v>195</v>
      </c>
      <c r="C897" s="79">
        <v>0.93766000000000005</v>
      </c>
    </row>
    <row r="898" spans="1:3" x14ac:dyDescent="0.25">
      <c r="A898" s="66" t="s">
        <v>203</v>
      </c>
      <c r="B898" s="66" t="s">
        <v>195</v>
      </c>
      <c r="C898" s="79">
        <v>4.1222000000000003</v>
      </c>
    </row>
    <row r="899" spans="1:3" x14ac:dyDescent="0.25">
      <c r="A899" s="66" t="s">
        <v>196</v>
      </c>
      <c r="B899" s="66" t="s">
        <v>196</v>
      </c>
      <c r="C899" s="79">
        <v>53.478000000000002</v>
      </c>
    </row>
    <row r="900" spans="1:3" x14ac:dyDescent="0.25">
      <c r="A900" s="66" t="s">
        <v>196</v>
      </c>
      <c r="B900" s="66" t="s">
        <v>197</v>
      </c>
      <c r="C900" s="79">
        <v>2.7936000000000001</v>
      </c>
    </row>
    <row r="901" spans="1:3" x14ac:dyDescent="0.25">
      <c r="A901" s="66" t="s">
        <v>196</v>
      </c>
      <c r="B901" s="66" t="s">
        <v>198</v>
      </c>
      <c r="C901" s="79">
        <v>0.60384000000000004</v>
      </c>
    </row>
    <row r="902" spans="1:3" x14ac:dyDescent="0.25">
      <c r="A902" s="66" t="s">
        <v>196</v>
      </c>
      <c r="B902" s="66" t="s">
        <v>199</v>
      </c>
      <c r="C902" s="79">
        <v>1.6698999999999999</v>
      </c>
    </row>
    <row r="903" spans="1:3" x14ac:dyDescent="0.25">
      <c r="A903" s="66" t="s">
        <v>196</v>
      </c>
      <c r="B903" s="66" t="s">
        <v>200</v>
      </c>
      <c r="C903" s="79">
        <v>0.63153000000000004</v>
      </c>
    </row>
    <row r="904" spans="1:3" x14ac:dyDescent="0.25">
      <c r="A904" s="66" t="s">
        <v>196</v>
      </c>
      <c r="B904" s="66" t="s">
        <v>201</v>
      </c>
      <c r="C904" s="79">
        <v>0.74736999999999998</v>
      </c>
    </row>
    <row r="905" spans="1:3" x14ac:dyDescent="0.25">
      <c r="A905" s="66" t="s">
        <v>196</v>
      </c>
      <c r="B905" s="66" t="s">
        <v>202</v>
      </c>
      <c r="C905" s="79">
        <v>1.2373000000000001</v>
      </c>
    </row>
    <row r="906" spans="1:3" x14ac:dyDescent="0.25">
      <c r="A906" s="66" t="s">
        <v>196</v>
      </c>
      <c r="B906" s="66" t="s">
        <v>203</v>
      </c>
      <c r="C906" s="79">
        <v>0.29951</v>
      </c>
    </row>
    <row r="907" spans="1:3" x14ac:dyDescent="0.25">
      <c r="A907" s="66" t="s">
        <v>197</v>
      </c>
      <c r="B907" s="66" t="s">
        <v>196</v>
      </c>
      <c r="C907" s="79">
        <v>0.95782</v>
      </c>
    </row>
    <row r="908" spans="1:3" x14ac:dyDescent="0.25">
      <c r="A908" s="66" t="s">
        <v>198</v>
      </c>
      <c r="B908" s="66" t="s">
        <v>196</v>
      </c>
      <c r="C908" s="79">
        <v>0.12151000000000001</v>
      </c>
    </row>
    <row r="909" spans="1:3" x14ac:dyDescent="0.25">
      <c r="A909" s="66" t="s">
        <v>199</v>
      </c>
      <c r="B909" s="66" t="s">
        <v>196</v>
      </c>
      <c r="C909" s="79">
        <v>0.15709000000000001</v>
      </c>
    </row>
    <row r="910" spans="1:3" x14ac:dyDescent="0.25">
      <c r="A910" s="66" t="s">
        <v>200</v>
      </c>
      <c r="B910" s="66" t="s">
        <v>196</v>
      </c>
      <c r="C910" s="79">
        <v>0.35271999999999998</v>
      </c>
    </row>
    <row r="911" spans="1:3" x14ac:dyDescent="0.25">
      <c r="A911" s="66" t="s">
        <v>201</v>
      </c>
      <c r="B911" s="66" t="s">
        <v>196</v>
      </c>
      <c r="C911" s="79">
        <v>0.64029999999999998</v>
      </c>
    </row>
    <row r="912" spans="1:3" x14ac:dyDescent="0.25">
      <c r="A912" s="66" t="s">
        <v>202</v>
      </c>
      <c r="B912" s="66" t="s">
        <v>196</v>
      </c>
      <c r="C912" s="79">
        <v>0.29113</v>
      </c>
    </row>
    <row r="913" spans="1:3" x14ac:dyDescent="0.25">
      <c r="A913" s="66" t="s">
        <v>203</v>
      </c>
      <c r="B913" s="66" t="s">
        <v>196</v>
      </c>
      <c r="C913" s="79">
        <v>4.4672999999999998</v>
      </c>
    </row>
    <row r="914" spans="1:3" x14ac:dyDescent="0.25">
      <c r="A914" s="66" t="s">
        <v>197</v>
      </c>
      <c r="B914" s="66" t="s">
        <v>197</v>
      </c>
      <c r="C914" s="79">
        <v>37.247999999999998</v>
      </c>
    </row>
    <row r="915" spans="1:3" x14ac:dyDescent="0.25">
      <c r="A915" s="66" t="s">
        <v>197</v>
      </c>
      <c r="B915" s="66" t="s">
        <v>198</v>
      </c>
      <c r="C915" s="79">
        <v>1.4944999999999999</v>
      </c>
    </row>
    <row r="916" spans="1:3" x14ac:dyDescent="0.25">
      <c r="A916" s="66" t="s">
        <v>197</v>
      </c>
      <c r="B916" s="66" t="s">
        <v>199</v>
      </c>
      <c r="C916" s="79">
        <v>3.0823999999999998</v>
      </c>
    </row>
    <row r="917" spans="1:3" x14ac:dyDescent="0.25">
      <c r="A917" s="66" t="s">
        <v>197</v>
      </c>
      <c r="B917" s="66" t="s">
        <v>200</v>
      </c>
      <c r="C917" s="79">
        <v>2.8405</v>
      </c>
    </row>
    <row r="918" spans="1:3" x14ac:dyDescent="0.25">
      <c r="A918" s="66" t="s">
        <v>197</v>
      </c>
      <c r="B918" s="66" t="s">
        <v>201</v>
      </c>
      <c r="C918" s="79">
        <v>1.8460000000000001</v>
      </c>
    </row>
    <row r="919" spans="1:3" x14ac:dyDescent="0.25">
      <c r="A919" s="66" t="s">
        <v>197</v>
      </c>
      <c r="B919" s="66" t="s">
        <v>202</v>
      </c>
      <c r="C919" s="79">
        <v>3.2837000000000001</v>
      </c>
    </row>
    <row r="920" spans="1:3" x14ac:dyDescent="0.25">
      <c r="A920" s="66" t="s">
        <v>197</v>
      </c>
      <c r="B920" s="66" t="s">
        <v>203</v>
      </c>
      <c r="C920" s="79">
        <v>1.4967999999999999</v>
      </c>
    </row>
    <row r="921" spans="1:3" x14ac:dyDescent="0.25">
      <c r="A921" s="66" t="s">
        <v>198</v>
      </c>
      <c r="B921" s="66" t="s">
        <v>197</v>
      </c>
      <c r="C921" s="79">
        <v>0.10517</v>
      </c>
    </row>
    <row r="922" spans="1:3" x14ac:dyDescent="0.25">
      <c r="A922" s="66" t="s">
        <v>199</v>
      </c>
      <c r="B922" s="66" t="s">
        <v>197</v>
      </c>
      <c r="C922" s="79">
        <v>0.23857999999999999</v>
      </c>
    </row>
    <row r="923" spans="1:3" x14ac:dyDescent="0.25">
      <c r="A923" s="66" t="s">
        <v>200</v>
      </c>
      <c r="B923" s="66" t="s">
        <v>197</v>
      </c>
      <c r="C923" s="79">
        <v>0.66119000000000006</v>
      </c>
    </row>
    <row r="924" spans="1:3" x14ac:dyDescent="0.25">
      <c r="A924" s="66" t="s">
        <v>201</v>
      </c>
      <c r="B924" s="66" t="s">
        <v>197</v>
      </c>
      <c r="C924" s="79">
        <v>0.22272</v>
      </c>
    </row>
    <row r="925" spans="1:3" x14ac:dyDescent="0.25">
      <c r="A925" s="66" t="s">
        <v>202</v>
      </c>
      <c r="B925" s="66" t="s">
        <v>197</v>
      </c>
      <c r="C925" s="79">
        <v>0.22849</v>
      </c>
    </row>
    <row r="926" spans="1:3" x14ac:dyDescent="0.25">
      <c r="A926" s="66" t="s">
        <v>203</v>
      </c>
      <c r="B926" s="66" t="s">
        <v>197</v>
      </c>
      <c r="C926" s="79">
        <v>4.3666</v>
      </c>
    </row>
    <row r="927" spans="1:3" x14ac:dyDescent="0.25">
      <c r="A927" s="66" t="s">
        <v>198</v>
      </c>
      <c r="B927" s="66" t="s">
        <v>198</v>
      </c>
      <c r="C927" s="79">
        <v>27.373999999999999</v>
      </c>
    </row>
    <row r="928" spans="1:3" x14ac:dyDescent="0.25">
      <c r="A928" s="66" t="s">
        <v>198</v>
      </c>
      <c r="B928" s="66" t="s">
        <v>199</v>
      </c>
      <c r="C928" s="79">
        <v>3.0478999999999999E-2</v>
      </c>
    </row>
    <row r="929" spans="1:3" x14ac:dyDescent="0.25">
      <c r="A929" s="66" t="s">
        <v>198</v>
      </c>
      <c r="B929" s="66" t="s">
        <v>200</v>
      </c>
      <c r="C929" s="79">
        <v>0.13175999999999999</v>
      </c>
    </row>
    <row r="930" spans="1:3" x14ac:dyDescent="0.25">
      <c r="A930" s="66" t="s">
        <v>198</v>
      </c>
      <c r="B930" s="66" t="s">
        <v>201</v>
      </c>
      <c r="C930" s="79">
        <v>0.23225000000000001</v>
      </c>
    </row>
    <row r="931" spans="1:3" x14ac:dyDescent="0.25">
      <c r="A931" s="66" t="s">
        <v>198</v>
      </c>
      <c r="B931" s="66" t="s">
        <v>202</v>
      </c>
      <c r="C931" s="79">
        <v>3.8058000000000001</v>
      </c>
    </row>
    <row r="932" spans="1:3" x14ac:dyDescent="0.25">
      <c r="A932" s="66" t="s">
        <v>198</v>
      </c>
      <c r="B932" s="66" t="s">
        <v>203</v>
      </c>
      <c r="C932" s="79">
        <v>0.54773000000000005</v>
      </c>
    </row>
    <row r="933" spans="1:3" x14ac:dyDescent="0.25">
      <c r="A933" s="66" t="s">
        <v>199</v>
      </c>
      <c r="B933" s="66" t="s">
        <v>198</v>
      </c>
      <c r="C933" s="79">
        <v>9.8818000000000003E-2</v>
      </c>
    </row>
    <row r="934" spans="1:3" x14ac:dyDescent="0.25">
      <c r="A934" s="66" t="s">
        <v>200</v>
      </c>
      <c r="B934" s="66" t="s">
        <v>198</v>
      </c>
      <c r="C934" s="79">
        <v>2.4011999999999999E-2</v>
      </c>
    </row>
    <row r="935" spans="1:3" x14ac:dyDescent="0.25">
      <c r="A935" s="66" t="s">
        <v>201</v>
      </c>
      <c r="B935" s="66" t="s">
        <v>198</v>
      </c>
      <c r="C935" s="79">
        <v>1.0677000000000001</v>
      </c>
    </row>
    <row r="936" spans="1:3" x14ac:dyDescent="0.25">
      <c r="A936" s="66" t="s">
        <v>202</v>
      </c>
      <c r="B936" s="66" t="s">
        <v>198</v>
      </c>
      <c r="C936" s="79">
        <v>0.28993000000000002</v>
      </c>
    </row>
    <row r="937" spans="1:3" x14ac:dyDescent="0.25">
      <c r="A937" s="66" t="s">
        <v>203</v>
      </c>
      <c r="B937" s="66" t="s">
        <v>198</v>
      </c>
      <c r="C937" s="79">
        <v>7.0683999999999996</v>
      </c>
    </row>
    <row r="938" spans="1:3" x14ac:dyDescent="0.25">
      <c r="A938" s="66" t="s">
        <v>199</v>
      </c>
      <c r="B938" s="66" t="s">
        <v>199</v>
      </c>
      <c r="C938" s="79">
        <v>65.353999999999999</v>
      </c>
    </row>
    <row r="939" spans="1:3" x14ac:dyDescent="0.25">
      <c r="A939" s="66" t="s">
        <v>199</v>
      </c>
      <c r="B939" s="66" t="s">
        <v>200</v>
      </c>
      <c r="C939" s="79">
        <v>0.79003000000000001</v>
      </c>
    </row>
    <row r="940" spans="1:3" x14ac:dyDescent="0.25">
      <c r="A940" s="66" t="s">
        <v>199</v>
      </c>
      <c r="B940" s="66" t="s">
        <v>201</v>
      </c>
      <c r="C940" s="79">
        <v>0.71479999999999999</v>
      </c>
    </row>
    <row r="941" spans="1:3" x14ac:dyDescent="0.25">
      <c r="A941" s="66" t="s">
        <v>199</v>
      </c>
      <c r="B941" s="66" t="s">
        <v>202</v>
      </c>
      <c r="C941" s="79">
        <v>1.2742</v>
      </c>
    </row>
    <row r="942" spans="1:3" x14ac:dyDescent="0.25">
      <c r="A942" s="66" t="s">
        <v>199</v>
      </c>
      <c r="B942" s="66" t="s">
        <v>203</v>
      </c>
      <c r="C942" s="79">
        <v>0.20654</v>
      </c>
    </row>
    <row r="943" spans="1:3" x14ac:dyDescent="0.25">
      <c r="A943" s="66" t="s">
        <v>200</v>
      </c>
      <c r="B943" s="66" t="s">
        <v>199</v>
      </c>
      <c r="C943" s="79">
        <v>0.24257999999999999</v>
      </c>
    </row>
    <row r="944" spans="1:3" x14ac:dyDescent="0.25">
      <c r="A944" s="66" t="s">
        <v>201</v>
      </c>
      <c r="B944" s="66" t="s">
        <v>199</v>
      </c>
      <c r="C944" s="79">
        <v>6.9183999999999996E-2</v>
      </c>
    </row>
    <row r="945" spans="1:3" x14ac:dyDescent="0.25">
      <c r="A945" s="66" t="s">
        <v>202</v>
      </c>
      <c r="B945" s="66" t="s">
        <v>199</v>
      </c>
      <c r="C945" s="79">
        <v>0.14030000000000001</v>
      </c>
    </row>
    <row r="946" spans="1:3" x14ac:dyDescent="0.25">
      <c r="A946" s="66" t="s">
        <v>203</v>
      </c>
      <c r="B946" s="66" t="s">
        <v>199</v>
      </c>
      <c r="C946" s="79">
        <v>2.4843999999999999</v>
      </c>
    </row>
    <row r="947" spans="1:3" x14ac:dyDescent="0.25">
      <c r="A947" s="66" t="s">
        <v>200</v>
      </c>
      <c r="B947" s="66" t="s">
        <v>200</v>
      </c>
      <c r="C947" s="79">
        <v>49.061999999999998</v>
      </c>
    </row>
    <row r="948" spans="1:3" x14ac:dyDescent="0.25">
      <c r="A948" s="66" t="s">
        <v>200</v>
      </c>
      <c r="B948" s="66" t="s">
        <v>201</v>
      </c>
      <c r="C948" s="79">
        <v>0.32489000000000001</v>
      </c>
    </row>
    <row r="949" spans="1:3" x14ac:dyDescent="0.25">
      <c r="A949" s="66" t="s">
        <v>200</v>
      </c>
      <c r="B949" s="66" t="s">
        <v>202</v>
      </c>
      <c r="C949" s="79">
        <v>1.6798</v>
      </c>
    </row>
    <row r="950" spans="1:3" x14ac:dyDescent="0.25">
      <c r="A950" s="66" t="s">
        <v>200</v>
      </c>
      <c r="B950" s="66" t="s">
        <v>203</v>
      </c>
      <c r="C950" s="79">
        <v>0.16877</v>
      </c>
    </row>
    <row r="951" spans="1:3" x14ac:dyDescent="0.25">
      <c r="A951" s="66" t="s">
        <v>201</v>
      </c>
      <c r="B951" s="66" t="s">
        <v>200</v>
      </c>
      <c r="C951" s="79">
        <v>0.80732999999999999</v>
      </c>
    </row>
    <row r="952" spans="1:3" x14ac:dyDescent="0.25">
      <c r="A952" s="66" t="s">
        <v>202</v>
      </c>
      <c r="B952" s="66" t="s">
        <v>200</v>
      </c>
      <c r="C952" s="79">
        <v>0.41931000000000002</v>
      </c>
    </row>
    <row r="953" spans="1:3" x14ac:dyDescent="0.25">
      <c r="A953" s="66" t="s">
        <v>203</v>
      </c>
      <c r="B953" s="66" t="s">
        <v>200</v>
      </c>
      <c r="C953" s="79">
        <v>6.5133999999999999</v>
      </c>
    </row>
    <row r="954" spans="1:3" x14ac:dyDescent="0.25">
      <c r="A954" s="66" t="s">
        <v>201</v>
      </c>
      <c r="B954" s="66" t="s">
        <v>201</v>
      </c>
      <c r="C954" s="79">
        <v>58.466999999999999</v>
      </c>
    </row>
    <row r="955" spans="1:3" x14ac:dyDescent="0.25">
      <c r="A955" s="66" t="s">
        <v>201</v>
      </c>
      <c r="B955" s="66" t="s">
        <v>202</v>
      </c>
      <c r="C955" s="79">
        <v>3.0817999999999999</v>
      </c>
    </row>
    <row r="956" spans="1:3" x14ac:dyDescent="0.25">
      <c r="A956" s="66" t="s">
        <v>201</v>
      </c>
      <c r="B956" s="66" t="s">
        <v>203</v>
      </c>
      <c r="C956" s="79">
        <v>1.5334000000000001</v>
      </c>
    </row>
    <row r="957" spans="1:3" x14ac:dyDescent="0.25">
      <c r="A957" s="66" t="s">
        <v>202</v>
      </c>
      <c r="B957" s="66" t="s">
        <v>201</v>
      </c>
      <c r="C957" s="79">
        <v>0.16800000000000001</v>
      </c>
    </row>
    <row r="958" spans="1:3" x14ac:dyDescent="0.25">
      <c r="A958" s="66" t="s">
        <v>203</v>
      </c>
      <c r="B958" s="66" t="s">
        <v>201</v>
      </c>
      <c r="C958" s="79">
        <v>1.9807999999999999</v>
      </c>
    </row>
    <row r="959" spans="1:3" x14ac:dyDescent="0.25">
      <c r="A959" s="66" t="s">
        <v>202</v>
      </c>
      <c r="B959" s="66" t="s">
        <v>202</v>
      </c>
      <c r="C959" s="79">
        <v>13.442</v>
      </c>
    </row>
    <row r="960" spans="1:3" x14ac:dyDescent="0.25">
      <c r="A960" s="66" t="s">
        <v>202</v>
      </c>
      <c r="B960" s="66" t="s">
        <v>203</v>
      </c>
      <c r="C960" s="79">
        <v>1.7713000000000001</v>
      </c>
    </row>
    <row r="961" spans="1:3" x14ac:dyDescent="0.25">
      <c r="A961" s="66" t="s">
        <v>203</v>
      </c>
      <c r="B961" s="66" t="s">
        <v>202</v>
      </c>
      <c r="C961" s="79">
        <v>2.9222000000000001</v>
      </c>
    </row>
    <row r="962" spans="1:3" x14ac:dyDescent="0.25">
      <c r="A962" s="66" t="s">
        <v>203</v>
      </c>
      <c r="B962" s="66" t="s">
        <v>203</v>
      </c>
      <c r="C962" s="79">
        <v>16.748999999999999</v>
      </c>
    </row>
  </sheetData>
  <dataConsolidate/>
  <dataValidations count="2">
    <dataValidation allowBlank="1" showInputMessage="1" showErrorMessage="1" promptTitle="Vertex 1 Name" prompt="Enter the name of the edge's first vertex." sqref="A2:A962"/>
    <dataValidation allowBlank="1" showInputMessage="1" showErrorMessage="1" promptTitle="Vertex 2 Name" prompt="Enter the name of the edge's second vertex." sqref="B2:B962"/>
  </dataValidations>
  <pageMargins left="0.7" right="0.7" top="0.75" bottom="0.75" header="0.3" footer="0.3"/>
  <pageSetup orientation="portrait" verticalDpi="0" r:id="rId1"/>
  <legacy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AH33"/>
  <sheetViews>
    <sheetView workbookViewId="0">
      <pane xSplit="1" ySplit="2" topLeftCell="B3" activePane="bottomRight" state="frozen"/>
      <selection pane="topRight" activeCell="B1" sqref="B1"/>
      <selection pane="bottomLeft" activeCell="A3" sqref="A3"/>
      <selection pane="bottomRight" activeCell="A2" sqref="A2:AC2"/>
    </sheetView>
  </sheetViews>
  <sheetFormatPr defaultRowHeight="15" x14ac:dyDescent="0.25"/>
  <cols>
    <col min="1" max="1" width="9.140625" style="1"/>
    <col min="2" max="2" width="7.85546875" customWidth="1"/>
    <col min="3" max="3" width="8.5703125" customWidth="1"/>
    <col min="4" max="4" width="6.7109375" customWidth="1"/>
    <col min="5" max="5" width="9.85546875" customWidth="1"/>
    <col min="6" max="6" width="7.7109375" customWidth="1"/>
    <col min="7" max="7" width="11" customWidth="1"/>
    <col min="8" max="8" width="8.5703125" customWidth="1"/>
    <col min="9" max="9" width="9.7109375" customWidth="1"/>
    <col min="10" max="10" width="10.5703125" style="3" customWidth="1"/>
    <col min="11" max="11" width="9.140625" customWidth="1"/>
    <col min="12" max="12" width="9.140625" hidden="1" customWidth="1"/>
    <col min="13" max="14" width="4.28515625" hidden="1" customWidth="1"/>
    <col min="15" max="15" width="10.28515625" hidden="1" customWidth="1"/>
    <col min="16" max="16" width="6.42578125" hidden="1" customWidth="1"/>
    <col min="17" max="17" width="8.28515625" hidden="1" customWidth="1"/>
    <col min="18" max="18" width="9.5703125" hidden="1" customWidth="1"/>
    <col min="19" max="19" width="9.28515625" hidden="1" customWidth="1"/>
    <col min="20" max="20" width="9.5703125" hidden="1" customWidth="1"/>
    <col min="21" max="23" width="14.28515625" hidden="1" customWidth="1"/>
    <col min="24" max="24" width="11.85546875" hidden="1" customWidth="1"/>
    <col min="25" max="25" width="14.42578125" hidden="1" customWidth="1"/>
    <col min="26" max="26" width="18.28515625" hidden="1" customWidth="1"/>
    <col min="27" max="27" width="5" style="3" hidden="1" customWidth="1"/>
    <col min="28" max="28" width="16" style="3" hidden="1" customWidth="1"/>
    <col min="29" max="29" width="16" style="6" bestFit="1" customWidth="1"/>
    <col min="30" max="30" width="14.28515625" style="2" customWidth="1"/>
    <col min="31" max="32" width="14.28515625" style="3" customWidth="1"/>
    <col min="33" max="33" width="11.85546875" style="3" customWidth="1"/>
    <col min="34" max="34" width="14.42578125" style="3" customWidth="1"/>
    <col min="35" max="35" width="5" customWidth="1"/>
    <col min="36" max="36" width="16" customWidth="1"/>
    <col min="37" max="37" width="16" bestFit="1" customWidth="1"/>
    <col min="38" max="39" width="9.140625" customWidth="1"/>
  </cols>
  <sheetData>
    <row r="1" spans="1:34" x14ac:dyDescent="0.25">
      <c r="B1" s="23" t="s">
        <v>38</v>
      </c>
      <c r="C1" s="17"/>
      <c r="D1" s="17"/>
      <c r="E1" s="17"/>
      <c r="F1" s="17"/>
      <c r="G1" s="17"/>
      <c r="H1" s="25" t="s">
        <v>42</v>
      </c>
      <c r="I1" s="24"/>
      <c r="J1" s="24"/>
      <c r="K1" s="24"/>
      <c r="L1" s="27" t="s">
        <v>43</v>
      </c>
      <c r="M1" s="26"/>
      <c r="N1" s="26"/>
      <c r="O1" s="26"/>
      <c r="P1" s="26"/>
      <c r="Q1" s="26"/>
      <c r="R1" s="22" t="s">
        <v>41</v>
      </c>
      <c r="S1" s="19"/>
      <c r="T1" s="20"/>
      <c r="U1" s="21"/>
      <c r="V1" s="19"/>
      <c r="W1" s="19"/>
      <c r="X1" s="19"/>
      <c r="Y1" s="19"/>
      <c r="Z1" s="19"/>
      <c r="AA1" s="28" t="s">
        <v>39</v>
      </c>
      <c r="AB1" s="18"/>
      <c r="AC1" s="29" t="s">
        <v>40</v>
      </c>
      <c r="AD1"/>
      <c r="AE1"/>
      <c r="AF1"/>
      <c r="AG1"/>
      <c r="AH1"/>
    </row>
    <row r="2" spans="1:34" ht="30" customHeight="1" x14ac:dyDescent="0.25">
      <c r="A2" s="11" t="s">
        <v>4</v>
      </c>
      <c r="B2" s="8" t="s">
        <v>2</v>
      </c>
      <c r="C2" s="8" t="s">
        <v>7</v>
      </c>
      <c r="D2" s="9" t="s">
        <v>44</v>
      </c>
      <c r="E2" s="10" t="s">
        <v>3</v>
      </c>
      <c r="F2" s="8" t="s">
        <v>47</v>
      </c>
      <c r="G2" s="8" t="s">
        <v>10</v>
      </c>
      <c r="H2" s="8" t="s">
        <v>45</v>
      </c>
      <c r="I2" s="8" t="s">
        <v>46</v>
      </c>
      <c r="J2" s="8" t="s">
        <v>76</v>
      </c>
      <c r="K2" s="8" t="s">
        <v>9</v>
      </c>
      <c r="L2" s="8" t="s">
        <v>26</v>
      </c>
      <c r="M2" s="8" t="s">
        <v>14</v>
      </c>
      <c r="N2" s="8" t="s">
        <v>15</v>
      </c>
      <c r="O2" s="8" t="s">
        <v>12</v>
      </c>
      <c r="P2" s="8" t="s">
        <v>27</v>
      </c>
      <c r="Q2" s="8" t="s">
        <v>28</v>
      </c>
      <c r="R2" s="13" t="s">
        <v>30</v>
      </c>
      <c r="S2" s="13" t="s">
        <v>31</v>
      </c>
      <c r="T2" s="13" t="s">
        <v>32</v>
      </c>
      <c r="U2" s="13" t="s">
        <v>33</v>
      </c>
      <c r="V2" s="13" t="s">
        <v>34</v>
      </c>
      <c r="W2" s="13" t="s">
        <v>35</v>
      </c>
      <c r="X2" s="13" t="s">
        <v>135</v>
      </c>
      <c r="Y2" s="13" t="s">
        <v>36</v>
      </c>
      <c r="Z2" s="13" t="s">
        <v>165</v>
      </c>
      <c r="AA2" s="11" t="s">
        <v>11</v>
      </c>
      <c r="AB2" s="11" t="s">
        <v>37</v>
      </c>
      <c r="AC2" s="8" t="s">
        <v>25</v>
      </c>
      <c r="AD2" s="3"/>
      <c r="AF2"/>
      <c r="AG2"/>
      <c r="AH2"/>
    </row>
    <row r="3" spans="1:34" ht="15" customHeight="1" x14ac:dyDescent="0.25">
      <c r="A3" s="66" t="s">
        <v>173</v>
      </c>
      <c r="B3" s="67"/>
      <c r="C3" s="67"/>
      <c r="D3" s="68"/>
      <c r="E3" s="69"/>
      <c r="F3" s="67"/>
      <c r="G3" s="67"/>
      <c r="H3" s="70"/>
      <c r="I3" s="71"/>
      <c r="J3" s="71"/>
      <c r="K3" s="70"/>
      <c r="L3" s="74"/>
      <c r="M3" s="75"/>
      <c r="N3" s="75"/>
      <c r="O3" s="76"/>
      <c r="P3" s="77"/>
      <c r="Q3" s="77"/>
      <c r="R3" s="48"/>
      <c r="S3" s="48"/>
      <c r="T3" s="48"/>
      <c r="U3" s="48"/>
      <c r="V3" s="49"/>
      <c r="W3" s="49"/>
      <c r="X3" s="50"/>
      <c r="Y3" s="49"/>
      <c r="Z3" s="49"/>
      <c r="AA3" s="72"/>
      <c r="AB3" s="72"/>
      <c r="AC3" s="73"/>
      <c r="AD3" s="3"/>
      <c r="AF3"/>
      <c r="AG3"/>
      <c r="AH3"/>
    </row>
    <row r="4" spans="1:34" x14ac:dyDescent="0.25">
      <c r="A4" s="66" t="s">
        <v>174</v>
      </c>
      <c r="B4" s="67"/>
      <c r="C4" s="67"/>
      <c r="D4" s="68"/>
      <c r="E4" s="69"/>
      <c r="F4" s="67"/>
      <c r="G4" s="67"/>
      <c r="H4" s="70"/>
      <c r="I4" s="71"/>
      <c r="J4" s="71"/>
      <c r="K4" s="70"/>
      <c r="L4" s="74"/>
      <c r="M4" s="75"/>
      <c r="N4" s="75"/>
      <c r="O4" s="76"/>
      <c r="P4" s="77"/>
      <c r="Q4" s="77"/>
      <c r="R4" s="80"/>
      <c r="S4" s="80"/>
      <c r="T4" s="80"/>
      <c r="U4" s="80"/>
      <c r="V4" s="50"/>
      <c r="W4" s="50"/>
      <c r="X4" s="50"/>
      <c r="Y4" s="50"/>
      <c r="Z4" s="49"/>
      <c r="AA4" s="72"/>
      <c r="AB4" s="72"/>
      <c r="AC4" s="73"/>
    </row>
    <row r="5" spans="1:34" x14ac:dyDescent="0.25">
      <c r="A5" s="66" t="s">
        <v>175</v>
      </c>
      <c r="B5" s="67"/>
      <c r="C5" s="67"/>
      <c r="D5" s="68"/>
      <c r="E5" s="69"/>
      <c r="F5" s="67"/>
      <c r="G5" s="67"/>
      <c r="H5" s="70"/>
      <c r="I5" s="71"/>
      <c r="J5" s="71"/>
      <c r="K5" s="70"/>
      <c r="L5" s="74"/>
      <c r="M5" s="75"/>
      <c r="N5" s="75"/>
      <c r="O5" s="76"/>
      <c r="P5" s="77"/>
      <c r="Q5" s="77"/>
      <c r="R5" s="80"/>
      <c r="S5" s="80"/>
      <c r="T5" s="80"/>
      <c r="U5" s="80"/>
      <c r="V5" s="50"/>
      <c r="W5" s="50"/>
      <c r="X5" s="50"/>
      <c r="Y5" s="50"/>
      <c r="Z5" s="49"/>
      <c r="AA5" s="72"/>
      <c r="AB5" s="72"/>
      <c r="AC5" s="73"/>
    </row>
    <row r="6" spans="1:34" x14ac:dyDescent="0.25">
      <c r="A6" s="66" t="s">
        <v>176</v>
      </c>
      <c r="B6" s="67"/>
      <c r="C6" s="67"/>
      <c r="D6" s="68"/>
      <c r="E6" s="69"/>
      <c r="F6" s="67"/>
      <c r="G6" s="67"/>
      <c r="H6" s="70"/>
      <c r="I6" s="71"/>
      <c r="J6" s="71"/>
      <c r="K6" s="70"/>
      <c r="L6" s="74"/>
      <c r="M6" s="75"/>
      <c r="N6" s="75"/>
      <c r="O6" s="76"/>
      <c r="P6" s="77"/>
      <c r="Q6" s="77"/>
      <c r="R6" s="80"/>
      <c r="S6" s="80"/>
      <c r="T6" s="80"/>
      <c r="U6" s="80"/>
      <c r="V6" s="50"/>
      <c r="W6" s="50"/>
      <c r="X6" s="50"/>
      <c r="Y6" s="50"/>
      <c r="Z6" s="49"/>
      <c r="AA6" s="72"/>
      <c r="AB6" s="72"/>
      <c r="AC6" s="73"/>
    </row>
    <row r="7" spans="1:34" x14ac:dyDescent="0.25">
      <c r="A7" s="66" t="s">
        <v>177</v>
      </c>
      <c r="B7" s="67"/>
      <c r="C7" s="67"/>
      <c r="D7" s="68"/>
      <c r="E7" s="69"/>
      <c r="F7" s="67"/>
      <c r="G7" s="67"/>
      <c r="H7" s="70"/>
      <c r="I7" s="71"/>
      <c r="J7" s="71"/>
      <c r="K7" s="70"/>
      <c r="L7" s="74"/>
      <c r="M7" s="75"/>
      <c r="N7" s="75"/>
      <c r="O7" s="76"/>
      <c r="P7" s="77"/>
      <c r="Q7" s="77"/>
      <c r="R7" s="80"/>
      <c r="S7" s="80"/>
      <c r="T7" s="80"/>
      <c r="U7" s="80"/>
      <c r="V7" s="50"/>
      <c r="W7" s="50"/>
      <c r="X7" s="50"/>
      <c r="Y7" s="50"/>
      <c r="Z7" s="49"/>
      <c r="AA7" s="72"/>
      <c r="AB7" s="72"/>
      <c r="AC7" s="73"/>
    </row>
    <row r="8" spans="1:34" x14ac:dyDescent="0.25">
      <c r="A8" s="66" t="s">
        <v>178</v>
      </c>
      <c r="B8" s="67"/>
      <c r="C8" s="67"/>
      <c r="D8" s="68"/>
      <c r="E8" s="69"/>
      <c r="F8" s="67"/>
      <c r="G8" s="67"/>
      <c r="H8" s="70"/>
      <c r="I8" s="71"/>
      <c r="J8" s="71"/>
      <c r="K8" s="70"/>
      <c r="L8" s="74"/>
      <c r="M8" s="75"/>
      <c r="N8" s="75"/>
      <c r="O8" s="76"/>
      <c r="P8" s="77"/>
      <c r="Q8" s="77"/>
      <c r="R8" s="80"/>
      <c r="S8" s="80"/>
      <c r="T8" s="80"/>
      <c r="U8" s="80"/>
      <c r="V8" s="50"/>
      <c r="W8" s="50"/>
      <c r="X8" s="50"/>
      <c r="Y8" s="50"/>
      <c r="Z8" s="49"/>
      <c r="AA8" s="72"/>
      <c r="AB8" s="72"/>
      <c r="AC8" s="73"/>
    </row>
    <row r="9" spans="1:34" x14ac:dyDescent="0.25">
      <c r="A9" s="66" t="s">
        <v>179</v>
      </c>
      <c r="B9" s="67"/>
      <c r="C9" s="67"/>
      <c r="D9" s="68"/>
      <c r="E9" s="69"/>
      <c r="F9" s="67"/>
      <c r="G9" s="67"/>
      <c r="H9" s="70"/>
      <c r="I9" s="71"/>
      <c r="J9" s="71"/>
      <c r="K9" s="70"/>
      <c r="L9" s="74"/>
      <c r="M9" s="75"/>
      <c r="N9" s="75"/>
      <c r="O9" s="76"/>
      <c r="P9" s="77"/>
      <c r="Q9" s="77"/>
      <c r="R9" s="80"/>
      <c r="S9" s="80"/>
      <c r="T9" s="80"/>
      <c r="U9" s="80"/>
      <c r="V9" s="50"/>
      <c r="W9" s="50"/>
      <c r="X9" s="50"/>
      <c r="Y9" s="50"/>
      <c r="Z9" s="49"/>
      <c r="AA9" s="72"/>
      <c r="AB9" s="72"/>
      <c r="AC9" s="73"/>
    </row>
    <row r="10" spans="1:34" x14ac:dyDescent="0.25">
      <c r="A10" s="66" t="s">
        <v>180</v>
      </c>
      <c r="B10" s="67"/>
      <c r="C10" s="67"/>
      <c r="D10" s="68"/>
      <c r="E10" s="69"/>
      <c r="F10" s="67"/>
      <c r="G10" s="67"/>
      <c r="H10" s="70"/>
      <c r="I10" s="71"/>
      <c r="J10" s="71"/>
      <c r="K10" s="70"/>
      <c r="L10" s="74"/>
      <c r="M10" s="75"/>
      <c r="N10" s="75"/>
      <c r="O10" s="76"/>
      <c r="P10" s="77"/>
      <c r="Q10" s="77"/>
      <c r="R10" s="80"/>
      <c r="S10" s="80"/>
      <c r="T10" s="80"/>
      <c r="U10" s="80"/>
      <c r="V10" s="50"/>
      <c r="W10" s="50"/>
      <c r="X10" s="50"/>
      <c r="Y10" s="50"/>
      <c r="Z10" s="49"/>
      <c r="AA10" s="72"/>
      <c r="AB10" s="72"/>
      <c r="AC10" s="73"/>
    </row>
    <row r="11" spans="1:34" x14ac:dyDescent="0.25">
      <c r="A11" s="66" t="s">
        <v>181</v>
      </c>
      <c r="B11" s="67"/>
      <c r="C11" s="67"/>
      <c r="D11" s="68"/>
      <c r="E11" s="69"/>
      <c r="F11" s="67"/>
      <c r="G11" s="67"/>
      <c r="H11" s="70"/>
      <c r="I11" s="71"/>
      <c r="J11" s="71"/>
      <c r="K11" s="70"/>
      <c r="L11" s="74"/>
      <c r="M11" s="75"/>
      <c r="N11" s="75"/>
      <c r="O11" s="76"/>
      <c r="P11" s="77"/>
      <c r="Q11" s="77"/>
      <c r="R11" s="80"/>
      <c r="S11" s="80"/>
      <c r="T11" s="80"/>
      <c r="U11" s="80"/>
      <c r="V11" s="50"/>
      <c r="W11" s="50"/>
      <c r="X11" s="50"/>
      <c r="Y11" s="50"/>
      <c r="Z11" s="49"/>
      <c r="AA11" s="72"/>
      <c r="AB11" s="72"/>
      <c r="AC11" s="73"/>
    </row>
    <row r="12" spans="1:34" x14ac:dyDescent="0.25">
      <c r="A12" s="66" t="s">
        <v>182</v>
      </c>
      <c r="B12" s="67"/>
      <c r="C12" s="67"/>
      <c r="D12" s="68"/>
      <c r="E12" s="69"/>
      <c r="F12" s="67"/>
      <c r="G12" s="67"/>
      <c r="H12" s="70"/>
      <c r="I12" s="71"/>
      <c r="J12" s="71"/>
      <c r="K12" s="70"/>
      <c r="L12" s="74"/>
      <c r="M12" s="75"/>
      <c r="N12" s="75"/>
      <c r="O12" s="76"/>
      <c r="P12" s="77"/>
      <c r="Q12" s="77"/>
      <c r="R12" s="80"/>
      <c r="S12" s="80"/>
      <c r="T12" s="80"/>
      <c r="U12" s="80"/>
      <c r="V12" s="50"/>
      <c r="W12" s="50"/>
      <c r="X12" s="50"/>
      <c r="Y12" s="50"/>
      <c r="Z12" s="49"/>
      <c r="AA12" s="72"/>
      <c r="AB12" s="72"/>
      <c r="AC12" s="73"/>
    </row>
    <row r="13" spans="1:34" x14ac:dyDescent="0.25">
      <c r="A13" s="66" t="s">
        <v>183</v>
      </c>
      <c r="B13" s="67"/>
      <c r="C13" s="67"/>
      <c r="D13" s="68"/>
      <c r="E13" s="69"/>
      <c r="F13" s="67"/>
      <c r="G13" s="67"/>
      <c r="H13" s="70"/>
      <c r="I13" s="71"/>
      <c r="J13" s="71"/>
      <c r="K13" s="70"/>
      <c r="L13" s="74"/>
      <c r="M13" s="75"/>
      <c r="N13" s="75"/>
      <c r="O13" s="76"/>
      <c r="P13" s="77"/>
      <c r="Q13" s="77"/>
      <c r="R13" s="80"/>
      <c r="S13" s="80"/>
      <c r="T13" s="80"/>
      <c r="U13" s="80"/>
      <c r="V13" s="50"/>
      <c r="W13" s="50"/>
      <c r="X13" s="50"/>
      <c r="Y13" s="50"/>
      <c r="Z13" s="49"/>
      <c r="AA13" s="72"/>
      <c r="AB13" s="72"/>
      <c r="AC13" s="73"/>
    </row>
    <row r="14" spans="1:34" x14ac:dyDescent="0.25">
      <c r="A14" s="66" t="s">
        <v>184</v>
      </c>
      <c r="B14" s="67"/>
      <c r="C14" s="67"/>
      <c r="D14" s="68"/>
      <c r="E14" s="69"/>
      <c r="F14" s="67"/>
      <c r="G14" s="67"/>
      <c r="H14" s="70"/>
      <c r="I14" s="71"/>
      <c r="J14" s="71"/>
      <c r="K14" s="70"/>
      <c r="L14" s="74"/>
      <c r="M14" s="75"/>
      <c r="N14" s="75"/>
      <c r="O14" s="76"/>
      <c r="P14" s="77"/>
      <c r="Q14" s="77"/>
      <c r="R14" s="80"/>
      <c r="S14" s="80"/>
      <c r="T14" s="80"/>
      <c r="U14" s="80"/>
      <c r="V14" s="50"/>
      <c r="W14" s="50"/>
      <c r="X14" s="50"/>
      <c r="Y14" s="50"/>
      <c r="Z14" s="49"/>
      <c r="AA14" s="72"/>
      <c r="AB14" s="72"/>
      <c r="AC14" s="73"/>
    </row>
    <row r="15" spans="1:34" x14ac:dyDescent="0.25">
      <c r="A15" s="66" t="s">
        <v>185</v>
      </c>
      <c r="B15" s="67"/>
      <c r="C15" s="67"/>
      <c r="D15" s="68"/>
      <c r="E15" s="69"/>
      <c r="F15" s="67"/>
      <c r="G15" s="67"/>
      <c r="H15" s="70"/>
      <c r="I15" s="71"/>
      <c r="J15" s="71"/>
      <c r="K15" s="70"/>
      <c r="L15" s="74"/>
      <c r="M15" s="75"/>
      <c r="N15" s="75"/>
      <c r="O15" s="76"/>
      <c r="P15" s="77"/>
      <c r="Q15" s="77"/>
      <c r="R15" s="80"/>
      <c r="S15" s="80"/>
      <c r="T15" s="80"/>
      <c r="U15" s="80"/>
      <c r="V15" s="50"/>
      <c r="W15" s="50"/>
      <c r="X15" s="50"/>
      <c r="Y15" s="50"/>
      <c r="Z15" s="49"/>
      <c r="AA15" s="72"/>
      <c r="AB15" s="72"/>
      <c r="AC15" s="73"/>
    </row>
    <row r="16" spans="1:34" x14ac:dyDescent="0.25">
      <c r="A16" s="66" t="s">
        <v>186</v>
      </c>
      <c r="B16" s="67"/>
      <c r="C16" s="67"/>
      <c r="D16" s="68"/>
      <c r="E16" s="69"/>
      <c r="F16" s="67"/>
      <c r="G16" s="67"/>
      <c r="H16" s="70"/>
      <c r="I16" s="71"/>
      <c r="J16" s="71"/>
      <c r="K16" s="70"/>
      <c r="L16" s="74"/>
      <c r="M16" s="75"/>
      <c r="N16" s="75"/>
      <c r="O16" s="76"/>
      <c r="P16" s="77"/>
      <c r="Q16" s="77"/>
      <c r="R16" s="80"/>
      <c r="S16" s="80"/>
      <c r="T16" s="80"/>
      <c r="U16" s="80"/>
      <c r="V16" s="50"/>
      <c r="W16" s="50"/>
      <c r="X16" s="50"/>
      <c r="Y16" s="50"/>
      <c r="Z16" s="49"/>
      <c r="AA16" s="72"/>
      <c r="AB16" s="72"/>
      <c r="AC16" s="73"/>
    </row>
    <row r="17" spans="1:29" x14ac:dyDescent="0.25">
      <c r="A17" s="66" t="s">
        <v>187</v>
      </c>
      <c r="B17" s="67"/>
      <c r="C17" s="67"/>
      <c r="D17" s="68"/>
      <c r="E17" s="69"/>
      <c r="F17" s="67"/>
      <c r="G17" s="67"/>
      <c r="H17" s="70"/>
      <c r="I17" s="71"/>
      <c r="J17" s="71"/>
      <c r="K17" s="70"/>
      <c r="L17" s="74"/>
      <c r="M17" s="75"/>
      <c r="N17" s="75"/>
      <c r="O17" s="76"/>
      <c r="P17" s="77"/>
      <c r="Q17" s="77"/>
      <c r="R17" s="80"/>
      <c r="S17" s="80"/>
      <c r="T17" s="80"/>
      <c r="U17" s="80"/>
      <c r="V17" s="50"/>
      <c r="W17" s="50"/>
      <c r="X17" s="50"/>
      <c r="Y17" s="50"/>
      <c r="Z17" s="49"/>
      <c r="AA17" s="72"/>
      <c r="AB17" s="72"/>
      <c r="AC17" s="73"/>
    </row>
    <row r="18" spans="1:29" x14ac:dyDescent="0.25">
      <c r="A18" s="66" t="s">
        <v>188</v>
      </c>
      <c r="B18" s="67"/>
      <c r="C18" s="67"/>
      <c r="D18" s="68"/>
      <c r="E18" s="69"/>
      <c r="F18" s="67"/>
      <c r="G18" s="67"/>
      <c r="H18" s="70"/>
      <c r="I18" s="71"/>
      <c r="J18" s="71"/>
      <c r="K18" s="70"/>
      <c r="L18" s="74"/>
      <c r="M18" s="75"/>
      <c r="N18" s="75"/>
      <c r="O18" s="76"/>
      <c r="P18" s="77"/>
      <c r="Q18" s="77"/>
      <c r="R18" s="80"/>
      <c r="S18" s="80"/>
      <c r="T18" s="80"/>
      <c r="U18" s="80"/>
      <c r="V18" s="50"/>
      <c r="W18" s="50"/>
      <c r="X18" s="50"/>
      <c r="Y18" s="50"/>
      <c r="Z18" s="49"/>
      <c r="AA18" s="72"/>
      <c r="AB18" s="72"/>
      <c r="AC18" s="73"/>
    </row>
    <row r="19" spans="1:29" x14ac:dyDescent="0.25">
      <c r="A19" s="66" t="s">
        <v>189</v>
      </c>
      <c r="B19" s="67"/>
      <c r="C19" s="67"/>
      <c r="D19" s="68"/>
      <c r="E19" s="69"/>
      <c r="F19" s="67"/>
      <c r="G19" s="67"/>
      <c r="H19" s="70"/>
      <c r="I19" s="71"/>
      <c r="J19" s="71"/>
      <c r="K19" s="70"/>
      <c r="L19" s="74"/>
      <c r="M19" s="75"/>
      <c r="N19" s="75"/>
      <c r="O19" s="76"/>
      <c r="P19" s="77"/>
      <c r="Q19" s="77"/>
      <c r="R19" s="80"/>
      <c r="S19" s="80"/>
      <c r="T19" s="80"/>
      <c r="U19" s="80"/>
      <c r="V19" s="50"/>
      <c r="W19" s="50"/>
      <c r="X19" s="50"/>
      <c r="Y19" s="50"/>
      <c r="Z19" s="49"/>
      <c r="AA19" s="72"/>
      <c r="AB19" s="72"/>
      <c r="AC19" s="73"/>
    </row>
    <row r="20" spans="1:29" x14ac:dyDescent="0.25">
      <c r="A20" s="66" t="s">
        <v>190</v>
      </c>
      <c r="B20" s="67"/>
      <c r="C20" s="67"/>
      <c r="D20" s="68"/>
      <c r="E20" s="69"/>
      <c r="F20" s="67"/>
      <c r="G20" s="67"/>
      <c r="H20" s="70"/>
      <c r="I20" s="71"/>
      <c r="J20" s="71"/>
      <c r="K20" s="70"/>
      <c r="L20" s="74"/>
      <c r="M20" s="75"/>
      <c r="N20" s="75"/>
      <c r="O20" s="76"/>
      <c r="P20" s="77"/>
      <c r="Q20" s="77"/>
      <c r="R20" s="80"/>
      <c r="S20" s="80"/>
      <c r="T20" s="80"/>
      <c r="U20" s="80"/>
      <c r="V20" s="50"/>
      <c r="W20" s="50"/>
      <c r="X20" s="50"/>
      <c r="Y20" s="50"/>
      <c r="Z20" s="49"/>
      <c r="AA20" s="72"/>
      <c r="AB20" s="72"/>
      <c r="AC20" s="73"/>
    </row>
    <row r="21" spans="1:29" x14ac:dyDescent="0.25">
      <c r="A21" s="66" t="s">
        <v>191</v>
      </c>
      <c r="B21" s="67"/>
      <c r="C21" s="67"/>
      <c r="D21" s="68"/>
      <c r="E21" s="69"/>
      <c r="F21" s="67"/>
      <c r="G21" s="67"/>
      <c r="H21" s="70"/>
      <c r="I21" s="71"/>
      <c r="J21" s="71"/>
      <c r="K21" s="70"/>
      <c r="L21" s="74"/>
      <c r="M21" s="75"/>
      <c r="N21" s="75"/>
      <c r="O21" s="76"/>
      <c r="P21" s="77"/>
      <c r="Q21" s="77"/>
      <c r="R21" s="80"/>
      <c r="S21" s="80"/>
      <c r="T21" s="80"/>
      <c r="U21" s="80"/>
      <c r="V21" s="50"/>
      <c r="W21" s="50"/>
      <c r="X21" s="50"/>
      <c r="Y21" s="50"/>
      <c r="Z21" s="49"/>
      <c r="AA21" s="72"/>
      <c r="AB21" s="72"/>
      <c r="AC21" s="73"/>
    </row>
    <row r="22" spans="1:29" x14ac:dyDescent="0.25">
      <c r="A22" s="66" t="s">
        <v>192</v>
      </c>
      <c r="B22" s="67"/>
      <c r="C22" s="67"/>
      <c r="D22" s="68"/>
      <c r="E22" s="69"/>
      <c r="F22" s="67"/>
      <c r="G22" s="67"/>
      <c r="H22" s="70"/>
      <c r="I22" s="71"/>
      <c r="J22" s="71"/>
      <c r="K22" s="70"/>
      <c r="L22" s="74"/>
      <c r="M22" s="75"/>
      <c r="N22" s="75"/>
      <c r="O22" s="76"/>
      <c r="P22" s="77"/>
      <c r="Q22" s="77"/>
      <c r="R22" s="80"/>
      <c r="S22" s="80"/>
      <c r="T22" s="80"/>
      <c r="U22" s="80"/>
      <c r="V22" s="50"/>
      <c r="W22" s="50"/>
      <c r="X22" s="50"/>
      <c r="Y22" s="50"/>
      <c r="Z22" s="49"/>
      <c r="AA22" s="72"/>
      <c r="AB22" s="72"/>
      <c r="AC22" s="73"/>
    </row>
    <row r="23" spans="1:29" x14ac:dyDescent="0.25">
      <c r="A23" s="66" t="s">
        <v>193</v>
      </c>
      <c r="B23" s="67"/>
      <c r="C23" s="67"/>
      <c r="D23" s="68"/>
      <c r="E23" s="69"/>
      <c r="F23" s="67"/>
      <c r="G23" s="67"/>
      <c r="H23" s="70"/>
      <c r="I23" s="71"/>
      <c r="J23" s="71"/>
      <c r="K23" s="70"/>
      <c r="L23" s="74"/>
      <c r="M23" s="75"/>
      <c r="N23" s="75"/>
      <c r="O23" s="76"/>
      <c r="P23" s="77"/>
      <c r="Q23" s="77"/>
      <c r="R23" s="80"/>
      <c r="S23" s="80"/>
      <c r="T23" s="80"/>
      <c r="U23" s="80"/>
      <c r="V23" s="50"/>
      <c r="W23" s="50"/>
      <c r="X23" s="50"/>
      <c r="Y23" s="50"/>
      <c r="Z23" s="49"/>
      <c r="AA23" s="72"/>
      <c r="AB23" s="72"/>
      <c r="AC23" s="73"/>
    </row>
    <row r="24" spans="1:29" x14ac:dyDescent="0.25">
      <c r="A24" s="66" t="s">
        <v>194</v>
      </c>
      <c r="B24" s="67"/>
      <c r="C24" s="67"/>
      <c r="D24" s="68"/>
      <c r="E24" s="69"/>
      <c r="F24" s="67"/>
      <c r="G24" s="67"/>
      <c r="H24" s="70"/>
      <c r="I24" s="71"/>
      <c r="J24" s="71"/>
      <c r="K24" s="70"/>
      <c r="L24" s="74"/>
      <c r="M24" s="75"/>
      <c r="N24" s="75"/>
      <c r="O24" s="76"/>
      <c r="P24" s="77"/>
      <c r="Q24" s="77"/>
      <c r="R24" s="80"/>
      <c r="S24" s="80"/>
      <c r="T24" s="80"/>
      <c r="U24" s="80"/>
      <c r="V24" s="50"/>
      <c r="W24" s="50"/>
      <c r="X24" s="50"/>
      <c r="Y24" s="50"/>
      <c r="Z24" s="49"/>
      <c r="AA24" s="72"/>
      <c r="AB24" s="72"/>
      <c r="AC24" s="73"/>
    </row>
    <row r="25" spans="1:29" x14ac:dyDescent="0.25">
      <c r="A25" s="66" t="s">
        <v>195</v>
      </c>
      <c r="B25" s="67"/>
      <c r="C25" s="67"/>
      <c r="D25" s="68"/>
      <c r="E25" s="69"/>
      <c r="F25" s="67"/>
      <c r="G25" s="67"/>
      <c r="H25" s="70"/>
      <c r="I25" s="71"/>
      <c r="J25" s="71"/>
      <c r="K25" s="70"/>
      <c r="L25" s="74"/>
      <c r="M25" s="75"/>
      <c r="N25" s="75"/>
      <c r="O25" s="76"/>
      <c r="P25" s="77"/>
      <c r="Q25" s="77"/>
      <c r="R25" s="80"/>
      <c r="S25" s="80"/>
      <c r="T25" s="80"/>
      <c r="U25" s="80"/>
      <c r="V25" s="50"/>
      <c r="W25" s="50"/>
      <c r="X25" s="50"/>
      <c r="Y25" s="50"/>
      <c r="Z25" s="49"/>
      <c r="AA25" s="72"/>
      <c r="AB25" s="72"/>
      <c r="AC25" s="73"/>
    </row>
    <row r="26" spans="1:29" x14ac:dyDescent="0.25">
      <c r="A26" s="66" t="s">
        <v>196</v>
      </c>
      <c r="B26" s="67"/>
      <c r="C26" s="67"/>
      <c r="D26" s="68"/>
      <c r="E26" s="69"/>
      <c r="F26" s="67"/>
      <c r="G26" s="67"/>
      <c r="H26" s="70"/>
      <c r="I26" s="71"/>
      <c r="J26" s="71"/>
      <c r="K26" s="70"/>
      <c r="L26" s="74"/>
      <c r="M26" s="75"/>
      <c r="N26" s="75"/>
      <c r="O26" s="76"/>
      <c r="P26" s="77"/>
      <c r="Q26" s="77"/>
      <c r="R26" s="80"/>
      <c r="S26" s="80"/>
      <c r="T26" s="80"/>
      <c r="U26" s="80"/>
      <c r="V26" s="50"/>
      <c r="W26" s="50"/>
      <c r="X26" s="50"/>
      <c r="Y26" s="50"/>
      <c r="Z26" s="49"/>
      <c r="AA26" s="72"/>
      <c r="AB26" s="72"/>
      <c r="AC26" s="73"/>
    </row>
    <row r="27" spans="1:29" x14ac:dyDescent="0.25">
      <c r="A27" s="66" t="s">
        <v>197</v>
      </c>
      <c r="B27" s="67"/>
      <c r="C27" s="67"/>
      <c r="D27" s="68"/>
      <c r="E27" s="69"/>
      <c r="F27" s="67"/>
      <c r="G27" s="67"/>
      <c r="H27" s="70"/>
      <c r="I27" s="71"/>
      <c r="J27" s="71"/>
      <c r="K27" s="70"/>
      <c r="L27" s="74"/>
      <c r="M27" s="75"/>
      <c r="N27" s="75"/>
      <c r="O27" s="76"/>
      <c r="P27" s="77"/>
      <c r="Q27" s="77"/>
      <c r="R27" s="80"/>
      <c r="S27" s="80"/>
      <c r="T27" s="80"/>
      <c r="U27" s="80"/>
      <c r="V27" s="50"/>
      <c r="W27" s="50"/>
      <c r="X27" s="50"/>
      <c r="Y27" s="50"/>
      <c r="Z27" s="49"/>
      <c r="AA27" s="72"/>
      <c r="AB27" s="72"/>
      <c r="AC27" s="73"/>
    </row>
    <row r="28" spans="1:29" x14ac:dyDescent="0.25">
      <c r="A28" s="66" t="s">
        <v>198</v>
      </c>
      <c r="B28" s="67"/>
      <c r="C28" s="67"/>
      <c r="D28" s="68"/>
      <c r="E28" s="69"/>
      <c r="F28" s="67"/>
      <c r="G28" s="67"/>
      <c r="H28" s="70"/>
      <c r="I28" s="71"/>
      <c r="J28" s="71"/>
      <c r="K28" s="70"/>
      <c r="L28" s="74"/>
      <c r="M28" s="75"/>
      <c r="N28" s="75"/>
      <c r="O28" s="76"/>
      <c r="P28" s="77"/>
      <c r="Q28" s="77"/>
      <c r="R28" s="80"/>
      <c r="S28" s="80"/>
      <c r="T28" s="80"/>
      <c r="U28" s="80"/>
      <c r="V28" s="50"/>
      <c r="W28" s="50"/>
      <c r="X28" s="50"/>
      <c r="Y28" s="50"/>
      <c r="Z28" s="49"/>
      <c r="AA28" s="72"/>
      <c r="AB28" s="72"/>
      <c r="AC28" s="73"/>
    </row>
    <row r="29" spans="1:29" x14ac:dyDescent="0.25">
      <c r="A29" s="66" t="s">
        <v>199</v>
      </c>
      <c r="B29" s="67"/>
      <c r="C29" s="67"/>
      <c r="D29" s="68"/>
      <c r="E29" s="69"/>
      <c r="F29" s="67"/>
      <c r="G29" s="67"/>
      <c r="H29" s="70"/>
      <c r="I29" s="71"/>
      <c r="J29" s="71"/>
      <c r="K29" s="70"/>
      <c r="L29" s="74"/>
      <c r="M29" s="75"/>
      <c r="N29" s="75"/>
      <c r="O29" s="76"/>
      <c r="P29" s="77"/>
      <c r="Q29" s="77"/>
      <c r="R29" s="80"/>
      <c r="S29" s="80"/>
      <c r="T29" s="80"/>
      <c r="U29" s="80"/>
      <c r="V29" s="50"/>
      <c r="W29" s="50"/>
      <c r="X29" s="50"/>
      <c r="Y29" s="50"/>
      <c r="Z29" s="49"/>
      <c r="AA29" s="72"/>
      <c r="AB29" s="72"/>
      <c r="AC29" s="73"/>
    </row>
    <row r="30" spans="1:29" x14ac:dyDescent="0.25">
      <c r="A30" s="66" t="s">
        <v>200</v>
      </c>
      <c r="B30" s="67"/>
      <c r="C30" s="67"/>
      <c r="D30" s="68"/>
      <c r="E30" s="69"/>
      <c r="F30" s="67"/>
      <c r="G30" s="67"/>
      <c r="H30" s="70"/>
      <c r="I30" s="71"/>
      <c r="J30" s="71"/>
      <c r="K30" s="70"/>
      <c r="L30" s="74"/>
      <c r="M30" s="75"/>
      <c r="N30" s="75"/>
      <c r="O30" s="76"/>
      <c r="P30" s="77"/>
      <c r="Q30" s="77"/>
      <c r="R30" s="80"/>
      <c r="S30" s="80"/>
      <c r="T30" s="80"/>
      <c r="U30" s="80"/>
      <c r="V30" s="50"/>
      <c r="W30" s="50"/>
      <c r="X30" s="50"/>
      <c r="Y30" s="50"/>
      <c r="Z30" s="49"/>
      <c r="AA30" s="72"/>
      <c r="AB30" s="72"/>
      <c r="AC30" s="73"/>
    </row>
    <row r="31" spans="1:29" x14ac:dyDescent="0.25">
      <c r="A31" s="66" t="s">
        <v>201</v>
      </c>
      <c r="B31" s="67"/>
      <c r="C31" s="67"/>
      <c r="D31" s="68"/>
      <c r="E31" s="69"/>
      <c r="F31" s="67"/>
      <c r="G31" s="67"/>
      <c r="H31" s="70"/>
      <c r="I31" s="71"/>
      <c r="J31" s="71"/>
      <c r="K31" s="70"/>
      <c r="L31" s="74"/>
      <c r="M31" s="75"/>
      <c r="N31" s="75"/>
      <c r="O31" s="76"/>
      <c r="P31" s="77"/>
      <c r="Q31" s="77"/>
      <c r="R31" s="80"/>
      <c r="S31" s="80"/>
      <c r="T31" s="80"/>
      <c r="U31" s="80"/>
      <c r="V31" s="50"/>
      <c r="W31" s="50"/>
      <c r="X31" s="50"/>
      <c r="Y31" s="50"/>
      <c r="Z31" s="49"/>
      <c r="AA31" s="72"/>
      <c r="AB31" s="72"/>
      <c r="AC31" s="73"/>
    </row>
    <row r="32" spans="1:29" x14ac:dyDescent="0.25">
      <c r="A32" s="66" t="s">
        <v>202</v>
      </c>
      <c r="B32" s="67"/>
      <c r="C32" s="67"/>
      <c r="D32" s="68"/>
      <c r="E32" s="69"/>
      <c r="F32" s="67"/>
      <c r="G32" s="67"/>
      <c r="H32" s="70"/>
      <c r="I32" s="71"/>
      <c r="J32" s="71"/>
      <c r="K32" s="70"/>
      <c r="L32" s="74"/>
      <c r="M32" s="75"/>
      <c r="N32" s="75"/>
      <c r="O32" s="76"/>
      <c r="P32" s="77"/>
      <c r="Q32" s="77"/>
      <c r="R32" s="80"/>
      <c r="S32" s="80"/>
      <c r="T32" s="80"/>
      <c r="U32" s="80"/>
      <c r="V32" s="50"/>
      <c r="W32" s="50"/>
      <c r="X32" s="50"/>
      <c r="Y32" s="50"/>
      <c r="Z32" s="49"/>
      <c r="AA32" s="72"/>
      <c r="AB32" s="72"/>
      <c r="AC32" s="73"/>
    </row>
    <row r="33" spans="1:29" x14ac:dyDescent="0.25">
      <c r="A33" s="81" t="s">
        <v>203</v>
      </c>
      <c r="B33" s="82"/>
      <c r="C33" s="82"/>
      <c r="D33" s="83"/>
      <c r="E33" s="84"/>
      <c r="F33" s="82"/>
      <c r="G33" s="82"/>
      <c r="H33" s="85"/>
      <c r="I33" s="86"/>
      <c r="J33" s="86"/>
      <c r="K33" s="85"/>
      <c r="L33" s="87"/>
      <c r="M33" s="88"/>
      <c r="N33" s="88"/>
      <c r="O33" s="89"/>
      <c r="P33" s="90"/>
      <c r="Q33" s="90"/>
      <c r="R33" s="91"/>
      <c r="S33" s="91"/>
      <c r="T33" s="91"/>
      <c r="U33" s="91"/>
      <c r="V33" s="92"/>
      <c r="W33" s="92"/>
      <c r="X33" s="92"/>
      <c r="Y33" s="92"/>
      <c r="Z33" s="93"/>
      <c r="AA33" s="94"/>
      <c r="AB33" s="94"/>
      <c r="AC33" s="95"/>
    </row>
  </sheetData>
  <dataConsolidate/>
  <dataValidations count="20">
    <dataValidation allowBlank="1" showInputMessage="1" errorTitle="Invalid Vertex Visibility" error="You have entered an unrecognized vertex visibility.  Try selecting from the drop-down list instead." promptTitle="Vertex ID" prompt="This is a unique ID that gets filled in automatically.  Do not edit this column." sqref="AA3:AA33"/>
    <dataValidation allowBlank="1" errorTitle="Invalid Vertex Visibility" error="You have entered an unrecognized vertex visibility.  Try selecting from the drop-down list instead." sqref="AD3"/>
    <dataValidation allowBlank="1" showErrorMessage="1" sqref="AD2"/>
    <dataValidation type="list" allowBlank="1" showInputMessage="1" showErrorMessage="1" errorTitle="Invalid Vertex Locked" error="You have entered an invalid vertex &quot;locked.&quot;  Try selecting from the drop-down list instead." promptTitle="Vertex Locked?" prompt="Set to Yes to lock the vertex at its current location." sqref="O3:O33">
      <formula1>ValidBooleansDefaultFalse</formula1>
    </dataValidation>
    <dataValidation allowBlank="1" showInputMessage="1" errorTitle="Invalid Vertex Location" error="The optional vertex location's X and Y values must be whole numbers between 0 and 9999." promptTitle="Vertex Location" prompt="Enter an optional vertex location.  X and Y values should be between 0 and 9,999.  If you enter X and Y values, you should set NodeXL, Graph, Layout to &quot;None&quot; to prevent NodeXL from overwriting your values when you show the graph." sqref="M3:N33"/>
    <dataValidation allowBlank="1" showInputMessage="1" showErrorMessage="1" errorTitle="Invalid Vertex Visibility" error="You have entered an unrecognized vertex visibility.  Try selecting from the drop-down list instead." promptTitle="Vertex Layout Order" prompt="Enter an optional number to control the order in which the vertices are laid out and stacked in the graph." sqref="L3:L33"/>
    <dataValidation allowBlank="1" showInputMessage="1" errorTitle="Invalid Vertex Location" error="The optional vertex location's X and Y values must be whole numbers between 0 and 9999." promptTitle="Vertex Polar R" prompt="Enter an optional vertex polar radial coordinate.  This is used only when a Layout Type of Polar or Polar Absolute is selected in the graph pane.  Hover the mouse over the column header for more details." sqref="P3:P33"/>
    <dataValidation allowBlank="1" showInputMessage="1" errorTitle="Invalid Vertex Location" error="The optional vertex location's X and Y values must be whole numbers between 0 and 9999." promptTitle="Vertex Polar Angle" prompt="Enter an optional vertex polar angle coordinate, in degrees.  This is used only when a Layout Type of Polar or Polar Absolute is selected in the graph pane." sqref="Q3:Q33"/>
    <dataValidation allowBlank="1" showInputMessage="1" errorTitle="Invalid Vertex Image Key" promptTitle="Vertex Tooltip" prompt="Enter optional text that will pop up when the mouse is hovered over the vertex." sqref="K3:K33"/>
    <dataValidation allowBlank="1" errorTitle="Invalid Vertex Visibility" error="You have entered an unrecognized vertex visibility.  Try selecting from the drop-down list instead." promptTitle="Vertex ID" prompt="This is a unique ID that gets filled in automatically.  Do not edit this column." sqref="AB3:AB33"/>
    <dataValidation type="list" allowBlank="1" showInputMessage="1" showErrorMessage="1" errorTitle="Invalid Vertex Visibility" error="You have entered an invalid vertex visibility.  Try selecting from the drop-down list instead." promptTitle="Vertex Visibility" prompt="Select an optional vertex visibility.  Vertices are &quot;Show if in an Edge&quot; by default." sqref="G3:G33">
      <formula1>ValidVertexVisibilities</formula1>
    </dataValidation>
    <dataValidation allowBlank="1" showInputMessage="1" errorTitle="Invalid Vertex Image Key" promptTitle="Vertex Label" prompt="To show a vertex as a box containing text, set the Shape to Label and enter a label.  To annotate another shape with text, set the Shape to something else and enter a label." sqref="H3:H33"/>
    <dataValidation allowBlank="1" showInputMessage="1" promptTitle="Vertex Label Fill Color" prompt="To select an optional fill color for the Label shape, right-click and select Select Color on the right-click menu." sqref="I3:I33"/>
    <dataValidation allowBlank="1" showInputMessage="1" errorTitle="Invalid Vertex Image Key" promptTitle="Vertex Image File" prompt="Enter the path to an image file.  Hover over the column header for examples." sqref="F3:F33"/>
    <dataValidation allowBlank="1" showInputMessage="1" promptTitle="Vertex Color" prompt="To select an optional vertex color, right-click and select Select Color on the right-click menu." sqref="B3:B33"/>
    <dataValidation allowBlank="1" showInputMessage="1" errorTitle="Invalid Vertex Opacity" error="The optional vertex opacity must be a whole number between 0 and 10." promptTitle="Vertex Opacity" prompt="Enter an optional vertex opacity between 0 (transparent) and 100 (opaque)." sqref="E3:E33"/>
    <dataValidation type="list" allowBlank="1" showInputMessage="1" showErrorMessage="1" errorTitle="Invalid Vertex Shape" error="You have entered an invalid vertex shape.  Try selecting from the drop-down list instead." promptTitle="Vertex Shape" prompt="Select an optional vertex shape." sqref="C3:C33">
      <formula1>ValidVertexShapes</formula1>
    </dataValidation>
    <dataValidation allowBlank="1" showInputMessage="1" errorTitle="Invalid Vertex Size" error="The optional vertex size must be a decimal number.  Any size is acceptable, although 1 is used if the size is less than 1, and 10 is used if the size is greater than 10." promptTitle="Vertex Size" prompt="Enter an optional vertex size between 1 and 1,000." sqref="D3:D33"/>
    <dataValidation type="list" allowBlank="1" showInputMessage="1" showErrorMessage="1" errorTitle="Invalid Vertex Label Position" error="You have entered an invalid vertex label position.  Try selecting from the drop-down list instead." promptTitle="Vertex Label Position" prompt="Select an optional vertex label position." sqref="J3:J33">
      <formula1>ValidVertexLabelPositions</formula1>
    </dataValidation>
    <dataValidation allowBlank="1" showInputMessage="1" showErrorMessage="1" promptTitle="Vertex Name" prompt="Enter the name of the vertex." sqref="A3:A33"/>
  </dataValidations>
  <pageMargins left="0.7" right="0.7" top="0.75" bottom="0.75" header="0.3" footer="0.3"/>
  <pageSetup orientation="portrait" horizontalDpi="0" verticalDpi="0"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D21"/>
  <sheetViews>
    <sheetView workbookViewId="0"/>
  </sheetViews>
  <sheetFormatPr defaultRowHeight="15" x14ac:dyDescent="0.25"/>
  <cols>
    <col min="1" max="1" width="10.85546875" style="3" bestFit="1" customWidth="1"/>
    <col min="2" max="2" width="16.85546875" style="3" bestFit="1" customWidth="1"/>
    <col min="4" max="5" width="9.140625" customWidth="1"/>
  </cols>
  <sheetData>
    <row r="1" spans="1:1" x14ac:dyDescent="0.25">
      <c r="A1" s="3" t="s">
        <v>48</v>
      </c>
    </row>
    <row r="2" spans="1:1" ht="15" customHeight="1" x14ac:dyDescent="0.25"/>
    <row r="3" spans="1:1" ht="15" customHeight="1" x14ac:dyDescent="0.25">
      <c r="A3" s="30" t="s">
        <v>49</v>
      </c>
    </row>
    <row r="21" spans="4:4" x14ac:dyDescent="0.25">
      <c r="D21" s="7"/>
    </row>
  </sheetData>
  <dataConsolidate/>
  <dataValidations xWindow="63" yWindow="236" count="2">
    <dataValidation allowBlank="1" showInputMessage="1" showErrorMessage="1" promptTitle="Image ID" prompt="Enter a unique ID for the image." sqref="A2"/>
    <dataValidation allowBlank="1" showInputMessage="1" showErrorMessage="1" promptTitle="Image File Path" prompt="Enter an image file path.  Hover over the column header for examples." sqref="B2"/>
  </dataValidation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X10"/>
  <sheetViews>
    <sheetView workbookViewId="0">
      <pane ySplit="2" topLeftCell="A3" activePane="bottomLeft" state="frozen"/>
      <selection pane="bottomLeft" activeCell="A2" sqref="A2:X2"/>
    </sheetView>
  </sheetViews>
  <sheetFormatPr defaultRowHeight="15" x14ac:dyDescent="0.25"/>
  <cols>
    <col min="1" max="1" width="9.42578125" style="1" bestFit="1" customWidth="1"/>
    <col min="2" max="2" width="14.28515625" bestFit="1" customWidth="1"/>
    <col min="3" max="3" width="15" bestFit="1" customWidth="1"/>
    <col min="4" max="4" width="11.140625" bestFit="1" customWidth="1"/>
    <col min="5" max="5" width="13" bestFit="1" customWidth="1"/>
    <col min="6" max="6" width="8" bestFit="1" customWidth="1"/>
    <col min="7" max="8" width="13.5703125" hidden="1" customWidth="1"/>
    <col min="9" max="9" width="11" hidden="1" customWidth="1"/>
    <col min="10" max="10" width="12.5703125" hidden="1" customWidth="1"/>
    <col min="11" max="11" width="11" hidden="1" customWidth="1"/>
    <col min="12" max="12" width="9.7109375" hidden="1" customWidth="1"/>
    <col min="13" max="13" width="13.140625" hidden="1" customWidth="1"/>
    <col min="14" max="15" width="8.42578125" hidden="1" customWidth="1"/>
    <col min="16" max="16" width="18.28515625" hidden="1" customWidth="1"/>
    <col min="17" max="17" width="14.85546875" hidden="1" customWidth="1"/>
    <col min="18" max="18" width="14.5703125" hidden="1" customWidth="1"/>
    <col min="19" max="21" width="24.140625" hidden="1" customWidth="1"/>
    <col min="22" max="22" width="21.28515625" hidden="1" customWidth="1"/>
    <col min="23" max="23" width="19.28515625" hidden="1" customWidth="1"/>
    <col min="24" max="24" width="10" hidden="1" customWidth="1"/>
    <col min="25" max="25" width="13" customWidth="1"/>
  </cols>
  <sheetData>
    <row r="1" spans="1:24" x14ac:dyDescent="0.25">
      <c r="B1" s="53" t="s">
        <v>38</v>
      </c>
      <c r="C1" s="54"/>
      <c r="D1" s="54"/>
      <c r="E1" s="55"/>
      <c r="F1" s="52" t="s">
        <v>42</v>
      </c>
      <c r="G1" s="56" t="s">
        <v>43</v>
      </c>
      <c r="H1" s="57"/>
      <c r="I1" s="58" t="s">
        <v>39</v>
      </c>
      <c r="J1" s="59"/>
      <c r="K1" s="60" t="s">
        <v>41</v>
      </c>
      <c r="L1" s="61"/>
      <c r="M1" s="61"/>
      <c r="N1" s="61"/>
      <c r="O1" s="61"/>
      <c r="P1" s="61"/>
      <c r="Q1" s="61"/>
      <c r="R1" s="61"/>
      <c r="S1" s="61"/>
      <c r="T1" s="61"/>
      <c r="U1" s="61"/>
      <c r="V1" s="61"/>
      <c r="W1" s="61"/>
      <c r="X1" s="61"/>
    </row>
    <row r="2" spans="1:24" s="13" customFormat="1" ht="30" customHeight="1" x14ac:dyDescent="0.25">
      <c r="A2" s="11" t="s">
        <v>142</v>
      </c>
      <c r="B2" s="13" t="s">
        <v>20</v>
      </c>
      <c r="C2" s="13" t="s">
        <v>19</v>
      </c>
      <c r="D2" s="13" t="s">
        <v>10</v>
      </c>
      <c r="E2" s="13" t="s">
        <v>143</v>
      </c>
      <c r="F2" s="13" t="s">
        <v>45</v>
      </c>
      <c r="G2" s="13" t="s">
        <v>162</v>
      </c>
      <c r="H2" s="13" t="s">
        <v>163</v>
      </c>
      <c r="I2" s="13" t="s">
        <v>11</v>
      </c>
      <c r="J2" s="13" t="s">
        <v>161</v>
      </c>
      <c r="K2" s="13" t="s">
        <v>144</v>
      </c>
      <c r="L2" s="13" t="s">
        <v>146</v>
      </c>
      <c r="M2" s="13" t="s">
        <v>147</v>
      </c>
      <c r="N2" s="13" t="s">
        <v>148</v>
      </c>
      <c r="O2" s="13" t="s">
        <v>149</v>
      </c>
      <c r="P2" s="13" t="s">
        <v>165</v>
      </c>
      <c r="Q2" s="13" t="s">
        <v>166</v>
      </c>
      <c r="R2" s="13" t="s">
        <v>150</v>
      </c>
      <c r="S2" s="13" t="s">
        <v>151</v>
      </c>
      <c r="T2" s="13" t="s">
        <v>152</v>
      </c>
      <c r="U2" s="13" t="s">
        <v>153</v>
      </c>
      <c r="V2" s="13" t="s">
        <v>154</v>
      </c>
      <c r="W2" s="13" t="s">
        <v>155</v>
      </c>
      <c r="X2" s="13" t="s">
        <v>156</v>
      </c>
    </row>
    <row r="3" spans="1:24" x14ac:dyDescent="0.25">
      <c r="A3" s="14"/>
      <c r="B3" s="15"/>
      <c r="C3" s="15"/>
      <c r="D3" s="15"/>
      <c r="E3" s="15"/>
      <c r="F3" s="16"/>
      <c r="G3" s="62"/>
      <c r="H3" s="62"/>
      <c r="I3" s="51"/>
      <c r="J3" s="51"/>
      <c r="K3" s="46"/>
      <c r="L3" s="46"/>
      <c r="M3" s="46"/>
      <c r="N3" s="46"/>
      <c r="O3" s="46"/>
      <c r="P3" s="46"/>
      <c r="Q3" s="46"/>
      <c r="R3" s="46"/>
      <c r="S3" s="46"/>
      <c r="T3" s="46"/>
      <c r="U3" s="46"/>
      <c r="V3" s="46"/>
      <c r="W3" s="47"/>
      <c r="X3" s="47"/>
    </row>
    <row r="10" spans="1:24" ht="14.25" customHeight="1" x14ac:dyDescent="0.25"/>
  </sheetData>
  <dataConsolidate/>
  <dataValidations count="8">
    <dataValidation allowBlank="1" showInputMessage="1" promptTitle="Group Vertex Color" prompt="To select a color to use for all vertices in the group, right-click and select Select Color on the right-click menu." sqref="B3"/>
    <dataValidation type="list" allowBlank="1" showInputMessage="1" showErrorMessage="1" errorTitle="Invalid Group Vertex Shape" error="You have entered an invalid group vertex shape.  Try selecting from the drop-down list instead." promptTitle="Group Vertex Shape" prompt="Select a shape to use for all vertices in the group." sqref="C3">
      <formula1>ValidGroupShapes</formula1>
    </dataValidation>
    <dataValidation allowBlank="1" showInputMessage="1" showErrorMessage="1" promptTitle="Group Name" prompt="Enter the name of the group." sqref="A3"/>
    <dataValidation type="list" allowBlank="1" showInputMessage="1" showErrorMessage="1" errorTitle="Invalid Group Collapsed" error="You have entered an invalid group &quot;collapsed.&quot;  Try selecting from the drop-down list instead." promptTitle="Group Collapsed?" prompt="Set to Yes to collapse the group." sqref="E3">
      <formula1>ValidBooleansDefaultFalse</formula1>
    </dataValidation>
    <dataValidation allowBlank="1" sqref="K3"/>
    <dataValidation allowBlank="1" showInputMessage="1" showErrorMessage="1" errorTitle="Invalid Group Collapsed" error="You have entered an unrecognized &quot;group collapsed.&quot;  Try selecting from the drop-down list instead." promptTitle="Group Label" prompt="Enter an optional group label." sqref="F3"/>
    <dataValidation allowBlank="1" showInputMessage="1" showErrorMessage="1" errorTitle="Invalid Group Collapsed" error="You have entered an unrecognized &quot;group collapsed.&quot;  Try selecting from the drop-down list instead." promptTitle="Collapsed Location" prompt="Enter an optional collapsed location.  Collapsed X and Y values should be between 0 and 9,999.  If you enter Collapsed X and Y values, you should set NodeXL, Graph, Layout to &quot;None&quot; to prevent NodeXL from overwriting your values when you show the graph." sqref="G3:H3"/>
    <dataValidation type="list" allowBlank="1" showInputMessage="1" showErrorMessage="1" errorTitle="Invalid Group Visibility" error="You have entered an invalid group visibility.  Try selecting from the drop-down list instead." promptTitle="Group Visibility" prompt="Select an optional group visibility.  Groups are shown by default." sqref="D3">
      <formula1>ValidGroupVisibilities</formula1>
    </dataValidation>
  </dataValidations>
  <pageMargins left="0.7" right="0.7" top="0.75" bottom="0.75" header="0.3" footer="0.3"/>
  <pageSetup orientation="portrait" horizontalDpi="0" verticalDpi="0" r:id="rId1"/>
  <legacyDrawing r:id="rId2"/>
  <tableParts count="1">
    <tablePart r:id="rId3"/>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C2"/>
  <sheetViews>
    <sheetView workbookViewId="0">
      <selection activeCell="A2" sqref="A2"/>
    </sheetView>
  </sheetViews>
  <sheetFormatPr defaultRowHeight="15" x14ac:dyDescent="0.25"/>
  <cols>
    <col min="1" max="1" width="9.42578125" style="1" bestFit="1" customWidth="1"/>
    <col min="2" max="2" width="9.140625" style="1"/>
    <col min="3" max="3" width="11.5703125" bestFit="1" customWidth="1"/>
    <col min="4" max="4" width="9.140625" customWidth="1"/>
  </cols>
  <sheetData>
    <row r="1" spans="1:3" x14ac:dyDescent="0.25">
      <c r="A1" s="1" t="s">
        <v>142</v>
      </c>
      <c r="B1" s="1" t="s">
        <v>4</v>
      </c>
      <c r="C1" s="1" t="s">
        <v>145</v>
      </c>
    </row>
    <row r="2" spans="1:3" x14ac:dyDescent="0.25">
      <c r="C2" s="3"/>
    </row>
  </sheetData>
  <dataConsolidate/>
  <dataValidations xWindow="58" yWindow="226" count="3">
    <dataValidation allowBlank="1" showInputMessage="1" showErrorMessage="1" promptTitle="Group Name" prompt="Enter the name of the group.  The group name must also be entered on the Groups worksheet." sqref="A2"/>
    <dataValidation allowBlank="1" showInputMessage="1" showErrorMessage="1" promptTitle="Vertex Name" prompt="Enter the name of a vertex to include in the group." sqref="B2"/>
    <dataValidation allowBlank="1" showInputMessage="1" promptTitle="Vertex ID" prompt="This is the value of the hidden ID cell in the Vertices worksheet.  It gets filled in by the items on the NodeXL, Analysis, Groups menu." sqref="C2"/>
  </dataValidations>
  <pageMargins left="0.7" right="0.7" top="0.75" bottom="0.75" header="0.3" footer="0.3"/>
  <pageSetup orientation="portrait" horizontalDpi="0" verticalDpi="0"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X156"/>
  <sheetViews>
    <sheetView workbookViewId="0">
      <selection activeCell="C40" sqref="C40"/>
    </sheetView>
  </sheetViews>
  <sheetFormatPr defaultRowHeight="15" x14ac:dyDescent="0.25"/>
  <cols>
    <col min="1" max="1" width="43.140625" customWidth="1"/>
    <col min="2" max="2" width="13.85546875" customWidth="1"/>
    <col min="3" max="3" width="9.140625" customWidth="1"/>
    <col min="4" max="4" width="12.85546875" hidden="1" customWidth="1"/>
    <col min="5" max="5" width="19.7109375" hidden="1" customWidth="1"/>
    <col min="6" max="6" width="15.5703125" hidden="1" customWidth="1"/>
    <col min="7" max="7" width="22.140625" hidden="1" customWidth="1"/>
    <col min="8" max="8" width="17.140625" hidden="1" customWidth="1"/>
    <col min="9" max="9" width="23.85546875" hidden="1" customWidth="1"/>
    <col min="10" max="10" width="28.28515625" hidden="1" customWidth="1"/>
    <col min="11" max="11" width="34.85546875" hidden="1" customWidth="1"/>
    <col min="12" max="12" width="25" hidden="1" customWidth="1"/>
    <col min="13" max="13" width="31.5703125" hidden="1" customWidth="1"/>
    <col min="14" max="14" width="26.5703125" hidden="1" customWidth="1"/>
    <col min="15" max="17" width="33.28515625" hidden="1" customWidth="1"/>
    <col min="18" max="18" width="26.5703125" hidden="1" customWidth="1"/>
    <col min="19" max="19" width="33" hidden="1" customWidth="1"/>
    <col min="20" max="20" width="19.5703125" hidden="1" customWidth="1"/>
    <col min="21" max="21" width="26.140625" hidden="1" customWidth="1"/>
    <col min="22" max="22" width="9.140625" hidden="1" customWidth="1"/>
    <col min="23" max="23" width="34.140625" hidden="1" customWidth="1"/>
    <col min="24" max="24" width="25.140625" hidden="1" customWidth="1"/>
  </cols>
  <sheetData>
    <row r="1" spans="1:24" ht="15" customHeight="1" thickBot="1" x14ac:dyDescent="0.3">
      <c r="A1" s="13" t="s">
        <v>158</v>
      </c>
      <c r="B1" s="13" t="s">
        <v>16</v>
      </c>
      <c r="D1" t="s">
        <v>78</v>
      </c>
      <c r="E1" t="s">
        <v>79</v>
      </c>
      <c r="F1" s="35" t="s">
        <v>85</v>
      </c>
      <c r="G1" s="36" t="s">
        <v>86</v>
      </c>
      <c r="H1" s="35" t="s">
        <v>91</v>
      </c>
      <c r="I1" s="36" t="s">
        <v>92</v>
      </c>
      <c r="J1" s="35" t="s">
        <v>97</v>
      </c>
      <c r="K1" s="36" t="s">
        <v>98</v>
      </c>
      <c r="L1" s="35" t="s">
        <v>103</v>
      </c>
      <c r="M1" s="36" t="s">
        <v>104</v>
      </c>
      <c r="N1" s="35" t="s">
        <v>109</v>
      </c>
      <c r="O1" s="36" t="s">
        <v>110</v>
      </c>
      <c r="P1" s="36" t="s">
        <v>136</v>
      </c>
      <c r="Q1" s="36" t="s">
        <v>137</v>
      </c>
      <c r="R1" s="35" t="s">
        <v>115</v>
      </c>
      <c r="S1" s="35" t="s">
        <v>116</v>
      </c>
      <c r="T1" s="35" t="s">
        <v>121</v>
      </c>
      <c r="U1" s="36" t="s">
        <v>122</v>
      </c>
      <c r="W1" t="s">
        <v>126</v>
      </c>
      <c r="X1" t="s">
        <v>16</v>
      </c>
    </row>
    <row r="2" spans="1:24" ht="15.75" thickTop="1" x14ac:dyDescent="0.25">
      <c r="A2" s="34"/>
      <c r="B2" s="34"/>
      <c r="D2" s="31">
        <f>MIN(Vertices[Degree])</f>
        <v>0</v>
      </c>
      <c r="E2" s="3">
        <f>COUNTIF(Vertices[Degree], "&gt;= " &amp; D2) - COUNTIF(Vertices[Degree], "&gt;=" &amp; D3)</f>
        <v>0</v>
      </c>
      <c r="F2" s="37">
        <f>MIN(Vertices[In-Degree])</f>
        <v>0</v>
      </c>
      <c r="G2" s="38">
        <f>COUNTIF(Vertices[In-Degree], "&gt;= " &amp; F2) - COUNTIF(Vertices[In-Degree], "&gt;=" &amp; F3)</f>
        <v>0</v>
      </c>
      <c r="H2" s="37">
        <f>MIN(Vertices[Out-Degree])</f>
        <v>0</v>
      </c>
      <c r="I2" s="38">
        <f>COUNTIF(Vertices[Out-Degree], "&gt;= " &amp; H2) - COUNTIF(Vertices[Out-Degree], "&gt;=" &amp; H3)</f>
        <v>0</v>
      </c>
      <c r="J2" s="37">
        <f>MIN(Vertices[Betweenness Centrality])</f>
        <v>0</v>
      </c>
      <c r="K2" s="38">
        <f>COUNTIF(Vertices[Betweenness Centrality], "&gt;= " &amp; J2) - COUNTIF(Vertices[Betweenness Centrality], "&gt;=" &amp; J3)</f>
        <v>0</v>
      </c>
      <c r="L2" s="37">
        <f>MIN(Vertices[Closeness Centrality])</f>
        <v>0</v>
      </c>
      <c r="M2" s="38">
        <f>COUNTIF(Vertices[Closeness Centrality], "&gt;= " &amp; L2) - COUNTIF(Vertices[Closeness Centrality], "&gt;=" &amp; L3)</f>
        <v>0</v>
      </c>
      <c r="N2" s="37">
        <f>MIN(Vertices[Eigenvector Centrality])</f>
        <v>0</v>
      </c>
      <c r="O2" s="38">
        <f>COUNTIF(Vertices[Eigenvector Centrality], "&gt;= " &amp; N2) - COUNTIF(Vertices[Eigenvector Centrality], "&gt;=" &amp; N3)</f>
        <v>0</v>
      </c>
      <c r="P2" s="37">
        <f>MIN(Vertices[PageRank])</f>
        <v>0</v>
      </c>
      <c r="Q2" s="38">
        <f>COUNTIF(Vertices[PageRank], "&gt;= " &amp; P2) - COUNTIF(Vertices[PageRank], "&gt;=" &amp; P3)</f>
        <v>0</v>
      </c>
      <c r="R2" s="37">
        <f>MIN(Vertices[Clustering Coefficient])</f>
        <v>0</v>
      </c>
      <c r="S2" s="43">
        <f>COUNTIF(Vertices[Clustering Coefficient], "&gt;= " &amp; R2) - COUNTIF(Vertices[Clustering Coefficient], "&gt;=" &amp; R3)</f>
        <v>0</v>
      </c>
      <c r="T2" s="37" t="e">
        <f ca="1">MIN(INDIRECT(DynamicFilterSourceColumnRange))</f>
        <v>#REF!</v>
      </c>
      <c r="U2" s="38" t="e">
        <f t="shared" ref="U2:U57" ca="1" si="0">COUNTIF(INDIRECT(DynamicFilterSourceColumnRange), "&gt;= " &amp; T2) - COUNTIF(INDIRECT(DynamicFilterSourceColumnRange), "&gt;=" &amp; T3)</f>
        <v>#REF!</v>
      </c>
      <c r="W2" t="s">
        <v>123</v>
      </c>
      <c r="X2">
        <f>ROWS(HistogramBins[Degree Bin]) - 1</f>
        <v>55</v>
      </c>
    </row>
    <row r="3" spans="1:24" x14ac:dyDescent="0.25">
      <c r="D3" s="32">
        <f t="shared" ref="D3:D26" si="1">D2+($D$57-$D$2)/BinDivisor</f>
        <v>0</v>
      </c>
      <c r="E3" s="3">
        <f>COUNTIF(Vertices[Degree], "&gt;= " &amp; D3) - COUNTIF(Vertices[Degree], "&gt;=" &amp; D4)</f>
        <v>0</v>
      </c>
      <c r="F3" s="39">
        <f t="shared" ref="F3:F26" si="2">F2+($F$57-$F$2)/BinDivisor</f>
        <v>0</v>
      </c>
      <c r="G3" s="40">
        <f>COUNTIF(Vertices[In-Degree], "&gt;= " &amp; F3) - COUNTIF(Vertices[In-Degree], "&gt;=" &amp; F4)</f>
        <v>0</v>
      </c>
      <c r="H3" s="39">
        <f t="shared" ref="H3:H26" si="3">H2+($H$57-$H$2)/BinDivisor</f>
        <v>0</v>
      </c>
      <c r="I3" s="40">
        <f>COUNTIF(Vertices[Out-Degree], "&gt;= " &amp; H3) - COUNTIF(Vertices[Out-Degree], "&gt;=" &amp; H4)</f>
        <v>0</v>
      </c>
      <c r="J3" s="39">
        <f t="shared" ref="J3:J26" si="4">J2+($J$57-$J$2)/BinDivisor</f>
        <v>0</v>
      </c>
      <c r="K3" s="40">
        <f>COUNTIF(Vertices[Betweenness Centrality], "&gt;= " &amp; J3) - COUNTIF(Vertices[Betweenness Centrality], "&gt;=" &amp; J4)</f>
        <v>0</v>
      </c>
      <c r="L3" s="39">
        <f t="shared" ref="L3:L26" si="5">L2+($L$57-$L$2)/BinDivisor</f>
        <v>0</v>
      </c>
      <c r="M3" s="40">
        <f>COUNTIF(Vertices[Closeness Centrality], "&gt;= " &amp; L3) - COUNTIF(Vertices[Closeness Centrality], "&gt;=" &amp; L4)</f>
        <v>0</v>
      </c>
      <c r="N3" s="39">
        <f t="shared" ref="N3:N26" si="6">N2+($N$57-$N$2)/BinDivisor</f>
        <v>0</v>
      </c>
      <c r="O3" s="40">
        <f>COUNTIF(Vertices[Eigenvector Centrality], "&gt;= " &amp; N3) - COUNTIF(Vertices[Eigenvector Centrality], "&gt;=" &amp; N4)</f>
        <v>0</v>
      </c>
      <c r="P3" s="39">
        <f t="shared" ref="P3:P26" si="7">P2+($P$57-$P$2)/BinDivisor</f>
        <v>0</v>
      </c>
      <c r="Q3" s="40">
        <f>COUNTIF(Vertices[PageRank], "&gt;= " &amp; P3) - COUNTIF(Vertices[PageRank], "&gt;=" &amp; P4)</f>
        <v>0</v>
      </c>
      <c r="R3" s="39">
        <f t="shared" ref="R3:R26" si="8">R2+($R$57-$R$2)/BinDivisor</f>
        <v>0</v>
      </c>
      <c r="S3" s="44">
        <f>COUNTIF(Vertices[Clustering Coefficient], "&gt;= " &amp; R3) - COUNTIF(Vertices[Clustering Coefficient], "&gt;=" &amp; R4)</f>
        <v>0</v>
      </c>
      <c r="T3" s="39" t="e">
        <f t="shared" ref="T3:T26" ca="1" si="9">T2+($T$57-$T$2)/BinDivisor</f>
        <v>#REF!</v>
      </c>
      <c r="U3" s="40" t="e">
        <f t="shared" ca="1" si="0"/>
        <v>#REF!</v>
      </c>
      <c r="W3" t="s">
        <v>124</v>
      </c>
      <c r="X3" t="s">
        <v>84</v>
      </c>
    </row>
    <row r="4" spans="1:24" x14ac:dyDescent="0.25">
      <c r="D4" s="32">
        <f t="shared" si="1"/>
        <v>0</v>
      </c>
      <c r="E4" s="3">
        <f>COUNTIF(Vertices[Degree], "&gt;= " &amp; D4) - COUNTIF(Vertices[Degree], "&gt;=" &amp; D5)</f>
        <v>0</v>
      </c>
      <c r="F4" s="37">
        <f t="shared" si="2"/>
        <v>0</v>
      </c>
      <c r="G4" s="38">
        <f>COUNTIF(Vertices[In-Degree], "&gt;= " &amp; F4) - COUNTIF(Vertices[In-Degree], "&gt;=" &amp; F5)</f>
        <v>0</v>
      </c>
      <c r="H4" s="37">
        <f t="shared" si="3"/>
        <v>0</v>
      </c>
      <c r="I4" s="38">
        <f>COUNTIF(Vertices[Out-Degree], "&gt;= " &amp; H4) - COUNTIF(Vertices[Out-Degree], "&gt;=" &amp; H5)</f>
        <v>0</v>
      </c>
      <c r="J4" s="37">
        <f t="shared" si="4"/>
        <v>0</v>
      </c>
      <c r="K4" s="38">
        <f>COUNTIF(Vertices[Betweenness Centrality], "&gt;= " &amp; J4) - COUNTIF(Vertices[Betweenness Centrality], "&gt;=" &amp; J5)</f>
        <v>0</v>
      </c>
      <c r="L4" s="37">
        <f t="shared" si="5"/>
        <v>0</v>
      </c>
      <c r="M4" s="38">
        <f>COUNTIF(Vertices[Closeness Centrality], "&gt;= " &amp; L4) - COUNTIF(Vertices[Closeness Centrality], "&gt;=" &amp; L5)</f>
        <v>0</v>
      </c>
      <c r="N4" s="37">
        <f t="shared" si="6"/>
        <v>0</v>
      </c>
      <c r="O4" s="38">
        <f>COUNTIF(Vertices[Eigenvector Centrality], "&gt;= " &amp; N4) - COUNTIF(Vertices[Eigenvector Centrality], "&gt;=" &amp; N5)</f>
        <v>0</v>
      </c>
      <c r="P4" s="37">
        <f t="shared" si="7"/>
        <v>0</v>
      </c>
      <c r="Q4" s="38">
        <f>COUNTIF(Vertices[PageRank], "&gt;= " &amp; P4) - COUNTIF(Vertices[PageRank], "&gt;=" &amp; P5)</f>
        <v>0</v>
      </c>
      <c r="R4" s="37">
        <f t="shared" si="8"/>
        <v>0</v>
      </c>
      <c r="S4" s="43">
        <f>COUNTIF(Vertices[Clustering Coefficient], "&gt;= " &amp; R4) - COUNTIF(Vertices[Clustering Coefficient], "&gt;=" &amp; R5)</f>
        <v>0</v>
      </c>
      <c r="T4" s="37" t="e">
        <f t="shared" ca="1" si="9"/>
        <v>#REF!</v>
      </c>
      <c r="U4" s="38" t="e">
        <f t="shared" ca="1" si="0"/>
        <v>#REF!</v>
      </c>
      <c r="W4" s="12" t="s">
        <v>125</v>
      </c>
      <c r="X4" s="12" t="s">
        <v>127</v>
      </c>
    </row>
    <row r="5" spans="1:24" x14ac:dyDescent="0.25">
      <c r="D5" s="32">
        <f t="shared" si="1"/>
        <v>0</v>
      </c>
      <c r="E5" s="3">
        <f>COUNTIF(Vertices[Degree], "&gt;= " &amp; D5) - COUNTIF(Vertices[Degree], "&gt;=" &amp; D6)</f>
        <v>0</v>
      </c>
      <c r="F5" s="39">
        <f t="shared" si="2"/>
        <v>0</v>
      </c>
      <c r="G5" s="40">
        <f>COUNTIF(Vertices[In-Degree], "&gt;= " &amp; F5) - COUNTIF(Vertices[In-Degree], "&gt;=" &amp; F6)</f>
        <v>0</v>
      </c>
      <c r="H5" s="39">
        <f t="shared" si="3"/>
        <v>0</v>
      </c>
      <c r="I5" s="40">
        <f>COUNTIF(Vertices[Out-Degree], "&gt;= " &amp; H5) - COUNTIF(Vertices[Out-Degree], "&gt;=" &amp; H6)</f>
        <v>0</v>
      </c>
      <c r="J5" s="39">
        <f t="shared" si="4"/>
        <v>0</v>
      </c>
      <c r="K5" s="40">
        <f>COUNTIF(Vertices[Betweenness Centrality], "&gt;= " &amp; J5) - COUNTIF(Vertices[Betweenness Centrality], "&gt;=" &amp; J6)</f>
        <v>0</v>
      </c>
      <c r="L5" s="39">
        <f t="shared" si="5"/>
        <v>0</v>
      </c>
      <c r="M5" s="40">
        <f>COUNTIF(Vertices[Closeness Centrality], "&gt;= " &amp; L5) - COUNTIF(Vertices[Closeness Centrality], "&gt;=" &amp; L6)</f>
        <v>0</v>
      </c>
      <c r="N5" s="39">
        <f t="shared" si="6"/>
        <v>0</v>
      </c>
      <c r="O5" s="40">
        <f>COUNTIF(Vertices[Eigenvector Centrality], "&gt;= " &amp; N5) - COUNTIF(Vertices[Eigenvector Centrality], "&gt;=" &amp; N6)</f>
        <v>0</v>
      </c>
      <c r="P5" s="39">
        <f t="shared" si="7"/>
        <v>0</v>
      </c>
      <c r="Q5" s="40">
        <f>COUNTIF(Vertices[PageRank], "&gt;= " &amp; P5) - COUNTIF(Vertices[PageRank], "&gt;=" &amp; P6)</f>
        <v>0</v>
      </c>
      <c r="R5" s="39">
        <f t="shared" si="8"/>
        <v>0</v>
      </c>
      <c r="S5" s="44">
        <f>COUNTIF(Vertices[Clustering Coefficient], "&gt;= " &amp; R5) - COUNTIF(Vertices[Clustering Coefficient], "&gt;=" &amp; R6)</f>
        <v>0</v>
      </c>
      <c r="T5" s="39" t="e">
        <f t="shared" ca="1" si="9"/>
        <v>#REF!</v>
      </c>
      <c r="U5" s="40" t="e">
        <f t="shared" ca="1" si="0"/>
        <v>#REF!</v>
      </c>
    </row>
    <row r="6" spans="1:24" x14ac:dyDescent="0.25">
      <c r="D6" s="32">
        <f t="shared" si="1"/>
        <v>0</v>
      </c>
      <c r="E6" s="3">
        <f>COUNTIF(Vertices[Degree], "&gt;= " &amp; D6) - COUNTIF(Vertices[Degree], "&gt;=" &amp; D7)</f>
        <v>0</v>
      </c>
      <c r="F6" s="37">
        <f t="shared" si="2"/>
        <v>0</v>
      </c>
      <c r="G6" s="38">
        <f>COUNTIF(Vertices[In-Degree], "&gt;= " &amp; F6) - COUNTIF(Vertices[In-Degree], "&gt;=" &amp; F7)</f>
        <v>0</v>
      </c>
      <c r="H6" s="37">
        <f t="shared" si="3"/>
        <v>0</v>
      </c>
      <c r="I6" s="38">
        <f>COUNTIF(Vertices[Out-Degree], "&gt;= " &amp; H6) - COUNTIF(Vertices[Out-Degree], "&gt;=" &amp; H7)</f>
        <v>0</v>
      </c>
      <c r="J6" s="37">
        <f t="shared" si="4"/>
        <v>0</v>
      </c>
      <c r="K6" s="38">
        <f>COUNTIF(Vertices[Betweenness Centrality], "&gt;= " &amp; J6) - COUNTIF(Vertices[Betweenness Centrality], "&gt;=" &amp; J7)</f>
        <v>0</v>
      </c>
      <c r="L6" s="37">
        <f t="shared" si="5"/>
        <v>0</v>
      </c>
      <c r="M6" s="38">
        <f>COUNTIF(Vertices[Closeness Centrality], "&gt;= " &amp; L6) - COUNTIF(Vertices[Closeness Centrality], "&gt;=" &amp; L7)</f>
        <v>0</v>
      </c>
      <c r="N6" s="37">
        <f t="shared" si="6"/>
        <v>0</v>
      </c>
      <c r="O6" s="38">
        <f>COUNTIF(Vertices[Eigenvector Centrality], "&gt;= " &amp; N6) - COUNTIF(Vertices[Eigenvector Centrality], "&gt;=" &amp; N7)</f>
        <v>0</v>
      </c>
      <c r="P6" s="37">
        <f t="shared" si="7"/>
        <v>0</v>
      </c>
      <c r="Q6" s="38">
        <f>COUNTIF(Vertices[PageRank], "&gt;= " &amp; P6) - COUNTIF(Vertices[PageRank], "&gt;=" &amp; P7)</f>
        <v>0</v>
      </c>
      <c r="R6" s="37">
        <f t="shared" si="8"/>
        <v>0</v>
      </c>
      <c r="S6" s="43">
        <f>COUNTIF(Vertices[Clustering Coefficient], "&gt;= " &amp; R6) - COUNTIF(Vertices[Clustering Coefficient], "&gt;=" &amp; R7)</f>
        <v>0</v>
      </c>
      <c r="T6" s="37" t="e">
        <f t="shared" ca="1" si="9"/>
        <v>#REF!</v>
      </c>
      <c r="U6" s="38" t="e">
        <f t="shared" ca="1" si="0"/>
        <v>#REF!</v>
      </c>
    </row>
    <row r="7" spans="1:24" x14ac:dyDescent="0.25">
      <c r="D7" s="32">
        <f t="shared" si="1"/>
        <v>0</v>
      </c>
      <c r="E7" s="3">
        <f>COUNTIF(Vertices[Degree], "&gt;= " &amp; D7) - COUNTIF(Vertices[Degree], "&gt;=" &amp; D8)</f>
        <v>0</v>
      </c>
      <c r="F7" s="39">
        <f t="shared" si="2"/>
        <v>0</v>
      </c>
      <c r="G7" s="40">
        <f>COUNTIF(Vertices[In-Degree], "&gt;= " &amp; F7) - COUNTIF(Vertices[In-Degree], "&gt;=" &amp; F8)</f>
        <v>0</v>
      </c>
      <c r="H7" s="39">
        <f t="shared" si="3"/>
        <v>0</v>
      </c>
      <c r="I7" s="40">
        <f>COUNTIF(Vertices[Out-Degree], "&gt;= " &amp; H7) - COUNTIF(Vertices[Out-Degree], "&gt;=" &amp; H8)</f>
        <v>0</v>
      </c>
      <c r="J7" s="39">
        <f t="shared" si="4"/>
        <v>0</v>
      </c>
      <c r="K7" s="40">
        <f>COUNTIF(Vertices[Betweenness Centrality], "&gt;= " &amp; J7) - COUNTIF(Vertices[Betweenness Centrality], "&gt;=" &amp; J8)</f>
        <v>0</v>
      </c>
      <c r="L7" s="39">
        <f t="shared" si="5"/>
        <v>0</v>
      </c>
      <c r="M7" s="40">
        <f>COUNTIF(Vertices[Closeness Centrality], "&gt;= " &amp; L7) - COUNTIF(Vertices[Closeness Centrality], "&gt;=" &amp; L8)</f>
        <v>0</v>
      </c>
      <c r="N7" s="39">
        <f t="shared" si="6"/>
        <v>0</v>
      </c>
      <c r="O7" s="40">
        <f>COUNTIF(Vertices[Eigenvector Centrality], "&gt;= " &amp; N7) - COUNTIF(Vertices[Eigenvector Centrality], "&gt;=" &amp; N8)</f>
        <v>0</v>
      </c>
      <c r="P7" s="39">
        <f t="shared" si="7"/>
        <v>0</v>
      </c>
      <c r="Q7" s="40">
        <f>COUNTIF(Vertices[PageRank], "&gt;= " &amp; P7) - COUNTIF(Vertices[PageRank], "&gt;=" &amp; P8)</f>
        <v>0</v>
      </c>
      <c r="R7" s="39">
        <f t="shared" si="8"/>
        <v>0</v>
      </c>
      <c r="S7" s="44">
        <f>COUNTIF(Vertices[Clustering Coefficient], "&gt;= " &amp; R7) - COUNTIF(Vertices[Clustering Coefficient], "&gt;=" &amp; R8)</f>
        <v>0</v>
      </c>
      <c r="T7" s="39" t="e">
        <f t="shared" ca="1" si="9"/>
        <v>#REF!</v>
      </c>
      <c r="U7" s="40" t="e">
        <f t="shared" ca="1" si="0"/>
        <v>#REF!</v>
      </c>
    </row>
    <row r="8" spans="1:24" x14ac:dyDescent="0.25">
      <c r="D8" s="32">
        <f t="shared" si="1"/>
        <v>0</v>
      </c>
      <c r="E8" s="3">
        <f>COUNTIF(Vertices[Degree], "&gt;= " &amp; D8) - COUNTIF(Vertices[Degree], "&gt;=" &amp; D9)</f>
        <v>0</v>
      </c>
      <c r="F8" s="37">
        <f t="shared" si="2"/>
        <v>0</v>
      </c>
      <c r="G8" s="38">
        <f>COUNTIF(Vertices[In-Degree], "&gt;= " &amp; F8) - COUNTIF(Vertices[In-Degree], "&gt;=" &amp; F9)</f>
        <v>0</v>
      </c>
      <c r="H8" s="37">
        <f t="shared" si="3"/>
        <v>0</v>
      </c>
      <c r="I8" s="38">
        <f>COUNTIF(Vertices[Out-Degree], "&gt;= " &amp; H8) - COUNTIF(Vertices[Out-Degree], "&gt;=" &amp; H9)</f>
        <v>0</v>
      </c>
      <c r="J8" s="37">
        <f t="shared" si="4"/>
        <v>0</v>
      </c>
      <c r="K8" s="38">
        <f>COUNTIF(Vertices[Betweenness Centrality], "&gt;= " &amp; J8) - COUNTIF(Vertices[Betweenness Centrality], "&gt;=" &amp; J9)</f>
        <v>0</v>
      </c>
      <c r="L8" s="37">
        <f t="shared" si="5"/>
        <v>0</v>
      </c>
      <c r="M8" s="38">
        <f>COUNTIF(Vertices[Closeness Centrality], "&gt;= " &amp; L8) - COUNTIF(Vertices[Closeness Centrality], "&gt;=" &amp; L9)</f>
        <v>0</v>
      </c>
      <c r="N8" s="37">
        <f t="shared" si="6"/>
        <v>0</v>
      </c>
      <c r="O8" s="38">
        <f>COUNTIF(Vertices[Eigenvector Centrality], "&gt;= " &amp; N8) - COUNTIF(Vertices[Eigenvector Centrality], "&gt;=" &amp; N9)</f>
        <v>0</v>
      </c>
      <c r="P8" s="37">
        <f t="shared" si="7"/>
        <v>0</v>
      </c>
      <c r="Q8" s="38">
        <f>COUNTIF(Vertices[PageRank], "&gt;= " &amp; P8) - COUNTIF(Vertices[PageRank], "&gt;=" &amp; P9)</f>
        <v>0</v>
      </c>
      <c r="R8" s="37">
        <f t="shared" si="8"/>
        <v>0</v>
      </c>
      <c r="S8" s="43">
        <f>COUNTIF(Vertices[Clustering Coefficient], "&gt;= " &amp; R8) - COUNTIF(Vertices[Clustering Coefficient], "&gt;=" &amp; R9)</f>
        <v>0</v>
      </c>
      <c r="T8" s="37" t="e">
        <f t="shared" ca="1" si="9"/>
        <v>#REF!</v>
      </c>
      <c r="U8" s="38" t="e">
        <f t="shared" ca="1" si="0"/>
        <v>#REF!</v>
      </c>
    </row>
    <row r="9" spans="1:24" x14ac:dyDescent="0.25">
      <c r="D9" s="32">
        <f t="shared" si="1"/>
        <v>0</v>
      </c>
      <c r="E9" s="3">
        <f>COUNTIF(Vertices[Degree], "&gt;= " &amp; D9) - COUNTIF(Vertices[Degree], "&gt;=" &amp; D10)</f>
        <v>0</v>
      </c>
      <c r="F9" s="39">
        <f t="shared" si="2"/>
        <v>0</v>
      </c>
      <c r="G9" s="40">
        <f>COUNTIF(Vertices[In-Degree], "&gt;= " &amp; F9) - COUNTIF(Vertices[In-Degree], "&gt;=" &amp; F10)</f>
        <v>0</v>
      </c>
      <c r="H9" s="39">
        <f t="shared" si="3"/>
        <v>0</v>
      </c>
      <c r="I9" s="40">
        <f>COUNTIF(Vertices[Out-Degree], "&gt;= " &amp; H9) - COUNTIF(Vertices[Out-Degree], "&gt;=" &amp; H10)</f>
        <v>0</v>
      </c>
      <c r="J9" s="39">
        <f t="shared" si="4"/>
        <v>0</v>
      </c>
      <c r="K9" s="40">
        <f>COUNTIF(Vertices[Betweenness Centrality], "&gt;= " &amp; J9) - COUNTIF(Vertices[Betweenness Centrality], "&gt;=" &amp; J10)</f>
        <v>0</v>
      </c>
      <c r="L9" s="39">
        <f t="shared" si="5"/>
        <v>0</v>
      </c>
      <c r="M9" s="40">
        <f>COUNTIF(Vertices[Closeness Centrality], "&gt;= " &amp; L9) - COUNTIF(Vertices[Closeness Centrality], "&gt;=" &amp; L10)</f>
        <v>0</v>
      </c>
      <c r="N9" s="39">
        <f t="shared" si="6"/>
        <v>0</v>
      </c>
      <c r="O9" s="40">
        <f>COUNTIF(Vertices[Eigenvector Centrality], "&gt;= " &amp; N9) - COUNTIF(Vertices[Eigenvector Centrality], "&gt;=" &amp; N10)</f>
        <v>0</v>
      </c>
      <c r="P9" s="39">
        <f t="shared" si="7"/>
        <v>0</v>
      </c>
      <c r="Q9" s="40">
        <f>COUNTIF(Vertices[PageRank], "&gt;= " &amp; P9) - COUNTIF(Vertices[PageRank], "&gt;=" &amp; P10)</f>
        <v>0</v>
      </c>
      <c r="R9" s="39">
        <f t="shared" si="8"/>
        <v>0</v>
      </c>
      <c r="S9" s="44">
        <f>COUNTIF(Vertices[Clustering Coefficient], "&gt;= " &amp; R9) - COUNTIF(Vertices[Clustering Coefficient], "&gt;=" &amp; R10)</f>
        <v>0</v>
      </c>
      <c r="T9" s="39" t="e">
        <f t="shared" ca="1" si="9"/>
        <v>#REF!</v>
      </c>
      <c r="U9" s="40" t="e">
        <f t="shared" ca="1" si="0"/>
        <v>#REF!</v>
      </c>
    </row>
    <row r="10" spans="1:24" x14ac:dyDescent="0.25">
      <c r="D10" s="32">
        <f t="shared" si="1"/>
        <v>0</v>
      </c>
      <c r="E10" s="3">
        <f>COUNTIF(Vertices[Degree], "&gt;= " &amp; D10) - COUNTIF(Vertices[Degree], "&gt;=" &amp; D11)</f>
        <v>0</v>
      </c>
      <c r="F10" s="37">
        <f t="shared" si="2"/>
        <v>0</v>
      </c>
      <c r="G10" s="38">
        <f>COUNTIF(Vertices[In-Degree], "&gt;= " &amp; F10) - COUNTIF(Vertices[In-Degree], "&gt;=" &amp; F11)</f>
        <v>0</v>
      </c>
      <c r="H10" s="37">
        <f t="shared" si="3"/>
        <v>0</v>
      </c>
      <c r="I10" s="38">
        <f>COUNTIF(Vertices[Out-Degree], "&gt;= " &amp; H10) - COUNTIF(Vertices[Out-Degree], "&gt;=" &amp; H11)</f>
        <v>0</v>
      </c>
      <c r="J10" s="37">
        <f t="shared" si="4"/>
        <v>0</v>
      </c>
      <c r="K10" s="38">
        <f>COUNTIF(Vertices[Betweenness Centrality], "&gt;= " &amp; J10) - COUNTIF(Vertices[Betweenness Centrality], "&gt;=" &amp; J11)</f>
        <v>0</v>
      </c>
      <c r="L10" s="37">
        <f t="shared" si="5"/>
        <v>0</v>
      </c>
      <c r="M10" s="38">
        <f>COUNTIF(Vertices[Closeness Centrality], "&gt;= " &amp; L10) - COUNTIF(Vertices[Closeness Centrality], "&gt;=" &amp; L11)</f>
        <v>0</v>
      </c>
      <c r="N10" s="37">
        <f t="shared" si="6"/>
        <v>0</v>
      </c>
      <c r="O10" s="38">
        <f>COUNTIF(Vertices[Eigenvector Centrality], "&gt;= " &amp; N10) - COUNTIF(Vertices[Eigenvector Centrality], "&gt;=" &amp; N11)</f>
        <v>0</v>
      </c>
      <c r="P10" s="37">
        <f t="shared" si="7"/>
        <v>0</v>
      </c>
      <c r="Q10" s="38">
        <f>COUNTIF(Vertices[PageRank], "&gt;= " &amp; P10) - COUNTIF(Vertices[PageRank], "&gt;=" &amp; P11)</f>
        <v>0</v>
      </c>
      <c r="R10" s="37">
        <f t="shared" si="8"/>
        <v>0</v>
      </c>
      <c r="S10" s="43">
        <f>COUNTIF(Vertices[Clustering Coefficient], "&gt;= " &amp; R10) - COUNTIF(Vertices[Clustering Coefficient], "&gt;=" &amp; R11)</f>
        <v>0</v>
      </c>
      <c r="T10" s="37" t="e">
        <f t="shared" ca="1" si="9"/>
        <v>#REF!</v>
      </c>
      <c r="U10" s="38" t="e">
        <f t="shared" ca="1" si="0"/>
        <v>#REF!</v>
      </c>
    </row>
    <row r="11" spans="1:24" x14ac:dyDescent="0.25">
      <c r="D11" s="32">
        <f t="shared" si="1"/>
        <v>0</v>
      </c>
      <c r="E11" s="3">
        <f>COUNTIF(Vertices[Degree], "&gt;= " &amp; D11) - COUNTIF(Vertices[Degree], "&gt;=" &amp; D12)</f>
        <v>0</v>
      </c>
      <c r="F11" s="39">
        <f t="shared" si="2"/>
        <v>0</v>
      </c>
      <c r="G11" s="40">
        <f>COUNTIF(Vertices[In-Degree], "&gt;= " &amp; F11) - COUNTIF(Vertices[In-Degree], "&gt;=" &amp; F12)</f>
        <v>0</v>
      </c>
      <c r="H11" s="39">
        <f t="shared" si="3"/>
        <v>0</v>
      </c>
      <c r="I11" s="40">
        <f>COUNTIF(Vertices[Out-Degree], "&gt;= " &amp; H11) - COUNTIF(Vertices[Out-Degree], "&gt;=" &amp; H12)</f>
        <v>0</v>
      </c>
      <c r="J11" s="39">
        <f t="shared" si="4"/>
        <v>0</v>
      </c>
      <c r="K11" s="40">
        <f>COUNTIF(Vertices[Betweenness Centrality], "&gt;= " &amp; J11) - COUNTIF(Vertices[Betweenness Centrality], "&gt;=" &amp; J12)</f>
        <v>0</v>
      </c>
      <c r="L11" s="39">
        <f t="shared" si="5"/>
        <v>0</v>
      </c>
      <c r="M11" s="40">
        <f>COUNTIF(Vertices[Closeness Centrality], "&gt;= " &amp; L11) - COUNTIF(Vertices[Closeness Centrality], "&gt;=" &amp; L12)</f>
        <v>0</v>
      </c>
      <c r="N11" s="39">
        <f t="shared" si="6"/>
        <v>0</v>
      </c>
      <c r="O11" s="40">
        <f>COUNTIF(Vertices[Eigenvector Centrality], "&gt;= " &amp; N11) - COUNTIF(Vertices[Eigenvector Centrality], "&gt;=" &amp; N12)</f>
        <v>0</v>
      </c>
      <c r="P11" s="39">
        <f t="shared" si="7"/>
        <v>0</v>
      </c>
      <c r="Q11" s="40">
        <f>COUNTIF(Vertices[PageRank], "&gt;= " &amp; P11) - COUNTIF(Vertices[PageRank], "&gt;=" &amp; P12)</f>
        <v>0</v>
      </c>
      <c r="R11" s="39">
        <f t="shared" si="8"/>
        <v>0</v>
      </c>
      <c r="S11" s="44">
        <f>COUNTIF(Vertices[Clustering Coefficient], "&gt;= " &amp; R11) - COUNTIF(Vertices[Clustering Coefficient], "&gt;=" &amp; R12)</f>
        <v>0</v>
      </c>
      <c r="T11" s="39" t="e">
        <f t="shared" ca="1" si="9"/>
        <v>#REF!</v>
      </c>
      <c r="U11" s="40" t="e">
        <f t="shared" ca="1" si="0"/>
        <v>#REF!</v>
      </c>
    </row>
    <row r="12" spans="1:24" x14ac:dyDescent="0.25">
      <c r="D12" s="32">
        <f t="shared" si="1"/>
        <v>0</v>
      </c>
      <c r="E12" s="3">
        <f>COUNTIF(Vertices[Degree], "&gt;= " &amp; D12) - COUNTIF(Vertices[Degree], "&gt;=" &amp; D13)</f>
        <v>0</v>
      </c>
      <c r="F12" s="37">
        <f t="shared" si="2"/>
        <v>0</v>
      </c>
      <c r="G12" s="38">
        <f>COUNTIF(Vertices[In-Degree], "&gt;= " &amp; F12) - COUNTIF(Vertices[In-Degree], "&gt;=" &amp; F13)</f>
        <v>0</v>
      </c>
      <c r="H12" s="37">
        <f t="shared" si="3"/>
        <v>0</v>
      </c>
      <c r="I12" s="38">
        <f>COUNTIF(Vertices[Out-Degree], "&gt;= " &amp; H12) - COUNTIF(Vertices[Out-Degree], "&gt;=" &amp; H13)</f>
        <v>0</v>
      </c>
      <c r="J12" s="37">
        <f t="shared" si="4"/>
        <v>0</v>
      </c>
      <c r="K12" s="38">
        <f>COUNTIF(Vertices[Betweenness Centrality], "&gt;= " &amp; J12) - COUNTIF(Vertices[Betweenness Centrality], "&gt;=" &amp; J13)</f>
        <v>0</v>
      </c>
      <c r="L12" s="37">
        <f t="shared" si="5"/>
        <v>0</v>
      </c>
      <c r="M12" s="38">
        <f>COUNTIF(Vertices[Closeness Centrality], "&gt;= " &amp; L12) - COUNTIF(Vertices[Closeness Centrality], "&gt;=" &amp; L13)</f>
        <v>0</v>
      </c>
      <c r="N12" s="37">
        <f t="shared" si="6"/>
        <v>0</v>
      </c>
      <c r="O12" s="38">
        <f>COUNTIF(Vertices[Eigenvector Centrality], "&gt;= " &amp; N12) - COUNTIF(Vertices[Eigenvector Centrality], "&gt;=" &amp; N13)</f>
        <v>0</v>
      </c>
      <c r="P12" s="37">
        <f t="shared" si="7"/>
        <v>0</v>
      </c>
      <c r="Q12" s="38">
        <f>COUNTIF(Vertices[PageRank], "&gt;= " &amp; P12) - COUNTIF(Vertices[PageRank], "&gt;=" &amp; P13)</f>
        <v>0</v>
      </c>
      <c r="R12" s="37">
        <f t="shared" si="8"/>
        <v>0</v>
      </c>
      <c r="S12" s="43">
        <f>COUNTIF(Vertices[Clustering Coefficient], "&gt;= " &amp; R12) - COUNTIF(Vertices[Clustering Coefficient], "&gt;=" &amp; R13)</f>
        <v>0</v>
      </c>
      <c r="T12" s="37" t="e">
        <f t="shared" ca="1" si="9"/>
        <v>#REF!</v>
      </c>
      <c r="U12" s="38" t="e">
        <f t="shared" ca="1" si="0"/>
        <v>#REF!</v>
      </c>
    </row>
    <row r="13" spans="1:24" x14ac:dyDescent="0.25">
      <c r="D13" s="32">
        <f t="shared" si="1"/>
        <v>0</v>
      </c>
      <c r="E13" s="3">
        <f>COUNTIF(Vertices[Degree], "&gt;= " &amp; D13) - COUNTIF(Vertices[Degree], "&gt;=" &amp; D14)</f>
        <v>0</v>
      </c>
      <c r="F13" s="39">
        <f t="shared" si="2"/>
        <v>0</v>
      </c>
      <c r="G13" s="40">
        <f>COUNTIF(Vertices[In-Degree], "&gt;= " &amp; F13) - COUNTIF(Vertices[In-Degree], "&gt;=" &amp; F14)</f>
        <v>0</v>
      </c>
      <c r="H13" s="39">
        <f t="shared" si="3"/>
        <v>0</v>
      </c>
      <c r="I13" s="40">
        <f>COUNTIF(Vertices[Out-Degree], "&gt;= " &amp; H13) - COUNTIF(Vertices[Out-Degree], "&gt;=" &amp; H14)</f>
        <v>0</v>
      </c>
      <c r="J13" s="39">
        <f t="shared" si="4"/>
        <v>0</v>
      </c>
      <c r="K13" s="40">
        <f>COUNTIF(Vertices[Betweenness Centrality], "&gt;= " &amp; J13) - COUNTIF(Vertices[Betweenness Centrality], "&gt;=" &amp; J14)</f>
        <v>0</v>
      </c>
      <c r="L13" s="39">
        <f t="shared" si="5"/>
        <v>0</v>
      </c>
      <c r="M13" s="40">
        <f>COUNTIF(Vertices[Closeness Centrality], "&gt;= " &amp; L13) - COUNTIF(Vertices[Closeness Centrality], "&gt;=" &amp; L14)</f>
        <v>0</v>
      </c>
      <c r="N13" s="39">
        <f t="shared" si="6"/>
        <v>0</v>
      </c>
      <c r="O13" s="40">
        <f>COUNTIF(Vertices[Eigenvector Centrality], "&gt;= " &amp; N13) - COUNTIF(Vertices[Eigenvector Centrality], "&gt;=" &amp; N14)</f>
        <v>0</v>
      </c>
      <c r="P13" s="39">
        <f t="shared" si="7"/>
        <v>0</v>
      </c>
      <c r="Q13" s="40">
        <f>COUNTIF(Vertices[PageRank], "&gt;= " &amp; P13) - COUNTIF(Vertices[PageRank], "&gt;=" &amp; P14)</f>
        <v>0</v>
      </c>
      <c r="R13" s="39">
        <f t="shared" si="8"/>
        <v>0</v>
      </c>
      <c r="S13" s="44">
        <f>COUNTIF(Vertices[Clustering Coefficient], "&gt;= " &amp; R13) - COUNTIF(Vertices[Clustering Coefficient], "&gt;=" &amp; R14)</f>
        <v>0</v>
      </c>
      <c r="T13" s="39" t="e">
        <f t="shared" ca="1" si="9"/>
        <v>#REF!</v>
      </c>
      <c r="U13" s="40" t="e">
        <f t="shared" ca="1" si="0"/>
        <v>#REF!</v>
      </c>
    </row>
    <row r="14" spans="1:24" x14ac:dyDescent="0.25">
      <c r="D14" s="32">
        <f t="shared" si="1"/>
        <v>0</v>
      </c>
      <c r="E14" s="3">
        <f>COUNTIF(Vertices[Degree], "&gt;= " &amp; D14) - COUNTIF(Vertices[Degree], "&gt;=" &amp; D15)</f>
        <v>0</v>
      </c>
      <c r="F14" s="37">
        <f t="shared" si="2"/>
        <v>0</v>
      </c>
      <c r="G14" s="38">
        <f>COUNTIF(Vertices[In-Degree], "&gt;= " &amp; F14) - COUNTIF(Vertices[In-Degree], "&gt;=" &amp; F15)</f>
        <v>0</v>
      </c>
      <c r="H14" s="37">
        <f t="shared" si="3"/>
        <v>0</v>
      </c>
      <c r="I14" s="38">
        <f>COUNTIF(Vertices[Out-Degree], "&gt;= " &amp; H14) - COUNTIF(Vertices[Out-Degree], "&gt;=" &amp; H15)</f>
        <v>0</v>
      </c>
      <c r="J14" s="37">
        <f t="shared" si="4"/>
        <v>0</v>
      </c>
      <c r="K14" s="38">
        <f>COUNTIF(Vertices[Betweenness Centrality], "&gt;= " &amp; J14) - COUNTIF(Vertices[Betweenness Centrality], "&gt;=" &amp; J15)</f>
        <v>0</v>
      </c>
      <c r="L14" s="37">
        <f t="shared" si="5"/>
        <v>0</v>
      </c>
      <c r="M14" s="38">
        <f>COUNTIF(Vertices[Closeness Centrality], "&gt;= " &amp; L14) - COUNTIF(Vertices[Closeness Centrality], "&gt;=" &amp; L15)</f>
        <v>0</v>
      </c>
      <c r="N14" s="37">
        <f t="shared" si="6"/>
        <v>0</v>
      </c>
      <c r="O14" s="38">
        <f>COUNTIF(Vertices[Eigenvector Centrality], "&gt;= " &amp; N14) - COUNTIF(Vertices[Eigenvector Centrality], "&gt;=" &amp; N15)</f>
        <v>0</v>
      </c>
      <c r="P14" s="37">
        <f t="shared" si="7"/>
        <v>0</v>
      </c>
      <c r="Q14" s="38">
        <f>COUNTIF(Vertices[PageRank], "&gt;= " &amp; P14) - COUNTIF(Vertices[PageRank], "&gt;=" &amp; P15)</f>
        <v>0</v>
      </c>
      <c r="R14" s="37">
        <f t="shared" si="8"/>
        <v>0</v>
      </c>
      <c r="S14" s="43">
        <f>COUNTIF(Vertices[Clustering Coefficient], "&gt;= " &amp; R14) - COUNTIF(Vertices[Clustering Coefficient], "&gt;=" &amp; R15)</f>
        <v>0</v>
      </c>
      <c r="T14" s="37" t="e">
        <f t="shared" ca="1" si="9"/>
        <v>#REF!</v>
      </c>
      <c r="U14" s="38" t="e">
        <f t="shared" ca="1" si="0"/>
        <v>#REF!</v>
      </c>
    </row>
    <row r="15" spans="1:24" x14ac:dyDescent="0.25">
      <c r="D15" s="32">
        <f t="shared" si="1"/>
        <v>0</v>
      </c>
      <c r="E15" s="3">
        <f>COUNTIF(Vertices[Degree], "&gt;= " &amp; D15) - COUNTIF(Vertices[Degree], "&gt;=" &amp; D16)</f>
        <v>0</v>
      </c>
      <c r="F15" s="39">
        <f t="shared" si="2"/>
        <v>0</v>
      </c>
      <c r="G15" s="40">
        <f>COUNTIF(Vertices[In-Degree], "&gt;= " &amp; F15) - COUNTIF(Vertices[In-Degree], "&gt;=" &amp; F16)</f>
        <v>0</v>
      </c>
      <c r="H15" s="39">
        <f t="shared" si="3"/>
        <v>0</v>
      </c>
      <c r="I15" s="40">
        <f>COUNTIF(Vertices[Out-Degree], "&gt;= " &amp; H15) - COUNTIF(Vertices[Out-Degree], "&gt;=" &amp; H16)</f>
        <v>0</v>
      </c>
      <c r="J15" s="39">
        <f t="shared" si="4"/>
        <v>0</v>
      </c>
      <c r="K15" s="40">
        <f>COUNTIF(Vertices[Betweenness Centrality], "&gt;= " &amp; J15) - COUNTIF(Vertices[Betweenness Centrality], "&gt;=" &amp; J16)</f>
        <v>0</v>
      </c>
      <c r="L15" s="39">
        <f t="shared" si="5"/>
        <v>0</v>
      </c>
      <c r="M15" s="40">
        <f>COUNTIF(Vertices[Closeness Centrality], "&gt;= " &amp; L15) - COUNTIF(Vertices[Closeness Centrality], "&gt;=" &amp; L16)</f>
        <v>0</v>
      </c>
      <c r="N15" s="39">
        <f t="shared" si="6"/>
        <v>0</v>
      </c>
      <c r="O15" s="40">
        <f>COUNTIF(Vertices[Eigenvector Centrality], "&gt;= " &amp; N15) - COUNTIF(Vertices[Eigenvector Centrality], "&gt;=" &amp; N16)</f>
        <v>0</v>
      </c>
      <c r="P15" s="39">
        <f t="shared" si="7"/>
        <v>0</v>
      </c>
      <c r="Q15" s="40">
        <f>COUNTIF(Vertices[PageRank], "&gt;= " &amp; P15) - COUNTIF(Vertices[PageRank], "&gt;=" &amp; P16)</f>
        <v>0</v>
      </c>
      <c r="R15" s="39">
        <f t="shared" si="8"/>
        <v>0</v>
      </c>
      <c r="S15" s="44">
        <f>COUNTIF(Vertices[Clustering Coefficient], "&gt;= " &amp; R15) - COUNTIF(Vertices[Clustering Coefficient], "&gt;=" &amp; R16)</f>
        <v>0</v>
      </c>
      <c r="T15" s="39" t="e">
        <f t="shared" ca="1" si="9"/>
        <v>#REF!</v>
      </c>
      <c r="U15" s="40" t="e">
        <f t="shared" ca="1" si="0"/>
        <v>#REF!</v>
      </c>
    </row>
    <row r="16" spans="1:24" x14ac:dyDescent="0.25">
      <c r="D16" s="32">
        <f t="shared" si="1"/>
        <v>0</v>
      </c>
      <c r="E16" s="3">
        <f>COUNTIF(Vertices[Degree], "&gt;= " &amp; D16) - COUNTIF(Vertices[Degree], "&gt;=" &amp; D17)</f>
        <v>0</v>
      </c>
      <c r="F16" s="37">
        <f t="shared" si="2"/>
        <v>0</v>
      </c>
      <c r="G16" s="38">
        <f>COUNTIF(Vertices[In-Degree], "&gt;= " &amp; F16) - COUNTIF(Vertices[In-Degree], "&gt;=" &amp; F17)</f>
        <v>0</v>
      </c>
      <c r="H16" s="37">
        <f t="shared" si="3"/>
        <v>0</v>
      </c>
      <c r="I16" s="38">
        <f>COUNTIF(Vertices[Out-Degree], "&gt;= " &amp; H16) - COUNTIF(Vertices[Out-Degree], "&gt;=" &amp; H17)</f>
        <v>0</v>
      </c>
      <c r="J16" s="37">
        <f t="shared" si="4"/>
        <v>0</v>
      </c>
      <c r="K16" s="38">
        <f>COUNTIF(Vertices[Betweenness Centrality], "&gt;= " &amp; J16) - COUNTIF(Vertices[Betweenness Centrality], "&gt;=" &amp; J17)</f>
        <v>0</v>
      </c>
      <c r="L16" s="37">
        <f t="shared" si="5"/>
        <v>0</v>
      </c>
      <c r="M16" s="38">
        <f>COUNTIF(Vertices[Closeness Centrality], "&gt;= " &amp; L16) - COUNTIF(Vertices[Closeness Centrality], "&gt;=" &amp; L17)</f>
        <v>0</v>
      </c>
      <c r="N16" s="37">
        <f t="shared" si="6"/>
        <v>0</v>
      </c>
      <c r="O16" s="38">
        <f>COUNTIF(Vertices[Eigenvector Centrality], "&gt;= " &amp; N16) - COUNTIF(Vertices[Eigenvector Centrality], "&gt;=" &amp; N17)</f>
        <v>0</v>
      </c>
      <c r="P16" s="37">
        <f t="shared" si="7"/>
        <v>0</v>
      </c>
      <c r="Q16" s="38">
        <f>COUNTIF(Vertices[PageRank], "&gt;= " &amp; P16) - COUNTIF(Vertices[PageRank], "&gt;=" &amp; P17)</f>
        <v>0</v>
      </c>
      <c r="R16" s="37">
        <f t="shared" si="8"/>
        <v>0</v>
      </c>
      <c r="S16" s="43">
        <f>COUNTIF(Vertices[Clustering Coefficient], "&gt;= " &amp; R16) - COUNTIF(Vertices[Clustering Coefficient], "&gt;=" &amp; R17)</f>
        <v>0</v>
      </c>
      <c r="T16" s="37" t="e">
        <f t="shared" ca="1" si="9"/>
        <v>#REF!</v>
      </c>
      <c r="U16" s="38" t="e">
        <f t="shared" ca="1" si="0"/>
        <v>#REF!</v>
      </c>
    </row>
    <row r="17" spans="4:21" x14ac:dyDescent="0.25">
      <c r="D17" s="32">
        <f t="shared" si="1"/>
        <v>0</v>
      </c>
      <c r="E17" s="3">
        <f>COUNTIF(Vertices[Degree], "&gt;= " &amp; D17) - COUNTIF(Vertices[Degree], "&gt;=" &amp; D18)</f>
        <v>0</v>
      </c>
      <c r="F17" s="39">
        <f t="shared" si="2"/>
        <v>0</v>
      </c>
      <c r="G17" s="40">
        <f>COUNTIF(Vertices[In-Degree], "&gt;= " &amp; F17) - COUNTIF(Vertices[In-Degree], "&gt;=" &amp; F18)</f>
        <v>0</v>
      </c>
      <c r="H17" s="39">
        <f t="shared" si="3"/>
        <v>0</v>
      </c>
      <c r="I17" s="40">
        <f>COUNTIF(Vertices[Out-Degree], "&gt;= " &amp; H17) - COUNTIF(Vertices[Out-Degree], "&gt;=" &amp; H18)</f>
        <v>0</v>
      </c>
      <c r="J17" s="39">
        <f t="shared" si="4"/>
        <v>0</v>
      </c>
      <c r="K17" s="40">
        <f>COUNTIF(Vertices[Betweenness Centrality], "&gt;= " &amp; J17) - COUNTIF(Vertices[Betweenness Centrality], "&gt;=" &amp; J18)</f>
        <v>0</v>
      </c>
      <c r="L17" s="39">
        <f t="shared" si="5"/>
        <v>0</v>
      </c>
      <c r="M17" s="40">
        <f>COUNTIF(Vertices[Closeness Centrality], "&gt;= " &amp; L17) - COUNTIF(Vertices[Closeness Centrality], "&gt;=" &amp; L18)</f>
        <v>0</v>
      </c>
      <c r="N17" s="39">
        <f t="shared" si="6"/>
        <v>0</v>
      </c>
      <c r="O17" s="40">
        <f>COUNTIF(Vertices[Eigenvector Centrality], "&gt;= " &amp; N17) - COUNTIF(Vertices[Eigenvector Centrality], "&gt;=" &amp; N18)</f>
        <v>0</v>
      </c>
      <c r="P17" s="39">
        <f t="shared" si="7"/>
        <v>0</v>
      </c>
      <c r="Q17" s="40">
        <f>COUNTIF(Vertices[PageRank], "&gt;= " &amp; P17) - COUNTIF(Vertices[PageRank], "&gt;=" &amp; P18)</f>
        <v>0</v>
      </c>
      <c r="R17" s="39">
        <f t="shared" si="8"/>
        <v>0</v>
      </c>
      <c r="S17" s="44">
        <f>COUNTIF(Vertices[Clustering Coefficient], "&gt;= " &amp; R17) - COUNTIF(Vertices[Clustering Coefficient], "&gt;=" &amp; R18)</f>
        <v>0</v>
      </c>
      <c r="T17" s="39" t="e">
        <f t="shared" ca="1" si="9"/>
        <v>#REF!</v>
      </c>
      <c r="U17" s="40" t="e">
        <f t="shared" ca="1" si="0"/>
        <v>#REF!</v>
      </c>
    </row>
    <row r="18" spans="4:21" x14ac:dyDescent="0.25">
      <c r="D18" s="32">
        <f t="shared" si="1"/>
        <v>0</v>
      </c>
      <c r="E18" s="3">
        <f>COUNTIF(Vertices[Degree], "&gt;= " &amp; D18) - COUNTIF(Vertices[Degree], "&gt;=" &amp; D19)</f>
        <v>0</v>
      </c>
      <c r="F18" s="37">
        <f t="shared" si="2"/>
        <v>0</v>
      </c>
      <c r="G18" s="38">
        <f>COUNTIF(Vertices[In-Degree], "&gt;= " &amp; F18) - COUNTIF(Vertices[In-Degree], "&gt;=" &amp; F19)</f>
        <v>0</v>
      </c>
      <c r="H18" s="37">
        <f t="shared" si="3"/>
        <v>0</v>
      </c>
      <c r="I18" s="38">
        <f>COUNTIF(Vertices[Out-Degree], "&gt;= " &amp; H18) - COUNTIF(Vertices[Out-Degree], "&gt;=" &amp; H19)</f>
        <v>0</v>
      </c>
      <c r="J18" s="37">
        <f t="shared" si="4"/>
        <v>0</v>
      </c>
      <c r="K18" s="38">
        <f>COUNTIF(Vertices[Betweenness Centrality], "&gt;= " &amp; J18) - COUNTIF(Vertices[Betweenness Centrality], "&gt;=" &amp; J19)</f>
        <v>0</v>
      </c>
      <c r="L18" s="37">
        <f t="shared" si="5"/>
        <v>0</v>
      </c>
      <c r="M18" s="38">
        <f>COUNTIF(Vertices[Closeness Centrality], "&gt;= " &amp; L18) - COUNTIF(Vertices[Closeness Centrality], "&gt;=" &amp; L19)</f>
        <v>0</v>
      </c>
      <c r="N18" s="37">
        <f t="shared" si="6"/>
        <v>0</v>
      </c>
      <c r="O18" s="38">
        <f>COUNTIF(Vertices[Eigenvector Centrality], "&gt;= " &amp; N18) - COUNTIF(Vertices[Eigenvector Centrality], "&gt;=" &amp; N19)</f>
        <v>0</v>
      </c>
      <c r="P18" s="37">
        <f t="shared" si="7"/>
        <v>0</v>
      </c>
      <c r="Q18" s="38">
        <f>COUNTIF(Vertices[PageRank], "&gt;= " &amp; P18) - COUNTIF(Vertices[PageRank], "&gt;=" &amp; P19)</f>
        <v>0</v>
      </c>
      <c r="R18" s="37">
        <f t="shared" si="8"/>
        <v>0</v>
      </c>
      <c r="S18" s="43">
        <f>COUNTIF(Vertices[Clustering Coefficient], "&gt;= " &amp; R18) - COUNTIF(Vertices[Clustering Coefficient], "&gt;=" &amp; R19)</f>
        <v>0</v>
      </c>
      <c r="T18" s="37" t="e">
        <f t="shared" ca="1" si="9"/>
        <v>#REF!</v>
      </c>
      <c r="U18" s="38" t="e">
        <f t="shared" ca="1" si="0"/>
        <v>#REF!</v>
      </c>
    </row>
    <row r="19" spans="4:21" x14ac:dyDescent="0.25">
      <c r="D19" s="32">
        <f t="shared" si="1"/>
        <v>0</v>
      </c>
      <c r="E19" s="3">
        <f>COUNTIF(Vertices[Degree], "&gt;= " &amp; D19) - COUNTIF(Vertices[Degree], "&gt;=" &amp; D20)</f>
        <v>0</v>
      </c>
      <c r="F19" s="39">
        <f t="shared" si="2"/>
        <v>0</v>
      </c>
      <c r="G19" s="40">
        <f>COUNTIF(Vertices[In-Degree], "&gt;= " &amp; F19) - COUNTIF(Vertices[In-Degree], "&gt;=" &amp; F20)</f>
        <v>0</v>
      </c>
      <c r="H19" s="39">
        <f t="shared" si="3"/>
        <v>0</v>
      </c>
      <c r="I19" s="40">
        <f>COUNTIF(Vertices[Out-Degree], "&gt;= " &amp; H19) - COUNTIF(Vertices[Out-Degree], "&gt;=" &amp; H20)</f>
        <v>0</v>
      </c>
      <c r="J19" s="39">
        <f t="shared" si="4"/>
        <v>0</v>
      </c>
      <c r="K19" s="40">
        <f>COUNTIF(Vertices[Betweenness Centrality], "&gt;= " &amp; J19) - COUNTIF(Vertices[Betweenness Centrality], "&gt;=" &amp; J20)</f>
        <v>0</v>
      </c>
      <c r="L19" s="39">
        <f t="shared" si="5"/>
        <v>0</v>
      </c>
      <c r="M19" s="40">
        <f>COUNTIF(Vertices[Closeness Centrality], "&gt;= " &amp; L19) - COUNTIF(Vertices[Closeness Centrality], "&gt;=" &amp; L20)</f>
        <v>0</v>
      </c>
      <c r="N19" s="39">
        <f t="shared" si="6"/>
        <v>0</v>
      </c>
      <c r="O19" s="40">
        <f>COUNTIF(Vertices[Eigenvector Centrality], "&gt;= " &amp; N19) - COUNTIF(Vertices[Eigenvector Centrality], "&gt;=" &amp; N20)</f>
        <v>0</v>
      </c>
      <c r="P19" s="39">
        <f t="shared" si="7"/>
        <v>0</v>
      </c>
      <c r="Q19" s="40">
        <f>COUNTIF(Vertices[PageRank], "&gt;= " &amp; P19) - COUNTIF(Vertices[PageRank], "&gt;=" &amp; P20)</f>
        <v>0</v>
      </c>
      <c r="R19" s="39">
        <f t="shared" si="8"/>
        <v>0</v>
      </c>
      <c r="S19" s="44">
        <f>COUNTIF(Vertices[Clustering Coefficient], "&gt;= " &amp; R19) - COUNTIF(Vertices[Clustering Coefficient], "&gt;=" &amp; R20)</f>
        <v>0</v>
      </c>
      <c r="T19" s="39" t="e">
        <f t="shared" ca="1" si="9"/>
        <v>#REF!</v>
      </c>
      <c r="U19" s="40" t="e">
        <f t="shared" ca="1" si="0"/>
        <v>#REF!</v>
      </c>
    </row>
    <row r="20" spans="4:21" x14ac:dyDescent="0.25">
      <c r="D20" s="32">
        <f t="shared" si="1"/>
        <v>0</v>
      </c>
      <c r="E20" s="3">
        <f>COUNTIF(Vertices[Degree], "&gt;= " &amp; D20) - COUNTIF(Vertices[Degree], "&gt;=" &amp; D21)</f>
        <v>0</v>
      </c>
      <c r="F20" s="37">
        <f t="shared" si="2"/>
        <v>0</v>
      </c>
      <c r="G20" s="38">
        <f>COUNTIF(Vertices[In-Degree], "&gt;= " &amp; F20) - COUNTIF(Vertices[In-Degree], "&gt;=" &amp; F21)</f>
        <v>0</v>
      </c>
      <c r="H20" s="37">
        <f t="shared" si="3"/>
        <v>0</v>
      </c>
      <c r="I20" s="38">
        <f>COUNTIF(Vertices[Out-Degree], "&gt;= " &amp; H20) - COUNTIF(Vertices[Out-Degree], "&gt;=" &amp; H21)</f>
        <v>0</v>
      </c>
      <c r="J20" s="37">
        <f t="shared" si="4"/>
        <v>0</v>
      </c>
      <c r="K20" s="38">
        <f>COUNTIF(Vertices[Betweenness Centrality], "&gt;= " &amp; J20) - COUNTIF(Vertices[Betweenness Centrality], "&gt;=" &amp; J21)</f>
        <v>0</v>
      </c>
      <c r="L20" s="37">
        <f t="shared" si="5"/>
        <v>0</v>
      </c>
      <c r="M20" s="38">
        <f>COUNTIF(Vertices[Closeness Centrality], "&gt;= " &amp; L20) - COUNTIF(Vertices[Closeness Centrality], "&gt;=" &amp; L21)</f>
        <v>0</v>
      </c>
      <c r="N20" s="37">
        <f t="shared" si="6"/>
        <v>0</v>
      </c>
      <c r="O20" s="38">
        <f>COUNTIF(Vertices[Eigenvector Centrality], "&gt;= " &amp; N20) - COUNTIF(Vertices[Eigenvector Centrality], "&gt;=" &amp; N21)</f>
        <v>0</v>
      </c>
      <c r="P20" s="37">
        <f t="shared" si="7"/>
        <v>0</v>
      </c>
      <c r="Q20" s="38">
        <f>COUNTIF(Vertices[PageRank], "&gt;= " &amp; P20) - COUNTIF(Vertices[PageRank], "&gt;=" &amp; P21)</f>
        <v>0</v>
      </c>
      <c r="R20" s="37">
        <f t="shared" si="8"/>
        <v>0</v>
      </c>
      <c r="S20" s="43">
        <f>COUNTIF(Vertices[Clustering Coefficient], "&gt;= " &amp; R20) - COUNTIF(Vertices[Clustering Coefficient], "&gt;=" &amp; R21)</f>
        <v>0</v>
      </c>
      <c r="T20" s="37" t="e">
        <f t="shared" ca="1" si="9"/>
        <v>#REF!</v>
      </c>
      <c r="U20" s="38" t="e">
        <f t="shared" ca="1" si="0"/>
        <v>#REF!</v>
      </c>
    </row>
    <row r="21" spans="4:21" x14ac:dyDescent="0.25">
      <c r="D21" s="32">
        <f t="shared" si="1"/>
        <v>0</v>
      </c>
      <c r="E21" s="3">
        <f>COUNTIF(Vertices[Degree], "&gt;= " &amp; D21) - COUNTIF(Vertices[Degree], "&gt;=" &amp; D22)</f>
        <v>0</v>
      </c>
      <c r="F21" s="39">
        <f t="shared" si="2"/>
        <v>0</v>
      </c>
      <c r="G21" s="40">
        <f>COUNTIF(Vertices[In-Degree], "&gt;= " &amp; F21) - COUNTIF(Vertices[In-Degree], "&gt;=" &amp; F22)</f>
        <v>0</v>
      </c>
      <c r="H21" s="39">
        <f t="shared" si="3"/>
        <v>0</v>
      </c>
      <c r="I21" s="40">
        <f>COUNTIF(Vertices[Out-Degree], "&gt;= " &amp; H21) - COUNTIF(Vertices[Out-Degree], "&gt;=" &amp; H22)</f>
        <v>0</v>
      </c>
      <c r="J21" s="39">
        <f t="shared" si="4"/>
        <v>0</v>
      </c>
      <c r="K21" s="40">
        <f>COUNTIF(Vertices[Betweenness Centrality], "&gt;= " &amp; J21) - COUNTIF(Vertices[Betweenness Centrality], "&gt;=" &amp; J22)</f>
        <v>0</v>
      </c>
      <c r="L21" s="39">
        <f t="shared" si="5"/>
        <v>0</v>
      </c>
      <c r="M21" s="40">
        <f>COUNTIF(Vertices[Closeness Centrality], "&gt;= " &amp; L21) - COUNTIF(Vertices[Closeness Centrality], "&gt;=" &amp; L22)</f>
        <v>0</v>
      </c>
      <c r="N21" s="39">
        <f t="shared" si="6"/>
        <v>0</v>
      </c>
      <c r="O21" s="40">
        <f>COUNTIF(Vertices[Eigenvector Centrality], "&gt;= " &amp; N21) - COUNTIF(Vertices[Eigenvector Centrality], "&gt;=" &amp; N22)</f>
        <v>0</v>
      </c>
      <c r="P21" s="39">
        <f t="shared" si="7"/>
        <v>0</v>
      </c>
      <c r="Q21" s="40">
        <f>COUNTIF(Vertices[PageRank], "&gt;= " &amp; P21) - COUNTIF(Vertices[PageRank], "&gt;=" &amp; P22)</f>
        <v>0</v>
      </c>
      <c r="R21" s="39">
        <f t="shared" si="8"/>
        <v>0</v>
      </c>
      <c r="S21" s="44">
        <f>COUNTIF(Vertices[Clustering Coefficient], "&gt;= " &amp; R21) - COUNTIF(Vertices[Clustering Coefficient], "&gt;=" &amp; R22)</f>
        <v>0</v>
      </c>
      <c r="T21" s="39" t="e">
        <f t="shared" ca="1" si="9"/>
        <v>#REF!</v>
      </c>
      <c r="U21" s="40" t="e">
        <f t="shared" ca="1" si="0"/>
        <v>#REF!</v>
      </c>
    </row>
    <row r="22" spans="4:21" x14ac:dyDescent="0.25">
      <c r="D22" s="32">
        <f t="shared" si="1"/>
        <v>0</v>
      </c>
      <c r="E22" s="3">
        <f>COUNTIF(Vertices[Degree], "&gt;= " &amp; D22) - COUNTIF(Vertices[Degree], "&gt;=" &amp; D23)</f>
        <v>0</v>
      </c>
      <c r="F22" s="37">
        <f t="shared" si="2"/>
        <v>0</v>
      </c>
      <c r="G22" s="38">
        <f>COUNTIF(Vertices[In-Degree], "&gt;= " &amp; F22) - COUNTIF(Vertices[In-Degree], "&gt;=" &amp; F23)</f>
        <v>0</v>
      </c>
      <c r="H22" s="37">
        <f t="shared" si="3"/>
        <v>0</v>
      </c>
      <c r="I22" s="38">
        <f>COUNTIF(Vertices[Out-Degree], "&gt;= " &amp; H22) - COUNTIF(Vertices[Out-Degree], "&gt;=" &amp; H23)</f>
        <v>0</v>
      </c>
      <c r="J22" s="37">
        <f t="shared" si="4"/>
        <v>0</v>
      </c>
      <c r="K22" s="38">
        <f>COUNTIF(Vertices[Betweenness Centrality], "&gt;= " &amp; J22) - COUNTIF(Vertices[Betweenness Centrality], "&gt;=" &amp; J23)</f>
        <v>0</v>
      </c>
      <c r="L22" s="37">
        <f t="shared" si="5"/>
        <v>0</v>
      </c>
      <c r="M22" s="38">
        <f>COUNTIF(Vertices[Closeness Centrality], "&gt;= " &amp; L22) - COUNTIF(Vertices[Closeness Centrality], "&gt;=" &amp; L23)</f>
        <v>0</v>
      </c>
      <c r="N22" s="37">
        <f t="shared" si="6"/>
        <v>0</v>
      </c>
      <c r="O22" s="38">
        <f>COUNTIF(Vertices[Eigenvector Centrality], "&gt;= " &amp; N22) - COUNTIF(Vertices[Eigenvector Centrality], "&gt;=" &amp; N23)</f>
        <v>0</v>
      </c>
      <c r="P22" s="37">
        <f t="shared" si="7"/>
        <v>0</v>
      </c>
      <c r="Q22" s="38">
        <f>COUNTIF(Vertices[PageRank], "&gt;= " &amp; P22) - COUNTIF(Vertices[PageRank], "&gt;=" &amp; P23)</f>
        <v>0</v>
      </c>
      <c r="R22" s="37">
        <f t="shared" si="8"/>
        <v>0</v>
      </c>
      <c r="S22" s="43">
        <f>COUNTIF(Vertices[Clustering Coefficient], "&gt;= " &amp; R22) - COUNTIF(Vertices[Clustering Coefficient], "&gt;=" &amp; R23)</f>
        <v>0</v>
      </c>
      <c r="T22" s="37" t="e">
        <f t="shared" ca="1" si="9"/>
        <v>#REF!</v>
      </c>
      <c r="U22" s="38" t="e">
        <f t="shared" ca="1" si="0"/>
        <v>#REF!</v>
      </c>
    </row>
    <row r="23" spans="4:21" x14ac:dyDescent="0.25">
      <c r="D23" s="32">
        <f t="shared" si="1"/>
        <v>0</v>
      </c>
      <c r="E23" s="3">
        <f>COUNTIF(Vertices[Degree], "&gt;= " &amp; D23) - COUNTIF(Vertices[Degree], "&gt;=" &amp; D24)</f>
        <v>0</v>
      </c>
      <c r="F23" s="39">
        <f t="shared" si="2"/>
        <v>0</v>
      </c>
      <c r="G23" s="40">
        <f>COUNTIF(Vertices[In-Degree], "&gt;= " &amp; F23) - COUNTIF(Vertices[In-Degree], "&gt;=" &amp; F24)</f>
        <v>0</v>
      </c>
      <c r="H23" s="39">
        <f t="shared" si="3"/>
        <v>0</v>
      </c>
      <c r="I23" s="40">
        <f>COUNTIF(Vertices[Out-Degree], "&gt;= " &amp; H23) - COUNTIF(Vertices[Out-Degree], "&gt;=" &amp; H24)</f>
        <v>0</v>
      </c>
      <c r="J23" s="39">
        <f t="shared" si="4"/>
        <v>0</v>
      </c>
      <c r="K23" s="40">
        <f>COUNTIF(Vertices[Betweenness Centrality], "&gt;= " &amp; J23) - COUNTIF(Vertices[Betweenness Centrality], "&gt;=" &amp; J24)</f>
        <v>0</v>
      </c>
      <c r="L23" s="39">
        <f t="shared" si="5"/>
        <v>0</v>
      </c>
      <c r="M23" s="40">
        <f>COUNTIF(Vertices[Closeness Centrality], "&gt;= " &amp; L23) - COUNTIF(Vertices[Closeness Centrality], "&gt;=" &amp; L24)</f>
        <v>0</v>
      </c>
      <c r="N23" s="39">
        <f t="shared" si="6"/>
        <v>0</v>
      </c>
      <c r="O23" s="40">
        <f>COUNTIF(Vertices[Eigenvector Centrality], "&gt;= " &amp; N23) - COUNTIF(Vertices[Eigenvector Centrality], "&gt;=" &amp; N24)</f>
        <v>0</v>
      </c>
      <c r="P23" s="39">
        <f t="shared" si="7"/>
        <v>0</v>
      </c>
      <c r="Q23" s="40">
        <f>COUNTIF(Vertices[PageRank], "&gt;= " &amp; P23) - COUNTIF(Vertices[PageRank], "&gt;=" &amp; P24)</f>
        <v>0</v>
      </c>
      <c r="R23" s="39">
        <f t="shared" si="8"/>
        <v>0</v>
      </c>
      <c r="S23" s="44">
        <f>COUNTIF(Vertices[Clustering Coefficient], "&gt;= " &amp; R23) - COUNTIF(Vertices[Clustering Coefficient], "&gt;=" &amp; R24)</f>
        <v>0</v>
      </c>
      <c r="T23" s="39" t="e">
        <f t="shared" ca="1" si="9"/>
        <v>#REF!</v>
      </c>
      <c r="U23" s="40" t="e">
        <f t="shared" ca="1" si="0"/>
        <v>#REF!</v>
      </c>
    </row>
    <row r="24" spans="4:21" x14ac:dyDescent="0.25">
      <c r="D24" s="32">
        <f t="shared" si="1"/>
        <v>0</v>
      </c>
      <c r="E24" s="3">
        <f>COUNTIF(Vertices[Degree], "&gt;= " &amp; D24) - COUNTIF(Vertices[Degree], "&gt;=" &amp; D25)</f>
        <v>0</v>
      </c>
      <c r="F24" s="37">
        <f t="shared" si="2"/>
        <v>0</v>
      </c>
      <c r="G24" s="38">
        <f>COUNTIF(Vertices[In-Degree], "&gt;= " &amp; F24) - COUNTIF(Vertices[In-Degree], "&gt;=" &amp; F25)</f>
        <v>0</v>
      </c>
      <c r="H24" s="37">
        <f t="shared" si="3"/>
        <v>0</v>
      </c>
      <c r="I24" s="38">
        <f>COUNTIF(Vertices[Out-Degree], "&gt;= " &amp; H24) - COUNTIF(Vertices[Out-Degree], "&gt;=" &amp; H25)</f>
        <v>0</v>
      </c>
      <c r="J24" s="37">
        <f t="shared" si="4"/>
        <v>0</v>
      </c>
      <c r="K24" s="38">
        <f>COUNTIF(Vertices[Betweenness Centrality], "&gt;= " &amp; J24) - COUNTIF(Vertices[Betweenness Centrality], "&gt;=" &amp; J25)</f>
        <v>0</v>
      </c>
      <c r="L24" s="37">
        <f t="shared" si="5"/>
        <v>0</v>
      </c>
      <c r="M24" s="38">
        <f>COUNTIF(Vertices[Closeness Centrality], "&gt;= " &amp; L24) - COUNTIF(Vertices[Closeness Centrality], "&gt;=" &amp; L25)</f>
        <v>0</v>
      </c>
      <c r="N24" s="37">
        <f t="shared" si="6"/>
        <v>0</v>
      </c>
      <c r="O24" s="38">
        <f>COUNTIF(Vertices[Eigenvector Centrality], "&gt;= " &amp; N24) - COUNTIF(Vertices[Eigenvector Centrality], "&gt;=" &amp; N25)</f>
        <v>0</v>
      </c>
      <c r="P24" s="37">
        <f t="shared" si="7"/>
        <v>0</v>
      </c>
      <c r="Q24" s="38">
        <f>COUNTIF(Vertices[PageRank], "&gt;= " &amp; P24) - COUNTIF(Vertices[PageRank], "&gt;=" &amp; P25)</f>
        <v>0</v>
      </c>
      <c r="R24" s="37">
        <f t="shared" si="8"/>
        <v>0</v>
      </c>
      <c r="S24" s="43">
        <f>COUNTIF(Vertices[Clustering Coefficient], "&gt;= " &amp; R24) - COUNTIF(Vertices[Clustering Coefficient], "&gt;=" &amp; R25)</f>
        <v>0</v>
      </c>
      <c r="T24" s="37" t="e">
        <f t="shared" ca="1" si="9"/>
        <v>#REF!</v>
      </c>
      <c r="U24" s="38" t="e">
        <f t="shared" ca="1" si="0"/>
        <v>#REF!</v>
      </c>
    </row>
    <row r="25" spans="4:21" x14ac:dyDescent="0.25">
      <c r="D25" s="32">
        <f t="shared" si="1"/>
        <v>0</v>
      </c>
      <c r="E25" s="3">
        <f>COUNTIF(Vertices[Degree], "&gt;= " &amp; D25) - COUNTIF(Vertices[Degree], "&gt;=" &amp; D26)</f>
        <v>0</v>
      </c>
      <c r="F25" s="39">
        <f t="shared" si="2"/>
        <v>0</v>
      </c>
      <c r="G25" s="40">
        <f>COUNTIF(Vertices[In-Degree], "&gt;= " &amp; F25) - COUNTIF(Vertices[In-Degree], "&gt;=" &amp; F26)</f>
        <v>0</v>
      </c>
      <c r="H25" s="39">
        <f t="shared" si="3"/>
        <v>0</v>
      </c>
      <c r="I25" s="40">
        <f>COUNTIF(Vertices[Out-Degree], "&gt;= " &amp; H25) - COUNTIF(Vertices[Out-Degree], "&gt;=" &amp; H26)</f>
        <v>0</v>
      </c>
      <c r="J25" s="39">
        <f t="shared" si="4"/>
        <v>0</v>
      </c>
      <c r="K25" s="40">
        <f>COUNTIF(Vertices[Betweenness Centrality], "&gt;= " &amp; J25) - COUNTIF(Vertices[Betweenness Centrality], "&gt;=" &amp; J26)</f>
        <v>0</v>
      </c>
      <c r="L25" s="39">
        <f t="shared" si="5"/>
        <v>0</v>
      </c>
      <c r="M25" s="40">
        <f>COUNTIF(Vertices[Closeness Centrality], "&gt;= " &amp; L25) - COUNTIF(Vertices[Closeness Centrality], "&gt;=" &amp; L26)</f>
        <v>0</v>
      </c>
      <c r="N25" s="39">
        <f t="shared" si="6"/>
        <v>0</v>
      </c>
      <c r="O25" s="40">
        <f>COUNTIF(Vertices[Eigenvector Centrality], "&gt;= " &amp; N25) - COUNTIF(Vertices[Eigenvector Centrality], "&gt;=" &amp; N26)</f>
        <v>0</v>
      </c>
      <c r="P25" s="39">
        <f t="shared" si="7"/>
        <v>0</v>
      </c>
      <c r="Q25" s="40">
        <f>COUNTIF(Vertices[PageRank], "&gt;= " &amp; P25) - COUNTIF(Vertices[PageRank], "&gt;=" &amp; P26)</f>
        <v>0</v>
      </c>
      <c r="R25" s="39">
        <f t="shared" si="8"/>
        <v>0</v>
      </c>
      <c r="S25" s="44">
        <f>COUNTIF(Vertices[Clustering Coefficient], "&gt;= " &amp; R25) - COUNTIF(Vertices[Clustering Coefficient], "&gt;=" &amp; R26)</f>
        <v>0</v>
      </c>
      <c r="T25" s="39" t="e">
        <f t="shared" ca="1" si="9"/>
        <v>#REF!</v>
      </c>
      <c r="U25" s="40" t="e">
        <f t="shared" ca="1" si="0"/>
        <v>#REF!</v>
      </c>
    </row>
    <row r="26" spans="4:21" x14ac:dyDescent="0.25">
      <c r="D26" s="32">
        <f t="shared" si="1"/>
        <v>0</v>
      </c>
      <c r="E26" s="3">
        <f>COUNTIF(Vertices[Degree], "&gt;= " &amp; D26) - COUNTIF(Vertices[Degree], "&gt;=" &amp; D28)</f>
        <v>0</v>
      </c>
      <c r="F26" s="37">
        <f t="shared" si="2"/>
        <v>0</v>
      </c>
      <c r="G26" s="38">
        <f>COUNTIF(Vertices[In-Degree], "&gt;= " &amp; F26) - COUNTIF(Vertices[In-Degree], "&gt;=" &amp; F28)</f>
        <v>0</v>
      </c>
      <c r="H26" s="37">
        <f t="shared" si="3"/>
        <v>0</v>
      </c>
      <c r="I26" s="38">
        <f>COUNTIF(Vertices[Out-Degree], "&gt;= " &amp; H26) - COUNTIF(Vertices[Out-Degree], "&gt;=" &amp; H28)</f>
        <v>0</v>
      </c>
      <c r="J26" s="37">
        <f t="shared" si="4"/>
        <v>0</v>
      </c>
      <c r="K26" s="38">
        <f>COUNTIF(Vertices[Betweenness Centrality], "&gt;= " &amp; J26) - COUNTIF(Vertices[Betweenness Centrality], "&gt;=" &amp; J28)</f>
        <v>0</v>
      </c>
      <c r="L26" s="37">
        <f t="shared" si="5"/>
        <v>0</v>
      </c>
      <c r="M26" s="38">
        <f>COUNTIF(Vertices[Closeness Centrality], "&gt;= " &amp; L26) - COUNTIF(Vertices[Closeness Centrality], "&gt;=" &amp; L28)</f>
        <v>0</v>
      </c>
      <c r="N26" s="37">
        <f t="shared" si="6"/>
        <v>0</v>
      </c>
      <c r="O26" s="38">
        <f>COUNTIF(Vertices[Eigenvector Centrality], "&gt;= " &amp; N26) - COUNTIF(Vertices[Eigenvector Centrality], "&gt;=" &amp; N28)</f>
        <v>0</v>
      </c>
      <c r="P26" s="37">
        <f t="shared" si="7"/>
        <v>0</v>
      </c>
      <c r="Q26" s="38">
        <f>COUNTIF(Vertices[PageRank], "&gt;= " &amp; P26) - COUNTIF(Vertices[PageRank], "&gt;=" &amp; P28)</f>
        <v>0</v>
      </c>
      <c r="R26" s="37">
        <f t="shared" si="8"/>
        <v>0</v>
      </c>
      <c r="S26" s="43">
        <f>COUNTIF(Vertices[Clustering Coefficient], "&gt;= " &amp; R26) - COUNTIF(Vertices[Clustering Coefficient], "&gt;=" &amp; R28)</f>
        <v>0</v>
      </c>
      <c r="T26" s="37" t="e">
        <f t="shared" ca="1" si="9"/>
        <v>#REF!</v>
      </c>
      <c r="U26" s="38" t="e">
        <f ca="1">COUNTIF(INDIRECT(DynamicFilterSourceColumnRange), "&gt;= " &amp; T26) - COUNTIF(INDIRECT(DynamicFilterSourceColumnRange), "&gt;=" &amp; T28)</f>
        <v>#REF!</v>
      </c>
    </row>
    <row r="27" spans="4:21" x14ac:dyDescent="0.25">
      <c r="D27" s="32"/>
      <c r="E27" s="3">
        <f>COUNTIF(Vertices[Degree], "&gt;= " &amp; D27) - COUNTIF(Vertices[Degree], "&gt;=" &amp; D28)</f>
        <v>0</v>
      </c>
      <c r="F27" s="63"/>
      <c r="G27" s="64">
        <f>COUNTIF(Vertices[In-Degree], "&gt;= " &amp; F27) - COUNTIF(Vertices[In-Degree], "&gt;=" &amp; F28)</f>
        <v>0</v>
      </c>
      <c r="H27" s="63"/>
      <c r="I27" s="64">
        <f>COUNTIF(Vertices[Out-Degree], "&gt;= " &amp; H27) - COUNTIF(Vertices[Out-Degree], "&gt;=" &amp; H28)</f>
        <v>0</v>
      </c>
      <c r="J27" s="63"/>
      <c r="K27" s="64">
        <f>COUNTIF(Vertices[Betweenness Centrality], "&gt;= " &amp; J27) - COUNTIF(Vertices[Betweenness Centrality], "&gt;=" &amp; J28)</f>
        <v>0</v>
      </c>
      <c r="L27" s="63"/>
      <c r="M27" s="64">
        <f>COUNTIF(Vertices[Closeness Centrality], "&gt;= " &amp; L27) - COUNTIF(Vertices[Closeness Centrality], "&gt;=" &amp; L28)</f>
        <v>0</v>
      </c>
      <c r="N27" s="63"/>
      <c r="O27" s="64">
        <f>COUNTIF(Vertices[Eigenvector Centrality], "&gt;= " &amp; N27) - COUNTIF(Vertices[Eigenvector Centrality], "&gt;=" &amp; N28)</f>
        <v>0</v>
      </c>
      <c r="P27" s="63"/>
      <c r="Q27" s="64">
        <f>COUNTIF(Vertices[Eigenvector Centrality], "&gt;= " &amp; P27) - COUNTIF(Vertices[Eigenvector Centrality], "&gt;=" &amp; P28)</f>
        <v>0</v>
      </c>
      <c r="R27" s="63"/>
      <c r="S27" s="65">
        <f>COUNTIF(Vertices[Clustering Coefficient], "&gt;= " &amp; R27) - COUNTIF(Vertices[Clustering Coefficient], "&gt;=" &amp; R28)</f>
        <v>0</v>
      </c>
      <c r="T27" s="63"/>
      <c r="U27" s="64">
        <f ca="1">COUNTIF(Vertices[Clustering Coefficient], "&gt;= " &amp; T27) - COUNTIF(Vertices[Clustering Coefficient], "&gt;=" &amp; T28)</f>
        <v>0</v>
      </c>
    </row>
    <row r="28" spans="4:21" x14ac:dyDescent="0.25">
      <c r="D28" s="32">
        <f>D26+($D$57-$D$2)/BinDivisor</f>
        <v>0</v>
      </c>
      <c r="E28" s="3">
        <f>COUNTIF(Vertices[Degree], "&gt;= " &amp; D28) - COUNTIF(Vertices[Degree], "&gt;=" &amp; D40)</f>
        <v>0</v>
      </c>
      <c r="F28" s="39">
        <f>F26+($F$57-$F$2)/BinDivisor</f>
        <v>0</v>
      </c>
      <c r="G28" s="40">
        <f>COUNTIF(Vertices[In-Degree], "&gt;= " &amp; F28) - COUNTIF(Vertices[In-Degree], "&gt;=" &amp; F40)</f>
        <v>0</v>
      </c>
      <c r="H28" s="39">
        <f>H26+($H$57-$H$2)/BinDivisor</f>
        <v>0</v>
      </c>
      <c r="I28" s="40">
        <f>COUNTIF(Vertices[Out-Degree], "&gt;= " &amp; H28) - COUNTIF(Vertices[Out-Degree], "&gt;=" &amp; H40)</f>
        <v>0</v>
      </c>
      <c r="J28" s="39">
        <f>J26+($J$57-$J$2)/BinDivisor</f>
        <v>0</v>
      </c>
      <c r="K28" s="40">
        <f>COUNTIF(Vertices[Betweenness Centrality], "&gt;= " &amp; J28) - COUNTIF(Vertices[Betweenness Centrality], "&gt;=" &amp; J40)</f>
        <v>0</v>
      </c>
      <c r="L28" s="39">
        <f>L26+($L$57-$L$2)/BinDivisor</f>
        <v>0</v>
      </c>
      <c r="M28" s="40">
        <f>COUNTIF(Vertices[Closeness Centrality], "&gt;= " &amp; L28) - COUNTIF(Vertices[Closeness Centrality], "&gt;=" &amp; L40)</f>
        <v>0</v>
      </c>
      <c r="N28" s="39">
        <f>N26+($N$57-$N$2)/BinDivisor</f>
        <v>0</v>
      </c>
      <c r="O28" s="40">
        <f>COUNTIF(Vertices[Eigenvector Centrality], "&gt;= " &amp; N28) - COUNTIF(Vertices[Eigenvector Centrality], "&gt;=" &amp; N40)</f>
        <v>0</v>
      </c>
      <c r="P28" s="39">
        <f>P26+($P$57-$P$2)/BinDivisor</f>
        <v>0</v>
      </c>
      <c r="Q28" s="40">
        <f>COUNTIF(Vertices[PageRank], "&gt;= " &amp; P28) - COUNTIF(Vertices[PageRank], "&gt;=" &amp; P40)</f>
        <v>0</v>
      </c>
      <c r="R28" s="39">
        <f>R26+($R$57-$R$2)/BinDivisor</f>
        <v>0</v>
      </c>
      <c r="S28" s="44">
        <f>COUNTIF(Vertices[Clustering Coefficient], "&gt;= " &amp; R28) - COUNTIF(Vertices[Clustering Coefficient], "&gt;=" &amp; R40)</f>
        <v>0</v>
      </c>
      <c r="T28" s="39" t="e">
        <f ca="1">T26+($T$57-$T$2)/BinDivisor</f>
        <v>#REF!</v>
      </c>
      <c r="U28" s="40" t="e">
        <f ca="1">COUNTIF(INDIRECT(DynamicFilterSourceColumnRange), "&gt;= " &amp; T28) - COUNTIF(INDIRECT(DynamicFilterSourceColumnRange), "&gt;=" &amp; T40)</f>
        <v>#REF!</v>
      </c>
    </row>
    <row r="29" spans="4:21" x14ac:dyDescent="0.25">
      <c r="D29" s="32"/>
      <c r="E29" s="3">
        <f>COUNTIF(Vertices[Degree], "&gt;= " &amp; D29) - COUNTIF(Vertices[Degree], "&gt;=" &amp; D30)</f>
        <v>0</v>
      </c>
      <c r="F29" s="63"/>
      <c r="G29" s="64">
        <f>COUNTIF(Vertices[In-Degree], "&gt;= " &amp; F29) - COUNTIF(Vertices[In-Degree], "&gt;=" &amp; F30)</f>
        <v>0</v>
      </c>
      <c r="H29" s="63"/>
      <c r="I29" s="64">
        <f>COUNTIF(Vertices[Out-Degree], "&gt;= " &amp; H29) - COUNTIF(Vertices[Out-Degree], "&gt;=" &amp; H30)</f>
        <v>0</v>
      </c>
      <c r="J29" s="63"/>
      <c r="K29" s="64">
        <f>COUNTIF(Vertices[Betweenness Centrality], "&gt;= " &amp; J29) - COUNTIF(Vertices[Betweenness Centrality], "&gt;=" &amp; J30)</f>
        <v>0</v>
      </c>
      <c r="L29" s="63"/>
      <c r="M29" s="64">
        <f>COUNTIF(Vertices[Closeness Centrality], "&gt;= " &amp; L29) - COUNTIF(Vertices[Closeness Centrality], "&gt;=" &amp; L30)</f>
        <v>0</v>
      </c>
      <c r="N29" s="63"/>
      <c r="O29" s="64">
        <f>COUNTIF(Vertices[Eigenvector Centrality], "&gt;= " &amp; N29) - COUNTIF(Vertices[Eigenvector Centrality], "&gt;=" &amp; N30)</f>
        <v>0</v>
      </c>
      <c r="P29" s="63"/>
      <c r="Q29" s="64">
        <f>COUNTIF(Vertices[Eigenvector Centrality], "&gt;= " &amp; P29) - COUNTIF(Vertices[Eigenvector Centrality], "&gt;=" &amp; P30)</f>
        <v>0</v>
      </c>
      <c r="R29" s="63"/>
      <c r="S29" s="65">
        <f>COUNTIF(Vertices[Clustering Coefficient], "&gt;= " &amp; R29) - COUNTIF(Vertices[Clustering Coefficient], "&gt;=" &amp; R30)</f>
        <v>0</v>
      </c>
      <c r="T29" s="63"/>
      <c r="U29" s="64">
        <f>COUNTIF(Vertices[Clustering Coefficient], "&gt;= " &amp; T29) - COUNTIF(Vertices[Clustering Coefficient], "&gt;=" &amp; T30)</f>
        <v>0</v>
      </c>
    </row>
    <row r="30" spans="4:21" x14ac:dyDescent="0.25">
      <c r="D30" s="32"/>
      <c r="E30" s="3">
        <f>COUNTIF(Vertices[Degree], "&gt;= " &amp; D30) - COUNTIF(Vertices[Degree], "&gt;=" &amp; D31)</f>
        <v>0</v>
      </c>
      <c r="F30" s="63"/>
      <c r="G30" s="64">
        <f>COUNTIF(Vertices[In-Degree], "&gt;= " &amp; F30) - COUNTIF(Vertices[In-Degree], "&gt;=" &amp; F31)</f>
        <v>0</v>
      </c>
      <c r="H30" s="63"/>
      <c r="I30" s="64">
        <f>COUNTIF(Vertices[Out-Degree], "&gt;= " &amp; H30) - COUNTIF(Vertices[Out-Degree], "&gt;=" &amp; H31)</f>
        <v>0</v>
      </c>
      <c r="J30" s="63"/>
      <c r="K30" s="64">
        <f>COUNTIF(Vertices[Betweenness Centrality], "&gt;= " &amp; J30) - COUNTIF(Vertices[Betweenness Centrality], "&gt;=" &amp; J31)</f>
        <v>0</v>
      </c>
      <c r="L30" s="63"/>
      <c r="M30" s="64">
        <f>COUNTIF(Vertices[Closeness Centrality], "&gt;= " &amp; L30) - COUNTIF(Vertices[Closeness Centrality], "&gt;=" &amp; L31)</f>
        <v>0</v>
      </c>
      <c r="N30" s="63"/>
      <c r="O30" s="64">
        <f>COUNTIF(Vertices[Eigenvector Centrality], "&gt;= " &amp; N30) - COUNTIF(Vertices[Eigenvector Centrality], "&gt;=" &amp; N31)</f>
        <v>0</v>
      </c>
      <c r="P30" s="63"/>
      <c r="Q30" s="64">
        <f>COUNTIF(Vertices[Eigenvector Centrality], "&gt;= " &amp; P30) - COUNTIF(Vertices[Eigenvector Centrality], "&gt;=" &amp; P31)</f>
        <v>0</v>
      </c>
      <c r="R30" s="63"/>
      <c r="S30" s="65">
        <f>COUNTIF(Vertices[Clustering Coefficient], "&gt;= " &amp; R30) - COUNTIF(Vertices[Clustering Coefficient], "&gt;=" &amp; R31)</f>
        <v>0</v>
      </c>
      <c r="T30" s="63"/>
      <c r="U30" s="64">
        <f>COUNTIF(Vertices[Clustering Coefficient], "&gt;= " &amp; T30) - COUNTIF(Vertices[Clustering Coefficient], "&gt;=" &amp; T31)</f>
        <v>0</v>
      </c>
    </row>
    <row r="31" spans="4:21" x14ac:dyDescent="0.25">
      <c r="D31" s="32"/>
      <c r="E31" s="3">
        <f>COUNTIF(Vertices[Degree], "&gt;= " &amp; D31) - COUNTIF(Vertices[Degree], "&gt;=" &amp; D32)</f>
        <v>0</v>
      </c>
      <c r="F31" s="63"/>
      <c r="G31" s="64">
        <f>COUNTIF(Vertices[In-Degree], "&gt;= " &amp; F31) - COUNTIF(Vertices[In-Degree], "&gt;=" &amp; F32)</f>
        <v>0</v>
      </c>
      <c r="H31" s="63"/>
      <c r="I31" s="64">
        <f>COUNTIF(Vertices[Out-Degree], "&gt;= " &amp; H31) - COUNTIF(Vertices[Out-Degree], "&gt;=" &amp; H32)</f>
        <v>0</v>
      </c>
      <c r="J31" s="63"/>
      <c r="K31" s="64">
        <f>COUNTIF(Vertices[Betweenness Centrality], "&gt;= " &amp; J31) - COUNTIF(Vertices[Betweenness Centrality], "&gt;=" &amp; J32)</f>
        <v>0</v>
      </c>
      <c r="L31" s="63"/>
      <c r="M31" s="64">
        <f>COUNTIF(Vertices[Closeness Centrality], "&gt;= " &amp; L31) - COUNTIF(Vertices[Closeness Centrality], "&gt;=" &amp; L32)</f>
        <v>0</v>
      </c>
      <c r="N31" s="63"/>
      <c r="O31" s="64">
        <f>COUNTIF(Vertices[Eigenvector Centrality], "&gt;= " &amp; N31) - COUNTIF(Vertices[Eigenvector Centrality], "&gt;=" &amp; N32)</f>
        <v>0</v>
      </c>
      <c r="P31" s="63"/>
      <c r="Q31" s="64">
        <f>COUNTIF(Vertices[Eigenvector Centrality], "&gt;= " &amp; P31) - COUNTIF(Vertices[Eigenvector Centrality], "&gt;=" &amp; P32)</f>
        <v>0</v>
      </c>
      <c r="R31" s="63"/>
      <c r="S31" s="65">
        <f>COUNTIF(Vertices[Clustering Coefficient], "&gt;= " &amp; R31) - COUNTIF(Vertices[Clustering Coefficient], "&gt;=" &amp; R32)</f>
        <v>0</v>
      </c>
      <c r="T31" s="63"/>
      <c r="U31" s="64">
        <f>COUNTIF(Vertices[Clustering Coefficient], "&gt;= " &amp; T31) - COUNTIF(Vertices[Clustering Coefficient], "&gt;=" &amp; T32)</f>
        <v>0</v>
      </c>
    </row>
    <row r="32" spans="4:21" x14ac:dyDescent="0.25">
      <c r="D32" s="32"/>
      <c r="E32" s="3">
        <f>COUNTIF(Vertices[Degree], "&gt;= " &amp; D32) - COUNTIF(Vertices[Degree], "&gt;=" &amp; D33)</f>
        <v>0</v>
      </c>
      <c r="F32" s="63"/>
      <c r="G32" s="64">
        <f>COUNTIF(Vertices[In-Degree], "&gt;= " &amp; F32) - COUNTIF(Vertices[In-Degree], "&gt;=" &amp; F33)</f>
        <v>0</v>
      </c>
      <c r="H32" s="63"/>
      <c r="I32" s="64">
        <f>COUNTIF(Vertices[Out-Degree], "&gt;= " &amp; H32) - COUNTIF(Vertices[Out-Degree], "&gt;=" &amp; H33)</f>
        <v>0</v>
      </c>
      <c r="J32" s="63"/>
      <c r="K32" s="64">
        <f>COUNTIF(Vertices[Betweenness Centrality], "&gt;= " &amp; J32) - COUNTIF(Vertices[Betweenness Centrality], "&gt;=" &amp; J33)</f>
        <v>0</v>
      </c>
      <c r="L32" s="63"/>
      <c r="M32" s="64">
        <f>COUNTIF(Vertices[Closeness Centrality], "&gt;= " &amp; L32) - COUNTIF(Vertices[Closeness Centrality], "&gt;=" &amp; L33)</f>
        <v>0</v>
      </c>
      <c r="N32" s="63"/>
      <c r="O32" s="64">
        <f>COUNTIF(Vertices[Eigenvector Centrality], "&gt;= " &amp; N32) - COUNTIF(Vertices[Eigenvector Centrality], "&gt;=" &amp; N33)</f>
        <v>0</v>
      </c>
      <c r="P32" s="63"/>
      <c r="Q32" s="64">
        <f>COUNTIF(Vertices[Eigenvector Centrality], "&gt;= " &amp; P32) - COUNTIF(Vertices[Eigenvector Centrality], "&gt;=" &amp; P33)</f>
        <v>0</v>
      </c>
      <c r="R32" s="63"/>
      <c r="S32" s="65">
        <f>COUNTIF(Vertices[Clustering Coefficient], "&gt;= " &amp; R32) - COUNTIF(Vertices[Clustering Coefficient], "&gt;=" &amp; R33)</f>
        <v>0</v>
      </c>
      <c r="T32" s="63"/>
      <c r="U32" s="64">
        <f>COUNTIF(Vertices[Clustering Coefficient], "&gt;= " &amp; T32) - COUNTIF(Vertices[Clustering Coefficient], "&gt;=" &amp; T33)</f>
        <v>0</v>
      </c>
    </row>
    <row r="33" spans="1:21" x14ac:dyDescent="0.25">
      <c r="D33" s="32"/>
      <c r="E33" s="3">
        <f>COUNTIF(Vertices[Degree], "&gt;= " &amp; D33) - COUNTIF(Vertices[Degree], "&gt;=" &amp; D38)</f>
        <v>0</v>
      </c>
      <c r="F33" s="63"/>
      <c r="G33" s="64">
        <f>COUNTIF(Vertices[In-Degree], "&gt;= " &amp; F33) - COUNTIF(Vertices[In-Degree], "&gt;=" &amp; F38)</f>
        <v>0</v>
      </c>
      <c r="H33" s="63"/>
      <c r="I33" s="64">
        <f>COUNTIF(Vertices[Out-Degree], "&gt;= " &amp; H33) - COUNTIF(Vertices[Out-Degree], "&gt;=" &amp; H38)</f>
        <v>0</v>
      </c>
      <c r="J33" s="63"/>
      <c r="K33" s="64">
        <f>COUNTIF(Vertices[Betweenness Centrality], "&gt;= " &amp; J33) - COUNTIF(Vertices[Betweenness Centrality], "&gt;=" &amp; J38)</f>
        <v>0</v>
      </c>
      <c r="L33" s="63"/>
      <c r="M33" s="64">
        <f>COUNTIF(Vertices[Closeness Centrality], "&gt;= " &amp; L33) - COUNTIF(Vertices[Closeness Centrality], "&gt;=" &amp; L38)</f>
        <v>0</v>
      </c>
      <c r="N33" s="63"/>
      <c r="O33" s="64">
        <f>COUNTIF(Vertices[Eigenvector Centrality], "&gt;= " &amp; N33) - COUNTIF(Vertices[Eigenvector Centrality], "&gt;=" &amp; N38)</f>
        <v>0</v>
      </c>
      <c r="P33" s="63"/>
      <c r="Q33" s="64">
        <f>COUNTIF(Vertices[Eigenvector Centrality], "&gt;= " &amp; P33) - COUNTIF(Vertices[Eigenvector Centrality], "&gt;=" &amp; P38)</f>
        <v>0</v>
      </c>
      <c r="R33" s="63"/>
      <c r="S33" s="65">
        <f>COUNTIF(Vertices[Clustering Coefficient], "&gt;= " &amp; R33) - COUNTIF(Vertices[Clustering Coefficient], "&gt;=" &amp; R38)</f>
        <v>0</v>
      </c>
      <c r="T33" s="63"/>
      <c r="U33" s="64">
        <f>COUNTIF(Vertices[Clustering Coefficient], "&gt;= " &amp; T33) - COUNTIF(Vertices[Clustering Coefficient], "&gt;=" &amp; T38)</f>
        <v>0</v>
      </c>
    </row>
    <row r="34" spans="1:21" x14ac:dyDescent="0.25">
      <c r="D34" s="32"/>
      <c r="E34" s="3">
        <f>COUNTIF(Vertices[Degree], "&gt;= " &amp; D34) - COUNTIF(Vertices[Degree], "&gt;=" &amp; D35)</f>
        <v>0</v>
      </c>
      <c r="F34" s="63"/>
      <c r="G34" s="64">
        <f>COUNTIF(Vertices[In-Degree], "&gt;= " &amp; F34) - COUNTIF(Vertices[In-Degree], "&gt;=" &amp; F35)</f>
        <v>0</v>
      </c>
      <c r="H34" s="63"/>
      <c r="I34" s="64">
        <f>COUNTIF(Vertices[Out-Degree], "&gt;= " &amp; H34) - COUNTIF(Vertices[Out-Degree], "&gt;=" &amp; H35)</f>
        <v>0</v>
      </c>
      <c r="J34" s="63"/>
      <c r="K34" s="64">
        <f>COUNTIF(Vertices[Betweenness Centrality], "&gt;= " &amp; J34) - COUNTIF(Vertices[Betweenness Centrality], "&gt;=" &amp; J35)</f>
        <v>0</v>
      </c>
      <c r="L34" s="63"/>
      <c r="M34" s="64">
        <f>COUNTIF(Vertices[Closeness Centrality], "&gt;= " &amp; L34) - COUNTIF(Vertices[Closeness Centrality], "&gt;=" &amp; L35)</f>
        <v>0</v>
      </c>
      <c r="N34" s="63"/>
      <c r="O34" s="64">
        <f>COUNTIF(Vertices[Eigenvector Centrality], "&gt;= " &amp; N34) - COUNTIF(Vertices[Eigenvector Centrality], "&gt;=" &amp; N35)</f>
        <v>0</v>
      </c>
      <c r="P34" s="63"/>
      <c r="Q34" s="64">
        <f>COUNTIF(Vertices[Eigenvector Centrality], "&gt;= " &amp; P34) - COUNTIF(Vertices[Eigenvector Centrality], "&gt;=" &amp; P35)</f>
        <v>0</v>
      </c>
      <c r="R34" s="63"/>
      <c r="S34" s="65">
        <f>COUNTIF(Vertices[Clustering Coefficient], "&gt;= " &amp; R34) - COUNTIF(Vertices[Clustering Coefficient], "&gt;=" &amp; R35)</f>
        <v>0</v>
      </c>
      <c r="T34" s="63"/>
      <c r="U34" s="64">
        <f>COUNTIF(Vertices[Clustering Coefficient], "&gt;= " &amp; T34) - COUNTIF(Vertices[Clustering Coefficient], "&gt;=" &amp; T35)</f>
        <v>0</v>
      </c>
    </row>
    <row r="35" spans="1:21" x14ac:dyDescent="0.25">
      <c r="D35" s="32"/>
      <c r="E35" s="3">
        <f>COUNTIF(Vertices[Degree], "&gt;= " &amp; D35) - COUNTIF(Vertices[Degree], "&gt;=" &amp; D36)</f>
        <v>0</v>
      </c>
      <c r="F35" s="63"/>
      <c r="G35" s="64">
        <f>COUNTIF(Vertices[In-Degree], "&gt;= " &amp; F35) - COUNTIF(Vertices[In-Degree], "&gt;=" &amp; F36)</f>
        <v>0</v>
      </c>
      <c r="H35" s="63"/>
      <c r="I35" s="64">
        <f>COUNTIF(Vertices[Out-Degree], "&gt;= " &amp; H35) - COUNTIF(Vertices[Out-Degree], "&gt;=" &amp; H36)</f>
        <v>0</v>
      </c>
      <c r="J35" s="63"/>
      <c r="K35" s="64">
        <f>COUNTIF(Vertices[Betweenness Centrality], "&gt;= " &amp; J35) - COUNTIF(Vertices[Betweenness Centrality], "&gt;=" &amp; J36)</f>
        <v>0</v>
      </c>
      <c r="L35" s="63"/>
      <c r="M35" s="64">
        <f>COUNTIF(Vertices[Closeness Centrality], "&gt;= " &amp; L35) - COUNTIF(Vertices[Closeness Centrality], "&gt;=" &amp; L36)</f>
        <v>0</v>
      </c>
      <c r="N35" s="63"/>
      <c r="O35" s="64">
        <f>COUNTIF(Vertices[Eigenvector Centrality], "&gt;= " &amp; N35) - COUNTIF(Vertices[Eigenvector Centrality], "&gt;=" &amp; N36)</f>
        <v>0</v>
      </c>
      <c r="P35" s="63"/>
      <c r="Q35" s="64">
        <f>COUNTIF(Vertices[Eigenvector Centrality], "&gt;= " &amp; P35) - COUNTIF(Vertices[Eigenvector Centrality], "&gt;=" &amp; P36)</f>
        <v>0</v>
      </c>
      <c r="R35" s="63"/>
      <c r="S35" s="65">
        <f>COUNTIF(Vertices[Clustering Coefficient], "&gt;= " &amp; R35) - COUNTIF(Vertices[Clustering Coefficient], "&gt;=" &amp; R36)</f>
        <v>0</v>
      </c>
      <c r="T35" s="63"/>
      <c r="U35" s="64">
        <f>COUNTIF(Vertices[Clustering Coefficient], "&gt;= " &amp; T35) - COUNTIF(Vertices[Clustering Coefficient], "&gt;=" &amp; T36)</f>
        <v>0</v>
      </c>
    </row>
    <row r="36" spans="1:21" x14ac:dyDescent="0.25">
      <c r="D36" s="32"/>
      <c r="E36" s="3">
        <f>COUNTIF(Vertices[Degree], "&gt;= " &amp; D36) - COUNTIF(Vertices[Degree], "&gt;=" &amp; D37)</f>
        <v>0</v>
      </c>
      <c r="F36" s="63"/>
      <c r="G36" s="64">
        <f>COUNTIF(Vertices[In-Degree], "&gt;= " &amp; F36) - COUNTIF(Vertices[In-Degree], "&gt;=" &amp; F37)</f>
        <v>0</v>
      </c>
      <c r="H36" s="63"/>
      <c r="I36" s="64">
        <f>COUNTIF(Vertices[Out-Degree], "&gt;= " &amp; H36) - COUNTIF(Vertices[Out-Degree], "&gt;=" &amp; H37)</f>
        <v>0</v>
      </c>
      <c r="J36" s="63"/>
      <c r="K36" s="64">
        <f>COUNTIF(Vertices[Betweenness Centrality], "&gt;= " &amp; J36) - COUNTIF(Vertices[Betweenness Centrality], "&gt;=" &amp; J37)</f>
        <v>0</v>
      </c>
      <c r="L36" s="63"/>
      <c r="M36" s="64">
        <f>COUNTIF(Vertices[Closeness Centrality], "&gt;= " &amp; L36) - COUNTIF(Vertices[Closeness Centrality], "&gt;=" &amp; L37)</f>
        <v>0</v>
      </c>
      <c r="N36" s="63"/>
      <c r="O36" s="64">
        <f>COUNTIF(Vertices[Eigenvector Centrality], "&gt;= " &amp; N36) - COUNTIF(Vertices[Eigenvector Centrality], "&gt;=" &amp; N37)</f>
        <v>0</v>
      </c>
      <c r="P36" s="63"/>
      <c r="Q36" s="64">
        <f>COUNTIF(Vertices[Eigenvector Centrality], "&gt;= " &amp; P36) - COUNTIF(Vertices[Eigenvector Centrality], "&gt;=" &amp; P37)</f>
        <v>0</v>
      </c>
      <c r="R36" s="63"/>
      <c r="S36" s="65">
        <f>COUNTIF(Vertices[Clustering Coefficient], "&gt;= " &amp; R36) - COUNTIF(Vertices[Clustering Coefficient], "&gt;=" &amp; R37)</f>
        <v>0</v>
      </c>
      <c r="T36" s="63"/>
      <c r="U36" s="64">
        <f>COUNTIF(Vertices[Clustering Coefficient], "&gt;= " &amp; T36) - COUNTIF(Vertices[Clustering Coefficient], "&gt;=" &amp; T37)</f>
        <v>0</v>
      </c>
    </row>
    <row r="37" spans="1:21" x14ac:dyDescent="0.25">
      <c r="D37" s="32"/>
      <c r="E37" s="3">
        <f>COUNTIF(Vertices[Degree], "&gt;= " &amp; D37) - COUNTIF(Vertices[Degree], "&gt;=" &amp; D38)</f>
        <v>0</v>
      </c>
      <c r="F37" s="63"/>
      <c r="G37" s="64">
        <f>COUNTIF(Vertices[In-Degree], "&gt;= " &amp; F37) - COUNTIF(Vertices[In-Degree], "&gt;=" &amp; F38)</f>
        <v>0</v>
      </c>
      <c r="H37" s="63"/>
      <c r="I37" s="64">
        <f>COUNTIF(Vertices[Out-Degree], "&gt;= " &amp; H37) - COUNTIF(Vertices[Out-Degree], "&gt;=" &amp; H38)</f>
        <v>0</v>
      </c>
      <c r="J37" s="63"/>
      <c r="K37" s="64">
        <f>COUNTIF(Vertices[Betweenness Centrality], "&gt;= " &amp; J37) - COUNTIF(Vertices[Betweenness Centrality], "&gt;=" &amp; J38)</f>
        <v>0</v>
      </c>
      <c r="L37" s="63"/>
      <c r="M37" s="64">
        <f>COUNTIF(Vertices[Closeness Centrality], "&gt;= " &amp; L37) - COUNTIF(Vertices[Closeness Centrality], "&gt;=" &amp; L38)</f>
        <v>0</v>
      </c>
      <c r="N37" s="63"/>
      <c r="O37" s="64">
        <f>COUNTIF(Vertices[Eigenvector Centrality], "&gt;= " &amp; N37) - COUNTIF(Vertices[Eigenvector Centrality], "&gt;=" &amp; N38)</f>
        <v>0</v>
      </c>
      <c r="P37" s="63"/>
      <c r="Q37" s="64">
        <f>COUNTIF(Vertices[Eigenvector Centrality], "&gt;= " &amp; P37) - COUNTIF(Vertices[Eigenvector Centrality], "&gt;=" &amp; P38)</f>
        <v>0</v>
      </c>
      <c r="R37" s="63"/>
      <c r="S37" s="65">
        <f>COUNTIF(Vertices[Clustering Coefficient], "&gt;= " &amp; R37) - COUNTIF(Vertices[Clustering Coefficient], "&gt;=" &amp; R38)</f>
        <v>0</v>
      </c>
      <c r="T37" s="63"/>
      <c r="U37" s="64">
        <f>COUNTIF(Vertices[Clustering Coefficient], "&gt;= " &amp; T37) - COUNTIF(Vertices[Clustering Coefficient], "&gt;=" &amp; T38)</f>
        <v>0</v>
      </c>
    </row>
    <row r="38" spans="1:21" x14ac:dyDescent="0.25">
      <c r="D38" s="32"/>
      <c r="E38" s="3">
        <f>COUNTIF(Vertices[Degree], "&gt;= " &amp; D38) - COUNTIF(Vertices[Degree], "&gt;=" &amp; D40)</f>
        <v>0</v>
      </c>
      <c r="F38" s="63"/>
      <c r="G38" s="64">
        <f>COUNTIF(Vertices[In-Degree], "&gt;= " &amp; F38) - COUNTIF(Vertices[In-Degree], "&gt;=" &amp; F40)</f>
        <v>0</v>
      </c>
      <c r="H38" s="63"/>
      <c r="I38" s="64">
        <f>COUNTIF(Vertices[Out-Degree], "&gt;= " &amp; H38) - COUNTIF(Vertices[Out-Degree], "&gt;=" &amp; H40)</f>
        <v>0</v>
      </c>
      <c r="J38" s="63"/>
      <c r="K38" s="64">
        <f>COUNTIF(Vertices[Betweenness Centrality], "&gt;= " &amp; J38) - COUNTIF(Vertices[Betweenness Centrality], "&gt;=" &amp; J40)</f>
        <v>0</v>
      </c>
      <c r="L38" s="63"/>
      <c r="M38" s="64">
        <f>COUNTIF(Vertices[Closeness Centrality], "&gt;= " &amp; L38) - COUNTIF(Vertices[Closeness Centrality], "&gt;=" &amp; L40)</f>
        <v>0</v>
      </c>
      <c r="N38" s="63"/>
      <c r="O38" s="64">
        <f>COUNTIF(Vertices[Eigenvector Centrality], "&gt;= " &amp; N38) - COUNTIF(Vertices[Eigenvector Centrality], "&gt;=" &amp; N40)</f>
        <v>0</v>
      </c>
      <c r="P38" s="63"/>
      <c r="Q38" s="64">
        <f>COUNTIF(Vertices[Eigenvector Centrality], "&gt;= " &amp; P38) - COUNTIF(Vertices[Eigenvector Centrality], "&gt;=" &amp; P40)</f>
        <v>0</v>
      </c>
      <c r="R38" s="63"/>
      <c r="S38" s="65">
        <f>COUNTIF(Vertices[Clustering Coefficient], "&gt;= " &amp; R38) - COUNTIF(Vertices[Clustering Coefficient], "&gt;=" &amp; R40)</f>
        <v>0</v>
      </c>
      <c r="T38" s="63"/>
      <c r="U38" s="64">
        <f ca="1">COUNTIF(Vertices[Clustering Coefficient], "&gt;= " &amp; T38) - COUNTIF(Vertices[Clustering Coefficient], "&gt;=" &amp; T40)</f>
        <v>0</v>
      </c>
    </row>
    <row r="39" spans="1:21" x14ac:dyDescent="0.25">
      <c r="D39" s="32"/>
      <c r="E39" s="3">
        <f>COUNTIF(Vertices[Degree], "&gt;= " &amp; D39) - COUNTIF(Vertices[Degree], "&gt;=" &amp; D40)</f>
        <v>0</v>
      </c>
      <c r="F39" s="63"/>
      <c r="G39" s="64">
        <f>COUNTIF(Vertices[In-Degree], "&gt;= " &amp; F39) - COUNTIF(Vertices[In-Degree], "&gt;=" &amp; F40)</f>
        <v>0</v>
      </c>
      <c r="H39" s="63"/>
      <c r="I39" s="64">
        <f>COUNTIF(Vertices[Out-Degree], "&gt;= " &amp; H39) - COUNTIF(Vertices[Out-Degree], "&gt;=" &amp; H40)</f>
        <v>0</v>
      </c>
      <c r="J39" s="63"/>
      <c r="K39" s="64">
        <f>COUNTIF(Vertices[Betweenness Centrality], "&gt;= " &amp; J39) - COUNTIF(Vertices[Betweenness Centrality], "&gt;=" &amp; J40)</f>
        <v>0</v>
      </c>
      <c r="L39" s="63"/>
      <c r="M39" s="64">
        <f>COUNTIF(Vertices[Closeness Centrality], "&gt;= " &amp; L39) - COUNTIF(Vertices[Closeness Centrality], "&gt;=" &amp; L40)</f>
        <v>0</v>
      </c>
      <c r="N39" s="63"/>
      <c r="O39" s="64">
        <f>COUNTIF(Vertices[Eigenvector Centrality], "&gt;= " &amp; N39) - COUNTIF(Vertices[Eigenvector Centrality], "&gt;=" &amp; N40)</f>
        <v>0</v>
      </c>
      <c r="P39" s="63"/>
      <c r="Q39" s="64">
        <f>COUNTIF(Vertices[Eigenvector Centrality], "&gt;= " &amp; P39) - COUNTIF(Vertices[Eigenvector Centrality], "&gt;=" &amp; P40)</f>
        <v>0</v>
      </c>
      <c r="R39" s="63"/>
      <c r="S39" s="65">
        <f>COUNTIF(Vertices[Clustering Coefficient], "&gt;= " &amp; R39) - COUNTIF(Vertices[Clustering Coefficient], "&gt;=" &amp; R40)</f>
        <v>0</v>
      </c>
      <c r="T39" s="63"/>
      <c r="U39" s="64">
        <f ca="1">COUNTIF(Vertices[Clustering Coefficient], "&gt;= " &amp; T39) - COUNTIF(Vertices[Clustering Coefficient], "&gt;=" &amp; T40)</f>
        <v>0</v>
      </c>
    </row>
    <row r="40" spans="1:21" x14ac:dyDescent="0.25">
      <c r="D40" s="32">
        <f>D28+($D$57-$D$2)/BinDivisor</f>
        <v>0</v>
      </c>
      <c r="E40" s="3">
        <f>COUNTIF(Vertices[Degree], "&gt;= " &amp; D40) - COUNTIF(Vertices[Degree], "&gt;=" &amp; D41)</f>
        <v>0</v>
      </c>
      <c r="F40" s="37">
        <f>F28+($F$57-$F$2)/BinDivisor</f>
        <v>0</v>
      </c>
      <c r="G40" s="38">
        <f>COUNTIF(Vertices[In-Degree], "&gt;= " &amp; F40) - COUNTIF(Vertices[In-Degree], "&gt;=" &amp; F41)</f>
        <v>0</v>
      </c>
      <c r="H40" s="37">
        <f>H28+($H$57-$H$2)/BinDivisor</f>
        <v>0</v>
      </c>
      <c r="I40" s="38">
        <f>COUNTIF(Vertices[Out-Degree], "&gt;= " &amp; H40) - COUNTIF(Vertices[Out-Degree], "&gt;=" &amp; H41)</f>
        <v>0</v>
      </c>
      <c r="J40" s="37">
        <f>J28+($J$57-$J$2)/BinDivisor</f>
        <v>0</v>
      </c>
      <c r="K40" s="38">
        <f>COUNTIF(Vertices[Betweenness Centrality], "&gt;= " &amp; J40) - COUNTIF(Vertices[Betweenness Centrality], "&gt;=" &amp; J41)</f>
        <v>0</v>
      </c>
      <c r="L40" s="37">
        <f>L28+($L$57-$L$2)/BinDivisor</f>
        <v>0</v>
      </c>
      <c r="M40" s="38">
        <f>COUNTIF(Vertices[Closeness Centrality], "&gt;= " &amp; L40) - COUNTIF(Vertices[Closeness Centrality], "&gt;=" &amp; L41)</f>
        <v>0</v>
      </c>
      <c r="N40" s="37">
        <f>N28+($N$57-$N$2)/BinDivisor</f>
        <v>0</v>
      </c>
      <c r="O40" s="38">
        <f>COUNTIF(Vertices[Eigenvector Centrality], "&gt;= " &amp; N40) - COUNTIF(Vertices[Eigenvector Centrality], "&gt;=" &amp; N41)</f>
        <v>0</v>
      </c>
      <c r="P40" s="37">
        <f>P28+($P$57-$P$2)/BinDivisor</f>
        <v>0</v>
      </c>
      <c r="Q40" s="38">
        <f>COUNTIF(Vertices[PageRank], "&gt;= " &amp; P40) - COUNTIF(Vertices[PageRank], "&gt;=" &amp; P41)</f>
        <v>0</v>
      </c>
      <c r="R40" s="37">
        <f>R28+($R$57-$R$2)/BinDivisor</f>
        <v>0</v>
      </c>
      <c r="S40" s="43">
        <f>COUNTIF(Vertices[Clustering Coefficient], "&gt;= " &amp; R40) - COUNTIF(Vertices[Clustering Coefficient], "&gt;=" &amp; R41)</f>
        <v>0</v>
      </c>
      <c r="T40" s="37" t="e">
        <f ca="1">T28+($T$57-$T$2)/BinDivisor</f>
        <v>#REF!</v>
      </c>
      <c r="U40" s="38" t="e">
        <f t="shared" ca="1" si="0"/>
        <v>#REF!</v>
      </c>
    </row>
    <row r="41" spans="1:21" x14ac:dyDescent="0.25">
      <c r="A41" t="s">
        <v>159</v>
      </c>
      <c r="B41" t="s">
        <v>16</v>
      </c>
      <c r="D41" s="32">
        <f t="shared" ref="D41:D56" si="10">D40+($D$57-$D$2)/BinDivisor</f>
        <v>0</v>
      </c>
      <c r="E41" s="3">
        <f>COUNTIF(Vertices[Degree], "&gt;= " &amp; D41) - COUNTIF(Vertices[Degree], "&gt;=" &amp; D42)</f>
        <v>0</v>
      </c>
      <c r="F41" s="39">
        <f t="shared" ref="F41:F56" si="11">F40+($F$57-$F$2)/BinDivisor</f>
        <v>0</v>
      </c>
      <c r="G41" s="40">
        <f>COUNTIF(Vertices[In-Degree], "&gt;= " &amp; F41) - COUNTIF(Vertices[In-Degree], "&gt;=" &amp; F42)</f>
        <v>0</v>
      </c>
      <c r="H41" s="39">
        <f t="shared" ref="H41:H56" si="12">H40+($H$57-$H$2)/BinDivisor</f>
        <v>0</v>
      </c>
      <c r="I41" s="40">
        <f>COUNTIF(Vertices[Out-Degree], "&gt;= " &amp; H41) - COUNTIF(Vertices[Out-Degree], "&gt;=" &amp; H42)</f>
        <v>0</v>
      </c>
      <c r="J41" s="39">
        <f t="shared" ref="J41:J56" si="13">J40+($J$57-$J$2)/BinDivisor</f>
        <v>0</v>
      </c>
      <c r="K41" s="40">
        <f>COUNTIF(Vertices[Betweenness Centrality], "&gt;= " &amp; J41) - COUNTIF(Vertices[Betweenness Centrality], "&gt;=" &amp; J42)</f>
        <v>0</v>
      </c>
      <c r="L41" s="39">
        <f t="shared" ref="L41:L56" si="14">L40+($L$57-$L$2)/BinDivisor</f>
        <v>0</v>
      </c>
      <c r="M41" s="40">
        <f>COUNTIF(Vertices[Closeness Centrality], "&gt;= " &amp; L41) - COUNTIF(Vertices[Closeness Centrality], "&gt;=" &amp; L42)</f>
        <v>0</v>
      </c>
      <c r="N41" s="39">
        <f t="shared" ref="N41:N56" si="15">N40+($N$57-$N$2)/BinDivisor</f>
        <v>0</v>
      </c>
      <c r="O41" s="40">
        <f>COUNTIF(Vertices[Eigenvector Centrality], "&gt;= " &amp; N41) - COUNTIF(Vertices[Eigenvector Centrality], "&gt;=" &amp; N42)</f>
        <v>0</v>
      </c>
      <c r="P41" s="39">
        <f t="shared" ref="P41:P56" si="16">P40+($P$57-$P$2)/BinDivisor</f>
        <v>0</v>
      </c>
      <c r="Q41" s="40">
        <f>COUNTIF(Vertices[PageRank], "&gt;= " &amp; P41) - COUNTIF(Vertices[PageRank], "&gt;=" &amp; P42)</f>
        <v>0</v>
      </c>
      <c r="R41" s="39">
        <f t="shared" ref="R41:R56" si="17">R40+($R$57-$R$2)/BinDivisor</f>
        <v>0</v>
      </c>
      <c r="S41" s="44">
        <f>COUNTIF(Vertices[Clustering Coefficient], "&gt;= " &amp; R41) - COUNTIF(Vertices[Clustering Coefficient], "&gt;=" &amp; R42)</f>
        <v>0</v>
      </c>
      <c r="T41" s="39" t="e">
        <f t="shared" ref="T41:T56" ca="1" si="18">T40+($T$57-$T$2)/BinDivisor</f>
        <v>#REF!</v>
      </c>
      <c r="U41" s="40" t="e">
        <f t="shared" ca="1" si="0"/>
        <v>#REF!</v>
      </c>
    </row>
    <row r="42" spans="1:21" x14ac:dyDescent="0.25">
      <c r="A42" s="33"/>
      <c r="B42" s="33"/>
      <c r="D42" s="32">
        <f t="shared" si="10"/>
        <v>0</v>
      </c>
      <c r="E42" s="3">
        <f>COUNTIF(Vertices[Degree], "&gt;= " &amp; D42) - COUNTIF(Vertices[Degree], "&gt;=" &amp; D43)</f>
        <v>0</v>
      </c>
      <c r="F42" s="37">
        <f t="shared" si="11"/>
        <v>0</v>
      </c>
      <c r="G42" s="38">
        <f>COUNTIF(Vertices[In-Degree], "&gt;= " &amp; F42) - COUNTIF(Vertices[In-Degree], "&gt;=" &amp; F43)</f>
        <v>0</v>
      </c>
      <c r="H42" s="37">
        <f t="shared" si="12"/>
        <v>0</v>
      </c>
      <c r="I42" s="38">
        <f>COUNTIF(Vertices[Out-Degree], "&gt;= " &amp; H42) - COUNTIF(Vertices[Out-Degree], "&gt;=" &amp; H43)</f>
        <v>0</v>
      </c>
      <c r="J42" s="37">
        <f t="shared" si="13"/>
        <v>0</v>
      </c>
      <c r="K42" s="38">
        <f>COUNTIF(Vertices[Betweenness Centrality], "&gt;= " &amp; J42) - COUNTIF(Vertices[Betweenness Centrality], "&gt;=" &amp; J43)</f>
        <v>0</v>
      </c>
      <c r="L42" s="37">
        <f t="shared" si="14"/>
        <v>0</v>
      </c>
      <c r="M42" s="38">
        <f>COUNTIF(Vertices[Closeness Centrality], "&gt;= " &amp; L42) - COUNTIF(Vertices[Closeness Centrality], "&gt;=" &amp; L43)</f>
        <v>0</v>
      </c>
      <c r="N42" s="37">
        <f t="shared" si="15"/>
        <v>0</v>
      </c>
      <c r="O42" s="38">
        <f>COUNTIF(Vertices[Eigenvector Centrality], "&gt;= " &amp; N42) - COUNTIF(Vertices[Eigenvector Centrality], "&gt;=" &amp; N43)</f>
        <v>0</v>
      </c>
      <c r="P42" s="37">
        <f t="shared" si="16"/>
        <v>0</v>
      </c>
      <c r="Q42" s="38">
        <f>COUNTIF(Vertices[PageRank], "&gt;= " &amp; P42) - COUNTIF(Vertices[PageRank], "&gt;=" &amp; P43)</f>
        <v>0</v>
      </c>
      <c r="R42" s="37">
        <f t="shared" si="17"/>
        <v>0</v>
      </c>
      <c r="S42" s="43">
        <f>COUNTIF(Vertices[Clustering Coefficient], "&gt;= " &amp; R42) - COUNTIF(Vertices[Clustering Coefficient], "&gt;=" &amp; R43)</f>
        <v>0</v>
      </c>
      <c r="T42" s="37" t="e">
        <f t="shared" ca="1" si="18"/>
        <v>#REF!</v>
      </c>
      <c r="U42" s="38" t="e">
        <f t="shared" ca="1" si="0"/>
        <v>#REF!</v>
      </c>
    </row>
    <row r="43" spans="1:21" x14ac:dyDescent="0.25">
      <c r="D43" s="32">
        <f t="shared" si="10"/>
        <v>0</v>
      </c>
      <c r="E43" s="3">
        <f>COUNTIF(Vertices[Degree], "&gt;= " &amp; D43) - COUNTIF(Vertices[Degree], "&gt;=" &amp; D44)</f>
        <v>0</v>
      </c>
      <c r="F43" s="39">
        <f t="shared" si="11"/>
        <v>0</v>
      </c>
      <c r="G43" s="40">
        <f>COUNTIF(Vertices[In-Degree], "&gt;= " &amp; F43) - COUNTIF(Vertices[In-Degree], "&gt;=" &amp; F44)</f>
        <v>0</v>
      </c>
      <c r="H43" s="39">
        <f t="shared" si="12"/>
        <v>0</v>
      </c>
      <c r="I43" s="40">
        <f>COUNTIF(Vertices[Out-Degree], "&gt;= " &amp; H43) - COUNTIF(Vertices[Out-Degree], "&gt;=" &amp; H44)</f>
        <v>0</v>
      </c>
      <c r="J43" s="39">
        <f t="shared" si="13"/>
        <v>0</v>
      </c>
      <c r="K43" s="40">
        <f>COUNTIF(Vertices[Betweenness Centrality], "&gt;= " &amp; J43) - COUNTIF(Vertices[Betweenness Centrality], "&gt;=" &amp; J44)</f>
        <v>0</v>
      </c>
      <c r="L43" s="39">
        <f t="shared" si="14"/>
        <v>0</v>
      </c>
      <c r="M43" s="40">
        <f>COUNTIF(Vertices[Closeness Centrality], "&gt;= " &amp; L43) - COUNTIF(Vertices[Closeness Centrality], "&gt;=" &amp; L44)</f>
        <v>0</v>
      </c>
      <c r="N43" s="39">
        <f t="shared" si="15"/>
        <v>0</v>
      </c>
      <c r="O43" s="40">
        <f>COUNTIF(Vertices[Eigenvector Centrality], "&gt;= " &amp; N43) - COUNTIF(Vertices[Eigenvector Centrality], "&gt;=" &amp; N44)</f>
        <v>0</v>
      </c>
      <c r="P43" s="39">
        <f t="shared" si="16"/>
        <v>0</v>
      </c>
      <c r="Q43" s="40">
        <f>COUNTIF(Vertices[PageRank], "&gt;= " &amp; P43) - COUNTIF(Vertices[PageRank], "&gt;=" &amp; P44)</f>
        <v>0</v>
      </c>
      <c r="R43" s="39">
        <f t="shared" si="17"/>
        <v>0</v>
      </c>
      <c r="S43" s="44">
        <f>COUNTIF(Vertices[Clustering Coefficient], "&gt;= " &amp; R43) - COUNTIF(Vertices[Clustering Coefficient], "&gt;=" &amp; R44)</f>
        <v>0</v>
      </c>
      <c r="T43" s="39" t="e">
        <f t="shared" ca="1" si="18"/>
        <v>#REF!</v>
      </c>
      <c r="U43" s="40" t="e">
        <f t="shared" ca="1" si="0"/>
        <v>#REF!</v>
      </c>
    </row>
    <row r="44" spans="1:21" x14ac:dyDescent="0.25">
      <c r="D44" s="32">
        <f t="shared" si="10"/>
        <v>0</v>
      </c>
      <c r="E44" s="3">
        <f>COUNTIF(Vertices[Degree], "&gt;= " &amp; D44) - COUNTIF(Vertices[Degree], "&gt;=" &amp; D45)</f>
        <v>0</v>
      </c>
      <c r="F44" s="37">
        <f t="shared" si="11"/>
        <v>0</v>
      </c>
      <c r="G44" s="38">
        <f>COUNTIF(Vertices[In-Degree], "&gt;= " &amp; F44) - COUNTIF(Vertices[In-Degree], "&gt;=" &amp; F45)</f>
        <v>0</v>
      </c>
      <c r="H44" s="37">
        <f t="shared" si="12"/>
        <v>0</v>
      </c>
      <c r="I44" s="38">
        <f>COUNTIF(Vertices[Out-Degree], "&gt;= " &amp; H44) - COUNTIF(Vertices[Out-Degree], "&gt;=" &amp; H45)</f>
        <v>0</v>
      </c>
      <c r="J44" s="37">
        <f t="shared" si="13"/>
        <v>0</v>
      </c>
      <c r="K44" s="38">
        <f>COUNTIF(Vertices[Betweenness Centrality], "&gt;= " &amp; J44) - COUNTIF(Vertices[Betweenness Centrality], "&gt;=" &amp; J45)</f>
        <v>0</v>
      </c>
      <c r="L44" s="37">
        <f t="shared" si="14"/>
        <v>0</v>
      </c>
      <c r="M44" s="38">
        <f>COUNTIF(Vertices[Closeness Centrality], "&gt;= " &amp; L44) - COUNTIF(Vertices[Closeness Centrality], "&gt;=" &amp; L45)</f>
        <v>0</v>
      </c>
      <c r="N44" s="37">
        <f t="shared" si="15"/>
        <v>0</v>
      </c>
      <c r="O44" s="38">
        <f>COUNTIF(Vertices[Eigenvector Centrality], "&gt;= " &amp; N44) - COUNTIF(Vertices[Eigenvector Centrality], "&gt;=" &amp; N45)</f>
        <v>0</v>
      </c>
      <c r="P44" s="37">
        <f t="shared" si="16"/>
        <v>0</v>
      </c>
      <c r="Q44" s="38">
        <f>COUNTIF(Vertices[PageRank], "&gt;= " &amp; P44) - COUNTIF(Vertices[PageRank], "&gt;=" &amp; P45)</f>
        <v>0</v>
      </c>
      <c r="R44" s="37">
        <f t="shared" si="17"/>
        <v>0</v>
      </c>
      <c r="S44" s="43">
        <f>COUNTIF(Vertices[Clustering Coefficient], "&gt;= " &amp; R44) - COUNTIF(Vertices[Clustering Coefficient], "&gt;=" &amp; R45)</f>
        <v>0</v>
      </c>
      <c r="T44" s="37" t="e">
        <f t="shared" ca="1" si="18"/>
        <v>#REF!</v>
      </c>
      <c r="U44" s="38" t="e">
        <f t="shared" ca="1" si="0"/>
        <v>#REF!</v>
      </c>
    </row>
    <row r="45" spans="1:21" x14ac:dyDescent="0.25">
      <c r="D45" s="32">
        <f t="shared" si="10"/>
        <v>0</v>
      </c>
      <c r="E45" s="3">
        <f>COUNTIF(Vertices[Degree], "&gt;= " &amp; D45) - COUNTIF(Vertices[Degree], "&gt;=" &amp; D46)</f>
        <v>0</v>
      </c>
      <c r="F45" s="39">
        <f t="shared" si="11"/>
        <v>0</v>
      </c>
      <c r="G45" s="40">
        <f>COUNTIF(Vertices[In-Degree], "&gt;= " &amp; F45) - COUNTIF(Vertices[In-Degree], "&gt;=" &amp; F46)</f>
        <v>0</v>
      </c>
      <c r="H45" s="39">
        <f t="shared" si="12"/>
        <v>0</v>
      </c>
      <c r="I45" s="40">
        <f>COUNTIF(Vertices[Out-Degree], "&gt;= " &amp; H45) - COUNTIF(Vertices[Out-Degree], "&gt;=" &amp; H46)</f>
        <v>0</v>
      </c>
      <c r="J45" s="39">
        <f t="shared" si="13"/>
        <v>0</v>
      </c>
      <c r="K45" s="40">
        <f>COUNTIF(Vertices[Betweenness Centrality], "&gt;= " &amp; J45) - COUNTIF(Vertices[Betweenness Centrality], "&gt;=" &amp; J46)</f>
        <v>0</v>
      </c>
      <c r="L45" s="39">
        <f t="shared" si="14"/>
        <v>0</v>
      </c>
      <c r="M45" s="40">
        <f>COUNTIF(Vertices[Closeness Centrality], "&gt;= " &amp; L45) - COUNTIF(Vertices[Closeness Centrality], "&gt;=" &amp; L46)</f>
        <v>0</v>
      </c>
      <c r="N45" s="39">
        <f t="shared" si="15"/>
        <v>0</v>
      </c>
      <c r="O45" s="40">
        <f>COUNTIF(Vertices[Eigenvector Centrality], "&gt;= " &amp; N45) - COUNTIF(Vertices[Eigenvector Centrality], "&gt;=" &amp; N46)</f>
        <v>0</v>
      </c>
      <c r="P45" s="39">
        <f t="shared" si="16"/>
        <v>0</v>
      </c>
      <c r="Q45" s="40">
        <f>COUNTIF(Vertices[PageRank], "&gt;= " &amp; P45) - COUNTIF(Vertices[PageRank], "&gt;=" &amp; P46)</f>
        <v>0</v>
      </c>
      <c r="R45" s="39">
        <f t="shared" si="17"/>
        <v>0</v>
      </c>
      <c r="S45" s="44">
        <f>COUNTIF(Vertices[Clustering Coefficient], "&gt;= " &amp; R45) - COUNTIF(Vertices[Clustering Coefficient], "&gt;=" &amp; R46)</f>
        <v>0</v>
      </c>
      <c r="T45" s="39" t="e">
        <f t="shared" ca="1" si="18"/>
        <v>#REF!</v>
      </c>
      <c r="U45" s="40" t="e">
        <f t="shared" ca="1" si="0"/>
        <v>#REF!</v>
      </c>
    </row>
    <row r="46" spans="1:21" x14ac:dyDescent="0.25">
      <c r="D46" s="32">
        <f t="shared" si="10"/>
        <v>0</v>
      </c>
      <c r="E46" s="3">
        <f>COUNTIF(Vertices[Degree], "&gt;= " &amp; D46) - COUNTIF(Vertices[Degree], "&gt;=" &amp; D47)</f>
        <v>0</v>
      </c>
      <c r="F46" s="37">
        <f t="shared" si="11"/>
        <v>0</v>
      </c>
      <c r="G46" s="38">
        <f>COUNTIF(Vertices[In-Degree], "&gt;= " &amp; F46) - COUNTIF(Vertices[In-Degree], "&gt;=" &amp; F47)</f>
        <v>0</v>
      </c>
      <c r="H46" s="37">
        <f t="shared" si="12"/>
        <v>0</v>
      </c>
      <c r="I46" s="38">
        <f>COUNTIF(Vertices[Out-Degree], "&gt;= " &amp; H46) - COUNTIF(Vertices[Out-Degree], "&gt;=" &amp; H47)</f>
        <v>0</v>
      </c>
      <c r="J46" s="37">
        <f t="shared" si="13"/>
        <v>0</v>
      </c>
      <c r="K46" s="38">
        <f>COUNTIF(Vertices[Betweenness Centrality], "&gt;= " &amp; J46) - COUNTIF(Vertices[Betweenness Centrality], "&gt;=" &amp; J47)</f>
        <v>0</v>
      </c>
      <c r="L46" s="37">
        <f t="shared" si="14"/>
        <v>0</v>
      </c>
      <c r="M46" s="38">
        <f>COUNTIF(Vertices[Closeness Centrality], "&gt;= " &amp; L46) - COUNTIF(Vertices[Closeness Centrality], "&gt;=" &amp; L47)</f>
        <v>0</v>
      </c>
      <c r="N46" s="37">
        <f t="shared" si="15"/>
        <v>0</v>
      </c>
      <c r="O46" s="38">
        <f>COUNTIF(Vertices[Eigenvector Centrality], "&gt;= " &amp; N46) - COUNTIF(Vertices[Eigenvector Centrality], "&gt;=" &amp; N47)</f>
        <v>0</v>
      </c>
      <c r="P46" s="37">
        <f t="shared" si="16"/>
        <v>0</v>
      </c>
      <c r="Q46" s="38">
        <f>COUNTIF(Vertices[PageRank], "&gt;= " &amp; P46) - COUNTIF(Vertices[PageRank], "&gt;=" &amp; P47)</f>
        <v>0</v>
      </c>
      <c r="R46" s="37">
        <f t="shared" si="17"/>
        <v>0</v>
      </c>
      <c r="S46" s="43">
        <f>COUNTIF(Vertices[Clustering Coefficient], "&gt;= " &amp; R46) - COUNTIF(Vertices[Clustering Coefficient], "&gt;=" &amp; R47)</f>
        <v>0</v>
      </c>
      <c r="T46" s="37" t="e">
        <f t="shared" ca="1" si="18"/>
        <v>#REF!</v>
      </c>
      <c r="U46" s="38" t="e">
        <f t="shared" ca="1" si="0"/>
        <v>#REF!</v>
      </c>
    </row>
    <row r="47" spans="1:21" x14ac:dyDescent="0.25">
      <c r="D47" s="32">
        <f t="shared" si="10"/>
        <v>0</v>
      </c>
      <c r="E47" s="3">
        <f>COUNTIF(Vertices[Degree], "&gt;= " &amp; D47) - COUNTIF(Vertices[Degree], "&gt;=" &amp; D48)</f>
        <v>0</v>
      </c>
      <c r="F47" s="39">
        <f t="shared" si="11"/>
        <v>0</v>
      </c>
      <c r="G47" s="40">
        <f>COUNTIF(Vertices[In-Degree], "&gt;= " &amp; F47) - COUNTIF(Vertices[In-Degree], "&gt;=" &amp; F48)</f>
        <v>0</v>
      </c>
      <c r="H47" s="39">
        <f t="shared" si="12"/>
        <v>0</v>
      </c>
      <c r="I47" s="40">
        <f>COUNTIF(Vertices[Out-Degree], "&gt;= " &amp; H47) - COUNTIF(Vertices[Out-Degree], "&gt;=" &amp; H48)</f>
        <v>0</v>
      </c>
      <c r="J47" s="39">
        <f t="shared" si="13"/>
        <v>0</v>
      </c>
      <c r="K47" s="40">
        <f>COUNTIF(Vertices[Betweenness Centrality], "&gt;= " &amp; J47) - COUNTIF(Vertices[Betweenness Centrality], "&gt;=" &amp; J48)</f>
        <v>0</v>
      </c>
      <c r="L47" s="39">
        <f t="shared" si="14"/>
        <v>0</v>
      </c>
      <c r="M47" s="40">
        <f>COUNTIF(Vertices[Closeness Centrality], "&gt;= " &amp; L47) - COUNTIF(Vertices[Closeness Centrality], "&gt;=" &amp; L48)</f>
        <v>0</v>
      </c>
      <c r="N47" s="39">
        <f t="shared" si="15"/>
        <v>0</v>
      </c>
      <c r="O47" s="40">
        <f>COUNTIF(Vertices[Eigenvector Centrality], "&gt;= " &amp; N47) - COUNTIF(Vertices[Eigenvector Centrality], "&gt;=" &amp; N48)</f>
        <v>0</v>
      </c>
      <c r="P47" s="39">
        <f t="shared" si="16"/>
        <v>0</v>
      </c>
      <c r="Q47" s="40">
        <f>COUNTIF(Vertices[PageRank], "&gt;= " &amp; P47) - COUNTIF(Vertices[PageRank], "&gt;=" &amp; P48)</f>
        <v>0</v>
      </c>
      <c r="R47" s="39">
        <f t="shared" si="17"/>
        <v>0</v>
      </c>
      <c r="S47" s="44">
        <f>COUNTIF(Vertices[Clustering Coefficient], "&gt;= " &amp; R47) - COUNTIF(Vertices[Clustering Coefficient], "&gt;=" &amp; R48)</f>
        <v>0</v>
      </c>
      <c r="T47" s="39" t="e">
        <f t="shared" ca="1" si="18"/>
        <v>#REF!</v>
      </c>
      <c r="U47" s="40" t="e">
        <f t="shared" ca="1" si="0"/>
        <v>#REF!</v>
      </c>
    </row>
    <row r="48" spans="1:21" x14ac:dyDescent="0.25">
      <c r="D48" s="32">
        <f t="shared" si="10"/>
        <v>0</v>
      </c>
      <c r="E48" s="3">
        <f>COUNTIF(Vertices[Degree], "&gt;= " &amp; D48) - COUNTIF(Vertices[Degree], "&gt;=" &amp; D49)</f>
        <v>0</v>
      </c>
      <c r="F48" s="37">
        <f t="shared" si="11"/>
        <v>0</v>
      </c>
      <c r="G48" s="38">
        <f>COUNTIF(Vertices[In-Degree], "&gt;= " &amp; F48) - COUNTIF(Vertices[In-Degree], "&gt;=" &amp; F49)</f>
        <v>0</v>
      </c>
      <c r="H48" s="37">
        <f t="shared" si="12"/>
        <v>0</v>
      </c>
      <c r="I48" s="38">
        <f>COUNTIF(Vertices[Out-Degree], "&gt;= " &amp; H48) - COUNTIF(Vertices[Out-Degree], "&gt;=" &amp; H49)</f>
        <v>0</v>
      </c>
      <c r="J48" s="37">
        <f t="shared" si="13"/>
        <v>0</v>
      </c>
      <c r="K48" s="38">
        <f>COUNTIF(Vertices[Betweenness Centrality], "&gt;= " &amp; J48) - COUNTIF(Vertices[Betweenness Centrality], "&gt;=" &amp; J49)</f>
        <v>0</v>
      </c>
      <c r="L48" s="37">
        <f t="shared" si="14"/>
        <v>0</v>
      </c>
      <c r="M48" s="38">
        <f>COUNTIF(Vertices[Closeness Centrality], "&gt;= " &amp; L48) - COUNTIF(Vertices[Closeness Centrality], "&gt;=" &amp; L49)</f>
        <v>0</v>
      </c>
      <c r="N48" s="37">
        <f t="shared" si="15"/>
        <v>0</v>
      </c>
      <c r="O48" s="38">
        <f>COUNTIF(Vertices[Eigenvector Centrality], "&gt;= " &amp; N48) - COUNTIF(Vertices[Eigenvector Centrality], "&gt;=" &amp; N49)</f>
        <v>0</v>
      </c>
      <c r="P48" s="37">
        <f t="shared" si="16"/>
        <v>0</v>
      </c>
      <c r="Q48" s="38">
        <f>COUNTIF(Vertices[PageRank], "&gt;= " &amp; P48) - COUNTIF(Vertices[PageRank], "&gt;=" &amp; P49)</f>
        <v>0</v>
      </c>
      <c r="R48" s="37">
        <f t="shared" si="17"/>
        <v>0</v>
      </c>
      <c r="S48" s="43">
        <f>COUNTIF(Vertices[Clustering Coefficient], "&gt;= " &amp; R48) - COUNTIF(Vertices[Clustering Coefficient], "&gt;=" &amp; R49)</f>
        <v>0</v>
      </c>
      <c r="T48" s="37" t="e">
        <f t="shared" ca="1" si="18"/>
        <v>#REF!</v>
      </c>
      <c r="U48" s="38" t="e">
        <f t="shared" ca="1" si="0"/>
        <v>#REF!</v>
      </c>
    </row>
    <row r="49" spans="1:21" x14ac:dyDescent="0.25">
      <c r="D49" s="32">
        <f t="shared" si="10"/>
        <v>0</v>
      </c>
      <c r="E49" s="3">
        <f>COUNTIF(Vertices[Degree], "&gt;= " &amp; D49) - COUNTIF(Vertices[Degree], "&gt;=" &amp; D50)</f>
        <v>0</v>
      </c>
      <c r="F49" s="39">
        <f t="shared" si="11"/>
        <v>0</v>
      </c>
      <c r="G49" s="40">
        <f>COUNTIF(Vertices[In-Degree], "&gt;= " &amp; F49) - COUNTIF(Vertices[In-Degree], "&gt;=" &amp; F50)</f>
        <v>0</v>
      </c>
      <c r="H49" s="39">
        <f t="shared" si="12"/>
        <v>0</v>
      </c>
      <c r="I49" s="40">
        <f>COUNTIF(Vertices[Out-Degree], "&gt;= " &amp; H49) - COUNTIF(Vertices[Out-Degree], "&gt;=" &amp; H50)</f>
        <v>0</v>
      </c>
      <c r="J49" s="39">
        <f t="shared" si="13"/>
        <v>0</v>
      </c>
      <c r="K49" s="40">
        <f>COUNTIF(Vertices[Betweenness Centrality], "&gt;= " &amp; J49) - COUNTIF(Vertices[Betweenness Centrality], "&gt;=" &amp; J50)</f>
        <v>0</v>
      </c>
      <c r="L49" s="39">
        <f t="shared" si="14"/>
        <v>0</v>
      </c>
      <c r="M49" s="40">
        <f>COUNTIF(Vertices[Closeness Centrality], "&gt;= " &amp; L49) - COUNTIF(Vertices[Closeness Centrality], "&gt;=" &amp; L50)</f>
        <v>0</v>
      </c>
      <c r="N49" s="39">
        <f t="shared" si="15"/>
        <v>0</v>
      </c>
      <c r="O49" s="40">
        <f>COUNTIF(Vertices[Eigenvector Centrality], "&gt;= " &amp; N49) - COUNTIF(Vertices[Eigenvector Centrality], "&gt;=" &amp; N50)</f>
        <v>0</v>
      </c>
      <c r="P49" s="39">
        <f t="shared" si="16"/>
        <v>0</v>
      </c>
      <c r="Q49" s="40">
        <f>COUNTIF(Vertices[PageRank], "&gt;= " &amp; P49) - COUNTIF(Vertices[PageRank], "&gt;=" &amp; P50)</f>
        <v>0</v>
      </c>
      <c r="R49" s="39">
        <f t="shared" si="17"/>
        <v>0</v>
      </c>
      <c r="S49" s="44">
        <f>COUNTIF(Vertices[Clustering Coefficient], "&gt;= " &amp; R49) - COUNTIF(Vertices[Clustering Coefficient], "&gt;=" &amp; R50)</f>
        <v>0</v>
      </c>
      <c r="T49" s="39" t="e">
        <f t="shared" ca="1" si="18"/>
        <v>#REF!</v>
      </c>
      <c r="U49" s="40" t="e">
        <f t="shared" ca="1" si="0"/>
        <v>#REF!</v>
      </c>
    </row>
    <row r="50" spans="1:21" x14ac:dyDescent="0.25">
      <c r="D50" s="32">
        <f t="shared" si="10"/>
        <v>0</v>
      </c>
      <c r="E50" s="3">
        <f>COUNTIF(Vertices[Degree], "&gt;= " &amp; D50) - COUNTIF(Vertices[Degree], "&gt;=" &amp; D51)</f>
        <v>0</v>
      </c>
      <c r="F50" s="37">
        <f t="shared" si="11"/>
        <v>0</v>
      </c>
      <c r="G50" s="38">
        <f>COUNTIF(Vertices[In-Degree], "&gt;= " &amp; F50) - COUNTIF(Vertices[In-Degree], "&gt;=" &amp; F51)</f>
        <v>0</v>
      </c>
      <c r="H50" s="37">
        <f t="shared" si="12"/>
        <v>0</v>
      </c>
      <c r="I50" s="38">
        <f>COUNTIF(Vertices[Out-Degree], "&gt;= " &amp; H50) - COUNTIF(Vertices[Out-Degree], "&gt;=" &amp; H51)</f>
        <v>0</v>
      </c>
      <c r="J50" s="37">
        <f t="shared" si="13"/>
        <v>0</v>
      </c>
      <c r="K50" s="38">
        <f>COUNTIF(Vertices[Betweenness Centrality], "&gt;= " &amp; J50) - COUNTIF(Vertices[Betweenness Centrality], "&gt;=" &amp; J51)</f>
        <v>0</v>
      </c>
      <c r="L50" s="37">
        <f t="shared" si="14"/>
        <v>0</v>
      </c>
      <c r="M50" s="38">
        <f>COUNTIF(Vertices[Closeness Centrality], "&gt;= " &amp; L50) - COUNTIF(Vertices[Closeness Centrality], "&gt;=" &amp; L51)</f>
        <v>0</v>
      </c>
      <c r="N50" s="37">
        <f t="shared" si="15"/>
        <v>0</v>
      </c>
      <c r="O50" s="38">
        <f>COUNTIF(Vertices[Eigenvector Centrality], "&gt;= " &amp; N50) - COUNTIF(Vertices[Eigenvector Centrality], "&gt;=" &amp; N51)</f>
        <v>0</v>
      </c>
      <c r="P50" s="37">
        <f t="shared" si="16"/>
        <v>0</v>
      </c>
      <c r="Q50" s="38">
        <f>COUNTIF(Vertices[PageRank], "&gt;= " &amp; P50) - COUNTIF(Vertices[PageRank], "&gt;=" &amp; P51)</f>
        <v>0</v>
      </c>
      <c r="R50" s="37">
        <f t="shared" si="17"/>
        <v>0</v>
      </c>
      <c r="S50" s="43">
        <f>COUNTIF(Vertices[Clustering Coefficient], "&gt;= " &amp; R50) - COUNTIF(Vertices[Clustering Coefficient], "&gt;=" &amp; R51)</f>
        <v>0</v>
      </c>
      <c r="T50" s="37" t="e">
        <f t="shared" ca="1" si="18"/>
        <v>#REF!</v>
      </c>
      <c r="U50" s="38" t="e">
        <f t="shared" ca="1" si="0"/>
        <v>#REF!</v>
      </c>
    </row>
    <row r="51" spans="1:21" x14ac:dyDescent="0.25">
      <c r="D51" s="32">
        <f t="shared" si="10"/>
        <v>0</v>
      </c>
      <c r="E51" s="3">
        <f>COUNTIF(Vertices[Degree], "&gt;= " &amp; D51) - COUNTIF(Vertices[Degree], "&gt;=" &amp; D52)</f>
        <v>0</v>
      </c>
      <c r="F51" s="39">
        <f t="shared" si="11"/>
        <v>0</v>
      </c>
      <c r="G51" s="40">
        <f>COUNTIF(Vertices[In-Degree], "&gt;= " &amp; F51) - COUNTIF(Vertices[In-Degree], "&gt;=" &amp; F52)</f>
        <v>0</v>
      </c>
      <c r="H51" s="39">
        <f t="shared" si="12"/>
        <v>0</v>
      </c>
      <c r="I51" s="40">
        <f>COUNTIF(Vertices[Out-Degree], "&gt;= " &amp; H51) - COUNTIF(Vertices[Out-Degree], "&gt;=" &amp; H52)</f>
        <v>0</v>
      </c>
      <c r="J51" s="39">
        <f t="shared" si="13"/>
        <v>0</v>
      </c>
      <c r="K51" s="40">
        <f>COUNTIF(Vertices[Betweenness Centrality], "&gt;= " &amp; J51) - COUNTIF(Vertices[Betweenness Centrality], "&gt;=" &amp; J52)</f>
        <v>0</v>
      </c>
      <c r="L51" s="39">
        <f t="shared" si="14"/>
        <v>0</v>
      </c>
      <c r="M51" s="40">
        <f>COUNTIF(Vertices[Closeness Centrality], "&gt;= " &amp; L51) - COUNTIF(Vertices[Closeness Centrality], "&gt;=" &amp; L52)</f>
        <v>0</v>
      </c>
      <c r="N51" s="39">
        <f t="shared" si="15"/>
        <v>0</v>
      </c>
      <c r="O51" s="40">
        <f>COUNTIF(Vertices[Eigenvector Centrality], "&gt;= " &amp; N51) - COUNTIF(Vertices[Eigenvector Centrality], "&gt;=" &amp; N52)</f>
        <v>0</v>
      </c>
      <c r="P51" s="39">
        <f t="shared" si="16"/>
        <v>0</v>
      </c>
      <c r="Q51" s="40">
        <f>COUNTIF(Vertices[PageRank], "&gt;= " &amp; P51) - COUNTIF(Vertices[PageRank], "&gt;=" &amp; P52)</f>
        <v>0</v>
      </c>
      <c r="R51" s="39">
        <f t="shared" si="17"/>
        <v>0</v>
      </c>
      <c r="S51" s="44">
        <f>COUNTIF(Vertices[Clustering Coefficient], "&gt;= " &amp; R51) - COUNTIF(Vertices[Clustering Coefficient], "&gt;=" &amp; R52)</f>
        <v>0</v>
      </c>
      <c r="T51" s="39" t="e">
        <f t="shared" ca="1" si="18"/>
        <v>#REF!</v>
      </c>
      <c r="U51" s="40" t="e">
        <f t="shared" ca="1" si="0"/>
        <v>#REF!</v>
      </c>
    </row>
    <row r="52" spans="1:21" x14ac:dyDescent="0.25">
      <c r="D52" s="32">
        <f t="shared" si="10"/>
        <v>0</v>
      </c>
      <c r="E52" s="3">
        <f>COUNTIF(Vertices[Degree], "&gt;= " &amp; D52) - COUNTIF(Vertices[Degree], "&gt;=" &amp; D53)</f>
        <v>0</v>
      </c>
      <c r="F52" s="37">
        <f t="shared" si="11"/>
        <v>0</v>
      </c>
      <c r="G52" s="38">
        <f>COUNTIF(Vertices[In-Degree], "&gt;= " &amp; F52) - COUNTIF(Vertices[In-Degree], "&gt;=" &amp; F53)</f>
        <v>0</v>
      </c>
      <c r="H52" s="37">
        <f t="shared" si="12"/>
        <v>0</v>
      </c>
      <c r="I52" s="38">
        <f>COUNTIF(Vertices[Out-Degree], "&gt;= " &amp; H52) - COUNTIF(Vertices[Out-Degree], "&gt;=" &amp; H53)</f>
        <v>0</v>
      </c>
      <c r="J52" s="37">
        <f t="shared" si="13"/>
        <v>0</v>
      </c>
      <c r="K52" s="38">
        <f>COUNTIF(Vertices[Betweenness Centrality], "&gt;= " &amp; J52) - COUNTIF(Vertices[Betweenness Centrality], "&gt;=" &amp; J53)</f>
        <v>0</v>
      </c>
      <c r="L52" s="37">
        <f t="shared" si="14"/>
        <v>0</v>
      </c>
      <c r="M52" s="38">
        <f>COUNTIF(Vertices[Closeness Centrality], "&gt;= " &amp; L52) - COUNTIF(Vertices[Closeness Centrality], "&gt;=" &amp; L53)</f>
        <v>0</v>
      </c>
      <c r="N52" s="37">
        <f t="shared" si="15"/>
        <v>0</v>
      </c>
      <c r="O52" s="38">
        <f>COUNTIF(Vertices[Eigenvector Centrality], "&gt;= " &amp; N52) - COUNTIF(Vertices[Eigenvector Centrality], "&gt;=" &amp; N53)</f>
        <v>0</v>
      </c>
      <c r="P52" s="37">
        <f t="shared" si="16"/>
        <v>0</v>
      </c>
      <c r="Q52" s="38">
        <f>COUNTIF(Vertices[PageRank], "&gt;= " &amp; P52) - COUNTIF(Vertices[PageRank], "&gt;=" &amp; P53)</f>
        <v>0</v>
      </c>
      <c r="R52" s="37">
        <f t="shared" si="17"/>
        <v>0</v>
      </c>
      <c r="S52" s="43">
        <f>COUNTIF(Vertices[Clustering Coefficient], "&gt;= " &amp; R52) - COUNTIF(Vertices[Clustering Coefficient], "&gt;=" &amp; R53)</f>
        <v>0</v>
      </c>
      <c r="T52" s="37" t="e">
        <f t="shared" ca="1" si="18"/>
        <v>#REF!</v>
      </c>
      <c r="U52" s="38" t="e">
        <f t="shared" ca="1" si="0"/>
        <v>#REF!</v>
      </c>
    </row>
    <row r="53" spans="1:21" x14ac:dyDescent="0.25">
      <c r="D53" s="32">
        <f t="shared" si="10"/>
        <v>0</v>
      </c>
      <c r="E53" s="3">
        <f>COUNTIF(Vertices[Degree], "&gt;= " &amp; D53) - COUNTIF(Vertices[Degree], "&gt;=" &amp; D54)</f>
        <v>0</v>
      </c>
      <c r="F53" s="39">
        <f t="shared" si="11"/>
        <v>0</v>
      </c>
      <c r="G53" s="40">
        <f>COUNTIF(Vertices[In-Degree], "&gt;= " &amp; F53) - COUNTIF(Vertices[In-Degree], "&gt;=" &amp; F54)</f>
        <v>0</v>
      </c>
      <c r="H53" s="39">
        <f t="shared" si="12"/>
        <v>0</v>
      </c>
      <c r="I53" s="40">
        <f>COUNTIF(Vertices[Out-Degree], "&gt;= " &amp; H53) - COUNTIF(Vertices[Out-Degree], "&gt;=" &amp; H54)</f>
        <v>0</v>
      </c>
      <c r="J53" s="39">
        <f t="shared" si="13"/>
        <v>0</v>
      </c>
      <c r="K53" s="40">
        <f>COUNTIF(Vertices[Betweenness Centrality], "&gt;= " &amp; J53) - COUNTIF(Vertices[Betweenness Centrality], "&gt;=" &amp; J54)</f>
        <v>0</v>
      </c>
      <c r="L53" s="39">
        <f t="shared" si="14"/>
        <v>0</v>
      </c>
      <c r="M53" s="40">
        <f>COUNTIF(Vertices[Closeness Centrality], "&gt;= " &amp; L53) - COUNTIF(Vertices[Closeness Centrality], "&gt;=" &amp; L54)</f>
        <v>0</v>
      </c>
      <c r="N53" s="39">
        <f t="shared" si="15"/>
        <v>0</v>
      </c>
      <c r="O53" s="40">
        <f>COUNTIF(Vertices[Eigenvector Centrality], "&gt;= " &amp; N53) - COUNTIF(Vertices[Eigenvector Centrality], "&gt;=" &amp; N54)</f>
        <v>0</v>
      </c>
      <c r="P53" s="39">
        <f t="shared" si="16"/>
        <v>0</v>
      </c>
      <c r="Q53" s="40">
        <f>COUNTIF(Vertices[PageRank], "&gt;= " &amp; P53) - COUNTIF(Vertices[PageRank], "&gt;=" &amp; P54)</f>
        <v>0</v>
      </c>
      <c r="R53" s="39">
        <f t="shared" si="17"/>
        <v>0</v>
      </c>
      <c r="S53" s="44">
        <f>COUNTIF(Vertices[Clustering Coefficient], "&gt;= " &amp; R53) - COUNTIF(Vertices[Clustering Coefficient], "&gt;=" &amp; R54)</f>
        <v>0</v>
      </c>
      <c r="T53" s="39" t="e">
        <f t="shared" ca="1" si="18"/>
        <v>#REF!</v>
      </c>
      <c r="U53" s="40" t="e">
        <f t="shared" ca="1" si="0"/>
        <v>#REF!</v>
      </c>
    </row>
    <row r="54" spans="1:21" x14ac:dyDescent="0.25">
      <c r="D54" s="32">
        <f t="shared" si="10"/>
        <v>0</v>
      </c>
      <c r="E54" s="3">
        <f>COUNTIF(Vertices[Degree], "&gt;= " &amp; D54) - COUNTIF(Vertices[Degree], "&gt;=" &amp; D55)</f>
        <v>0</v>
      </c>
      <c r="F54" s="37">
        <f t="shared" si="11"/>
        <v>0</v>
      </c>
      <c r="G54" s="38">
        <f>COUNTIF(Vertices[In-Degree], "&gt;= " &amp; F54) - COUNTIF(Vertices[In-Degree], "&gt;=" &amp; F55)</f>
        <v>0</v>
      </c>
      <c r="H54" s="37">
        <f t="shared" si="12"/>
        <v>0</v>
      </c>
      <c r="I54" s="38">
        <f>COUNTIF(Vertices[Out-Degree], "&gt;= " &amp; H54) - COUNTIF(Vertices[Out-Degree], "&gt;=" &amp; H55)</f>
        <v>0</v>
      </c>
      <c r="J54" s="37">
        <f t="shared" si="13"/>
        <v>0</v>
      </c>
      <c r="K54" s="38">
        <f>COUNTIF(Vertices[Betweenness Centrality], "&gt;= " &amp; J54) - COUNTIF(Vertices[Betweenness Centrality], "&gt;=" &amp; J55)</f>
        <v>0</v>
      </c>
      <c r="L54" s="37">
        <f t="shared" si="14"/>
        <v>0</v>
      </c>
      <c r="M54" s="38">
        <f>COUNTIF(Vertices[Closeness Centrality], "&gt;= " &amp; L54) - COUNTIF(Vertices[Closeness Centrality], "&gt;=" &amp; L55)</f>
        <v>0</v>
      </c>
      <c r="N54" s="37">
        <f t="shared" si="15"/>
        <v>0</v>
      </c>
      <c r="O54" s="38">
        <f>COUNTIF(Vertices[Eigenvector Centrality], "&gt;= " &amp; N54) - COUNTIF(Vertices[Eigenvector Centrality], "&gt;=" &amp; N55)</f>
        <v>0</v>
      </c>
      <c r="P54" s="37">
        <f t="shared" si="16"/>
        <v>0</v>
      </c>
      <c r="Q54" s="38">
        <f>COUNTIF(Vertices[PageRank], "&gt;= " &amp; P54) - COUNTIF(Vertices[PageRank], "&gt;=" &amp; P55)</f>
        <v>0</v>
      </c>
      <c r="R54" s="37">
        <f t="shared" si="17"/>
        <v>0</v>
      </c>
      <c r="S54" s="43">
        <f>COUNTIF(Vertices[Clustering Coefficient], "&gt;= " &amp; R54) - COUNTIF(Vertices[Clustering Coefficient], "&gt;=" &amp; R55)</f>
        <v>0</v>
      </c>
      <c r="T54" s="37" t="e">
        <f t="shared" ca="1" si="18"/>
        <v>#REF!</v>
      </c>
      <c r="U54" s="38" t="e">
        <f t="shared" ca="1" si="0"/>
        <v>#REF!</v>
      </c>
    </row>
    <row r="55" spans="1:21" x14ac:dyDescent="0.25">
      <c r="A55" s="33" t="s">
        <v>80</v>
      </c>
      <c r="B55" s="46" t="str">
        <f>IF(COUNT(Vertices[Degree])&gt;0, D2, NoMetricMessage)</f>
        <v>Not Available</v>
      </c>
      <c r="D55" s="32">
        <f t="shared" si="10"/>
        <v>0</v>
      </c>
      <c r="E55" s="3">
        <f>COUNTIF(Vertices[Degree], "&gt;= " &amp; D55) - COUNTIF(Vertices[Degree], "&gt;=" &amp; D56)</f>
        <v>0</v>
      </c>
      <c r="F55" s="39">
        <f t="shared" si="11"/>
        <v>0</v>
      </c>
      <c r="G55" s="40">
        <f>COUNTIF(Vertices[In-Degree], "&gt;= " &amp; F55) - COUNTIF(Vertices[In-Degree], "&gt;=" &amp; F56)</f>
        <v>0</v>
      </c>
      <c r="H55" s="39">
        <f t="shared" si="12"/>
        <v>0</v>
      </c>
      <c r="I55" s="40">
        <f>COUNTIF(Vertices[Out-Degree], "&gt;= " &amp; H55) - COUNTIF(Vertices[Out-Degree], "&gt;=" &amp; H56)</f>
        <v>0</v>
      </c>
      <c r="J55" s="39">
        <f t="shared" si="13"/>
        <v>0</v>
      </c>
      <c r="K55" s="40">
        <f>COUNTIF(Vertices[Betweenness Centrality], "&gt;= " &amp; J55) - COUNTIF(Vertices[Betweenness Centrality], "&gt;=" &amp; J56)</f>
        <v>0</v>
      </c>
      <c r="L55" s="39">
        <f t="shared" si="14"/>
        <v>0</v>
      </c>
      <c r="M55" s="40">
        <f>COUNTIF(Vertices[Closeness Centrality], "&gt;= " &amp; L55) - COUNTIF(Vertices[Closeness Centrality], "&gt;=" &amp; L56)</f>
        <v>0</v>
      </c>
      <c r="N55" s="39">
        <f t="shared" si="15"/>
        <v>0</v>
      </c>
      <c r="O55" s="40">
        <f>COUNTIF(Vertices[Eigenvector Centrality], "&gt;= " &amp; N55) - COUNTIF(Vertices[Eigenvector Centrality], "&gt;=" &amp; N56)</f>
        <v>0</v>
      </c>
      <c r="P55" s="39">
        <f t="shared" si="16"/>
        <v>0</v>
      </c>
      <c r="Q55" s="40">
        <f>COUNTIF(Vertices[PageRank], "&gt;= " &amp; P55) - COUNTIF(Vertices[PageRank], "&gt;=" &amp; P56)</f>
        <v>0</v>
      </c>
      <c r="R55" s="39">
        <f t="shared" si="17"/>
        <v>0</v>
      </c>
      <c r="S55" s="44">
        <f>COUNTIF(Vertices[Clustering Coefficient], "&gt;= " &amp; R55) - COUNTIF(Vertices[Clustering Coefficient], "&gt;=" &amp; R56)</f>
        <v>0</v>
      </c>
      <c r="T55" s="39" t="e">
        <f t="shared" ca="1" si="18"/>
        <v>#REF!</v>
      </c>
      <c r="U55" s="40" t="e">
        <f t="shared" ca="1" si="0"/>
        <v>#REF!</v>
      </c>
    </row>
    <row r="56" spans="1:21" x14ac:dyDescent="0.25">
      <c r="A56" s="33" t="s">
        <v>81</v>
      </c>
      <c r="B56" s="46" t="str">
        <f>IF(COUNT(Vertices[Degree])&gt;0, D57, NoMetricMessage)</f>
        <v>Not Available</v>
      </c>
      <c r="D56" s="32">
        <f t="shared" si="10"/>
        <v>0</v>
      </c>
      <c r="E56" s="3">
        <f>COUNTIF(Vertices[Degree], "&gt;= " &amp; D56) - COUNTIF(Vertices[Degree], "&gt;=" &amp; D57)</f>
        <v>0</v>
      </c>
      <c r="F56" s="37">
        <f t="shared" si="11"/>
        <v>0</v>
      </c>
      <c r="G56" s="38">
        <f>COUNTIF(Vertices[In-Degree], "&gt;= " &amp; F56) - COUNTIF(Vertices[In-Degree], "&gt;=" &amp; F57)</f>
        <v>0</v>
      </c>
      <c r="H56" s="37">
        <f t="shared" si="12"/>
        <v>0</v>
      </c>
      <c r="I56" s="38">
        <f>COUNTIF(Vertices[Out-Degree], "&gt;= " &amp; H56) - COUNTIF(Vertices[Out-Degree], "&gt;=" &amp; H57)</f>
        <v>0</v>
      </c>
      <c r="J56" s="37">
        <f t="shared" si="13"/>
        <v>0</v>
      </c>
      <c r="K56" s="38">
        <f>COUNTIF(Vertices[Betweenness Centrality], "&gt;= " &amp; J56) - COUNTIF(Vertices[Betweenness Centrality], "&gt;=" &amp; J57)</f>
        <v>0</v>
      </c>
      <c r="L56" s="37">
        <f t="shared" si="14"/>
        <v>0</v>
      </c>
      <c r="M56" s="38">
        <f>COUNTIF(Vertices[Closeness Centrality], "&gt;= " &amp; L56) - COUNTIF(Vertices[Closeness Centrality], "&gt;=" &amp; L57)</f>
        <v>0</v>
      </c>
      <c r="N56" s="37">
        <f t="shared" si="15"/>
        <v>0</v>
      </c>
      <c r="O56" s="38">
        <f>COUNTIF(Vertices[Eigenvector Centrality], "&gt;= " &amp; N56) - COUNTIF(Vertices[Eigenvector Centrality], "&gt;=" &amp; N57)</f>
        <v>0</v>
      </c>
      <c r="P56" s="37">
        <f t="shared" si="16"/>
        <v>0</v>
      </c>
      <c r="Q56" s="38">
        <f>COUNTIF(Vertices[PageRank], "&gt;= " &amp; P56) - COUNTIF(Vertices[PageRank], "&gt;=" &amp; P57)</f>
        <v>0</v>
      </c>
      <c r="R56" s="37">
        <f t="shared" si="17"/>
        <v>0</v>
      </c>
      <c r="S56" s="43">
        <f>COUNTIF(Vertices[Clustering Coefficient], "&gt;= " &amp; R56) - COUNTIF(Vertices[Clustering Coefficient], "&gt;=" &amp; R57)</f>
        <v>0</v>
      </c>
      <c r="T56" s="37" t="e">
        <f t="shared" ca="1" si="18"/>
        <v>#REF!</v>
      </c>
      <c r="U56" s="38" t="e">
        <f t="shared" ca="1" si="0"/>
        <v>#REF!</v>
      </c>
    </row>
    <row r="57" spans="1:21" x14ac:dyDescent="0.25">
      <c r="A57" s="33" t="s">
        <v>82</v>
      </c>
      <c r="B57" s="47" t="str">
        <f>IFERROR(AVERAGE(Vertices[Degree]),NoMetricMessage)</f>
        <v>Not Available</v>
      </c>
      <c r="D57" s="32">
        <f>MAX(Vertices[Degree])</f>
        <v>0</v>
      </c>
      <c r="E57" s="3">
        <f>COUNTIF(Vertices[Degree], "&gt;= " &amp; D57) - COUNTIF(Vertices[Degree], "&gt;=" &amp; D58)</f>
        <v>0</v>
      </c>
      <c r="F57" s="41">
        <f>MAX(Vertices[In-Degree])</f>
        <v>0</v>
      </c>
      <c r="G57" s="42">
        <f>COUNTIF(Vertices[In-Degree], "&gt;= " &amp; F57) - COUNTIF(Vertices[In-Degree], "&gt;=" &amp; F58)</f>
        <v>0</v>
      </c>
      <c r="H57" s="41">
        <f>MAX(Vertices[Out-Degree])</f>
        <v>0</v>
      </c>
      <c r="I57" s="42">
        <f>COUNTIF(Vertices[Out-Degree], "&gt;= " &amp; H57) - COUNTIF(Vertices[Out-Degree], "&gt;=" &amp; H58)</f>
        <v>0</v>
      </c>
      <c r="J57" s="41">
        <f>MAX(Vertices[Betweenness Centrality])</f>
        <v>0</v>
      </c>
      <c r="K57" s="42">
        <f>COUNTIF(Vertices[Betweenness Centrality], "&gt;= " &amp; J57) - COUNTIF(Vertices[Betweenness Centrality], "&gt;=" &amp; J58)</f>
        <v>0</v>
      </c>
      <c r="L57" s="41">
        <f>MAX(Vertices[Closeness Centrality])</f>
        <v>0</v>
      </c>
      <c r="M57" s="42">
        <f>COUNTIF(Vertices[Closeness Centrality], "&gt;= " &amp; L57) - COUNTIF(Vertices[Closeness Centrality], "&gt;=" &amp; L58)</f>
        <v>0</v>
      </c>
      <c r="N57" s="41">
        <f>MAX(Vertices[Eigenvector Centrality])</f>
        <v>0</v>
      </c>
      <c r="O57" s="42">
        <f>COUNTIF(Vertices[Eigenvector Centrality], "&gt;= " &amp; N57) - COUNTIF(Vertices[Eigenvector Centrality], "&gt;=" &amp; N58)</f>
        <v>0</v>
      </c>
      <c r="P57" s="41">
        <f>MAX(Vertices[PageRank])</f>
        <v>0</v>
      </c>
      <c r="Q57" s="42">
        <f>COUNTIF(Vertices[PageRank], "&gt;= " &amp; P57) - COUNTIF(Vertices[PageRank], "&gt;=" &amp; P58)</f>
        <v>0</v>
      </c>
      <c r="R57" s="41">
        <f>MAX(Vertices[Clustering Coefficient])</f>
        <v>0</v>
      </c>
      <c r="S57" s="45">
        <f>COUNTIF(Vertices[Clustering Coefficient], "&gt;= " &amp; R57) - COUNTIF(Vertices[Clustering Coefficient], "&gt;=" &amp; R58)</f>
        <v>0</v>
      </c>
      <c r="T57" s="41" t="e">
        <f ca="1">MAX(INDIRECT(DynamicFilterSourceColumnRange))</f>
        <v>#REF!</v>
      </c>
      <c r="U57" s="42" t="e">
        <f t="shared" ca="1" si="0"/>
        <v>#REF!</v>
      </c>
    </row>
    <row r="58" spans="1:21" x14ac:dyDescent="0.25">
      <c r="A58" s="33" t="s">
        <v>83</v>
      </c>
      <c r="B58" s="47" t="str">
        <f>IFERROR(MEDIAN(Vertices[Degree]),NoMetricMessage)</f>
        <v>Not Available</v>
      </c>
    </row>
    <row r="69" spans="1:2" x14ac:dyDescent="0.25">
      <c r="A69" s="33" t="s">
        <v>87</v>
      </c>
      <c r="B69" s="46" t="str">
        <f>IF(COUNT(Vertices[In-Degree])&gt;0, F2, NoMetricMessage)</f>
        <v>Not Available</v>
      </c>
    </row>
    <row r="70" spans="1:2" x14ac:dyDescent="0.25">
      <c r="A70" s="33" t="s">
        <v>88</v>
      </c>
      <c r="B70" s="46" t="str">
        <f>IF(COUNT(Vertices[In-Degree])&gt;0, F57, NoMetricMessage)</f>
        <v>Not Available</v>
      </c>
    </row>
    <row r="71" spans="1:2" x14ac:dyDescent="0.25">
      <c r="A71" s="33" t="s">
        <v>89</v>
      </c>
      <c r="B71" s="47" t="str">
        <f>IFERROR(AVERAGE(Vertices[In-Degree]),NoMetricMessage)</f>
        <v>Not Available</v>
      </c>
    </row>
    <row r="72" spans="1:2" x14ac:dyDescent="0.25">
      <c r="A72" s="33" t="s">
        <v>90</v>
      </c>
      <c r="B72" s="47" t="str">
        <f>IFERROR(MEDIAN(Vertices[In-Degree]),NoMetricMessage)</f>
        <v>Not Available</v>
      </c>
    </row>
    <row r="83" spans="1:2" x14ac:dyDescent="0.25">
      <c r="A83" s="33" t="s">
        <v>93</v>
      </c>
      <c r="B83" s="46" t="str">
        <f>IF(COUNT(Vertices[Out-Degree])&gt;0, H2, NoMetricMessage)</f>
        <v>Not Available</v>
      </c>
    </row>
    <row r="84" spans="1:2" x14ac:dyDescent="0.25">
      <c r="A84" s="33" t="s">
        <v>94</v>
      </c>
      <c r="B84" s="46" t="str">
        <f>IF(COUNT(Vertices[Out-Degree])&gt;0, H57, NoMetricMessage)</f>
        <v>Not Available</v>
      </c>
    </row>
    <row r="85" spans="1:2" x14ac:dyDescent="0.25">
      <c r="A85" s="33" t="s">
        <v>95</v>
      </c>
      <c r="B85" s="47" t="str">
        <f>IFERROR(AVERAGE(Vertices[Out-Degree]),NoMetricMessage)</f>
        <v>Not Available</v>
      </c>
    </row>
    <row r="86" spans="1:2" x14ac:dyDescent="0.25">
      <c r="A86" s="33" t="s">
        <v>96</v>
      </c>
      <c r="B86" s="47" t="str">
        <f>IFERROR(MEDIAN(Vertices[Out-Degree]),NoMetricMessage)</f>
        <v>Not Available</v>
      </c>
    </row>
    <row r="97" spans="1:2" x14ac:dyDescent="0.25">
      <c r="A97" s="33" t="s">
        <v>99</v>
      </c>
      <c r="B97" s="47" t="str">
        <f>IF(COUNT(Vertices[Betweenness Centrality])&gt;0, J2, NoMetricMessage)</f>
        <v>Not Available</v>
      </c>
    </row>
    <row r="98" spans="1:2" x14ac:dyDescent="0.25">
      <c r="A98" s="33" t="s">
        <v>100</v>
      </c>
      <c r="B98" s="47" t="str">
        <f>IF(COUNT(Vertices[Betweenness Centrality])&gt;0, J57, NoMetricMessage)</f>
        <v>Not Available</v>
      </c>
    </row>
    <row r="99" spans="1:2" x14ac:dyDescent="0.25">
      <c r="A99" s="33" t="s">
        <v>101</v>
      </c>
      <c r="B99" s="47" t="str">
        <f>IFERROR(AVERAGE(Vertices[Betweenness Centrality]),NoMetricMessage)</f>
        <v>Not Available</v>
      </c>
    </row>
    <row r="100" spans="1:2" x14ac:dyDescent="0.25">
      <c r="A100" s="33" t="s">
        <v>102</v>
      </c>
      <c r="B100" s="47" t="str">
        <f>IFERROR(MEDIAN(Vertices[Betweenness Centrality]),NoMetricMessage)</f>
        <v>Not Available</v>
      </c>
    </row>
    <row r="111" spans="1:2" x14ac:dyDescent="0.25">
      <c r="A111" s="33" t="s">
        <v>105</v>
      </c>
      <c r="B111" s="47" t="str">
        <f>IF(COUNT(Vertices[Closeness Centrality])&gt;0, L2, NoMetricMessage)</f>
        <v>Not Available</v>
      </c>
    </row>
    <row r="112" spans="1:2" x14ac:dyDescent="0.25">
      <c r="A112" s="33" t="s">
        <v>106</v>
      </c>
      <c r="B112" s="47" t="str">
        <f>IF(COUNT(Vertices[Closeness Centrality])&gt;0, L57, NoMetricMessage)</f>
        <v>Not Available</v>
      </c>
    </row>
    <row r="113" spans="1:2" x14ac:dyDescent="0.25">
      <c r="A113" s="33" t="s">
        <v>107</v>
      </c>
      <c r="B113" s="47" t="str">
        <f>IFERROR(AVERAGE(Vertices[Closeness Centrality]),NoMetricMessage)</f>
        <v>Not Available</v>
      </c>
    </row>
    <row r="114" spans="1:2" x14ac:dyDescent="0.25">
      <c r="A114" s="33" t="s">
        <v>108</v>
      </c>
      <c r="B114" s="47" t="str">
        <f>IFERROR(MEDIAN(Vertices[Closeness Centrality]),NoMetricMessage)</f>
        <v>Not Available</v>
      </c>
    </row>
    <row r="125" spans="1:2" x14ac:dyDescent="0.25">
      <c r="A125" s="33" t="s">
        <v>111</v>
      </c>
      <c r="B125" s="47" t="str">
        <f>IF(COUNT(Vertices[Eigenvector Centrality])&gt;0, N2, NoMetricMessage)</f>
        <v>Not Available</v>
      </c>
    </row>
    <row r="126" spans="1:2" x14ac:dyDescent="0.25">
      <c r="A126" s="33" t="s">
        <v>112</v>
      </c>
      <c r="B126" s="47" t="str">
        <f>IF(COUNT(Vertices[Eigenvector Centrality])&gt;0, N57, NoMetricMessage)</f>
        <v>Not Available</v>
      </c>
    </row>
    <row r="127" spans="1:2" x14ac:dyDescent="0.25">
      <c r="A127" s="33" t="s">
        <v>113</v>
      </c>
      <c r="B127" s="47" t="str">
        <f>IFERROR(AVERAGE(Vertices[Eigenvector Centrality]),NoMetricMessage)</f>
        <v>Not Available</v>
      </c>
    </row>
    <row r="128" spans="1:2" x14ac:dyDescent="0.25">
      <c r="A128" s="33" t="s">
        <v>114</v>
      </c>
      <c r="B128" s="47" t="str">
        <f>IFERROR(MEDIAN(Vertices[Eigenvector Centrality]),NoMetricMessage)</f>
        <v>Not Available</v>
      </c>
    </row>
    <row r="139" spans="1:2" x14ac:dyDescent="0.25">
      <c r="A139" s="33" t="s">
        <v>138</v>
      </c>
      <c r="B139" s="47" t="str">
        <f>IF(COUNT(Vertices[PageRank])&gt;0, P2, NoMetricMessage)</f>
        <v>Not Available</v>
      </c>
    </row>
    <row r="140" spans="1:2" x14ac:dyDescent="0.25">
      <c r="A140" s="33" t="s">
        <v>139</v>
      </c>
      <c r="B140" s="47" t="str">
        <f>IF(COUNT(Vertices[PageRank])&gt;0, P57, NoMetricMessage)</f>
        <v>Not Available</v>
      </c>
    </row>
    <row r="141" spans="1:2" x14ac:dyDescent="0.25">
      <c r="A141" s="33" t="s">
        <v>140</v>
      </c>
      <c r="B141" s="47" t="str">
        <f>IFERROR(AVERAGE(Vertices[PageRank]),NoMetricMessage)</f>
        <v>Not Available</v>
      </c>
    </row>
    <row r="142" spans="1:2" x14ac:dyDescent="0.25">
      <c r="A142" s="33" t="s">
        <v>141</v>
      </c>
      <c r="B142" s="47" t="str">
        <f>IFERROR(MEDIAN(Vertices[PageRank]),NoMetricMessage)</f>
        <v>Not Available</v>
      </c>
    </row>
    <row r="153" spans="1:2" x14ac:dyDescent="0.25">
      <c r="A153" s="33" t="s">
        <v>117</v>
      </c>
      <c r="B153" s="47" t="str">
        <f>IF(COUNT(Vertices[Clustering Coefficient])&gt;0, R2, NoMetricMessage)</f>
        <v>Not Available</v>
      </c>
    </row>
    <row r="154" spans="1:2" x14ac:dyDescent="0.25">
      <c r="A154" s="33" t="s">
        <v>118</v>
      </c>
      <c r="B154" s="47" t="str">
        <f>IF(COUNT(Vertices[Clustering Coefficient])&gt;0, R57, NoMetricMessage)</f>
        <v>Not Available</v>
      </c>
    </row>
    <row r="155" spans="1:2" x14ac:dyDescent="0.25">
      <c r="A155" s="33" t="s">
        <v>119</v>
      </c>
      <c r="B155" s="47" t="str">
        <f>IFERROR(AVERAGE(Vertices[Clustering Coefficient]),NoMetricMessage)</f>
        <v>Not Available</v>
      </c>
    </row>
    <row r="156" spans="1:2" x14ac:dyDescent="0.25">
      <c r="A156" s="33" t="s">
        <v>120</v>
      </c>
      <c r="B156" s="47" t="str">
        <f>IFERROR(MEDIAN(Vertices[Clustering Coefficient]),NoMetricMessage)</f>
        <v>Not Available</v>
      </c>
    </row>
  </sheetData>
  <dataConsolidate/>
  <pageMargins left="0.7" right="0.7" top="0.75" bottom="0.75" header="0.3" footer="0.3"/>
  <pageSetup orientation="portrait" verticalDpi="0" r:id="rId1"/>
  <drawing r:id="rId2"/>
  <legacyDrawing r:id="rId3"/>
  <tableParts count="4">
    <tablePart r:id="rId4"/>
    <tablePart r:id="rId5"/>
    <tablePart r:id="rId6"/>
    <tablePart r:id="rId7"/>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23"/>
  <sheetViews>
    <sheetView workbookViewId="0">
      <selection activeCell="A2" sqref="A2"/>
    </sheetView>
  </sheetViews>
  <sheetFormatPr defaultRowHeight="15" x14ac:dyDescent="0.25"/>
  <cols>
    <col min="1" max="1" width="10.42578125" style="1" bestFit="1" customWidth="1"/>
    <col min="2" max="2" width="12.42578125" style="1" bestFit="1" customWidth="1"/>
    <col min="3" max="3" width="22.85546875" bestFit="1" customWidth="1"/>
    <col min="4" max="4" width="16.85546875" bestFit="1" customWidth="1"/>
    <col min="5" max="6" width="16.85546875" customWidth="1"/>
    <col min="7" max="7" width="14.28515625" bestFit="1" customWidth="1"/>
    <col min="8" max="8" width="14.28515625" customWidth="1"/>
    <col min="10" max="10" width="39.140625" bestFit="1" customWidth="1"/>
    <col min="11" max="11" width="10.85546875" bestFit="1" customWidth="1"/>
    <col min="13" max="13" width="8.42578125" bestFit="1" customWidth="1"/>
    <col min="14" max="14" width="10" bestFit="1" customWidth="1"/>
    <col min="15" max="15" width="11.85546875" bestFit="1" customWidth="1"/>
    <col min="16" max="16" width="12.140625" bestFit="1" customWidth="1"/>
  </cols>
  <sheetData>
    <row r="1" spans="1:18" s="4" customFormat="1" ht="36" customHeight="1" x14ac:dyDescent="0.25">
      <c r="A1" s="5" t="s">
        <v>5</v>
      </c>
      <c r="B1" s="5" t="s">
        <v>129</v>
      </c>
      <c r="C1" s="4" t="s">
        <v>6</v>
      </c>
      <c r="D1" s="4" t="s">
        <v>8</v>
      </c>
      <c r="E1" s="4" t="s">
        <v>160</v>
      </c>
      <c r="F1" s="5" t="s">
        <v>164</v>
      </c>
      <c r="G1" s="4" t="s">
        <v>13</v>
      </c>
      <c r="H1" s="4" t="s">
        <v>66</v>
      </c>
      <c r="J1" s="4" t="s">
        <v>17</v>
      </c>
      <c r="K1" s="4" t="s">
        <v>16</v>
      </c>
      <c r="M1" s="4" t="s">
        <v>21</v>
      </c>
      <c r="N1" s="4" t="s">
        <v>22</v>
      </c>
      <c r="O1" s="4" t="s">
        <v>23</v>
      </c>
      <c r="P1" s="4" t="s">
        <v>24</v>
      </c>
    </row>
    <row r="2" spans="1:18" x14ac:dyDescent="0.25">
      <c r="A2" s="1" t="s">
        <v>50</v>
      </c>
      <c r="B2" s="1" t="s">
        <v>130</v>
      </c>
      <c r="C2" t="s">
        <v>53</v>
      </c>
      <c r="D2" t="s">
        <v>54</v>
      </c>
      <c r="E2" t="s">
        <v>54</v>
      </c>
      <c r="F2" s="1" t="s">
        <v>50</v>
      </c>
      <c r="G2" t="s">
        <v>64</v>
      </c>
      <c r="H2" t="s">
        <v>157</v>
      </c>
      <c r="J2" t="s">
        <v>18</v>
      </c>
      <c r="K2">
        <v>108</v>
      </c>
    </row>
    <row r="3" spans="1:18" x14ac:dyDescent="0.25">
      <c r="A3" s="1" t="s">
        <v>51</v>
      </c>
      <c r="B3" s="1" t="s">
        <v>131</v>
      </c>
      <c r="C3" t="s">
        <v>51</v>
      </c>
      <c r="D3" t="s">
        <v>55</v>
      </c>
      <c r="E3" t="s">
        <v>55</v>
      </c>
      <c r="F3" s="1" t="s">
        <v>51</v>
      </c>
      <c r="G3" t="s">
        <v>65</v>
      </c>
      <c r="H3" t="s">
        <v>67</v>
      </c>
      <c r="J3" t="s">
        <v>29</v>
      </c>
      <c r="K3" t="s">
        <v>204</v>
      </c>
    </row>
    <row r="4" spans="1:18" x14ac:dyDescent="0.25">
      <c r="A4" s="1" t="s">
        <v>52</v>
      </c>
      <c r="B4" s="1" t="s">
        <v>132</v>
      </c>
      <c r="C4" t="s">
        <v>52</v>
      </c>
      <c r="D4" t="s">
        <v>56</v>
      </c>
      <c r="E4" t="s">
        <v>56</v>
      </c>
      <c r="F4" s="1" t="s">
        <v>52</v>
      </c>
      <c r="G4">
        <v>0</v>
      </c>
      <c r="H4" t="s">
        <v>68</v>
      </c>
      <c r="J4" s="12" t="s">
        <v>77</v>
      </c>
      <c r="K4" s="12"/>
    </row>
    <row r="5" spans="1:18" ht="409.5" x14ac:dyDescent="0.25">
      <c r="A5">
        <v>1</v>
      </c>
      <c r="B5" s="1" t="s">
        <v>133</v>
      </c>
      <c r="C5" t="s">
        <v>50</v>
      </c>
      <c r="D5" t="s">
        <v>57</v>
      </c>
      <c r="E5" t="s">
        <v>57</v>
      </c>
      <c r="F5">
        <v>1</v>
      </c>
      <c r="G5">
        <v>1</v>
      </c>
      <c r="H5" t="s">
        <v>69</v>
      </c>
      <c r="J5" t="s">
        <v>167</v>
      </c>
      <c r="K5" s="13" t="s">
        <v>205</v>
      </c>
    </row>
    <row r="6" spans="1:18" x14ac:dyDescent="0.25">
      <c r="A6">
        <v>0</v>
      </c>
      <c r="B6" s="1" t="s">
        <v>134</v>
      </c>
      <c r="C6">
        <v>1</v>
      </c>
      <c r="D6" t="s">
        <v>58</v>
      </c>
      <c r="E6" t="s">
        <v>58</v>
      </c>
      <c r="F6">
        <v>0</v>
      </c>
      <c r="H6" t="s">
        <v>70</v>
      </c>
      <c r="J6" t="s">
        <v>168</v>
      </c>
      <c r="K6">
        <v>1</v>
      </c>
      <c r="R6" t="s">
        <v>128</v>
      </c>
    </row>
    <row r="7" spans="1:18" x14ac:dyDescent="0.25">
      <c r="A7">
        <v>2</v>
      </c>
      <c r="B7">
        <v>1</v>
      </c>
      <c r="C7">
        <v>0</v>
      </c>
      <c r="D7" t="s">
        <v>59</v>
      </c>
      <c r="E7" t="s">
        <v>59</v>
      </c>
      <c r="F7">
        <v>2</v>
      </c>
      <c r="H7" t="s">
        <v>71</v>
      </c>
      <c r="J7" t="s">
        <v>169</v>
      </c>
      <c r="K7" t="s">
        <v>170</v>
      </c>
    </row>
    <row r="8" spans="1:18" x14ac:dyDescent="0.25">
      <c r="A8"/>
      <c r="B8">
        <v>2</v>
      </c>
      <c r="C8">
        <v>2</v>
      </c>
      <c r="D8" t="s">
        <v>60</v>
      </c>
      <c r="E8" t="s">
        <v>60</v>
      </c>
      <c r="H8" t="s">
        <v>72</v>
      </c>
      <c r="J8" t="s">
        <v>171</v>
      </c>
    </row>
    <row r="9" spans="1:18" x14ac:dyDescent="0.25">
      <c r="A9"/>
      <c r="B9">
        <v>3</v>
      </c>
      <c r="C9">
        <v>4</v>
      </c>
      <c r="D9" t="s">
        <v>61</v>
      </c>
      <c r="E9" t="s">
        <v>61</v>
      </c>
      <c r="H9" t="s">
        <v>73</v>
      </c>
    </row>
    <row r="10" spans="1:18" x14ac:dyDescent="0.25">
      <c r="A10"/>
      <c r="B10">
        <v>4</v>
      </c>
      <c r="D10" t="s">
        <v>62</v>
      </c>
      <c r="E10" t="s">
        <v>62</v>
      </c>
      <c r="H10" t="s">
        <v>74</v>
      </c>
    </row>
    <row r="11" spans="1:18" x14ac:dyDescent="0.25">
      <c r="A11"/>
      <c r="B11">
        <v>5</v>
      </c>
      <c r="D11" t="s">
        <v>45</v>
      </c>
      <c r="E11">
        <v>1</v>
      </c>
      <c r="H11" t="s">
        <v>75</v>
      </c>
    </row>
    <row r="12" spans="1:18" x14ac:dyDescent="0.25">
      <c r="A12"/>
      <c r="B12"/>
      <c r="D12" t="s">
        <v>63</v>
      </c>
      <c r="E12">
        <v>2</v>
      </c>
      <c r="H12">
        <v>0</v>
      </c>
    </row>
    <row r="13" spans="1:18" x14ac:dyDescent="0.25">
      <c r="A13"/>
      <c r="B13"/>
      <c r="D13">
        <v>1</v>
      </c>
      <c r="E13">
        <v>3</v>
      </c>
      <c r="H13">
        <v>1</v>
      </c>
    </row>
    <row r="14" spans="1:18" x14ac:dyDescent="0.25">
      <c r="D14">
        <v>2</v>
      </c>
      <c r="E14">
        <v>4</v>
      </c>
      <c r="H14">
        <v>2</v>
      </c>
    </row>
    <row r="15" spans="1:18" x14ac:dyDescent="0.25">
      <c r="D15">
        <v>3</v>
      </c>
      <c r="E15">
        <v>5</v>
      </c>
      <c r="H15">
        <v>3</v>
      </c>
    </row>
    <row r="16" spans="1:18" x14ac:dyDescent="0.25">
      <c r="D16">
        <v>4</v>
      </c>
      <c r="E16">
        <v>6</v>
      </c>
      <c r="H16">
        <v>4</v>
      </c>
    </row>
    <row r="17" spans="4:8" x14ac:dyDescent="0.25">
      <c r="D17">
        <v>5</v>
      </c>
      <c r="E17">
        <v>7</v>
      </c>
      <c r="H17">
        <v>5</v>
      </c>
    </row>
    <row r="18" spans="4:8" x14ac:dyDescent="0.25">
      <c r="D18">
        <v>6</v>
      </c>
      <c r="E18">
        <v>8</v>
      </c>
      <c r="H18">
        <v>6</v>
      </c>
    </row>
    <row r="19" spans="4:8" x14ac:dyDescent="0.25">
      <c r="D19">
        <v>7</v>
      </c>
      <c r="E19">
        <v>9</v>
      </c>
      <c r="H19">
        <v>7</v>
      </c>
    </row>
    <row r="20" spans="4:8" x14ac:dyDescent="0.25">
      <c r="D20">
        <v>8</v>
      </c>
      <c r="H20">
        <v>8</v>
      </c>
    </row>
    <row r="21" spans="4:8" x14ac:dyDescent="0.25">
      <c r="D21">
        <v>9</v>
      </c>
      <c r="H21">
        <v>9</v>
      </c>
    </row>
    <row r="22" spans="4:8" x14ac:dyDescent="0.25">
      <c r="D22">
        <v>10</v>
      </c>
    </row>
    <row r="23" spans="4:8" x14ac:dyDescent="0.25">
      <c r="D23">
        <v>11</v>
      </c>
    </row>
  </sheetData>
  <dataConsolidate/>
  <pageMargins left="0.7" right="0.7" top="0.75" bottom="0.75" header="0.3" footer="0.3"/>
  <pageSetup orientation="portrait" horizontalDpi="0" verticalDpi="0" r:id="rId1"/>
  <drawing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dm:cachedDataManifest xmlns:cdm="http://schemas.microsoft.com/2004/VisualStudio/Tools/Applications/CachedDataManifest.xsd" cdm:revision="1"/>
</file>

<file path=customXml/itemProps1.xml><?xml version="1.0" encoding="utf-8"?>
<ds:datastoreItem xmlns:ds="http://schemas.openxmlformats.org/officeDocument/2006/customXml" ds:itemID="{4061291B-D1D5-46C7-80B0-5727791D63B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13</vt:i4>
      </vt:variant>
    </vt:vector>
  </HeadingPairs>
  <TitlesOfParts>
    <vt:vector size="20" baseType="lpstr">
      <vt:lpstr>Edges</vt:lpstr>
      <vt:lpstr>Vertices</vt:lpstr>
      <vt:lpstr>Do Not Delete</vt:lpstr>
      <vt:lpstr>Groups</vt:lpstr>
      <vt:lpstr>Group Vertices</vt:lpstr>
      <vt:lpstr>Overall Metrics</vt:lpstr>
      <vt:lpstr>Misc</vt:lpstr>
      <vt:lpstr>BinDivisor</vt:lpstr>
      <vt:lpstr>DynamicFilterForceCalculationRange</vt:lpstr>
      <vt:lpstr>DynamicFilterSourceColumnRange</vt:lpstr>
      <vt:lpstr>NoMetricMessage</vt:lpstr>
      <vt:lpstr>NotAvailable</vt:lpstr>
      <vt:lpstr>ValidBooleansDefaultFalse</vt:lpstr>
      <vt:lpstr>ValidEdgeStyles</vt:lpstr>
      <vt:lpstr>ValidEdgeVisibilities</vt:lpstr>
      <vt:lpstr>ValidGroupShapes</vt:lpstr>
      <vt:lpstr>ValidGroupVisibilities</vt:lpstr>
      <vt:lpstr>ValidVertexLabelPositions</vt:lpstr>
      <vt:lpstr>ValidVertexShapes</vt:lpstr>
      <vt:lpstr>ValidVertexVisibilities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raisul islam</dc:creator>
  <cp:lastModifiedBy>raisul islam</cp:lastModifiedBy>
  <dcterms:created xsi:type="dcterms:W3CDTF">2008-01-30T00:41:58Z</dcterms:created>
  <dcterms:modified xsi:type="dcterms:W3CDTF">2018-02-20T06:50:10Z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2fab5c60-e3b5-439b-8f29-2ddb446af29a</vt:lpwstr>
  </property>
  <property fmtid="{D5CDD505-2E9C-101B-9397-08002B2CF9AE}" pid="3" name="_AssemblyLocation">
    <vt:lpwstr>http://www.nodexlgraphgallery.org/NodeXLSetup/Smrf.NodeXL.ExcelTemplate.vsto|aa51c0f3-62b4-4782-83a8-a15dcdd17698</vt:lpwstr>
  </property>
  <property fmtid="{D5CDD505-2E9C-101B-9397-08002B2CF9AE}" pid="4" name="_AssemblyName">
    <vt:lpwstr>4E3C66D5-58D4-491E-A7D4-64AF99AF6E8B</vt:lpwstr>
  </property>
  <property fmtid="{D5CDD505-2E9C-101B-9397-08002B2CF9AE}" pid="5" name="Solution ID">
    <vt:lpwstr>{15727DE6-F92D-4E46-ACB4-0E2C58B31A18}</vt:lpwstr>
  </property>
</Properties>
</file>