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\DSgarage\static\data\"/>
    </mc:Choice>
  </mc:AlternateContent>
  <xr:revisionPtr revIDLastSave="0" documentId="13_ncr:1_{915DBB6B-A2A8-4398-850B-5E5E9B9D4742}" xr6:coauthVersionLast="45" xr6:coauthVersionMax="45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G10" i="1"/>
  <c r="G16" i="1"/>
  <c r="N7" i="1" s="1"/>
  <c r="G17" i="1"/>
  <c r="G18" i="1"/>
  <c r="F10" i="1"/>
  <c r="F19" i="1"/>
  <c r="G19" i="1" s="1"/>
  <c r="H3" i="1"/>
  <c r="F14" i="1" s="1"/>
  <c r="G14" i="1" s="1"/>
  <c r="F16" i="1"/>
  <c r="F18" i="1"/>
  <c r="F17" i="1"/>
  <c r="F9" i="1"/>
  <c r="G9" i="1" s="1"/>
  <c r="F11" i="1"/>
  <c r="G11" i="1" s="1"/>
  <c r="F12" i="1"/>
  <c r="G12" i="1" s="1"/>
  <c r="F21" i="1"/>
  <c r="G21" i="1" s="1"/>
  <c r="F6" i="1"/>
  <c r="G6" i="1" s="1"/>
  <c r="F7" i="1"/>
  <c r="G7" i="1" s="1"/>
  <c r="F15" i="1"/>
  <c r="G15" i="1" s="1"/>
  <c r="M5" i="1" l="1"/>
  <c r="M8" i="1"/>
  <c r="M4" i="1"/>
  <c r="N5" i="1"/>
  <c r="F8" i="1"/>
  <c r="G8" i="1" s="1"/>
  <c r="N4" i="1" s="1"/>
  <c r="F4" i="1"/>
  <c r="G4" i="1" s="1"/>
  <c r="F5" i="1"/>
  <c r="G5" i="1" s="1"/>
  <c r="F20" i="1"/>
  <c r="G20" i="1" s="1"/>
  <c r="N8" i="1" s="1"/>
  <c r="F13" i="1"/>
  <c r="G13" i="1" s="1"/>
  <c r="M3" i="1" l="1"/>
  <c r="N3" i="1"/>
  <c r="M6" i="1"/>
  <c r="N6" i="1"/>
</calcChain>
</file>

<file path=xl/sharedStrings.xml><?xml version="1.0" encoding="utf-8"?>
<sst xmlns="http://schemas.openxmlformats.org/spreadsheetml/2006/main" count="74" uniqueCount="37">
  <si>
    <t>CG19-05</t>
  </si>
  <si>
    <t>Sample</t>
  </si>
  <si>
    <t>RT</t>
  </si>
  <si>
    <t>Peak Area</t>
  </si>
  <si>
    <t>Sample ID</t>
  </si>
  <si>
    <t>2 ul EBF Std @ 1000 ng/ul</t>
  </si>
  <si>
    <t>CG19-14</t>
  </si>
  <si>
    <t>Peak Area (1 ng)</t>
  </si>
  <si>
    <t>CG19-23</t>
  </si>
  <si>
    <t>-</t>
  </si>
  <si>
    <t>CG19-24</t>
  </si>
  <si>
    <t>CG19-09</t>
  </si>
  <si>
    <t>CG19-13</t>
  </si>
  <si>
    <t>CG19-26</t>
  </si>
  <si>
    <t>N/A</t>
  </si>
  <si>
    <t>CG19-15</t>
  </si>
  <si>
    <t>CG19-17</t>
  </si>
  <si>
    <t>CG19-18</t>
  </si>
  <si>
    <t>CG19-22</t>
  </si>
  <si>
    <t>Brevicoryne: Plant</t>
  </si>
  <si>
    <t>Myzus: Plant</t>
  </si>
  <si>
    <t>Myzus: AD + SA</t>
  </si>
  <si>
    <t>CG19-20</t>
  </si>
  <si>
    <t>CG19-21</t>
  </si>
  <si>
    <t>Myzus: AD - SA</t>
  </si>
  <si>
    <t>Mean Conc</t>
  </si>
  <si>
    <t>SE Conc</t>
  </si>
  <si>
    <t>Brevicoryne: AD + SA</t>
  </si>
  <si>
    <t>Brevicoryne: AD - SA</t>
  </si>
  <si>
    <t>CG19-31</t>
  </si>
  <si>
    <t>CG19-30</t>
  </si>
  <si>
    <t>CG19-32</t>
  </si>
  <si>
    <t>CG19-33</t>
  </si>
  <si>
    <t>CG19-34</t>
  </si>
  <si>
    <t>CG19-28</t>
  </si>
  <si>
    <t>Total Conc (ng)</t>
  </si>
  <si>
    <t>Individual Conc (ng)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</si>
</sst>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0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956452318460192"/>
          <c:y val="4.2718459664692197E-2"/>
          <c:w val="0.86464588801399811"/>
          <c:h val="0.88526836947278331"/>
        </c:manualLayout>
      </c:layout>
      <c:barChart>
        <c:barDir val="col"/>
        <c:grouping val="clustered"/>
        <c:varyColors val="0"/>
        <c:ser>
          <c:idx val="0"/>
          <c:order val="0"/>
          <c:tx>
            <c:v>Mean Conc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(Sheet1!$N$3,Sheet1!$N$5:$N$6)</c:f>
                <c:numCache>
                  <c:formatCode>General</c:formatCode>
                  <c:ptCount val="3"/>
                  <c:pt idx="0">
                    <c:v>0.74516294037098085</c:v>
                  </c:pt>
                  <c:pt idx="1">
                    <c:v>0.70337368224181729</c:v>
                  </c:pt>
                  <c:pt idx="2">
                    <c:v>0.22773726697786931</c:v>
                  </c:pt>
                </c:numCache>
              </c:numRef>
            </c:plus>
            <c:minus>
              <c:numRef>
                <c:f>(Sheet1!$N$3,Sheet1!$N$5:$N$6)</c:f>
                <c:numCache>
                  <c:formatCode>General</c:formatCode>
                  <c:ptCount val="3"/>
                  <c:pt idx="0">
                    <c:v>0.74516294037098085</c:v>
                  </c:pt>
                  <c:pt idx="1">
                    <c:v>0.70337368224181729</c:v>
                  </c:pt>
                  <c:pt idx="2">
                    <c:v>0.22773726697786931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(Sheet1!$L$3,Sheet1!$L$5:$L$6)</c:f>
              <c:strCache>
                <c:ptCount val="3"/>
                <c:pt idx="0">
                  <c:v>Brevicoryne: Plant</c:v>
                </c:pt>
                <c:pt idx="1">
                  <c:v>Brevicoryne: AD + SA</c:v>
                </c:pt>
                <c:pt idx="2">
                  <c:v>Brevicoryne: AD - SA</c:v>
                </c:pt>
              </c:strCache>
            </c:strRef>
          </c:cat>
          <c:val>
            <c:numRef>
              <c:f>(Sheet1!$M$3,Sheet1!$M$5:$M$6)</c:f>
              <c:numCache>
                <c:formatCode>0.0</c:formatCode>
                <c:ptCount val="3"/>
                <c:pt idx="0">
                  <c:v>2.9483703546957467</c:v>
                </c:pt>
                <c:pt idx="1">
                  <c:v>5.3155900107982204</c:v>
                </c:pt>
                <c:pt idx="2">
                  <c:v>0.45540898903709448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8-412D-83B7-CD28EA01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92120"/>
        <c:axId val="165992512"/>
      </c:barChart>
      <c:catAx>
        <c:axId val="1659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992512"/>
        <c:crosses val="autoZero"/>
        <c:auto val="1"/>
        <c:lblAlgn val="ctr"/>
        <c:lblOffset val="100"/>
        <c:noMultiLvlLbl val="0"/>
      </c:catAx>
      <c:valAx>
        <c:axId val="16599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(E)-</a:t>
                </a:r>
                <a:r>
                  <a:rPr lang="el-GR" sz="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β</a:t>
                </a:r>
                <a:r>
                  <a:rPr lang="en-GB" sz="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-farnesene</a:t>
                </a:r>
                <a:r>
                  <a:rPr lang="en-GB" sz="8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conc ± SE (ng)</a:t>
                </a:r>
                <a:endParaRPr lang="en-GB" sz="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637357830271216E-2"/>
              <c:y val="0.16184776902887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9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23118985126859"/>
          <c:y val="4.2718459664692197E-2"/>
          <c:w val="0.8479792213473315"/>
          <c:h val="0.88526836947278331"/>
        </c:manualLayout>
      </c:layout>
      <c:barChart>
        <c:barDir val="col"/>
        <c:grouping val="clustered"/>
        <c:varyColors val="0"/>
        <c:ser>
          <c:idx val="0"/>
          <c:order val="0"/>
          <c:tx>
            <c:v>Mean Conc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(Sheet1!$N$4,Sheet1!$N$7:$N$8)</c:f>
                <c:numCache>
                  <c:formatCode>General</c:formatCode>
                  <c:ptCount val="3"/>
                  <c:pt idx="0">
                    <c:v>12.907350169812441</c:v>
                  </c:pt>
                  <c:pt idx="1">
                    <c:v>18.776487144723561</c:v>
                  </c:pt>
                  <c:pt idx="2">
                    <c:v>5.1858637816134374</c:v>
                  </c:pt>
                </c:numCache>
              </c:numRef>
            </c:plus>
            <c:minus>
              <c:numRef>
                <c:f>(Sheet1!$N$4,Sheet1!$N$7:$N$8)</c:f>
                <c:numCache>
                  <c:formatCode>General</c:formatCode>
                  <c:ptCount val="3"/>
                  <c:pt idx="0">
                    <c:v>12.907350169812441</c:v>
                  </c:pt>
                  <c:pt idx="1">
                    <c:v>18.776487144723561</c:v>
                  </c:pt>
                  <c:pt idx="2">
                    <c:v>5.1858637816134374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(Sheet1!$L$4,Sheet1!$L$7:$L$8)</c:f>
              <c:strCache>
                <c:ptCount val="3"/>
                <c:pt idx="0">
                  <c:v>Myzus: Plant</c:v>
                </c:pt>
                <c:pt idx="1">
                  <c:v>Myzus: AD + SA</c:v>
                </c:pt>
                <c:pt idx="2">
                  <c:v>Myzus: AD - SA</c:v>
                </c:pt>
              </c:strCache>
            </c:strRef>
          </c:cat>
          <c:val>
            <c:numRef>
              <c:f>(Sheet1!$M$4,Sheet1!$M$7:$M$8)</c:f>
              <c:numCache>
                <c:formatCode>0.0</c:formatCode>
                <c:ptCount val="3"/>
                <c:pt idx="0">
                  <c:v>72.058110635813122</c:v>
                </c:pt>
                <c:pt idx="1">
                  <c:v>81.971874148750587</c:v>
                </c:pt>
                <c:pt idx="2">
                  <c:v>6.8131553189505247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8-412D-83B7-CD28EA01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312968"/>
        <c:axId val="428313360"/>
      </c:barChart>
      <c:catAx>
        <c:axId val="42831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313360"/>
        <c:crosses val="autoZero"/>
        <c:auto val="1"/>
        <c:lblAlgn val="ctr"/>
        <c:lblOffset val="100"/>
        <c:noMultiLvlLbl val="0"/>
      </c:catAx>
      <c:valAx>
        <c:axId val="4283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0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Mean (E)-</a:t>
                </a:r>
                <a:r>
                  <a:rPr lang="el-GR" sz="800" b="0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β</a:t>
                </a:r>
                <a:r>
                  <a:rPr lang="en-GB" sz="800" b="0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-farnesene conc ± SE (ng)</a:t>
                </a:r>
                <a:endParaRPr lang="en-GB" sz="8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216200485399578E-2"/>
              <c:y val="0.18360418489355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31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165100</xdr:rowOff>
    </xdr:from>
    <xdr:to>
      <xdr:col>15</xdr:col>
      <xdr:colOff>390525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2ECBD-A3CD-456A-8D06-EBB431A9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15</xdr:col>
      <xdr:colOff>285750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C1610-1FB1-498A-9040-7210900D8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workbookViewId="0">
      <selection activeCell="C11" sqref="C11"/>
    </sheetView>
  </sheetViews>
  <sheetFormatPr defaultColWidth="8.81640625" defaultRowHeight="14.5" x14ac:dyDescent="0.35"/>
  <cols>
    <col min="1" max="1" width="8.81640625" style="25"/>
    <col min="2" max="2" width="9.1796875" style="25" bestFit="1" customWidth="1"/>
    <col min="3" max="3" width="22.1796875" style="25" bestFit="1" customWidth="1"/>
    <col min="4" max="4" width="6.81640625" style="25" bestFit="1" customWidth="1"/>
    <col min="5" max="5" width="9.1796875" style="25" bestFit="1" customWidth="1"/>
    <col min="6" max="6" width="13.6328125" style="25" bestFit="1" customWidth="1"/>
    <col min="7" max="7" width="18" style="25" bestFit="1" customWidth="1"/>
    <col min="8" max="8" width="14.54296875" style="25" bestFit="1" customWidth="1"/>
    <col min="9" max="11" width="8.81640625" style="25"/>
    <col min="12" max="12" width="18.1796875" style="25" bestFit="1" customWidth="1"/>
    <col min="13" max="13" width="10.36328125" style="25" bestFit="1" customWidth="1"/>
    <col min="14" max="14" width="7.36328125" style="25" bestFit="1" customWidth="1"/>
    <col min="15" max="16384" width="8.81640625" style="25"/>
  </cols>
  <sheetData>
    <row r="1" spans="2:14" ht="15" thickBot="1" x14ac:dyDescent="0.4"/>
    <row r="2" spans="2:14" ht="15" thickBot="1" x14ac:dyDescent="0.4">
      <c r="B2" s="26" t="s">
        <v>4</v>
      </c>
      <c r="C2" s="27" t="s">
        <v>1</v>
      </c>
      <c r="D2" s="27" t="s">
        <v>2</v>
      </c>
      <c r="E2" s="27" t="s">
        <v>3</v>
      </c>
      <c r="F2" s="27" t="s">
        <v>35</v>
      </c>
      <c r="G2" s="27" t="s">
        <v>36</v>
      </c>
      <c r="H2" s="28" t="s">
        <v>7</v>
      </c>
      <c r="L2" s="34" t="s">
        <v>1</v>
      </c>
      <c r="M2" s="35" t="s">
        <v>25</v>
      </c>
      <c r="N2" s="36" t="s">
        <v>26</v>
      </c>
    </row>
    <row r="3" spans="2:14" ht="15" thickBot="1" x14ac:dyDescent="0.4">
      <c r="B3" s="12" t="s">
        <v>0</v>
      </c>
      <c r="C3" s="13" t="s">
        <v>5</v>
      </c>
      <c r="D3" s="42">
        <v>16.245999999999999</v>
      </c>
      <c r="E3" s="13">
        <v>32876919</v>
      </c>
      <c r="F3" s="13">
        <v>2000</v>
      </c>
      <c r="G3" s="13" t="s">
        <v>9</v>
      </c>
      <c r="H3" s="14">
        <f>((E3/2)/1000)</f>
        <v>16438.459500000001</v>
      </c>
      <c r="L3" s="37" t="s">
        <v>19</v>
      </c>
      <c r="M3" s="38">
        <f>AVERAGE(G4:G6)</f>
        <v>2.9483703546957467</v>
      </c>
      <c r="N3" s="39">
        <f>(_xlfn.STDEV.S(G4:G6))/(SQRT(COUNT(G4:G6)))</f>
        <v>0.74516294037098085</v>
      </c>
    </row>
    <row r="4" spans="2:14" x14ac:dyDescent="0.35">
      <c r="B4" s="1" t="s">
        <v>6</v>
      </c>
      <c r="C4" s="2" t="s">
        <v>19</v>
      </c>
      <c r="D4" s="43">
        <v>16.247</v>
      </c>
      <c r="E4" s="2">
        <v>154123</v>
      </c>
      <c r="F4" s="3">
        <f>E4/$H$3</f>
        <v>9.3757568949815511</v>
      </c>
      <c r="G4" s="7">
        <f>F4/3</f>
        <v>3.1252522983271835</v>
      </c>
      <c r="H4" s="4" t="s">
        <v>9</v>
      </c>
      <c r="L4" s="40" t="s">
        <v>20</v>
      </c>
      <c r="M4" s="32">
        <f>AVERAGE(G7:G9)</f>
        <v>72.058110635813122</v>
      </c>
      <c r="N4" s="33">
        <f>(_xlfn.STDEV.S(G7:G9))/(SQRT(COUNT(G7:G9)))</f>
        <v>12.907350169812441</v>
      </c>
    </row>
    <row r="5" spans="2:14" x14ac:dyDescent="0.35">
      <c r="B5" s="5" t="s">
        <v>8</v>
      </c>
      <c r="C5" s="6" t="s">
        <v>19</v>
      </c>
      <c r="D5" s="44">
        <v>16.239999999999998</v>
      </c>
      <c r="E5" s="6">
        <v>77839</v>
      </c>
      <c r="F5" s="7">
        <f t="shared" ref="F5:F21" si="0">E5/$H$3</f>
        <v>4.7351760668327829</v>
      </c>
      <c r="G5" s="7">
        <f t="shared" ref="G5:G21" si="1">F5/3</f>
        <v>1.5783920222775942</v>
      </c>
      <c r="H5" s="8" t="s">
        <v>9</v>
      </c>
      <c r="L5" s="41" t="s">
        <v>27</v>
      </c>
      <c r="M5" s="38">
        <f>AVERAGE(G10:G12)</f>
        <v>5.3155900107982204</v>
      </c>
      <c r="N5" s="39">
        <f>(_xlfn.STDEV.S(G10:G12))/(SQRT(COUNT(G10:G12)))</f>
        <v>0.70337368224181729</v>
      </c>
    </row>
    <row r="6" spans="2:14" ht="15" thickBot="1" x14ac:dyDescent="0.4">
      <c r="B6" s="9" t="s">
        <v>10</v>
      </c>
      <c r="C6" s="10" t="s">
        <v>19</v>
      </c>
      <c r="D6" s="45">
        <v>16.242999999999999</v>
      </c>
      <c r="E6" s="10">
        <v>204238</v>
      </c>
      <c r="F6" s="11">
        <f t="shared" si="0"/>
        <v>12.424400230447384</v>
      </c>
      <c r="G6" s="11">
        <f t="shared" si="1"/>
        <v>4.1414667434824617</v>
      </c>
      <c r="H6" s="15" t="s">
        <v>9</v>
      </c>
      <c r="L6" s="31" t="s">
        <v>28</v>
      </c>
      <c r="M6" s="32">
        <f>AVERAGE(G13:G15)</f>
        <v>0.45540898903709448</v>
      </c>
      <c r="N6" s="33">
        <f>(_xlfn.STDEV.S(G13:G15))/(SQRT(COUNT(G13:G15)))</f>
        <v>0.22773726697786931</v>
      </c>
    </row>
    <row r="7" spans="2:14" x14ac:dyDescent="0.35">
      <c r="B7" s="1" t="s">
        <v>11</v>
      </c>
      <c r="C7" s="2" t="s">
        <v>20</v>
      </c>
      <c r="D7" s="43">
        <v>16.241</v>
      </c>
      <c r="E7" s="2">
        <v>4783237</v>
      </c>
      <c r="F7" s="3">
        <f t="shared" si="0"/>
        <v>290.97842167023009</v>
      </c>
      <c r="G7" s="7">
        <f t="shared" si="1"/>
        <v>96.992807223410026</v>
      </c>
      <c r="H7" s="4" t="s">
        <v>9</v>
      </c>
      <c r="L7" s="30" t="s">
        <v>21</v>
      </c>
      <c r="M7" s="7">
        <f>AVERAGE(G16:G18)</f>
        <v>81.971874148750587</v>
      </c>
      <c r="N7" s="29">
        <f>(_xlfn.STDEV.S(G16:G18))/(SQRT(COUNT(G16:G18)))</f>
        <v>18.776487144723561</v>
      </c>
    </row>
    <row r="8" spans="2:14" x14ac:dyDescent="0.35">
      <c r="B8" s="5" t="s">
        <v>12</v>
      </c>
      <c r="C8" s="6" t="s">
        <v>20</v>
      </c>
      <c r="D8" s="44">
        <v>16.245000000000001</v>
      </c>
      <c r="E8" s="6">
        <v>2653330</v>
      </c>
      <c r="F8" s="7">
        <f t="shared" si="0"/>
        <v>161.40989367038924</v>
      </c>
      <c r="G8" s="7">
        <f t="shared" si="1"/>
        <v>53.803297890129748</v>
      </c>
      <c r="H8" s="8" t="s">
        <v>9</v>
      </c>
      <c r="L8" s="31" t="s">
        <v>24</v>
      </c>
      <c r="M8" s="32">
        <f>AVERAGE(G19:G21)</f>
        <v>6.8131553189505247</v>
      </c>
      <c r="N8" s="33">
        <f>(_xlfn.STDEV.S(G19:G21))/(SQRT(COUNT(G19:G21)))</f>
        <v>5.1858637816134374</v>
      </c>
    </row>
    <row r="9" spans="2:14" ht="15" thickBot="1" x14ac:dyDescent="0.4">
      <c r="B9" s="9" t="s">
        <v>13</v>
      </c>
      <c r="C9" s="10" t="s">
        <v>20</v>
      </c>
      <c r="D9" s="45">
        <v>16.239999999999998</v>
      </c>
      <c r="E9" s="10">
        <v>3224152</v>
      </c>
      <c r="F9" s="11">
        <f t="shared" si="0"/>
        <v>196.13468038169879</v>
      </c>
      <c r="G9" s="11">
        <f t="shared" si="1"/>
        <v>65.3782267938996</v>
      </c>
      <c r="H9" s="15" t="s">
        <v>9</v>
      </c>
    </row>
    <row r="10" spans="2:14" x14ac:dyDescent="0.35">
      <c r="B10" s="19" t="s">
        <v>34</v>
      </c>
      <c r="C10" s="20" t="s">
        <v>27</v>
      </c>
      <c r="D10" s="43">
        <v>16.239999999999998</v>
      </c>
      <c r="E10" s="20">
        <v>295414</v>
      </c>
      <c r="F10" s="21">
        <f>E10/$H$3</f>
        <v>17.970905363729489</v>
      </c>
      <c r="G10" s="7">
        <f t="shared" si="1"/>
        <v>5.9903017879098295</v>
      </c>
      <c r="H10" s="4" t="s">
        <v>9</v>
      </c>
    </row>
    <row r="11" spans="2:14" x14ac:dyDescent="0.35">
      <c r="B11" s="16" t="s">
        <v>29</v>
      </c>
      <c r="C11" s="17" t="s">
        <v>27</v>
      </c>
      <c r="D11" s="44">
        <v>16.239999999999998</v>
      </c>
      <c r="E11" s="17">
        <v>298222</v>
      </c>
      <c r="F11" s="18">
        <f t="shared" si="0"/>
        <v>18.141724289919015</v>
      </c>
      <c r="G11" s="7">
        <f t="shared" si="1"/>
        <v>6.0472414299730053</v>
      </c>
      <c r="H11" s="8" t="s">
        <v>9</v>
      </c>
    </row>
    <row r="12" spans="2:14" ht="15" thickBot="1" x14ac:dyDescent="0.4">
      <c r="B12" s="22" t="s">
        <v>33</v>
      </c>
      <c r="C12" s="23" t="s">
        <v>27</v>
      </c>
      <c r="D12" s="45">
        <v>16.242000000000001</v>
      </c>
      <c r="E12" s="23">
        <v>192785</v>
      </c>
      <c r="F12" s="24">
        <f t="shared" si="0"/>
        <v>11.727680443535478</v>
      </c>
      <c r="G12" s="11">
        <f t="shared" si="1"/>
        <v>3.9092268145118259</v>
      </c>
      <c r="H12" s="15" t="s">
        <v>9</v>
      </c>
    </row>
    <row r="13" spans="2:14" x14ac:dyDescent="0.35">
      <c r="B13" s="19" t="s">
        <v>30</v>
      </c>
      <c r="C13" s="20" t="s">
        <v>28</v>
      </c>
      <c r="D13" s="43" t="s">
        <v>14</v>
      </c>
      <c r="E13" s="20">
        <v>0</v>
      </c>
      <c r="F13" s="21">
        <f t="shared" si="0"/>
        <v>0</v>
      </c>
      <c r="G13" s="7">
        <f t="shared" si="1"/>
        <v>0</v>
      </c>
      <c r="H13" s="4" t="s">
        <v>9</v>
      </c>
    </row>
    <row r="14" spans="2:14" x14ac:dyDescent="0.35">
      <c r="B14" s="16" t="s">
        <v>31</v>
      </c>
      <c r="C14" s="17" t="s">
        <v>28</v>
      </c>
      <c r="D14" s="44">
        <v>16.238</v>
      </c>
      <c r="E14" s="17">
        <v>33358</v>
      </c>
      <c r="F14" s="18">
        <f t="shared" si="0"/>
        <v>2.0292655768626009</v>
      </c>
      <c r="G14" s="7">
        <f t="shared" si="1"/>
        <v>0.67642185895420026</v>
      </c>
      <c r="H14" s="8" t="s">
        <v>9</v>
      </c>
    </row>
    <row r="15" spans="2:14" ht="15" thickBot="1" x14ac:dyDescent="0.4">
      <c r="B15" s="22" t="s">
        <v>32</v>
      </c>
      <c r="C15" s="23" t="s">
        <v>28</v>
      </c>
      <c r="D15" s="45">
        <v>16.236999999999998</v>
      </c>
      <c r="E15" s="23">
        <v>34018</v>
      </c>
      <c r="F15" s="24">
        <f t="shared" si="0"/>
        <v>2.0694153244712497</v>
      </c>
      <c r="G15" s="11">
        <f t="shared" si="1"/>
        <v>0.68980510815708318</v>
      </c>
      <c r="H15" s="15" t="s">
        <v>9</v>
      </c>
    </row>
    <row r="16" spans="2:14" x14ac:dyDescent="0.35">
      <c r="B16" s="19" t="s">
        <v>15</v>
      </c>
      <c r="C16" s="20" t="s">
        <v>21</v>
      </c>
      <c r="D16" s="43">
        <v>16.242999999999999</v>
      </c>
      <c r="E16" s="20">
        <v>4034920</v>
      </c>
      <c r="F16" s="21">
        <f t="shared" si="0"/>
        <v>245.45609033498545</v>
      </c>
      <c r="G16" s="7">
        <f t="shared" si="1"/>
        <v>81.818696778328487</v>
      </c>
      <c r="H16" s="4" t="s">
        <v>9</v>
      </c>
    </row>
    <row r="17" spans="2:8" x14ac:dyDescent="0.35">
      <c r="B17" s="16" t="s">
        <v>17</v>
      </c>
      <c r="C17" s="17" t="s">
        <v>21</v>
      </c>
      <c r="D17" s="44">
        <v>16.242000000000001</v>
      </c>
      <c r="E17" s="17">
        <v>2442438</v>
      </c>
      <c r="F17" s="18">
        <f t="shared" si="0"/>
        <v>148.58071098450557</v>
      </c>
      <c r="G17" s="7">
        <f t="shared" si="1"/>
        <v>49.526903661501855</v>
      </c>
      <c r="H17" s="8" t="s">
        <v>9</v>
      </c>
    </row>
    <row r="18" spans="2:8" ht="15" thickBot="1" x14ac:dyDescent="0.4">
      <c r="B18" s="22" t="s">
        <v>18</v>
      </c>
      <c r="C18" s="23" t="s">
        <v>21</v>
      </c>
      <c r="D18" s="45">
        <v>16.242000000000001</v>
      </c>
      <c r="E18" s="23">
        <v>5650064</v>
      </c>
      <c r="F18" s="24">
        <f t="shared" si="0"/>
        <v>343.71006601926416</v>
      </c>
      <c r="G18" s="11">
        <f t="shared" si="1"/>
        <v>114.57002200642138</v>
      </c>
      <c r="H18" s="15" t="s">
        <v>9</v>
      </c>
    </row>
    <row r="19" spans="2:8" x14ac:dyDescent="0.35">
      <c r="B19" s="19" t="s">
        <v>16</v>
      </c>
      <c r="C19" s="20" t="s">
        <v>24</v>
      </c>
      <c r="D19" s="46">
        <v>16.242000000000001</v>
      </c>
      <c r="E19" s="20">
        <v>51450</v>
      </c>
      <c r="F19" s="21">
        <f t="shared" si="0"/>
        <v>3.1298553249469636</v>
      </c>
      <c r="G19" s="7">
        <f t="shared" si="1"/>
        <v>1.0432851083156545</v>
      </c>
      <c r="H19" s="4" t="s">
        <v>9</v>
      </c>
    </row>
    <row r="20" spans="2:8" x14ac:dyDescent="0.35">
      <c r="B20" s="16" t="s">
        <v>22</v>
      </c>
      <c r="C20" s="17" t="s">
        <v>24</v>
      </c>
      <c r="D20" s="47">
        <v>16.242000000000001</v>
      </c>
      <c r="E20" s="17">
        <v>846354</v>
      </c>
      <c r="F20" s="18">
        <f t="shared" si="0"/>
        <v>51.486211344803934</v>
      </c>
      <c r="G20" s="7">
        <f t="shared" si="1"/>
        <v>17.162070448267979</v>
      </c>
      <c r="H20" s="8" t="s">
        <v>9</v>
      </c>
    </row>
    <row r="21" spans="2:8" ht="15" thickBot="1" x14ac:dyDescent="0.4">
      <c r="B21" s="22" t="s">
        <v>23</v>
      </c>
      <c r="C21" s="23" t="s">
        <v>24</v>
      </c>
      <c r="D21" s="48">
        <v>16.244</v>
      </c>
      <c r="E21" s="23">
        <v>110176</v>
      </c>
      <c r="F21" s="24">
        <f t="shared" si="0"/>
        <v>6.7023312008038216</v>
      </c>
      <c r="G21" s="11">
        <f t="shared" si="1"/>
        <v>2.2341104002679404</v>
      </c>
      <c r="H21" s="15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Roberts</dc:creator>
  <cp:lastModifiedBy>Ed Harris</cp:lastModifiedBy>
  <dcterms:created xsi:type="dcterms:W3CDTF">2019-08-08T14:17:29Z</dcterms:created>
  <dcterms:modified xsi:type="dcterms:W3CDTF">2020-06-21T07:51:46Z</dcterms:modified>
</cp:coreProperties>
</file>